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spo-global.kpmg.com/sites/EE-SAM_Eesti_Energia-Y-projektMKM/Shared Documents/Y - projekt MKM/Raport/2020_07_24 lõpparuande täiendused/"/>
    </mc:Choice>
  </mc:AlternateContent>
  <xr:revisionPtr revIDLastSave="19" documentId="8_{7C759321-81C7-474C-8323-76F620785584}" xr6:coauthVersionLast="44" xr6:coauthVersionMax="44" xr10:uidLastSave="{163E10D6-3796-4215-BD1B-4289621D4742}"/>
  <bookViews>
    <workbookView xWindow="-108" yWindow="-108" windowWidth="23256" windowHeight="12720" tabRatio="826" xr2:uid="{00000000-000D-0000-FFFF-FFFF00000000}"/>
  </bookViews>
  <sheets>
    <sheet name="Sissejuhatus" sheetId="21" r:id="rId1"/>
    <sheet name="Kokkuvõte" sheetId="11" r:id="rId2"/>
    <sheet name="Sisend-Gen" sheetId="1" r:id="rId3"/>
    <sheet name="Sisend-Kütteväärtused" sheetId="12" r:id="rId4"/>
    <sheet name="Kalk-Elek" sheetId="2" r:id="rId5"/>
    <sheet name="Kalk-Ben" sheetId="3" r:id="rId6"/>
    <sheet name="Kal-Diis" sheetId="4" r:id="rId7"/>
    <sheet name="Kalk-Gaas" sheetId="5" r:id="rId8"/>
    <sheet name="Kalk-Sooj" sheetId="6" r:id="rId9"/>
    <sheet name="Kalk-EMD" sheetId="7" r:id="rId10"/>
    <sheet name="Kalk-Puit" sheetId="10" r:id="rId11"/>
    <sheet name="Kalk-PJäät" sheetId="9" r:id="rId12"/>
    <sheet name="Sensitiivsus (1)" sheetId="8" r:id="rId13"/>
    <sheet name="Sensitiivsus (2)" sheetId="16" r:id="rId14"/>
    <sheet name="Sens(1) tulu&amp;kulu" sheetId="19" r:id="rId15"/>
    <sheet name="Sens(2) tulu&amp;kulu" sheetId="20" r:id="rId16"/>
    <sheet name="Arvutuslik tulu&amp;kulu" sheetId="18" r:id="rId17"/>
    <sheet name="Säästu kohustus" sheetId="14" r:id="rId18"/>
    <sheet name="_TM_Kütteväärtused" sheetId="17" state="veryHidden" r:id="rId19"/>
  </sheets>
  <definedNames>
    <definedName name="_xlnm._FilterDatabase" localSheetId="2" hidden="1">'Sisend-Gen'!$Q$1:$Q$527</definedName>
    <definedName name="_xlnm._FilterDatabase" localSheetId="3" hidden="1">'Sisend-Kütteväärtused'!$A$1:$AA$80</definedName>
  </definedNames>
  <calcPr calcId="191028"/>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186" i="20" l="1"/>
  <c r="J186" i="20"/>
  <c r="K186" i="20"/>
  <c r="L186" i="20"/>
  <c r="M186" i="20"/>
  <c r="N186" i="20"/>
  <c r="O186" i="20"/>
  <c r="H186" i="20"/>
  <c r="H190" i="20" s="1"/>
  <c r="I186" i="19"/>
  <c r="J186" i="19"/>
  <c r="K186" i="19"/>
  <c r="L186" i="19"/>
  <c r="M186" i="19"/>
  <c r="N186" i="19"/>
  <c r="O186" i="19"/>
  <c r="H186" i="19"/>
  <c r="H190" i="19" s="1"/>
  <c r="G186" i="18"/>
  <c r="H186" i="18"/>
  <c r="I186" i="18"/>
  <c r="J186" i="18"/>
  <c r="K186" i="18"/>
  <c r="L186" i="18"/>
  <c r="M186" i="18"/>
  <c r="N186" i="18"/>
  <c r="O186" i="18"/>
  <c r="F186" i="18"/>
  <c r="O146" i="18"/>
  <c r="I210" i="16" l="1"/>
  <c r="J210" i="16"/>
  <c r="K210" i="16"/>
  <c r="L210" i="16"/>
  <c r="M210" i="16"/>
  <c r="N210" i="16"/>
  <c r="O210" i="16"/>
  <c r="H210" i="16"/>
  <c r="I175" i="16"/>
  <c r="J175" i="16"/>
  <c r="K175" i="16"/>
  <c r="L175" i="16"/>
  <c r="M175" i="16"/>
  <c r="N175" i="16"/>
  <c r="O175" i="16"/>
  <c r="H175" i="16"/>
  <c r="F85" i="3"/>
  <c r="F85" i="4"/>
  <c r="F305" i="1"/>
  <c r="O140" i="16" l="1"/>
  <c r="N140" i="16"/>
  <c r="M140" i="16"/>
  <c r="L140" i="16"/>
  <c r="K140" i="16"/>
  <c r="J140" i="16"/>
  <c r="I140" i="16"/>
  <c r="H140" i="16"/>
  <c r="I135" i="8"/>
  <c r="J135" i="8"/>
  <c r="K135" i="8"/>
  <c r="L135" i="8"/>
  <c r="M135" i="8"/>
  <c r="N135" i="8"/>
  <c r="O135" i="8"/>
  <c r="H135" i="8"/>
  <c r="O73" i="1" l="1"/>
  <c r="N73" i="1"/>
  <c r="M73" i="1"/>
  <c r="L73" i="1"/>
  <c r="K73" i="1"/>
  <c r="J73" i="1"/>
  <c r="I73" i="1"/>
  <c r="H73" i="1"/>
  <c r="G73" i="1"/>
  <c r="F73" i="1"/>
  <c r="F74" i="1" l="1"/>
  <c r="G74" i="1"/>
  <c r="H74" i="1"/>
  <c r="I74" i="1"/>
  <c r="J74" i="1"/>
  <c r="K74" i="1"/>
  <c r="L74" i="1"/>
  <c r="M74" i="1"/>
  <c r="N74" i="1"/>
  <c r="O74" i="1"/>
  <c r="L47" i="12"/>
  <c r="F310" i="1" l="1"/>
  <c r="P65" i="20" l="1"/>
  <c r="H66" i="20"/>
  <c r="I66" i="20"/>
  <c r="J66" i="20"/>
  <c r="K66" i="20"/>
  <c r="L66" i="20"/>
  <c r="M66" i="20"/>
  <c r="N66" i="20"/>
  <c r="O66" i="20"/>
  <c r="P75" i="20"/>
  <c r="P76" i="20"/>
  <c r="P78" i="20"/>
  <c r="P79" i="20"/>
  <c r="H85" i="20"/>
  <c r="I85" i="20"/>
  <c r="J85" i="20"/>
  <c r="K85" i="20"/>
  <c r="L85" i="20"/>
  <c r="M85" i="20"/>
  <c r="N85" i="20"/>
  <c r="O85" i="20"/>
  <c r="P88" i="20"/>
  <c r="H94" i="20"/>
  <c r="I94" i="20"/>
  <c r="J94" i="20"/>
  <c r="K94" i="20"/>
  <c r="L94" i="20"/>
  <c r="M94" i="20"/>
  <c r="N94" i="20"/>
  <c r="O94" i="20"/>
  <c r="P94" i="20"/>
  <c r="P97" i="20"/>
  <c r="P102" i="20"/>
  <c r="P103" i="20"/>
  <c r="P105" i="20"/>
  <c r="P106" i="20"/>
  <c r="P111" i="20"/>
  <c r="P112" i="20"/>
  <c r="P114" i="20"/>
  <c r="P132" i="20" s="1"/>
  <c r="P115" i="20"/>
  <c r="H124" i="20"/>
  <c r="I124" i="20"/>
  <c r="J124" i="20"/>
  <c r="K124" i="20"/>
  <c r="L124" i="20"/>
  <c r="M124" i="20"/>
  <c r="N124" i="20"/>
  <c r="O124" i="20"/>
  <c r="P124" i="20"/>
  <c r="P130" i="20"/>
  <c r="P133" i="20"/>
  <c r="P139" i="20"/>
  <c r="P141" i="20"/>
  <c r="P142" i="20"/>
  <c r="P53" i="20"/>
  <c r="P54" i="20"/>
  <c r="P56" i="20"/>
  <c r="P57" i="20"/>
  <c r="P41" i="20"/>
  <c r="P42" i="20"/>
  <c r="P44" i="20"/>
  <c r="P45" i="20"/>
  <c r="P47" i="20"/>
  <c r="P48" i="20"/>
  <c r="H33" i="20"/>
  <c r="I33" i="20"/>
  <c r="J33" i="20"/>
  <c r="K33" i="20"/>
  <c r="L33" i="20"/>
  <c r="M33" i="20"/>
  <c r="N33" i="20"/>
  <c r="O33" i="20"/>
  <c r="H24" i="20"/>
  <c r="I24" i="20"/>
  <c r="J24" i="20"/>
  <c r="K24" i="20"/>
  <c r="L24" i="20"/>
  <c r="M24" i="20"/>
  <c r="N24" i="20"/>
  <c r="O24" i="20"/>
  <c r="P11" i="20"/>
  <c r="P12" i="20"/>
  <c r="P14" i="20"/>
  <c r="P15" i="20"/>
  <c r="P17" i="20"/>
  <c r="P18" i="20"/>
  <c r="M19" i="5"/>
  <c r="P65" i="19"/>
  <c r="H66" i="19"/>
  <c r="I66" i="19"/>
  <c r="J66" i="19"/>
  <c r="K66" i="19"/>
  <c r="L66" i="19"/>
  <c r="M66" i="19"/>
  <c r="N66" i="19"/>
  <c r="O66" i="19"/>
  <c r="P75" i="19"/>
  <c r="P76" i="19"/>
  <c r="P78" i="19"/>
  <c r="P79" i="19"/>
  <c r="H85" i="19"/>
  <c r="I85" i="19"/>
  <c r="J85" i="19"/>
  <c r="K85" i="19"/>
  <c r="L85" i="19"/>
  <c r="M85" i="19"/>
  <c r="N85" i="19"/>
  <c r="O85" i="19"/>
  <c r="P88" i="19"/>
  <c r="H94" i="19"/>
  <c r="I94" i="19"/>
  <c r="J94" i="19"/>
  <c r="K94" i="19"/>
  <c r="L94" i="19"/>
  <c r="M94" i="19"/>
  <c r="N94" i="19"/>
  <c r="O94" i="19"/>
  <c r="P94" i="19"/>
  <c r="P97" i="19"/>
  <c r="P102" i="19"/>
  <c r="P103" i="19"/>
  <c r="P105" i="19"/>
  <c r="P106" i="19"/>
  <c r="P111" i="19"/>
  <c r="P112" i="19"/>
  <c r="P114" i="19"/>
  <c r="P115" i="19"/>
  <c r="H124" i="19"/>
  <c r="I124" i="19"/>
  <c r="J124" i="19"/>
  <c r="K124" i="19"/>
  <c r="L124" i="19"/>
  <c r="M124" i="19"/>
  <c r="N124" i="19"/>
  <c r="O124" i="19"/>
  <c r="P124" i="19"/>
  <c r="P130" i="19"/>
  <c r="P133" i="19"/>
  <c r="P139" i="19"/>
  <c r="P142" i="19"/>
  <c r="P53" i="19"/>
  <c r="P54" i="19"/>
  <c r="P56" i="19"/>
  <c r="P57" i="19"/>
  <c r="P41" i="19"/>
  <c r="P42" i="19"/>
  <c r="P44" i="19"/>
  <c r="P45" i="19"/>
  <c r="P47" i="19"/>
  <c r="P48" i="19"/>
  <c r="H33" i="19"/>
  <c r="I33" i="19"/>
  <c r="J33" i="19"/>
  <c r="K33" i="19"/>
  <c r="L33" i="19"/>
  <c r="M33" i="19"/>
  <c r="N33" i="19"/>
  <c r="O33" i="19"/>
  <c r="H24" i="19"/>
  <c r="I24" i="19"/>
  <c r="J24" i="19"/>
  <c r="K24" i="19"/>
  <c r="L24" i="19"/>
  <c r="M24" i="19"/>
  <c r="N24" i="19"/>
  <c r="O24" i="19"/>
  <c r="P11" i="19"/>
  <c r="P12" i="19"/>
  <c r="P14" i="19"/>
  <c r="P15" i="19"/>
  <c r="P17" i="19"/>
  <c r="P18" i="19"/>
  <c r="L48" i="12"/>
  <c r="M48" i="12" s="1"/>
  <c r="P138" i="20" l="1"/>
  <c r="P129" i="20"/>
  <c r="P129" i="19"/>
  <c r="P141" i="19"/>
  <c r="P138" i="19"/>
  <c r="P132" i="19"/>
  <c r="P22" i="9"/>
  <c r="P142" i="18"/>
  <c r="P139" i="18"/>
  <c r="P133" i="18" l="1"/>
  <c r="P130" i="18"/>
  <c r="F124" i="18"/>
  <c r="G124" i="18"/>
  <c r="H124" i="18"/>
  <c r="I124" i="18"/>
  <c r="J124" i="18"/>
  <c r="K124" i="18"/>
  <c r="L124" i="18"/>
  <c r="M124" i="18"/>
  <c r="N124" i="18"/>
  <c r="O124" i="18"/>
  <c r="P124" i="18"/>
  <c r="P115" i="18"/>
  <c r="P114" i="18"/>
  <c r="P141" i="18" s="1"/>
  <c r="P112" i="18"/>
  <c r="P111" i="18"/>
  <c r="P106" i="18"/>
  <c r="P105" i="18"/>
  <c r="P103" i="18"/>
  <c r="P102" i="18"/>
  <c r="P97" i="18"/>
  <c r="F94" i="18"/>
  <c r="G94" i="18"/>
  <c r="H94" i="18"/>
  <c r="I94" i="18"/>
  <c r="J94" i="18"/>
  <c r="K94" i="18"/>
  <c r="L94" i="18"/>
  <c r="M94" i="18"/>
  <c r="N94" i="18"/>
  <c r="O94" i="18"/>
  <c r="P94" i="18"/>
  <c r="P88" i="18"/>
  <c r="P75" i="18"/>
  <c r="F85" i="18"/>
  <c r="G85" i="18"/>
  <c r="H85" i="18"/>
  <c r="I85" i="18"/>
  <c r="J85" i="18"/>
  <c r="K85" i="18"/>
  <c r="L85" i="18"/>
  <c r="M85" i="18"/>
  <c r="N85" i="18"/>
  <c r="O85" i="18"/>
  <c r="P129" i="18" l="1"/>
  <c r="P132" i="18"/>
  <c r="P138" i="18"/>
  <c r="P79" i="18"/>
  <c r="P78" i="18" l="1"/>
  <c r="P76" i="18"/>
  <c r="F10" i="8"/>
  <c r="P65" i="18" l="1"/>
  <c r="F66" i="18"/>
  <c r="G66" i="18"/>
  <c r="H66" i="18"/>
  <c r="I66" i="18"/>
  <c r="J66" i="18"/>
  <c r="K66" i="18"/>
  <c r="L66" i="18"/>
  <c r="M66" i="18"/>
  <c r="N66" i="18"/>
  <c r="O66" i="18"/>
  <c r="P57" i="18"/>
  <c r="P56" i="18"/>
  <c r="P54" i="18"/>
  <c r="P53" i="18"/>
  <c r="P48" i="18"/>
  <c r="P47" i="18"/>
  <c r="P45" i="18"/>
  <c r="P42" i="18"/>
  <c r="P41" i="18"/>
  <c r="P44" i="18" s="1"/>
  <c r="F33" i="18"/>
  <c r="G33" i="18"/>
  <c r="H33" i="18"/>
  <c r="I33" i="18"/>
  <c r="J33" i="18"/>
  <c r="K33" i="18"/>
  <c r="L33" i="18"/>
  <c r="M33" i="18"/>
  <c r="N33" i="18"/>
  <c r="O33" i="18"/>
  <c r="F24" i="18" l="1"/>
  <c r="G24" i="18"/>
  <c r="H24" i="18"/>
  <c r="I24" i="18"/>
  <c r="J24" i="18"/>
  <c r="K24" i="18"/>
  <c r="L24" i="18"/>
  <c r="M24" i="18"/>
  <c r="N24" i="18"/>
  <c r="O24" i="18"/>
  <c r="P18" i="18"/>
  <c r="P17" i="18"/>
  <c r="P15" i="18"/>
  <c r="P14" i="18"/>
  <c r="P12" i="18"/>
  <c r="P11" i="18"/>
  <c r="M269" i="1" l="1"/>
  <c r="O269" i="1"/>
  <c r="N269" i="1"/>
  <c r="L269" i="1"/>
  <c r="K269" i="1"/>
  <c r="J269" i="1"/>
  <c r="I269" i="1"/>
  <c r="H269" i="1"/>
  <c r="G269" i="1"/>
  <c r="F269" i="1"/>
  <c r="O227" i="1"/>
  <c r="O54" i="10"/>
  <c r="G67" i="10"/>
  <c r="H67" i="10"/>
  <c r="I67" i="10"/>
  <c r="J67" i="10"/>
  <c r="K67" i="10"/>
  <c r="L67" i="10"/>
  <c r="M67" i="10"/>
  <c r="N67" i="10"/>
  <c r="O67" i="10"/>
  <c r="F67" i="10"/>
  <c r="F32" i="10"/>
  <c r="G32" i="10"/>
  <c r="H32" i="10"/>
  <c r="I32" i="10"/>
  <c r="J32" i="10"/>
  <c r="K32" i="10"/>
  <c r="L32" i="10"/>
  <c r="M32" i="10"/>
  <c r="N32" i="10"/>
  <c r="O32" i="10"/>
  <c r="G186" i="1"/>
  <c r="H186" i="1"/>
  <c r="I186" i="1"/>
  <c r="J186" i="1"/>
  <c r="K186" i="1"/>
  <c r="L186" i="1"/>
  <c r="M186" i="1"/>
  <c r="N186" i="1"/>
  <c r="N231" i="1" s="1"/>
  <c r="O186" i="1"/>
  <c r="O187" i="1" s="1"/>
  <c r="O51" i="10" s="1"/>
  <c r="F186" i="1"/>
  <c r="O79" i="1"/>
  <c r="O78" i="1"/>
  <c r="O57" i="10" s="1"/>
  <c r="M47" i="12"/>
  <c r="F154" i="1"/>
  <c r="F183" i="1"/>
  <c r="F191" i="1"/>
  <c r="H33" i="16"/>
  <c r="H35" i="16" s="1"/>
  <c r="I33" i="16"/>
  <c r="I35" i="16" s="1"/>
  <c r="I179" i="16" s="1"/>
  <c r="J33" i="16"/>
  <c r="J35" i="16" s="1"/>
  <c r="J179" i="16" s="1"/>
  <c r="K33" i="16"/>
  <c r="K35" i="16" s="1"/>
  <c r="K179" i="16" s="1"/>
  <c r="L33" i="16"/>
  <c r="L35" i="16" s="1"/>
  <c r="L179" i="16" s="1"/>
  <c r="M33" i="16"/>
  <c r="M35" i="16" s="1"/>
  <c r="M179" i="16" s="1"/>
  <c r="N33" i="16"/>
  <c r="N35" i="16" s="1"/>
  <c r="N179" i="16" s="1"/>
  <c r="O33" i="16"/>
  <c r="O35" i="16" s="1"/>
  <c r="O179" i="16" s="1"/>
  <c r="A177" i="16"/>
  <c r="A179" i="16"/>
  <c r="P179" i="16"/>
  <c r="A180" i="16"/>
  <c r="P180" i="16"/>
  <c r="A181" i="16"/>
  <c r="P181" i="16"/>
  <c r="A183" i="16"/>
  <c r="P183" i="16"/>
  <c r="A184" i="16"/>
  <c r="A186" i="16"/>
  <c r="A187" i="16"/>
  <c r="A189" i="16"/>
  <c r="P189" i="16"/>
  <c r="A190" i="16"/>
  <c r="P190" i="16"/>
  <c r="P191" i="16"/>
  <c r="A193" i="16"/>
  <c r="A195" i="16"/>
  <c r="P195" i="16"/>
  <c r="A196" i="16"/>
  <c r="P196" i="16"/>
  <c r="A197" i="16"/>
  <c r="P197" i="16"/>
  <c r="A199" i="16"/>
  <c r="P199" i="16"/>
  <c r="A200" i="16"/>
  <c r="A202" i="16"/>
  <c r="A203" i="16"/>
  <c r="A205" i="16"/>
  <c r="P205" i="16"/>
  <c r="A206" i="16"/>
  <c r="P206" i="16"/>
  <c r="P207" i="16"/>
  <c r="O130" i="18" l="1"/>
  <c r="O130" i="20"/>
  <c r="O130" i="19"/>
  <c r="H179" i="16"/>
  <c r="O34" i="16"/>
  <c r="O195" i="16" s="1"/>
  <c r="M34" i="16"/>
  <c r="M195" i="16" s="1"/>
  <c r="K34" i="16"/>
  <c r="K195" i="16" s="1"/>
  <c r="I34" i="16"/>
  <c r="I195" i="16" s="1"/>
  <c r="N34" i="16"/>
  <c r="N195" i="16" s="1"/>
  <c r="L34" i="16"/>
  <c r="L195" i="16" s="1"/>
  <c r="J34" i="16"/>
  <c r="J195" i="16" s="1"/>
  <c r="H34" i="16"/>
  <c r="H195" i="16" s="1"/>
  <c r="H29" i="16"/>
  <c r="H30" i="16" s="1"/>
  <c r="H160" i="16" s="1"/>
  <c r="I29" i="16"/>
  <c r="I31" i="16" s="1"/>
  <c r="I144" i="16" s="1"/>
  <c r="J29" i="16"/>
  <c r="J31" i="16" s="1"/>
  <c r="J144" i="16" s="1"/>
  <c r="K29" i="16"/>
  <c r="K30" i="16" s="1"/>
  <c r="K160" i="16" s="1"/>
  <c r="L29" i="16"/>
  <c r="L30" i="16" s="1"/>
  <c r="L160" i="16" s="1"/>
  <c r="M29" i="16"/>
  <c r="M31" i="16" s="1"/>
  <c r="M144" i="16" s="1"/>
  <c r="N29" i="16"/>
  <c r="N31" i="16" s="1"/>
  <c r="N144" i="16" s="1"/>
  <c r="O29" i="16"/>
  <c r="O30" i="16" s="1"/>
  <c r="O160" i="16" s="1"/>
  <c r="O69" i="1"/>
  <c r="O68" i="1"/>
  <c r="A142" i="16"/>
  <c r="A144" i="16"/>
  <c r="P144" i="16"/>
  <c r="A145" i="16"/>
  <c r="P145" i="16"/>
  <c r="A146" i="16"/>
  <c r="P146" i="16"/>
  <c r="A148" i="16"/>
  <c r="P148" i="16"/>
  <c r="A149" i="16"/>
  <c r="A151" i="16"/>
  <c r="A152" i="16"/>
  <c r="A154" i="16"/>
  <c r="P154" i="16"/>
  <c r="A155" i="16"/>
  <c r="P155" i="16"/>
  <c r="P156" i="16"/>
  <c r="A158" i="16"/>
  <c r="A160" i="16"/>
  <c r="P160" i="16"/>
  <c r="A161" i="16"/>
  <c r="P161" i="16"/>
  <c r="A162" i="16"/>
  <c r="P162" i="16"/>
  <c r="A164" i="16"/>
  <c r="P164" i="16"/>
  <c r="A165" i="16"/>
  <c r="A167" i="16"/>
  <c r="A168" i="16"/>
  <c r="A170" i="16"/>
  <c r="P170" i="16"/>
  <c r="A171" i="16"/>
  <c r="P171" i="16"/>
  <c r="P172" i="16"/>
  <c r="J30" i="16" l="1"/>
  <c r="J160" i="16" s="1"/>
  <c r="L31" i="16"/>
  <c r="L144" i="16" s="1"/>
  <c r="N30" i="16"/>
  <c r="N160" i="16" s="1"/>
  <c r="H31" i="16"/>
  <c r="M30" i="16"/>
  <c r="M160" i="16" s="1"/>
  <c r="I30" i="16"/>
  <c r="I160" i="16" s="1"/>
  <c r="O31" i="16"/>
  <c r="O144" i="16" s="1"/>
  <c r="K31" i="16"/>
  <c r="K144" i="16" s="1"/>
  <c r="P137" i="16"/>
  <c r="P136" i="16"/>
  <c r="A136" i="16"/>
  <c r="P135" i="16"/>
  <c r="A135" i="16"/>
  <c r="A133" i="16"/>
  <c r="A132" i="16"/>
  <c r="A130" i="16"/>
  <c r="P129" i="16"/>
  <c r="A129" i="16"/>
  <c r="P127" i="16"/>
  <c r="A127" i="16"/>
  <c r="P126" i="16"/>
  <c r="A126" i="16"/>
  <c r="P125" i="16"/>
  <c r="A125" i="16"/>
  <c r="A123" i="16"/>
  <c r="P121" i="16"/>
  <c r="P120" i="16"/>
  <c r="A120" i="16"/>
  <c r="P119" i="16"/>
  <c r="A119" i="16"/>
  <c r="A117" i="16"/>
  <c r="A116" i="16"/>
  <c r="A114" i="16"/>
  <c r="P113" i="16"/>
  <c r="A113" i="16"/>
  <c r="P111" i="16"/>
  <c r="A111" i="16"/>
  <c r="P110" i="16"/>
  <c r="A110" i="16"/>
  <c r="P109" i="16"/>
  <c r="A109" i="16"/>
  <c r="A107" i="16"/>
  <c r="P102" i="16"/>
  <c r="P101" i="16"/>
  <c r="A101" i="16"/>
  <c r="P100" i="16"/>
  <c r="A100" i="16"/>
  <c r="A98" i="16"/>
  <c r="A97" i="16"/>
  <c r="A95" i="16"/>
  <c r="P94" i="16"/>
  <c r="A94" i="16"/>
  <c r="P92" i="16"/>
  <c r="A92" i="16"/>
  <c r="P91" i="16"/>
  <c r="A91" i="16"/>
  <c r="P90" i="16"/>
  <c r="A90" i="16"/>
  <c r="A88" i="16"/>
  <c r="P86" i="16"/>
  <c r="P85" i="16"/>
  <c r="A85" i="16"/>
  <c r="P84" i="16"/>
  <c r="A84" i="16"/>
  <c r="A82" i="16"/>
  <c r="A81" i="16"/>
  <c r="A79" i="16"/>
  <c r="P78" i="16"/>
  <c r="A78" i="16"/>
  <c r="P76" i="16"/>
  <c r="A76" i="16"/>
  <c r="P75" i="16"/>
  <c r="A75" i="16"/>
  <c r="P74" i="16"/>
  <c r="A74" i="16"/>
  <c r="A72" i="16"/>
  <c r="P67" i="16"/>
  <c r="P66" i="16"/>
  <c r="A66" i="16"/>
  <c r="P65" i="16"/>
  <c r="A65" i="16"/>
  <c r="A63" i="16"/>
  <c r="A62" i="16"/>
  <c r="A60" i="16"/>
  <c r="P59" i="16"/>
  <c r="A59" i="16"/>
  <c r="P57" i="16"/>
  <c r="A57" i="16"/>
  <c r="P56" i="16"/>
  <c r="A56" i="16"/>
  <c r="P55" i="16"/>
  <c r="A55" i="16"/>
  <c r="A53" i="16"/>
  <c r="P51" i="16"/>
  <c r="P50" i="16"/>
  <c r="A50" i="16"/>
  <c r="P49" i="16"/>
  <c r="A49" i="16"/>
  <c r="A47" i="16"/>
  <c r="A46" i="16"/>
  <c r="A44" i="16"/>
  <c r="P43" i="16"/>
  <c r="A43" i="16"/>
  <c r="P41" i="16"/>
  <c r="A41" i="16"/>
  <c r="P40" i="16"/>
  <c r="A40" i="16"/>
  <c r="P39" i="16"/>
  <c r="A39" i="16"/>
  <c r="A37" i="16"/>
  <c r="O25" i="16"/>
  <c r="O26" i="16" s="1"/>
  <c r="O56" i="20" s="1"/>
  <c r="N25" i="16"/>
  <c r="N27" i="16" s="1"/>
  <c r="N53" i="20" s="1"/>
  <c r="M25" i="16"/>
  <c r="M27" i="16" s="1"/>
  <c r="M53" i="20" s="1"/>
  <c r="L25" i="16"/>
  <c r="L26" i="16" s="1"/>
  <c r="L56" i="20" s="1"/>
  <c r="K25" i="16"/>
  <c r="J25" i="16"/>
  <c r="I25" i="16"/>
  <c r="I26" i="16" s="1"/>
  <c r="I56" i="20" s="1"/>
  <c r="H25" i="16"/>
  <c r="H27" i="16" s="1"/>
  <c r="H53" i="20" s="1"/>
  <c r="O20" i="16"/>
  <c r="N20" i="16"/>
  <c r="M20" i="16"/>
  <c r="L20" i="16"/>
  <c r="K20" i="16"/>
  <c r="J20" i="16"/>
  <c r="I20" i="16"/>
  <c r="H20" i="16"/>
  <c r="P16" i="16"/>
  <c r="O16" i="16"/>
  <c r="O17" i="16" s="1"/>
  <c r="O14" i="20" s="1"/>
  <c r="N16" i="16"/>
  <c r="N17" i="16" s="1"/>
  <c r="N14" i="20" s="1"/>
  <c r="M16" i="16"/>
  <c r="L16" i="16"/>
  <c r="K16" i="16"/>
  <c r="K17" i="16" s="1"/>
  <c r="K14" i="20" s="1"/>
  <c r="J16" i="16"/>
  <c r="J17" i="16" s="1"/>
  <c r="J14" i="20" s="1"/>
  <c r="I16" i="16"/>
  <c r="I17" i="16" s="1"/>
  <c r="I14" i="20" s="1"/>
  <c r="H16" i="16"/>
  <c r="H17" i="16" s="1"/>
  <c r="H14" i="20" s="1"/>
  <c r="H144" i="16" l="1"/>
  <c r="L17" i="16"/>
  <c r="M18" i="16"/>
  <c r="M39" i="16" s="1"/>
  <c r="M17" i="16"/>
  <c r="N18" i="16"/>
  <c r="N39" i="16" s="1"/>
  <c r="J18" i="16"/>
  <c r="J39" i="16" s="1"/>
  <c r="M26" i="16"/>
  <c r="L27" i="16"/>
  <c r="L18" i="16"/>
  <c r="L39" i="16" s="1"/>
  <c r="H18" i="16"/>
  <c r="H39" i="16" s="1"/>
  <c r="K27" i="16"/>
  <c r="K26" i="16"/>
  <c r="N26" i="16"/>
  <c r="J27" i="16"/>
  <c r="O18" i="16"/>
  <c r="O39" i="16" s="1"/>
  <c r="O55" i="16"/>
  <c r="J26" i="16"/>
  <c r="K55" i="16"/>
  <c r="K18" i="16"/>
  <c r="K39" i="16" s="1"/>
  <c r="O27" i="16"/>
  <c r="I18" i="16"/>
  <c r="I39" i="16" s="1"/>
  <c r="H109" i="16"/>
  <c r="H26" i="16"/>
  <c r="I27" i="16"/>
  <c r="N109" i="16"/>
  <c r="I125" i="16"/>
  <c r="L125" i="16"/>
  <c r="H55" i="16"/>
  <c r="I55" i="16"/>
  <c r="J55" i="16"/>
  <c r="M109" i="16"/>
  <c r="N55" i="16"/>
  <c r="O125" i="16"/>
  <c r="G35" i="6"/>
  <c r="H35" i="6"/>
  <c r="H132" i="16" s="1"/>
  <c r="I35" i="6"/>
  <c r="I132" i="16" s="1"/>
  <c r="J35" i="6"/>
  <c r="J132" i="16" s="1"/>
  <c r="K35" i="6"/>
  <c r="K132" i="16" s="1"/>
  <c r="L35" i="6"/>
  <c r="L132" i="16" s="1"/>
  <c r="M35" i="6"/>
  <c r="M132" i="16" s="1"/>
  <c r="N35" i="6"/>
  <c r="O35" i="6"/>
  <c r="O132" i="16" s="1"/>
  <c r="P122" i="8"/>
  <c r="P121" i="8"/>
  <c r="P120" i="8"/>
  <c r="A102" i="8"/>
  <c r="A104" i="8"/>
  <c r="P104" i="8"/>
  <c r="A105" i="8"/>
  <c r="P105" i="8"/>
  <c r="A106" i="8"/>
  <c r="P106" i="8"/>
  <c r="A108" i="8"/>
  <c r="P108" i="8"/>
  <c r="A109" i="8"/>
  <c r="A111" i="8"/>
  <c r="A112" i="8"/>
  <c r="A114" i="8"/>
  <c r="P114" i="8"/>
  <c r="A115" i="8"/>
  <c r="P115" i="8"/>
  <c r="P116" i="8"/>
  <c r="A118" i="8"/>
  <c r="A120" i="8"/>
  <c r="A121" i="8"/>
  <c r="A122" i="8"/>
  <c r="A124" i="8"/>
  <c r="P124" i="8"/>
  <c r="A125" i="8"/>
  <c r="A127" i="8"/>
  <c r="A128" i="8"/>
  <c r="A130" i="8"/>
  <c r="P130" i="8"/>
  <c r="A131" i="8"/>
  <c r="P131" i="8"/>
  <c r="P132" i="8"/>
  <c r="N51" i="14"/>
  <c r="N50" i="14"/>
  <c r="N49" i="14"/>
  <c r="N48" i="14"/>
  <c r="N47" i="14"/>
  <c r="N46" i="14"/>
  <c r="N45" i="14"/>
  <c r="N44" i="14"/>
  <c r="N43" i="14"/>
  <c r="N42" i="14"/>
  <c r="O42" i="14" s="1"/>
  <c r="N15" i="14"/>
  <c r="N14" i="14"/>
  <c r="N13" i="14"/>
  <c r="N12" i="14"/>
  <c r="N11" i="14"/>
  <c r="N10" i="14"/>
  <c r="N9" i="14"/>
  <c r="N8" i="14"/>
  <c r="N7" i="14"/>
  <c r="N6" i="14"/>
  <c r="O6" i="14" s="1"/>
  <c r="O7" i="14" s="1"/>
  <c r="O8" i="14" s="1"/>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P33" i="12" s="1"/>
  <c r="Q33" i="12" s="1"/>
  <c r="U33" i="12" s="1"/>
  <c r="I52" i="12"/>
  <c r="I51" i="12"/>
  <c r="I50" i="12"/>
  <c r="I49" i="12"/>
  <c r="I48" i="12"/>
  <c r="I47" i="12"/>
  <c r="I46" i="12"/>
  <c r="N42" i="12"/>
  <c r="O33" i="12" s="1"/>
  <c r="I45" i="12"/>
  <c r="N41" i="12"/>
  <c r="O32" i="12" s="1"/>
  <c r="I44" i="12"/>
  <c r="N40" i="12"/>
  <c r="O19" i="12" s="1"/>
  <c r="I43" i="12"/>
  <c r="Q21" i="12" s="1"/>
  <c r="U21" i="12" s="1"/>
  <c r="N39" i="12"/>
  <c r="I42" i="12"/>
  <c r="N38" i="12"/>
  <c r="H23" i="20" s="1"/>
  <c r="I41" i="12"/>
  <c r="I40" i="12"/>
  <c r="I39" i="12"/>
  <c r="I38" i="12"/>
  <c r="I37" i="12"/>
  <c r="I36" i="12"/>
  <c r="P32" i="12"/>
  <c r="Q32" i="12" s="1"/>
  <c r="U32" i="12" s="1"/>
  <c r="I35" i="12"/>
  <c r="I34" i="12"/>
  <c r="Q24" i="12" s="1"/>
  <c r="U24" i="12" s="1"/>
  <c r="I33" i="12"/>
  <c r="I32" i="12"/>
  <c r="I31" i="12"/>
  <c r="I30" i="12"/>
  <c r="I29" i="12"/>
  <c r="I28" i="12"/>
  <c r="I27" i="12"/>
  <c r="I26" i="12"/>
  <c r="P21" i="12"/>
  <c r="T21" i="12" s="1"/>
  <c r="I25" i="12"/>
  <c r="Q20" i="12"/>
  <c r="U20" i="12" s="1"/>
  <c r="P20" i="12"/>
  <c r="T20" i="12" s="1"/>
  <c r="I24" i="12"/>
  <c r="I23" i="12"/>
  <c r="I22" i="12"/>
  <c r="I21" i="12"/>
  <c r="I20" i="12"/>
  <c r="I19" i="12"/>
  <c r="I18" i="12"/>
  <c r="I17" i="12"/>
  <c r="I16" i="12"/>
  <c r="I15" i="12"/>
  <c r="I14" i="12"/>
  <c r="I13" i="12"/>
  <c r="P12" i="12"/>
  <c r="S12" i="12" s="1"/>
  <c r="I12" i="12"/>
  <c r="P11" i="12"/>
  <c r="S11" i="12" s="1"/>
  <c r="I11" i="12"/>
  <c r="L10" i="12"/>
  <c r="S10" i="12" s="1"/>
  <c r="O132" i="1" s="1"/>
  <c r="I10" i="12"/>
  <c r="L9" i="12"/>
  <c r="I9" i="12"/>
  <c r="I8" i="12"/>
  <c r="L7" i="12"/>
  <c r="S7" i="12" s="1"/>
  <c r="F131" i="1" s="1"/>
  <c r="I7" i="12"/>
  <c r="P6" i="12"/>
  <c r="N6" i="12"/>
  <c r="M6" i="12"/>
  <c r="I6" i="12"/>
  <c r="M5" i="12"/>
  <c r="L5" i="12"/>
  <c r="I5" i="12"/>
  <c r="P4" i="12"/>
  <c r="M4" i="12"/>
  <c r="I4" i="12"/>
  <c r="M3" i="12"/>
  <c r="L3" i="12"/>
  <c r="I3" i="12"/>
  <c r="I2" i="12"/>
  <c r="O70" i="10"/>
  <c r="N70" i="10"/>
  <c r="M70" i="10"/>
  <c r="L70" i="10"/>
  <c r="K70" i="10"/>
  <c r="J70" i="10"/>
  <c r="I70" i="10"/>
  <c r="H70" i="10"/>
  <c r="G70" i="10"/>
  <c r="F70" i="10"/>
  <c r="N54" i="10"/>
  <c r="M54" i="10"/>
  <c r="L54" i="10"/>
  <c r="K54" i="10"/>
  <c r="J54" i="10"/>
  <c r="I54" i="10"/>
  <c r="H54" i="10"/>
  <c r="G54" i="10"/>
  <c r="F54" i="10"/>
  <c r="O35" i="10"/>
  <c r="N35" i="10"/>
  <c r="M35" i="10"/>
  <c r="L35" i="10"/>
  <c r="K35" i="10"/>
  <c r="J35" i="10"/>
  <c r="I35" i="10"/>
  <c r="H35" i="10"/>
  <c r="G35" i="10"/>
  <c r="F35" i="10"/>
  <c r="O29" i="10"/>
  <c r="N29" i="10"/>
  <c r="M29" i="10"/>
  <c r="L29" i="10"/>
  <c r="K29" i="10"/>
  <c r="J29" i="10"/>
  <c r="I29" i="10"/>
  <c r="H29" i="10"/>
  <c r="G29" i="10"/>
  <c r="F29" i="10"/>
  <c r="O28" i="10"/>
  <c r="N28" i="10"/>
  <c r="M28" i="10"/>
  <c r="L28" i="10"/>
  <c r="K28" i="10"/>
  <c r="J28" i="10"/>
  <c r="I28" i="10"/>
  <c r="H28" i="10"/>
  <c r="G28" i="10"/>
  <c r="F28" i="10"/>
  <c r="O19" i="10"/>
  <c r="N19" i="10"/>
  <c r="M19" i="10"/>
  <c r="L19" i="10"/>
  <c r="K19" i="10"/>
  <c r="J19" i="10"/>
  <c r="I19" i="10"/>
  <c r="H19" i="10"/>
  <c r="G19" i="10"/>
  <c r="F19" i="10"/>
  <c r="O13" i="10"/>
  <c r="N13" i="10"/>
  <c r="M13" i="10"/>
  <c r="L13" i="10"/>
  <c r="K13" i="10"/>
  <c r="J13" i="10"/>
  <c r="I13" i="10"/>
  <c r="H13" i="10"/>
  <c r="G13" i="10"/>
  <c r="F13" i="10"/>
  <c r="O12" i="10"/>
  <c r="N12" i="10"/>
  <c r="M12" i="10"/>
  <c r="L12" i="10"/>
  <c r="K12" i="10"/>
  <c r="J12" i="10"/>
  <c r="I12" i="10"/>
  <c r="H12" i="10"/>
  <c r="G12" i="10"/>
  <c r="F12" i="10"/>
  <c r="E6" i="10"/>
  <c r="E5" i="10"/>
  <c r="E4" i="10"/>
  <c r="O70" i="9"/>
  <c r="N70" i="9"/>
  <c r="M70" i="9"/>
  <c r="L70" i="9"/>
  <c r="K70" i="9"/>
  <c r="J70" i="9"/>
  <c r="I70" i="9"/>
  <c r="H70" i="9"/>
  <c r="G70" i="9"/>
  <c r="F70" i="9"/>
  <c r="O67" i="9"/>
  <c r="N67" i="9"/>
  <c r="M67" i="9"/>
  <c r="L67" i="9"/>
  <c r="K67" i="9"/>
  <c r="J67" i="9"/>
  <c r="I67" i="9"/>
  <c r="H67" i="9"/>
  <c r="G67" i="9"/>
  <c r="F67" i="9"/>
  <c r="O63" i="9"/>
  <c r="N63" i="9"/>
  <c r="M63" i="9"/>
  <c r="L63" i="9"/>
  <c r="K63" i="9"/>
  <c r="J63" i="9"/>
  <c r="I63" i="9"/>
  <c r="H63" i="9"/>
  <c r="G63" i="9"/>
  <c r="F63" i="9"/>
  <c r="O54" i="9"/>
  <c r="N54" i="9"/>
  <c r="M54" i="9"/>
  <c r="L54" i="9"/>
  <c r="K54" i="9"/>
  <c r="J54" i="9"/>
  <c r="I54" i="9"/>
  <c r="H54" i="9"/>
  <c r="G54" i="9"/>
  <c r="F54" i="9"/>
  <c r="O35" i="9"/>
  <c r="N35" i="9"/>
  <c r="M35" i="9"/>
  <c r="L35" i="9"/>
  <c r="K35" i="9"/>
  <c r="J35" i="9"/>
  <c r="I35" i="9"/>
  <c r="H35" i="9"/>
  <c r="G35" i="9"/>
  <c r="F35" i="9"/>
  <c r="O32" i="9"/>
  <c r="N32" i="9"/>
  <c r="M32" i="9"/>
  <c r="L32" i="9"/>
  <c r="K32" i="9"/>
  <c r="J32" i="9"/>
  <c r="I32" i="9"/>
  <c r="H32" i="9"/>
  <c r="G32" i="9"/>
  <c r="F32" i="9"/>
  <c r="O29" i="9"/>
  <c r="N29" i="9"/>
  <c r="M29" i="9"/>
  <c r="L29" i="9"/>
  <c r="K29" i="9"/>
  <c r="J29" i="9"/>
  <c r="I29" i="9"/>
  <c r="H29" i="9"/>
  <c r="G29" i="9"/>
  <c r="F29" i="9"/>
  <c r="O28" i="9"/>
  <c r="N28" i="9"/>
  <c r="M28" i="9"/>
  <c r="L28" i="9"/>
  <c r="K28" i="9"/>
  <c r="J28" i="9"/>
  <c r="I28" i="9"/>
  <c r="H28" i="9"/>
  <c r="G28" i="9"/>
  <c r="F28" i="9"/>
  <c r="O19" i="9"/>
  <c r="N19" i="9"/>
  <c r="M19" i="9"/>
  <c r="L19" i="9"/>
  <c r="K19" i="9"/>
  <c r="J19" i="9"/>
  <c r="I19" i="9"/>
  <c r="H19" i="9"/>
  <c r="G19" i="9"/>
  <c r="F19" i="9"/>
  <c r="O13" i="9"/>
  <c r="N13" i="9"/>
  <c r="M13" i="9"/>
  <c r="L13" i="9"/>
  <c r="K13" i="9"/>
  <c r="J13" i="9"/>
  <c r="I13" i="9"/>
  <c r="H13" i="9"/>
  <c r="G13" i="9"/>
  <c r="F13" i="9"/>
  <c r="O12" i="9"/>
  <c r="N12" i="9"/>
  <c r="M12" i="9"/>
  <c r="L12" i="9"/>
  <c r="K12" i="9"/>
  <c r="J12" i="9"/>
  <c r="I12" i="9"/>
  <c r="H12" i="9"/>
  <c r="G12" i="9"/>
  <c r="F12" i="9"/>
  <c r="E6" i="9"/>
  <c r="E5" i="9"/>
  <c r="E4" i="9"/>
  <c r="P97" i="8"/>
  <c r="P96" i="8"/>
  <c r="A96" i="8"/>
  <c r="P95" i="8"/>
  <c r="A95" i="8"/>
  <c r="A93" i="8"/>
  <c r="A92" i="8"/>
  <c r="A90" i="8"/>
  <c r="P89" i="8"/>
  <c r="A89" i="8"/>
  <c r="P87" i="8"/>
  <c r="A87" i="8"/>
  <c r="P86" i="8"/>
  <c r="A86" i="8"/>
  <c r="P85" i="8"/>
  <c r="A85" i="8"/>
  <c r="A83" i="8"/>
  <c r="P81" i="8"/>
  <c r="P80" i="8"/>
  <c r="A80" i="8"/>
  <c r="P79" i="8"/>
  <c r="A79" i="8"/>
  <c r="A77" i="8"/>
  <c r="A76" i="8"/>
  <c r="A74" i="8"/>
  <c r="P73" i="8"/>
  <c r="A73" i="8"/>
  <c r="P71" i="8"/>
  <c r="A71" i="8"/>
  <c r="P70" i="8"/>
  <c r="A70" i="8"/>
  <c r="P69" i="8"/>
  <c r="A69" i="8"/>
  <c r="A67" i="8"/>
  <c r="P62" i="8"/>
  <c r="P61" i="8"/>
  <c r="A61" i="8"/>
  <c r="P60" i="8"/>
  <c r="A60" i="8"/>
  <c r="A58" i="8"/>
  <c r="A57" i="8"/>
  <c r="A55" i="8"/>
  <c r="P54" i="8"/>
  <c r="A54" i="8"/>
  <c r="P52" i="8"/>
  <c r="A52" i="8"/>
  <c r="P51" i="8"/>
  <c r="A51" i="8"/>
  <c r="P50" i="8"/>
  <c r="A50" i="8"/>
  <c r="A48" i="8"/>
  <c r="P46" i="8"/>
  <c r="P45" i="8"/>
  <c r="A45" i="8"/>
  <c r="P44" i="8"/>
  <c r="A44" i="8"/>
  <c r="A42" i="8"/>
  <c r="A41" i="8"/>
  <c r="A39" i="8"/>
  <c r="P38" i="8"/>
  <c r="A38" i="8"/>
  <c r="P36" i="8"/>
  <c r="A36" i="8"/>
  <c r="P35" i="8"/>
  <c r="A35" i="8"/>
  <c r="P34" i="8"/>
  <c r="A34" i="8"/>
  <c r="A32" i="8"/>
  <c r="O27" i="8"/>
  <c r="N27" i="8"/>
  <c r="M27" i="8"/>
  <c r="L27" i="8"/>
  <c r="K27" i="8"/>
  <c r="J27" i="8"/>
  <c r="I27" i="8"/>
  <c r="H27" i="8"/>
  <c r="O22" i="8"/>
  <c r="N22" i="8"/>
  <c r="M22" i="8"/>
  <c r="L22" i="8"/>
  <c r="K22" i="8"/>
  <c r="J22" i="8"/>
  <c r="I22" i="8"/>
  <c r="H22" i="8"/>
  <c r="P18" i="8"/>
  <c r="O18" i="8"/>
  <c r="N18" i="8"/>
  <c r="M18" i="8"/>
  <c r="L18" i="8"/>
  <c r="K18" i="8"/>
  <c r="J18" i="8"/>
  <c r="I18" i="8"/>
  <c r="H18" i="8"/>
  <c r="H12" i="8"/>
  <c r="G12" i="8"/>
  <c r="F12" i="8"/>
  <c r="H10" i="8"/>
  <c r="G10" i="8"/>
  <c r="O69" i="7"/>
  <c r="N69" i="7"/>
  <c r="M69" i="7"/>
  <c r="L69" i="7"/>
  <c r="K69" i="7"/>
  <c r="J69" i="7"/>
  <c r="I69" i="7"/>
  <c r="H69" i="7"/>
  <c r="G69" i="7"/>
  <c r="F69" i="7"/>
  <c r="O66" i="7"/>
  <c r="N66" i="7"/>
  <c r="M66" i="7"/>
  <c r="L66" i="7"/>
  <c r="K66" i="7"/>
  <c r="J66" i="7"/>
  <c r="I66" i="7"/>
  <c r="H66" i="7"/>
  <c r="G66" i="7"/>
  <c r="F66" i="7"/>
  <c r="O53" i="7"/>
  <c r="N53" i="7"/>
  <c r="M53" i="7"/>
  <c r="L53" i="7"/>
  <c r="K53" i="7"/>
  <c r="J53" i="7"/>
  <c r="I53" i="7"/>
  <c r="H53" i="7"/>
  <c r="G53" i="7"/>
  <c r="F53" i="7"/>
  <c r="O50" i="7"/>
  <c r="N50" i="7"/>
  <c r="M50" i="7"/>
  <c r="L50" i="7"/>
  <c r="K50" i="7"/>
  <c r="J50" i="7"/>
  <c r="I50" i="7"/>
  <c r="H50" i="7"/>
  <c r="G50" i="7"/>
  <c r="F50" i="7"/>
  <c r="O35" i="7"/>
  <c r="N35" i="7"/>
  <c r="M35" i="7"/>
  <c r="L35" i="7"/>
  <c r="K35" i="7"/>
  <c r="J35" i="7"/>
  <c r="I35" i="7"/>
  <c r="H35" i="7"/>
  <c r="G35" i="7"/>
  <c r="F35" i="7"/>
  <c r="O29" i="7"/>
  <c r="N29" i="7"/>
  <c r="M29" i="7"/>
  <c r="L29" i="7"/>
  <c r="K29" i="7"/>
  <c r="J29" i="7"/>
  <c r="I29" i="7"/>
  <c r="H29" i="7"/>
  <c r="G29" i="7"/>
  <c r="F29" i="7"/>
  <c r="O28" i="7"/>
  <c r="N28" i="7"/>
  <c r="M28" i="7"/>
  <c r="L28" i="7"/>
  <c r="K28" i="7"/>
  <c r="J28" i="7"/>
  <c r="I28" i="7"/>
  <c r="H28" i="7"/>
  <c r="F28" i="7"/>
  <c r="O19" i="7"/>
  <c r="N19" i="7"/>
  <c r="M19" i="7"/>
  <c r="L19" i="7"/>
  <c r="K19" i="7"/>
  <c r="J19" i="7"/>
  <c r="I19" i="7"/>
  <c r="H19" i="7"/>
  <c r="G19" i="7"/>
  <c r="F19" i="7"/>
  <c r="O16" i="7"/>
  <c r="N16" i="7"/>
  <c r="M16" i="7"/>
  <c r="L16" i="7"/>
  <c r="K16" i="7"/>
  <c r="J16" i="7"/>
  <c r="I16" i="7"/>
  <c r="H16" i="7"/>
  <c r="G16" i="7"/>
  <c r="F16" i="7"/>
  <c r="O13" i="7"/>
  <c r="N13" i="7"/>
  <c r="M13" i="7"/>
  <c r="L13" i="7"/>
  <c r="K13" i="7"/>
  <c r="J13" i="7"/>
  <c r="I13" i="7"/>
  <c r="H13" i="7"/>
  <c r="G13" i="7"/>
  <c r="F13" i="7"/>
  <c r="O12" i="7"/>
  <c r="N12" i="7"/>
  <c r="M12" i="7"/>
  <c r="L12" i="7"/>
  <c r="K12" i="7"/>
  <c r="J12" i="7"/>
  <c r="I12" i="7"/>
  <c r="H12" i="7"/>
  <c r="F12" i="7"/>
  <c r="O69" i="6"/>
  <c r="N69" i="6"/>
  <c r="M69" i="6"/>
  <c r="L69" i="6"/>
  <c r="K69" i="6"/>
  <c r="J69" i="6"/>
  <c r="I69" i="6"/>
  <c r="H69" i="6"/>
  <c r="G69" i="6"/>
  <c r="F69" i="6"/>
  <c r="O66" i="6"/>
  <c r="N66" i="6"/>
  <c r="M66" i="6"/>
  <c r="L66" i="6"/>
  <c r="K66" i="6"/>
  <c r="J66" i="6"/>
  <c r="I66" i="6"/>
  <c r="H66" i="6"/>
  <c r="G66" i="6"/>
  <c r="F66" i="6"/>
  <c r="O53" i="6"/>
  <c r="N53" i="6"/>
  <c r="M53" i="6"/>
  <c r="L53" i="6"/>
  <c r="K53" i="6"/>
  <c r="J53" i="6"/>
  <c r="I53" i="6"/>
  <c r="H53" i="6"/>
  <c r="G53" i="6"/>
  <c r="F53" i="6"/>
  <c r="F35" i="6"/>
  <c r="O29" i="6"/>
  <c r="O126" i="16" s="1"/>
  <c r="N29" i="6"/>
  <c r="N126" i="16" s="1"/>
  <c r="M29" i="6"/>
  <c r="M126" i="16" s="1"/>
  <c r="L29" i="6"/>
  <c r="L126" i="16" s="1"/>
  <c r="K29" i="6"/>
  <c r="K126" i="16" s="1"/>
  <c r="J29" i="6"/>
  <c r="J121" i="8" s="1"/>
  <c r="I29" i="6"/>
  <c r="I126" i="16" s="1"/>
  <c r="H29" i="6"/>
  <c r="H126" i="16" s="1"/>
  <c r="G29" i="6"/>
  <c r="F29" i="6"/>
  <c r="O28" i="6"/>
  <c r="O56" i="18" s="1"/>
  <c r="N28" i="6"/>
  <c r="N56" i="18" s="1"/>
  <c r="M28" i="6"/>
  <c r="M56" i="18" s="1"/>
  <c r="L28" i="6"/>
  <c r="L56" i="18" s="1"/>
  <c r="K28" i="6"/>
  <c r="K56" i="18" s="1"/>
  <c r="J28" i="6"/>
  <c r="J56" i="18" s="1"/>
  <c r="I28" i="6"/>
  <c r="I56" i="18" s="1"/>
  <c r="H28" i="6"/>
  <c r="H56" i="18" s="1"/>
  <c r="G28" i="6"/>
  <c r="F28" i="6"/>
  <c r="O19" i="6"/>
  <c r="O116" i="16" s="1"/>
  <c r="N19" i="6"/>
  <c r="N116" i="16" s="1"/>
  <c r="M19" i="6"/>
  <c r="M116" i="16" s="1"/>
  <c r="L19" i="6"/>
  <c r="L116" i="16" s="1"/>
  <c r="K19" i="6"/>
  <c r="K116" i="16" s="1"/>
  <c r="J19" i="6"/>
  <c r="J116" i="16" s="1"/>
  <c r="I19" i="6"/>
  <c r="I116" i="16" s="1"/>
  <c r="H19" i="6"/>
  <c r="H116" i="16" s="1"/>
  <c r="G19" i="6"/>
  <c r="F19" i="6"/>
  <c r="O13" i="6"/>
  <c r="O110" i="16" s="1"/>
  <c r="N13" i="6"/>
  <c r="M13" i="6"/>
  <c r="M110" i="16" s="1"/>
  <c r="L13" i="6"/>
  <c r="L110" i="16" s="1"/>
  <c r="K13" i="6"/>
  <c r="K110" i="16" s="1"/>
  <c r="J13" i="6"/>
  <c r="J110" i="16" s="1"/>
  <c r="I13" i="6"/>
  <c r="I110" i="16" s="1"/>
  <c r="H13" i="6"/>
  <c r="H110" i="16" s="1"/>
  <c r="G13" i="6"/>
  <c r="F13" i="6"/>
  <c r="O12" i="6"/>
  <c r="O53" i="18" s="1"/>
  <c r="N12" i="6"/>
  <c r="N53" i="18" s="1"/>
  <c r="M12" i="6"/>
  <c r="M53" i="18" s="1"/>
  <c r="L12" i="6"/>
  <c r="L53" i="18" s="1"/>
  <c r="K12" i="6"/>
  <c r="K53" i="18" s="1"/>
  <c r="J12" i="6"/>
  <c r="J53" i="18" s="1"/>
  <c r="I12" i="6"/>
  <c r="I53" i="18" s="1"/>
  <c r="H12" i="6"/>
  <c r="H53" i="18" s="1"/>
  <c r="G12" i="6"/>
  <c r="F12" i="6"/>
  <c r="O82" i="5"/>
  <c r="N82" i="5"/>
  <c r="M82" i="5"/>
  <c r="L82" i="5"/>
  <c r="K82" i="5"/>
  <c r="J82" i="5"/>
  <c r="I82" i="5"/>
  <c r="H82" i="5"/>
  <c r="G82" i="5"/>
  <c r="F82" i="5"/>
  <c r="O69" i="5"/>
  <c r="O85" i="5" s="1"/>
  <c r="N69" i="5"/>
  <c r="N85" i="5" s="1"/>
  <c r="M69" i="5"/>
  <c r="M85" i="5" s="1"/>
  <c r="L69" i="5"/>
  <c r="L85" i="5" s="1"/>
  <c r="K69" i="5"/>
  <c r="K85" i="5" s="1"/>
  <c r="J69" i="5"/>
  <c r="J85" i="5" s="1"/>
  <c r="I69" i="5"/>
  <c r="I85" i="5" s="1"/>
  <c r="H69" i="5"/>
  <c r="H85" i="5" s="1"/>
  <c r="G69" i="5"/>
  <c r="G85" i="5" s="1"/>
  <c r="F69" i="5"/>
  <c r="F85" i="5" s="1"/>
  <c r="O66" i="5"/>
  <c r="N66" i="5"/>
  <c r="M66" i="5"/>
  <c r="L66" i="5"/>
  <c r="K66" i="5"/>
  <c r="J66" i="5"/>
  <c r="I66" i="5"/>
  <c r="H66" i="5"/>
  <c r="G66" i="5"/>
  <c r="F66" i="5"/>
  <c r="O51" i="5"/>
  <c r="N51" i="5"/>
  <c r="M51" i="5"/>
  <c r="L51" i="5"/>
  <c r="K51" i="5"/>
  <c r="J51" i="5"/>
  <c r="I51" i="5"/>
  <c r="H51" i="5"/>
  <c r="G51" i="5"/>
  <c r="F51" i="5"/>
  <c r="O48" i="5"/>
  <c r="N48" i="5"/>
  <c r="M48" i="5"/>
  <c r="L48" i="5"/>
  <c r="K48" i="5"/>
  <c r="J48" i="5"/>
  <c r="I48" i="5"/>
  <c r="H48" i="5"/>
  <c r="G48" i="5"/>
  <c r="F48" i="5"/>
  <c r="O35" i="5"/>
  <c r="N35" i="5"/>
  <c r="M35" i="5"/>
  <c r="L35" i="5"/>
  <c r="K35" i="5"/>
  <c r="J35" i="5"/>
  <c r="I35" i="5"/>
  <c r="H35" i="5"/>
  <c r="G35" i="5"/>
  <c r="F35" i="5"/>
  <c r="O32" i="5"/>
  <c r="N32" i="5"/>
  <c r="M32" i="5"/>
  <c r="L32" i="5"/>
  <c r="K32" i="5"/>
  <c r="J32" i="5"/>
  <c r="I32" i="5"/>
  <c r="H32" i="5"/>
  <c r="G32" i="5"/>
  <c r="F32" i="5"/>
  <c r="O19" i="5"/>
  <c r="N19" i="5"/>
  <c r="L19" i="5"/>
  <c r="K19" i="5"/>
  <c r="J19" i="5"/>
  <c r="I19" i="5"/>
  <c r="H19" i="5"/>
  <c r="G19" i="5"/>
  <c r="F19" i="5"/>
  <c r="O16" i="5"/>
  <c r="N16" i="5"/>
  <c r="M16" i="5"/>
  <c r="L16" i="5"/>
  <c r="K16" i="5"/>
  <c r="J16" i="5"/>
  <c r="I16" i="5"/>
  <c r="H16" i="5"/>
  <c r="G16" i="5"/>
  <c r="F16" i="5"/>
  <c r="E6" i="5"/>
  <c r="E5" i="5"/>
  <c r="E4" i="5"/>
  <c r="O69" i="4"/>
  <c r="N69" i="4"/>
  <c r="M69" i="4"/>
  <c r="L69" i="4"/>
  <c r="K69" i="4"/>
  <c r="J69" i="4"/>
  <c r="I69" i="4"/>
  <c r="H69" i="4"/>
  <c r="G69" i="4"/>
  <c r="F69" i="4"/>
  <c r="O66" i="4"/>
  <c r="N66" i="4"/>
  <c r="M66" i="4"/>
  <c r="L66" i="4"/>
  <c r="K66" i="4"/>
  <c r="J66" i="4"/>
  <c r="I66" i="4"/>
  <c r="H66" i="4"/>
  <c r="G66" i="4"/>
  <c r="F66" i="4"/>
  <c r="O53" i="4"/>
  <c r="N53" i="4"/>
  <c r="M53" i="4"/>
  <c r="L53" i="4"/>
  <c r="K53" i="4"/>
  <c r="J53" i="4"/>
  <c r="I53" i="4"/>
  <c r="H53" i="4"/>
  <c r="G53" i="4"/>
  <c r="F53" i="4"/>
  <c r="O50" i="4"/>
  <c r="N50" i="4"/>
  <c r="M50" i="4"/>
  <c r="L50" i="4"/>
  <c r="K50" i="4"/>
  <c r="J50" i="4"/>
  <c r="I50" i="4"/>
  <c r="H50" i="4"/>
  <c r="G50" i="4"/>
  <c r="F50" i="4"/>
  <c r="O35" i="4"/>
  <c r="O202" i="16" s="1"/>
  <c r="N35" i="4"/>
  <c r="N202" i="16" s="1"/>
  <c r="M35" i="4"/>
  <c r="M202" i="16" s="1"/>
  <c r="L35" i="4"/>
  <c r="L202" i="16" s="1"/>
  <c r="K35" i="4"/>
  <c r="K202" i="16" s="1"/>
  <c r="J35" i="4"/>
  <c r="J202" i="16" s="1"/>
  <c r="I35" i="4"/>
  <c r="I202" i="16" s="1"/>
  <c r="H35" i="4"/>
  <c r="H202" i="16" s="1"/>
  <c r="G35" i="4"/>
  <c r="F35" i="4"/>
  <c r="O32" i="4"/>
  <c r="O199" i="16" s="1"/>
  <c r="N32" i="4"/>
  <c r="N199" i="16" s="1"/>
  <c r="M32" i="4"/>
  <c r="M199" i="16" s="1"/>
  <c r="L32" i="4"/>
  <c r="L199" i="16" s="1"/>
  <c r="K32" i="4"/>
  <c r="K199" i="16" s="1"/>
  <c r="J32" i="4"/>
  <c r="J199" i="16" s="1"/>
  <c r="I32" i="4"/>
  <c r="I199" i="16" s="1"/>
  <c r="H32" i="4"/>
  <c r="H199" i="16" s="1"/>
  <c r="G32" i="4"/>
  <c r="F32" i="4"/>
  <c r="O29" i="4"/>
  <c r="O196" i="16" s="1"/>
  <c r="O197" i="16" s="1"/>
  <c r="N29" i="4"/>
  <c r="N196" i="16" s="1"/>
  <c r="N197" i="16" s="1"/>
  <c r="M29" i="4"/>
  <c r="M196" i="16" s="1"/>
  <c r="M197" i="16" s="1"/>
  <c r="L29" i="4"/>
  <c r="L196" i="16" s="1"/>
  <c r="L197" i="16" s="1"/>
  <c r="K29" i="4"/>
  <c r="K196" i="16" s="1"/>
  <c r="K197" i="16" s="1"/>
  <c r="J29" i="4"/>
  <c r="J196" i="16" s="1"/>
  <c r="J197" i="16" s="1"/>
  <c r="I29" i="4"/>
  <c r="I196" i="16" s="1"/>
  <c r="I197" i="16" s="1"/>
  <c r="H29" i="4"/>
  <c r="H196" i="16" s="1"/>
  <c r="H197" i="16" s="1"/>
  <c r="G29" i="4"/>
  <c r="F29" i="4"/>
  <c r="O28" i="4"/>
  <c r="N28" i="4"/>
  <c r="M28" i="4"/>
  <c r="L28" i="4"/>
  <c r="K28" i="4"/>
  <c r="J28" i="4"/>
  <c r="I28" i="4"/>
  <c r="H28" i="4"/>
  <c r="F28" i="4"/>
  <c r="O19" i="4"/>
  <c r="O186" i="16" s="1"/>
  <c r="N19" i="4"/>
  <c r="N186" i="16" s="1"/>
  <c r="M19" i="4"/>
  <c r="M186" i="16" s="1"/>
  <c r="L19" i="4"/>
  <c r="L186" i="16" s="1"/>
  <c r="K19" i="4"/>
  <c r="K186" i="16" s="1"/>
  <c r="J19" i="4"/>
  <c r="J186" i="16" s="1"/>
  <c r="I19" i="4"/>
  <c r="I186" i="16" s="1"/>
  <c r="H19" i="4"/>
  <c r="H186" i="16" s="1"/>
  <c r="G19" i="4"/>
  <c r="F19" i="4"/>
  <c r="O16" i="4"/>
  <c r="O183" i="16" s="1"/>
  <c r="N16" i="4"/>
  <c r="N183" i="16" s="1"/>
  <c r="M16" i="4"/>
  <c r="M183" i="16" s="1"/>
  <c r="L16" i="4"/>
  <c r="L183" i="16" s="1"/>
  <c r="K16" i="4"/>
  <c r="K183" i="16" s="1"/>
  <c r="J16" i="4"/>
  <c r="J183" i="16" s="1"/>
  <c r="I16" i="4"/>
  <c r="I183" i="16" s="1"/>
  <c r="H16" i="4"/>
  <c r="H183" i="16" s="1"/>
  <c r="G16" i="4"/>
  <c r="F16" i="4"/>
  <c r="O13" i="4"/>
  <c r="O180" i="16" s="1"/>
  <c r="O181" i="16" s="1"/>
  <c r="N13" i="4"/>
  <c r="N180" i="16" s="1"/>
  <c r="N181" i="16" s="1"/>
  <c r="M13" i="4"/>
  <c r="M180" i="16" s="1"/>
  <c r="M181" i="16" s="1"/>
  <c r="L13" i="4"/>
  <c r="L180" i="16" s="1"/>
  <c r="L181" i="16" s="1"/>
  <c r="K13" i="4"/>
  <c r="K180" i="16" s="1"/>
  <c r="K181" i="16" s="1"/>
  <c r="J13" i="4"/>
  <c r="J180" i="16" s="1"/>
  <c r="J181" i="16" s="1"/>
  <c r="I13" i="4"/>
  <c r="I180" i="16" s="1"/>
  <c r="I181" i="16" s="1"/>
  <c r="H13" i="4"/>
  <c r="H180" i="16" s="1"/>
  <c r="H181" i="16" s="1"/>
  <c r="G13" i="4"/>
  <c r="F13" i="4"/>
  <c r="O12" i="4"/>
  <c r="N12" i="4"/>
  <c r="M12" i="4"/>
  <c r="L12" i="4"/>
  <c r="K12" i="4"/>
  <c r="J12" i="4"/>
  <c r="I12" i="4"/>
  <c r="H12" i="4"/>
  <c r="F12" i="4"/>
  <c r="O69" i="3"/>
  <c r="N69" i="3"/>
  <c r="M69" i="3"/>
  <c r="L69" i="3"/>
  <c r="K69" i="3"/>
  <c r="J69" i="3"/>
  <c r="I69" i="3"/>
  <c r="H69" i="3"/>
  <c r="G69" i="3"/>
  <c r="F69" i="3"/>
  <c r="O66" i="3"/>
  <c r="N66" i="3"/>
  <c r="M66" i="3"/>
  <c r="L66" i="3"/>
  <c r="K66" i="3"/>
  <c r="J66" i="3"/>
  <c r="I66" i="3"/>
  <c r="H66" i="3"/>
  <c r="G66" i="3"/>
  <c r="F66" i="3"/>
  <c r="O53" i="3"/>
  <c r="N53" i="3"/>
  <c r="M53" i="3"/>
  <c r="L53" i="3"/>
  <c r="K53" i="3"/>
  <c r="J53" i="3"/>
  <c r="I53" i="3"/>
  <c r="H53" i="3"/>
  <c r="G53" i="3"/>
  <c r="F53" i="3"/>
  <c r="O50" i="3"/>
  <c r="N50" i="3"/>
  <c r="M50" i="3"/>
  <c r="L50" i="3"/>
  <c r="K50" i="3"/>
  <c r="J50" i="3"/>
  <c r="I50" i="3"/>
  <c r="H50" i="3"/>
  <c r="G50" i="3"/>
  <c r="F50" i="3"/>
  <c r="O35" i="3"/>
  <c r="O167" i="16" s="1"/>
  <c r="N35" i="3"/>
  <c r="N167" i="16" s="1"/>
  <c r="M35" i="3"/>
  <c r="M167" i="16" s="1"/>
  <c r="L35" i="3"/>
  <c r="L167" i="16" s="1"/>
  <c r="K35" i="3"/>
  <c r="K167" i="16" s="1"/>
  <c r="J35" i="3"/>
  <c r="J167" i="16" s="1"/>
  <c r="I35" i="3"/>
  <c r="I167" i="16" s="1"/>
  <c r="H35" i="3"/>
  <c r="H167" i="16" s="1"/>
  <c r="G35" i="3"/>
  <c r="F35" i="3"/>
  <c r="O32" i="3"/>
  <c r="O164" i="16" s="1"/>
  <c r="N32" i="3"/>
  <c r="N164" i="16" s="1"/>
  <c r="M32" i="3"/>
  <c r="M164" i="16" s="1"/>
  <c r="L32" i="3"/>
  <c r="L164" i="16" s="1"/>
  <c r="K32" i="3"/>
  <c r="K164" i="16" s="1"/>
  <c r="J32" i="3"/>
  <c r="J164" i="16" s="1"/>
  <c r="I32" i="3"/>
  <c r="I164" i="16" s="1"/>
  <c r="H32" i="3"/>
  <c r="H164" i="16" s="1"/>
  <c r="G32" i="3"/>
  <c r="F32" i="3"/>
  <c r="O29" i="3"/>
  <c r="O161" i="16" s="1"/>
  <c r="O162" i="16" s="1"/>
  <c r="N29" i="3"/>
  <c r="N161" i="16" s="1"/>
  <c r="N162" i="16" s="1"/>
  <c r="M29" i="3"/>
  <c r="M161" i="16" s="1"/>
  <c r="M162" i="16" s="1"/>
  <c r="L29" i="3"/>
  <c r="L161" i="16" s="1"/>
  <c r="L162" i="16" s="1"/>
  <c r="K29" i="3"/>
  <c r="K161" i="16" s="1"/>
  <c r="K162" i="16" s="1"/>
  <c r="J29" i="3"/>
  <c r="J161" i="16" s="1"/>
  <c r="J162" i="16" s="1"/>
  <c r="I29" i="3"/>
  <c r="I161" i="16" s="1"/>
  <c r="I162" i="16" s="1"/>
  <c r="H29" i="3"/>
  <c r="H161" i="16" s="1"/>
  <c r="H162" i="16" s="1"/>
  <c r="G29" i="3"/>
  <c r="F29" i="3"/>
  <c r="O28" i="3"/>
  <c r="N28" i="3"/>
  <c r="M28" i="3"/>
  <c r="L28" i="3"/>
  <c r="K28" i="3"/>
  <c r="J28" i="3"/>
  <c r="I28" i="3"/>
  <c r="H28" i="3"/>
  <c r="G28" i="3"/>
  <c r="F28" i="3"/>
  <c r="O19" i="3"/>
  <c r="O151" i="16" s="1"/>
  <c r="N19" i="3"/>
  <c r="N151" i="16" s="1"/>
  <c r="M19" i="3"/>
  <c r="M151" i="16" s="1"/>
  <c r="L19" i="3"/>
  <c r="L151" i="16" s="1"/>
  <c r="K19" i="3"/>
  <c r="K151" i="16" s="1"/>
  <c r="J19" i="3"/>
  <c r="J151" i="16" s="1"/>
  <c r="I19" i="3"/>
  <c r="I151" i="16" s="1"/>
  <c r="H19" i="3"/>
  <c r="H151" i="16" s="1"/>
  <c r="G19" i="3"/>
  <c r="F19" i="3"/>
  <c r="O16" i="3"/>
  <c r="O148" i="16" s="1"/>
  <c r="N16" i="3"/>
  <c r="N148" i="16" s="1"/>
  <c r="M16" i="3"/>
  <c r="M148" i="16" s="1"/>
  <c r="L16" i="3"/>
  <c r="L148" i="16" s="1"/>
  <c r="K16" i="3"/>
  <c r="K148" i="16" s="1"/>
  <c r="J16" i="3"/>
  <c r="J148" i="16" s="1"/>
  <c r="I16" i="3"/>
  <c r="I148" i="16" s="1"/>
  <c r="H16" i="3"/>
  <c r="H148" i="16" s="1"/>
  <c r="G16" i="3"/>
  <c r="F16" i="3"/>
  <c r="O13" i="3"/>
  <c r="O145" i="16" s="1"/>
  <c r="O146" i="16" s="1"/>
  <c r="N13" i="3"/>
  <c r="N145" i="16" s="1"/>
  <c r="N146" i="16" s="1"/>
  <c r="M13" i="3"/>
  <c r="M145" i="16" s="1"/>
  <c r="M146" i="16" s="1"/>
  <c r="L13" i="3"/>
  <c r="L145" i="16" s="1"/>
  <c r="L146" i="16" s="1"/>
  <c r="K13" i="3"/>
  <c r="K145" i="16" s="1"/>
  <c r="K146" i="16" s="1"/>
  <c r="J13" i="3"/>
  <c r="J145" i="16" s="1"/>
  <c r="J146" i="16" s="1"/>
  <c r="I13" i="3"/>
  <c r="I145" i="16" s="1"/>
  <c r="I146" i="16" s="1"/>
  <c r="H13" i="3"/>
  <c r="H145" i="16" s="1"/>
  <c r="H146" i="16" s="1"/>
  <c r="G13" i="3"/>
  <c r="F13" i="3"/>
  <c r="O12" i="3"/>
  <c r="N12" i="3"/>
  <c r="M12" i="3"/>
  <c r="L12" i="3"/>
  <c r="K12" i="3"/>
  <c r="J12" i="3"/>
  <c r="I12" i="3"/>
  <c r="H12" i="3"/>
  <c r="G12" i="3"/>
  <c r="F12" i="3"/>
  <c r="O85" i="2"/>
  <c r="N85" i="2"/>
  <c r="M85" i="2"/>
  <c r="L85" i="2"/>
  <c r="K85" i="2"/>
  <c r="J85" i="2"/>
  <c r="I85" i="2"/>
  <c r="H85" i="2"/>
  <c r="G85" i="2"/>
  <c r="F85" i="2"/>
  <c r="O82" i="2"/>
  <c r="N82" i="2"/>
  <c r="M82" i="2"/>
  <c r="L82" i="2"/>
  <c r="K82" i="2"/>
  <c r="J82" i="2"/>
  <c r="I82" i="2"/>
  <c r="H82" i="2"/>
  <c r="G82" i="2"/>
  <c r="F82" i="2"/>
  <c r="O69" i="2"/>
  <c r="N69" i="2"/>
  <c r="M69" i="2"/>
  <c r="L69" i="2"/>
  <c r="K69" i="2"/>
  <c r="J69" i="2"/>
  <c r="I69" i="2"/>
  <c r="H69" i="2"/>
  <c r="G69" i="2"/>
  <c r="F69" i="2"/>
  <c r="O66" i="2"/>
  <c r="N66" i="2"/>
  <c r="M66" i="2"/>
  <c r="L66" i="2"/>
  <c r="K66" i="2"/>
  <c r="J66" i="2"/>
  <c r="I66" i="2"/>
  <c r="H66" i="2"/>
  <c r="G66" i="2"/>
  <c r="F66" i="2"/>
  <c r="O51" i="2"/>
  <c r="N51" i="2"/>
  <c r="M51" i="2"/>
  <c r="L51" i="2"/>
  <c r="K51" i="2"/>
  <c r="J51" i="2"/>
  <c r="I51" i="2"/>
  <c r="H51" i="2"/>
  <c r="G51" i="2"/>
  <c r="F51" i="2"/>
  <c r="O48" i="2"/>
  <c r="N48" i="2"/>
  <c r="M48" i="2"/>
  <c r="L48" i="2"/>
  <c r="K48" i="2"/>
  <c r="J48" i="2"/>
  <c r="I48" i="2"/>
  <c r="H48" i="2"/>
  <c r="G48" i="2"/>
  <c r="F48" i="2"/>
  <c r="O45" i="2"/>
  <c r="N45" i="2"/>
  <c r="M45" i="2"/>
  <c r="L45" i="2"/>
  <c r="K45" i="2"/>
  <c r="J45" i="2"/>
  <c r="I45" i="2"/>
  <c r="H45" i="2"/>
  <c r="G45" i="2"/>
  <c r="F45" i="2"/>
  <c r="O44" i="2"/>
  <c r="N44" i="2"/>
  <c r="M44" i="2"/>
  <c r="L44" i="2"/>
  <c r="K44" i="2"/>
  <c r="J44" i="2"/>
  <c r="I44" i="2"/>
  <c r="H44" i="2"/>
  <c r="G44" i="2"/>
  <c r="F44" i="2"/>
  <c r="O35" i="2"/>
  <c r="N35" i="2"/>
  <c r="M35" i="2"/>
  <c r="L35" i="2"/>
  <c r="K35" i="2"/>
  <c r="J35" i="2"/>
  <c r="I35" i="2"/>
  <c r="H35" i="2"/>
  <c r="G35" i="2"/>
  <c r="F35" i="2"/>
  <c r="O32" i="2"/>
  <c r="N32" i="2"/>
  <c r="M32" i="2"/>
  <c r="L32" i="2"/>
  <c r="K32" i="2"/>
  <c r="J32" i="2"/>
  <c r="I32" i="2"/>
  <c r="H32" i="2"/>
  <c r="G32" i="2"/>
  <c r="F32" i="2"/>
  <c r="O29" i="2"/>
  <c r="N29" i="2"/>
  <c r="M29" i="2"/>
  <c r="L29" i="2"/>
  <c r="K29" i="2"/>
  <c r="J29" i="2"/>
  <c r="I29" i="2"/>
  <c r="H29" i="2"/>
  <c r="G29" i="2"/>
  <c r="F29" i="2"/>
  <c r="O28" i="2"/>
  <c r="O14" i="18" s="1"/>
  <c r="N28" i="2"/>
  <c r="N14" i="18" s="1"/>
  <c r="M28" i="2"/>
  <c r="L28" i="2"/>
  <c r="L14" i="18" s="1"/>
  <c r="K28" i="2"/>
  <c r="K14" i="18" s="1"/>
  <c r="J28" i="2"/>
  <c r="J14" i="18" s="1"/>
  <c r="I28" i="2"/>
  <c r="I14" i="18" s="1"/>
  <c r="H28" i="2"/>
  <c r="H14" i="18" s="1"/>
  <c r="F28" i="2"/>
  <c r="O19" i="2"/>
  <c r="N19" i="2"/>
  <c r="M19" i="2"/>
  <c r="L19" i="2"/>
  <c r="K19" i="2"/>
  <c r="J19" i="2"/>
  <c r="I19" i="2"/>
  <c r="H19" i="2"/>
  <c r="G19" i="2"/>
  <c r="F19" i="2"/>
  <c r="O16" i="2"/>
  <c r="N16" i="2"/>
  <c r="M16" i="2"/>
  <c r="L16" i="2"/>
  <c r="K16" i="2"/>
  <c r="J16" i="2"/>
  <c r="I16" i="2"/>
  <c r="H16" i="2"/>
  <c r="G16" i="2"/>
  <c r="F16" i="2"/>
  <c r="O13" i="2"/>
  <c r="N13" i="2"/>
  <c r="M13" i="2"/>
  <c r="L13" i="2"/>
  <c r="K13" i="2"/>
  <c r="J13" i="2"/>
  <c r="I13" i="2"/>
  <c r="H13" i="2"/>
  <c r="G13" i="2"/>
  <c r="F13" i="2"/>
  <c r="O12" i="2"/>
  <c r="O11" i="18" s="1"/>
  <c r="N12" i="2"/>
  <c r="N11" i="18" s="1"/>
  <c r="M12" i="2"/>
  <c r="M11" i="18" s="1"/>
  <c r="L12" i="2"/>
  <c r="L11" i="18" s="1"/>
  <c r="K12" i="2"/>
  <c r="K11" i="18" s="1"/>
  <c r="J12" i="2"/>
  <c r="J11" i="18" s="1"/>
  <c r="I12" i="2"/>
  <c r="I11" i="18" s="1"/>
  <c r="H12" i="2"/>
  <c r="H11" i="18" s="1"/>
  <c r="F12" i="2"/>
  <c r="E6" i="2"/>
  <c r="E5" i="2"/>
  <c r="E4" i="2"/>
  <c r="E4" i="4" s="1"/>
  <c r="C330" i="1"/>
  <c r="B330" i="1"/>
  <c r="F313" i="1"/>
  <c r="F312" i="1"/>
  <c r="F311" i="1"/>
  <c r="F306" i="1"/>
  <c r="F304" i="1"/>
  <c r="O279" i="1"/>
  <c r="O64" i="9" s="1"/>
  <c r="N279" i="1"/>
  <c r="N64" i="9" s="1"/>
  <c r="M279" i="1"/>
  <c r="M64" i="9" s="1"/>
  <c r="M65" i="9" s="1"/>
  <c r="M68" i="9" s="1"/>
  <c r="L279" i="1"/>
  <c r="L64" i="9" s="1"/>
  <c r="K279" i="1"/>
  <c r="K64" i="9" s="1"/>
  <c r="J279" i="1"/>
  <c r="J64" i="9" s="1"/>
  <c r="I279" i="1"/>
  <c r="I64" i="9" s="1"/>
  <c r="H279" i="1"/>
  <c r="H64" i="9" s="1"/>
  <c r="H65" i="9" s="1"/>
  <c r="G279" i="1"/>
  <c r="G64" i="9" s="1"/>
  <c r="F279" i="1"/>
  <c r="F64" i="9" s="1"/>
  <c r="O271" i="1"/>
  <c r="O63" i="6" s="1"/>
  <c r="N271" i="1"/>
  <c r="N63" i="6" s="1"/>
  <c r="M271" i="1"/>
  <c r="M63" i="6" s="1"/>
  <c r="L271" i="1"/>
  <c r="L63" i="6" s="1"/>
  <c r="K271" i="1"/>
  <c r="K63" i="6" s="1"/>
  <c r="J271" i="1"/>
  <c r="J63" i="6" s="1"/>
  <c r="I271" i="1"/>
  <c r="I63" i="6" s="1"/>
  <c r="H271" i="1"/>
  <c r="H63" i="6" s="1"/>
  <c r="G271" i="1"/>
  <c r="G63" i="6" s="1"/>
  <c r="F271" i="1"/>
  <c r="F63" i="6" s="1"/>
  <c r="O47" i="6"/>
  <c r="N47" i="6"/>
  <c r="M47" i="6"/>
  <c r="L47" i="6"/>
  <c r="K47" i="6"/>
  <c r="J47" i="6"/>
  <c r="I47" i="6"/>
  <c r="H47" i="6"/>
  <c r="G47" i="6"/>
  <c r="F47" i="6"/>
  <c r="O265" i="1"/>
  <c r="N265" i="1"/>
  <c r="M265" i="1"/>
  <c r="L265" i="1"/>
  <c r="K265" i="1"/>
  <c r="J265" i="1"/>
  <c r="I265" i="1"/>
  <c r="H265" i="1"/>
  <c r="G265" i="1"/>
  <c r="F265" i="1"/>
  <c r="O263" i="1"/>
  <c r="O79" i="5" s="1"/>
  <c r="N263" i="1"/>
  <c r="N79" i="5" s="1"/>
  <c r="M263" i="1"/>
  <c r="M79" i="5" s="1"/>
  <c r="L263" i="1"/>
  <c r="L79" i="5" s="1"/>
  <c r="K263" i="1"/>
  <c r="K79" i="5" s="1"/>
  <c r="J263" i="1"/>
  <c r="J79" i="5" s="1"/>
  <c r="I263" i="1"/>
  <c r="I79" i="5" s="1"/>
  <c r="H263" i="1"/>
  <c r="H79" i="5" s="1"/>
  <c r="G263" i="1"/>
  <c r="G79" i="5" s="1"/>
  <c r="F263" i="1"/>
  <c r="F79" i="5" s="1"/>
  <c r="O259" i="1"/>
  <c r="O63" i="4" s="1"/>
  <c r="N259" i="1"/>
  <c r="N63" i="4" s="1"/>
  <c r="M259" i="1"/>
  <c r="M63" i="4" s="1"/>
  <c r="L259" i="1"/>
  <c r="L63" i="4" s="1"/>
  <c r="K259" i="1"/>
  <c r="K63" i="4" s="1"/>
  <c r="J259" i="1"/>
  <c r="J63" i="4" s="1"/>
  <c r="I259" i="1"/>
  <c r="I63" i="4" s="1"/>
  <c r="H259" i="1"/>
  <c r="H63" i="4" s="1"/>
  <c r="G259" i="1"/>
  <c r="G63" i="4" s="1"/>
  <c r="F259" i="1"/>
  <c r="F63" i="4" s="1"/>
  <c r="O257" i="1"/>
  <c r="O47" i="4" s="1"/>
  <c r="N257" i="1"/>
  <c r="N47" i="4" s="1"/>
  <c r="M257" i="1"/>
  <c r="M47" i="4" s="1"/>
  <c r="L257" i="1"/>
  <c r="L47" i="4" s="1"/>
  <c r="K257" i="1"/>
  <c r="K47" i="4" s="1"/>
  <c r="J257" i="1"/>
  <c r="J47" i="4" s="1"/>
  <c r="I257" i="1"/>
  <c r="I47" i="4" s="1"/>
  <c r="H257" i="1"/>
  <c r="H47" i="4" s="1"/>
  <c r="G257" i="1"/>
  <c r="G47" i="4" s="1"/>
  <c r="F257" i="1"/>
  <c r="F47" i="4" s="1"/>
  <c r="O255" i="1"/>
  <c r="O63" i="3" s="1"/>
  <c r="N255" i="1"/>
  <c r="N63" i="3" s="1"/>
  <c r="M255" i="1"/>
  <c r="M63" i="3" s="1"/>
  <c r="L255" i="1"/>
  <c r="L63" i="3" s="1"/>
  <c r="K255" i="1"/>
  <c r="K63" i="3" s="1"/>
  <c r="J255" i="1"/>
  <c r="J63" i="3" s="1"/>
  <c r="I255" i="1"/>
  <c r="I63" i="3" s="1"/>
  <c r="H255" i="1"/>
  <c r="H63" i="3" s="1"/>
  <c r="G255" i="1"/>
  <c r="G63" i="3" s="1"/>
  <c r="F255" i="1"/>
  <c r="F63" i="3" s="1"/>
  <c r="O253" i="1"/>
  <c r="O47" i="3" s="1"/>
  <c r="N253" i="1"/>
  <c r="N47" i="3" s="1"/>
  <c r="M253" i="1"/>
  <c r="M47" i="3" s="1"/>
  <c r="L253" i="1"/>
  <c r="L47" i="3" s="1"/>
  <c r="K253" i="1"/>
  <c r="K47" i="3" s="1"/>
  <c r="J253" i="1"/>
  <c r="J47" i="3" s="1"/>
  <c r="I253" i="1"/>
  <c r="I47" i="3" s="1"/>
  <c r="H253" i="1"/>
  <c r="H47" i="3" s="1"/>
  <c r="G253" i="1"/>
  <c r="G47" i="3" s="1"/>
  <c r="F253" i="1"/>
  <c r="F47" i="3" s="1"/>
  <c r="O251" i="1"/>
  <c r="O79" i="2" s="1"/>
  <c r="N251" i="1"/>
  <c r="N79" i="2" s="1"/>
  <c r="M251" i="1"/>
  <c r="M79" i="2" s="1"/>
  <c r="L251" i="1"/>
  <c r="L79" i="2" s="1"/>
  <c r="K251" i="1"/>
  <c r="K79" i="2" s="1"/>
  <c r="J251" i="1"/>
  <c r="J79" i="2" s="1"/>
  <c r="I251" i="1"/>
  <c r="I79" i="2" s="1"/>
  <c r="H251" i="1"/>
  <c r="H79" i="2" s="1"/>
  <c r="G251" i="1"/>
  <c r="G79" i="2" s="1"/>
  <c r="F251" i="1"/>
  <c r="F79" i="2" s="1"/>
  <c r="O249" i="1"/>
  <c r="O63" i="2" s="1"/>
  <c r="N249" i="1"/>
  <c r="N63" i="2" s="1"/>
  <c r="M249" i="1"/>
  <c r="M63" i="2" s="1"/>
  <c r="L249" i="1"/>
  <c r="L63" i="2" s="1"/>
  <c r="K249" i="1"/>
  <c r="K63" i="2" s="1"/>
  <c r="J249" i="1"/>
  <c r="J63" i="2" s="1"/>
  <c r="I249" i="1"/>
  <c r="I63" i="2" s="1"/>
  <c r="H249" i="1"/>
  <c r="H63" i="2" s="1"/>
  <c r="G249" i="1"/>
  <c r="G63" i="2" s="1"/>
  <c r="F249" i="1"/>
  <c r="F63" i="2" s="1"/>
  <c r="O237" i="1"/>
  <c r="N237" i="1"/>
  <c r="M237" i="1"/>
  <c r="L237" i="1"/>
  <c r="K237" i="1"/>
  <c r="J237" i="1"/>
  <c r="I237" i="1"/>
  <c r="H237" i="1"/>
  <c r="G237" i="1"/>
  <c r="F237" i="1"/>
  <c r="O233" i="1"/>
  <c r="O63" i="10" s="1"/>
  <c r="N233" i="1"/>
  <c r="N63" i="10" s="1"/>
  <c r="M233" i="1"/>
  <c r="M63" i="10" s="1"/>
  <c r="L233" i="1"/>
  <c r="L63" i="10" s="1"/>
  <c r="K233" i="1"/>
  <c r="K63" i="10" s="1"/>
  <c r="J233" i="1"/>
  <c r="J63" i="10" s="1"/>
  <c r="I233" i="1"/>
  <c r="I63" i="10" s="1"/>
  <c r="H233" i="1"/>
  <c r="H63" i="10" s="1"/>
  <c r="G233" i="1"/>
  <c r="G63" i="10" s="1"/>
  <c r="F233" i="1"/>
  <c r="F63" i="10" s="1"/>
  <c r="F229" i="1"/>
  <c r="F62" i="6" s="1"/>
  <c r="O46" i="6"/>
  <c r="N227" i="1"/>
  <c r="N46" i="6" s="1"/>
  <c r="M227" i="1"/>
  <c r="M46" i="6" s="1"/>
  <c r="L227" i="1"/>
  <c r="L46" i="6" s="1"/>
  <c r="K227" i="1"/>
  <c r="K46" i="6" s="1"/>
  <c r="J227" i="1"/>
  <c r="J46" i="6" s="1"/>
  <c r="I227" i="1"/>
  <c r="I46" i="6" s="1"/>
  <c r="H227" i="1"/>
  <c r="H46" i="6" s="1"/>
  <c r="G227" i="1"/>
  <c r="G46" i="6" s="1"/>
  <c r="F227" i="1"/>
  <c r="F46" i="6" s="1"/>
  <c r="O223" i="1"/>
  <c r="O46" i="7" s="1"/>
  <c r="N223" i="1"/>
  <c r="N46" i="7" s="1"/>
  <c r="M223" i="1"/>
  <c r="M46" i="7" s="1"/>
  <c r="L223" i="1"/>
  <c r="L46" i="7" s="1"/>
  <c r="K223" i="1"/>
  <c r="K46" i="7" s="1"/>
  <c r="J223" i="1"/>
  <c r="J46" i="7" s="1"/>
  <c r="I223" i="1"/>
  <c r="I46" i="7" s="1"/>
  <c r="H223" i="1"/>
  <c r="H46" i="7" s="1"/>
  <c r="G223" i="1"/>
  <c r="G46" i="7" s="1"/>
  <c r="F223" i="1"/>
  <c r="F46" i="7" s="1"/>
  <c r="F221" i="1"/>
  <c r="F78" i="5" s="1"/>
  <c r="O217" i="1"/>
  <c r="O62" i="4" s="1"/>
  <c r="N217" i="1"/>
  <c r="N62" i="4" s="1"/>
  <c r="M217" i="1"/>
  <c r="M62" i="4" s="1"/>
  <c r="L217" i="1"/>
  <c r="L62" i="4" s="1"/>
  <c r="K217" i="1"/>
  <c r="K62" i="4" s="1"/>
  <c r="J217" i="1"/>
  <c r="J62" i="4" s="1"/>
  <c r="I217" i="1"/>
  <c r="I62" i="4" s="1"/>
  <c r="H217" i="1"/>
  <c r="H62" i="4" s="1"/>
  <c r="G217" i="1"/>
  <c r="G62" i="4" s="1"/>
  <c r="F217" i="1"/>
  <c r="F62" i="4" s="1"/>
  <c r="O215" i="1"/>
  <c r="O46" i="4" s="1"/>
  <c r="N215" i="1"/>
  <c r="N46" i="4" s="1"/>
  <c r="M215" i="1"/>
  <c r="M46" i="4" s="1"/>
  <c r="L215" i="1"/>
  <c r="L46" i="4" s="1"/>
  <c r="K215" i="1"/>
  <c r="K46" i="4" s="1"/>
  <c r="J215" i="1"/>
  <c r="J46" i="4" s="1"/>
  <c r="I215" i="1"/>
  <c r="I46" i="4" s="1"/>
  <c r="H215" i="1"/>
  <c r="H46" i="4" s="1"/>
  <c r="G215" i="1"/>
  <c r="G46" i="4" s="1"/>
  <c r="F215" i="1"/>
  <c r="F46" i="4" s="1"/>
  <c r="O213" i="1"/>
  <c r="O62" i="3" s="1"/>
  <c r="N213" i="1"/>
  <c r="N62" i="3" s="1"/>
  <c r="M213" i="1"/>
  <c r="M62" i="3" s="1"/>
  <c r="L213" i="1"/>
  <c r="L62" i="3" s="1"/>
  <c r="K213" i="1"/>
  <c r="K62" i="3" s="1"/>
  <c r="J213" i="1"/>
  <c r="J62" i="3" s="1"/>
  <c r="I213" i="1"/>
  <c r="I62" i="3" s="1"/>
  <c r="H213" i="1"/>
  <c r="H62" i="3" s="1"/>
  <c r="G213" i="1"/>
  <c r="G62" i="3" s="1"/>
  <c r="F213" i="1"/>
  <c r="F62" i="3" s="1"/>
  <c r="O211" i="1"/>
  <c r="O46" i="3" s="1"/>
  <c r="N211" i="1"/>
  <c r="N46" i="3" s="1"/>
  <c r="M211" i="1"/>
  <c r="M46" i="3" s="1"/>
  <c r="L211" i="1"/>
  <c r="L46" i="3" s="1"/>
  <c r="K211" i="1"/>
  <c r="K46" i="3" s="1"/>
  <c r="J211" i="1"/>
  <c r="J46" i="3" s="1"/>
  <c r="I211" i="1"/>
  <c r="I46" i="3" s="1"/>
  <c r="H211" i="1"/>
  <c r="H46" i="3" s="1"/>
  <c r="G211" i="1"/>
  <c r="G46" i="3" s="1"/>
  <c r="F211" i="1"/>
  <c r="F46" i="3" s="1"/>
  <c r="O209" i="1"/>
  <c r="O78" i="2" s="1"/>
  <c r="N209" i="1"/>
  <c r="N78" i="2" s="1"/>
  <c r="M209" i="1"/>
  <c r="M78" i="2" s="1"/>
  <c r="L209" i="1"/>
  <c r="L78" i="2" s="1"/>
  <c r="K209" i="1"/>
  <c r="K78" i="2" s="1"/>
  <c r="J209" i="1"/>
  <c r="J78" i="2" s="1"/>
  <c r="I209" i="1"/>
  <c r="I78" i="2" s="1"/>
  <c r="H209" i="1"/>
  <c r="H78" i="2" s="1"/>
  <c r="G209" i="1"/>
  <c r="G78" i="2" s="1"/>
  <c r="F209" i="1"/>
  <c r="F78" i="2" s="1"/>
  <c r="O207" i="1"/>
  <c r="O62" i="2" s="1"/>
  <c r="N207" i="1"/>
  <c r="N62" i="2" s="1"/>
  <c r="M207" i="1"/>
  <c r="M62" i="2" s="1"/>
  <c r="L207" i="1"/>
  <c r="L62" i="2" s="1"/>
  <c r="K207" i="1"/>
  <c r="K62" i="2" s="1"/>
  <c r="J207" i="1"/>
  <c r="J62" i="2" s="1"/>
  <c r="I207" i="1"/>
  <c r="I62" i="2" s="1"/>
  <c r="H207" i="1"/>
  <c r="H62" i="2" s="1"/>
  <c r="G207" i="1"/>
  <c r="G62" i="2" s="1"/>
  <c r="F207" i="1"/>
  <c r="F62" i="2" s="1"/>
  <c r="O191" i="1"/>
  <c r="O192" i="1" s="1"/>
  <c r="N191" i="1"/>
  <c r="M191" i="1"/>
  <c r="M192" i="1" s="1"/>
  <c r="L191" i="1"/>
  <c r="L192" i="1" s="1"/>
  <c r="K191" i="1"/>
  <c r="J191" i="1"/>
  <c r="I191" i="1"/>
  <c r="I277" i="1" s="1"/>
  <c r="I48" i="9" s="1"/>
  <c r="H191" i="1"/>
  <c r="H277" i="1" s="1"/>
  <c r="H48" i="9" s="1"/>
  <c r="G191" i="1"/>
  <c r="G192" i="1" s="1"/>
  <c r="F192" i="1"/>
  <c r="O189" i="1"/>
  <c r="N189" i="1"/>
  <c r="M189" i="1"/>
  <c r="L189" i="1"/>
  <c r="K189" i="1"/>
  <c r="J189" i="1"/>
  <c r="I189" i="1"/>
  <c r="H189" i="1"/>
  <c r="G189" i="1"/>
  <c r="F189" i="1"/>
  <c r="O185" i="1"/>
  <c r="O32" i="6" s="1"/>
  <c r="O129" i="16" s="1"/>
  <c r="N185" i="1"/>
  <c r="N32" i="6" s="1"/>
  <c r="N129" i="16" s="1"/>
  <c r="M185" i="1"/>
  <c r="M32" i="6" s="1"/>
  <c r="M129" i="16" s="1"/>
  <c r="L185" i="1"/>
  <c r="L32" i="6" s="1"/>
  <c r="K185" i="1"/>
  <c r="K32" i="6" s="1"/>
  <c r="K129" i="16" s="1"/>
  <c r="J185" i="1"/>
  <c r="J32" i="6" s="1"/>
  <c r="J129" i="16" s="1"/>
  <c r="I185" i="1"/>
  <c r="I32" i="6" s="1"/>
  <c r="I129" i="16" s="1"/>
  <c r="H185" i="1"/>
  <c r="H32" i="6" s="1"/>
  <c r="H129" i="16" s="1"/>
  <c r="G185" i="1"/>
  <c r="G32" i="6" s="1"/>
  <c r="F185" i="1"/>
  <c r="F32" i="6" s="1"/>
  <c r="O183" i="1"/>
  <c r="N183" i="1"/>
  <c r="M183" i="1"/>
  <c r="L183" i="1"/>
  <c r="K183" i="1"/>
  <c r="J183" i="1"/>
  <c r="I183" i="1"/>
  <c r="H183" i="1"/>
  <c r="G183" i="1"/>
  <c r="O181" i="1"/>
  <c r="N181" i="1"/>
  <c r="M181" i="1"/>
  <c r="L181" i="1"/>
  <c r="K181" i="1"/>
  <c r="J181" i="1"/>
  <c r="I181" i="1"/>
  <c r="H181" i="1"/>
  <c r="G181" i="1"/>
  <c r="F181" i="1"/>
  <c r="O177" i="1"/>
  <c r="N177" i="1"/>
  <c r="M177" i="1"/>
  <c r="L177" i="1"/>
  <c r="K177" i="1"/>
  <c r="J177" i="1"/>
  <c r="I177" i="1"/>
  <c r="H177" i="1"/>
  <c r="G177" i="1"/>
  <c r="F177" i="1"/>
  <c r="O174" i="1"/>
  <c r="O261" i="1" s="1"/>
  <c r="O63" i="5" s="1"/>
  <c r="N174" i="1"/>
  <c r="N261" i="1" s="1"/>
  <c r="N63" i="5" s="1"/>
  <c r="M174" i="1"/>
  <c r="M261" i="1" s="1"/>
  <c r="M63" i="5" s="1"/>
  <c r="L174" i="1"/>
  <c r="L221" i="1" s="1"/>
  <c r="L78" i="5" s="1"/>
  <c r="K174" i="1"/>
  <c r="K261" i="1" s="1"/>
  <c r="K63" i="5" s="1"/>
  <c r="J174" i="1"/>
  <c r="J261" i="1" s="1"/>
  <c r="J63" i="5" s="1"/>
  <c r="I174" i="1"/>
  <c r="I221" i="1" s="1"/>
  <c r="I78" i="5" s="1"/>
  <c r="H174" i="1"/>
  <c r="H221" i="1" s="1"/>
  <c r="H78" i="5" s="1"/>
  <c r="G174" i="1"/>
  <c r="G261" i="1" s="1"/>
  <c r="G63" i="5" s="1"/>
  <c r="F174" i="1"/>
  <c r="F261" i="1" s="1"/>
  <c r="F63" i="5" s="1"/>
  <c r="O154" i="1"/>
  <c r="O29" i="5" s="1"/>
  <c r="N154" i="1"/>
  <c r="N29" i="5" s="1"/>
  <c r="M154" i="1"/>
  <c r="M29" i="5" s="1"/>
  <c r="L154" i="1"/>
  <c r="L29" i="5" s="1"/>
  <c r="K154" i="1"/>
  <c r="K29" i="5" s="1"/>
  <c r="J154" i="1"/>
  <c r="J29" i="5" s="1"/>
  <c r="I154" i="1"/>
  <c r="I29" i="5" s="1"/>
  <c r="H154" i="1"/>
  <c r="H29" i="5" s="1"/>
  <c r="G154" i="1"/>
  <c r="G29" i="5" s="1"/>
  <c r="F29" i="5"/>
  <c r="O153" i="1"/>
  <c r="O13" i="5" s="1"/>
  <c r="N153" i="1"/>
  <c r="N13" i="5" s="1"/>
  <c r="M153" i="1"/>
  <c r="M13" i="5" s="1"/>
  <c r="L153" i="1"/>
  <c r="L13" i="5" s="1"/>
  <c r="K153" i="1"/>
  <c r="K13" i="5" s="1"/>
  <c r="J153" i="1"/>
  <c r="J13" i="5" s="1"/>
  <c r="I153" i="1"/>
  <c r="I13" i="5" s="1"/>
  <c r="H153" i="1"/>
  <c r="H13" i="5" s="1"/>
  <c r="G153" i="1"/>
  <c r="G13" i="5" s="1"/>
  <c r="F153" i="1"/>
  <c r="F13" i="5" s="1"/>
  <c r="O101" i="1"/>
  <c r="O38" i="7" s="1"/>
  <c r="N101" i="1"/>
  <c r="N38" i="7" s="1"/>
  <c r="M101" i="1"/>
  <c r="M38" i="7" s="1"/>
  <c r="L101" i="1"/>
  <c r="L38" i="7" s="1"/>
  <c r="K101" i="1"/>
  <c r="K38" i="7" s="1"/>
  <c r="J101" i="1"/>
  <c r="J38" i="7" s="1"/>
  <c r="I101" i="1"/>
  <c r="I38" i="7" s="1"/>
  <c r="H101" i="1"/>
  <c r="H38" i="7" s="1"/>
  <c r="G101" i="1"/>
  <c r="G38" i="7" s="1"/>
  <c r="F101" i="1"/>
  <c r="F38" i="7" s="1"/>
  <c r="O100" i="1"/>
  <c r="N100" i="1"/>
  <c r="M100" i="1"/>
  <c r="L100" i="1"/>
  <c r="K100" i="1"/>
  <c r="J100" i="1"/>
  <c r="I100" i="1"/>
  <c r="H100" i="1"/>
  <c r="G100" i="1"/>
  <c r="F100" i="1"/>
  <c r="O99" i="1"/>
  <c r="O102" i="1" s="1"/>
  <c r="O72" i="7" s="1"/>
  <c r="N99" i="1"/>
  <c r="N102" i="1" s="1"/>
  <c r="N72" i="7" s="1"/>
  <c r="M99" i="1"/>
  <c r="M102" i="1" s="1"/>
  <c r="M72" i="7" s="1"/>
  <c r="L99" i="1"/>
  <c r="L102" i="1" s="1"/>
  <c r="L72" i="7" s="1"/>
  <c r="K99" i="1"/>
  <c r="K102" i="1" s="1"/>
  <c r="K72" i="7" s="1"/>
  <c r="J99" i="1"/>
  <c r="J102" i="1" s="1"/>
  <c r="J72" i="7" s="1"/>
  <c r="I99" i="1"/>
  <c r="I102" i="1" s="1"/>
  <c r="I72" i="7" s="1"/>
  <c r="H99" i="1"/>
  <c r="H102" i="1" s="1"/>
  <c r="H72" i="7" s="1"/>
  <c r="G99" i="1"/>
  <c r="G102" i="1" s="1"/>
  <c r="G72" i="7" s="1"/>
  <c r="F99" i="1"/>
  <c r="F102" i="1" s="1"/>
  <c r="F72" i="7" s="1"/>
  <c r="O90" i="1"/>
  <c r="N90" i="1"/>
  <c r="M90" i="1"/>
  <c r="L90" i="1"/>
  <c r="K90" i="1"/>
  <c r="J90" i="1"/>
  <c r="I90" i="1"/>
  <c r="H90" i="1"/>
  <c r="G90" i="1"/>
  <c r="F90" i="1"/>
  <c r="O85" i="1"/>
  <c r="O86" i="1" s="1"/>
  <c r="O89" i="1" s="1"/>
  <c r="N85" i="1"/>
  <c r="M85" i="1"/>
  <c r="L85" i="1"/>
  <c r="L88" i="1" s="1"/>
  <c r="L91" i="1" s="1"/>
  <c r="K85" i="1"/>
  <c r="K88" i="1" s="1"/>
  <c r="K91" i="1" s="1"/>
  <c r="J85" i="1"/>
  <c r="J86" i="1" s="1"/>
  <c r="J89" i="1" s="1"/>
  <c r="I85" i="1"/>
  <c r="I88" i="1" s="1"/>
  <c r="I91" i="1" s="1"/>
  <c r="H85" i="1"/>
  <c r="H88" i="1" s="1"/>
  <c r="H91" i="1" s="1"/>
  <c r="G85" i="1"/>
  <c r="F85" i="1"/>
  <c r="N79" i="1"/>
  <c r="M79" i="1"/>
  <c r="L79" i="1"/>
  <c r="K79" i="1"/>
  <c r="J79" i="1"/>
  <c r="I79" i="1"/>
  <c r="H79" i="1"/>
  <c r="G79" i="1"/>
  <c r="F79" i="1"/>
  <c r="O77" i="1"/>
  <c r="N77" i="1"/>
  <c r="M77" i="1"/>
  <c r="L77" i="1"/>
  <c r="K77" i="1"/>
  <c r="J77" i="1"/>
  <c r="I77" i="1"/>
  <c r="H77" i="1"/>
  <c r="G77" i="1"/>
  <c r="F77" i="1"/>
  <c r="O76" i="1"/>
  <c r="O80" i="1" s="1"/>
  <c r="N76" i="1"/>
  <c r="N80" i="1" s="1"/>
  <c r="M76" i="1"/>
  <c r="M80" i="1" s="1"/>
  <c r="L76" i="1"/>
  <c r="L80" i="1" s="1"/>
  <c r="K76" i="1"/>
  <c r="K80" i="1" s="1"/>
  <c r="J76" i="1"/>
  <c r="J80" i="1" s="1"/>
  <c r="I76" i="1"/>
  <c r="I80" i="1" s="1"/>
  <c r="H76" i="1"/>
  <c r="H80" i="1" s="1"/>
  <c r="G76" i="1"/>
  <c r="G80" i="1" s="1"/>
  <c r="F76" i="1"/>
  <c r="F80" i="1" s="1"/>
  <c r="O22" i="10"/>
  <c r="N78" i="1"/>
  <c r="M78" i="1"/>
  <c r="L78" i="1"/>
  <c r="K78" i="1"/>
  <c r="J78" i="1"/>
  <c r="I78" i="1"/>
  <c r="H78" i="1"/>
  <c r="G78" i="1"/>
  <c r="F78" i="1"/>
  <c r="N69" i="1"/>
  <c r="M69" i="1"/>
  <c r="L69" i="1"/>
  <c r="K69" i="1"/>
  <c r="J69" i="1"/>
  <c r="I69" i="1"/>
  <c r="H69" i="1"/>
  <c r="G69" i="1"/>
  <c r="F69" i="1"/>
  <c r="N68" i="1"/>
  <c r="M68" i="1"/>
  <c r="L68" i="1"/>
  <c r="K68" i="1"/>
  <c r="J68" i="1"/>
  <c r="I68" i="1"/>
  <c r="H68" i="1"/>
  <c r="G68" i="1"/>
  <c r="F68" i="1"/>
  <c r="O67" i="1"/>
  <c r="O70" i="1" s="1"/>
  <c r="N67" i="1"/>
  <c r="N70" i="1" s="1"/>
  <c r="M67" i="1"/>
  <c r="M70" i="1" s="1"/>
  <c r="L67" i="1"/>
  <c r="L70" i="1" s="1"/>
  <c r="K67" i="1"/>
  <c r="K70" i="1" s="1"/>
  <c r="J67" i="1"/>
  <c r="J70" i="1" s="1"/>
  <c r="I67" i="1"/>
  <c r="I70" i="1" s="1"/>
  <c r="H67" i="1"/>
  <c r="H70" i="1" s="1"/>
  <c r="G67" i="1"/>
  <c r="G70" i="1" s="1"/>
  <c r="F67" i="1"/>
  <c r="F70" i="1" s="1"/>
  <c r="O60" i="1"/>
  <c r="O88" i="5" s="1"/>
  <c r="N60" i="1"/>
  <c r="N88" i="5" s="1"/>
  <c r="M60" i="1"/>
  <c r="M88" i="5" s="1"/>
  <c r="L60" i="1"/>
  <c r="L88" i="5" s="1"/>
  <c r="K60" i="1"/>
  <c r="K88" i="5" s="1"/>
  <c r="J60" i="1"/>
  <c r="J88" i="5" s="1"/>
  <c r="I60" i="1"/>
  <c r="I88" i="5" s="1"/>
  <c r="H60" i="1"/>
  <c r="H88" i="5" s="1"/>
  <c r="G60" i="1"/>
  <c r="G88" i="5" s="1"/>
  <c r="F60" i="1"/>
  <c r="F88" i="5" s="1"/>
  <c r="O59" i="1"/>
  <c r="N59" i="1"/>
  <c r="M59" i="1"/>
  <c r="L59" i="1"/>
  <c r="K59" i="1"/>
  <c r="J59" i="1"/>
  <c r="I59" i="1"/>
  <c r="H59" i="1"/>
  <c r="G59" i="1"/>
  <c r="F59" i="1"/>
  <c r="O50" i="1"/>
  <c r="O52" i="1" s="1"/>
  <c r="N50" i="1"/>
  <c r="N52" i="1" s="1"/>
  <c r="M50" i="1"/>
  <c r="M52" i="1" s="1"/>
  <c r="L50" i="1"/>
  <c r="L52" i="1" s="1"/>
  <c r="K50" i="1"/>
  <c r="K52" i="1" s="1"/>
  <c r="K53" i="1" s="1"/>
  <c r="J50" i="1"/>
  <c r="J52" i="1" s="1"/>
  <c r="I50" i="1"/>
  <c r="I52" i="1" s="1"/>
  <c r="H50" i="1"/>
  <c r="H52" i="1" s="1"/>
  <c r="G50" i="1"/>
  <c r="G52" i="1" s="1"/>
  <c r="F50" i="1"/>
  <c r="F52" i="1" s="1"/>
  <c r="O49" i="1"/>
  <c r="N49" i="1"/>
  <c r="M49" i="1"/>
  <c r="L49" i="1"/>
  <c r="K49" i="1"/>
  <c r="J49" i="1"/>
  <c r="I49" i="1"/>
  <c r="H49" i="1"/>
  <c r="G49" i="1"/>
  <c r="F49" i="1"/>
  <c r="O47" i="1"/>
  <c r="N47" i="1"/>
  <c r="M47" i="1"/>
  <c r="L47" i="1"/>
  <c r="K47" i="1"/>
  <c r="J47" i="1"/>
  <c r="I47" i="1"/>
  <c r="H47" i="1"/>
  <c r="G47" i="1"/>
  <c r="F47" i="1"/>
  <c r="O38" i="1"/>
  <c r="N38" i="1"/>
  <c r="N40" i="1" s="1"/>
  <c r="M38" i="1"/>
  <c r="M40" i="1" s="1"/>
  <c r="L38" i="1"/>
  <c r="L40" i="1" s="1"/>
  <c r="K38" i="1"/>
  <c r="K40" i="1" s="1"/>
  <c r="J38" i="1"/>
  <c r="J40" i="1" s="1"/>
  <c r="I38" i="1"/>
  <c r="I40" i="1" s="1"/>
  <c r="H38" i="1"/>
  <c r="H40" i="1" s="1"/>
  <c r="G38" i="1"/>
  <c r="G40" i="1" s="1"/>
  <c r="G41" i="1" s="1"/>
  <c r="F38" i="1"/>
  <c r="F40" i="1" s="1"/>
  <c r="F41" i="1" s="1"/>
  <c r="O37" i="1"/>
  <c r="N37" i="1"/>
  <c r="M37" i="1"/>
  <c r="L37" i="1"/>
  <c r="K37" i="1"/>
  <c r="J37" i="1"/>
  <c r="I37" i="1"/>
  <c r="H37" i="1"/>
  <c r="G37" i="1"/>
  <c r="F37" i="1"/>
  <c r="O29" i="1"/>
  <c r="O88" i="2" s="1"/>
  <c r="N29" i="1"/>
  <c r="N88" i="2" s="1"/>
  <c r="M29" i="1"/>
  <c r="M88" i="2" s="1"/>
  <c r="L29" i="1"/>
  <c r="L88" i="2" s="1"/>
  <c r="K29" i="1"/>
  <c r="K88" i="2" s="1"/>
  <c r="J29" i="1"/>
  <c r="J30" i="1" s="1"/>
  <c r="J54" i="2" s="1"/>
  <c r="I29" i="1"/>
  <c r="I88" i="2" s="1"/>
  <c r="H29" i="1"/>
  <c r="H88" i="2" s="1"/>
  <c r="G29" i="1"/>
  <c r="G88" i="2" s="1"/>
  <c r="F29" i="1"/>
  <c r="F88" i="2" s="1"/>
  <c r="O28" i="1"/>
  <c r="N28" i="1"/>
  <c r="M28" i="1"/>
  <c r="L28" i="1"/>
  <c r="L72" i="2" s="1"/>
  <c r="K28" i="1"/>
  <c r="K72" i="2" s="1"/>
  <c r="J28" i="1"/>
  <c r="J72" i="2" s="1"/>
  <c r="I28" i="1"/>
  <c r="H28" i="1"/>
  <c r="H72" i="2" s="1"/>
  <c r="G28" i="1"/>
  <c r="F28" i="1"/>
  <c r="B15" i="1"/>
  <c r="F6" i="1"/>
  <c r="F5" i="1"/>
  <c r="F4" i="1"/>
  <c r="F4" i="8" s="1"/>
  <c r="F4" i="16" s="1"/>
  <c r="F4" i="20" s="1"/>
  <c r="M127" i="8" l="1"/>
  <c r="N149" i="16"/>
  <c r="N152" i="16" s="1"/>
  <c r="N165" i="16"/>
  <c r="N168" i="16" s="1"/>
  <c r="I14" i="4"/>
  <c r="O184" i="16"/>
  <c r="H200" i="16"/>
  <c r="F14" i="9"/>
  <c r="N14" i="9"/>
  <c r="H30" i="9"/>
  <c r="G30" i="10"/>
  <c r="O30" i="10"/>
  <c r="F14" i="3"/>
  <c r="F30" i="3"/>
  <c r="F33" i="3" s="1"/>
  <c r="F36" i="3" s="1"/>
  <c r="N30" i="3"/>
  <c r="N33" i="3" s="1"/>
  <c r="N36" i="3" s="1"/>
  <c r="I14" i="10"/>
  <c r="H26" i="20"/>
  <c r="H29" i="20" s="1"/>
  <c r="H152" i="20" s="1"/>
  <c r="I96" i="18"/>
  <c r="I96" i="20"/>
  <c r="I96" i="19"/>
  <c r="N125" i="16"/>
  <c r="N56" i="20"/>
  <c r="O106" i="18"/>
  <c r="O106" i="19"/>
  <c r="O106" i="20"/>
  <c r="K96" i="18"/>
  <c r="K96" i="20"/>
  <c r="K96" i="19"/>
  <c r="K65" i="9"/>
  <c r="L141" i="18"/>
  <c r="L141" i="20"/>
  <c r="L141" i="19"/>
  <c r="M32" i="19"/>
  <c r="N32" i="19"/>
  <c r="J32" i="19"/>
  <c r="K32" i="19"/>
  <c r="I32" i="19"/>
  <c r="H32" i="19"/>
  <c r="O32" i="19"/>
  <c r="L32" i="19"/>
  <c r="J32" i="20"/>
  <c r="I32" i="20"/>
  <c r="N32" i="20"/>
  <c r="O32" i="20"/>
  <c r="L32" i="20"/>
  <c r="H32" i="20"/>
  <c r="K32" i="20"/>
  <c r="M32" i="20"/>
  <c r="O109" i="16"/>
  <c r="O53" i="20"/>
  <c r="K125" i="16"/>
  <c r="K56" i="20"/>
  <c r="M55" i="16"/>
  <c r="M14" i="20"/>
  <c r="O23" i="20"/>
  <c r="M106" i="18"/>
  <c r="M106" i="20"/>
  <c r="M106" i="19"/>
  <c r="G84" i="18"/>
  <c r="L111" i="18"/>
  <c r="L111" i="20"/>
  <c r="L111" i="19"/>
  <c r="F17" i="18"/>
  <c r="N106" i="18"/>
  <c r="N106" i="20"/>
  <c r="N106" i="19"/>
  <c r="J96" i="18"/>
  <c r="J96" i="20"/>
  <c r="J96" i="19"/>
  <c r="K141" i="18"/>
  <c r="K141" i="19"/>
  <c r="K141" i="20"/>
  <c r="I23" i="20"/>
  <c r="I26" i="20" s="1"/>
  <c r="I29" i="20" s="1"/>
  <c r="I152" i="20" s="1"/>
  <c r="K88" i="19"/>
  <c r="K88" i="20"/>
  <c r="G87" i="18"/>
  <c r="F111" i="18"/>
  <c r="H17" i="18"/>
  <c r="H17" i="19"/>
  <c r="H17" i="20"/>
  <c r="F53" i="18"/>
  <c r="N62" i="18"/>
  <c r="N62" i="19"/>
  <c r="N62" i="20"/>
  <c r="H76" i="18"/>
  <c r="H76" i="20"/>
  <c r="H76" i="19"/>
  <c r="F79" i="18"/>
  <c r="N79" i="18"/>
  <c r="N79" i="19"/>
  <c r="N79" i="20"/>
  <c r="L88" i="19"/>
  <c r="L88" i="20"/>
  <c r="N36" i="20"/>
  <c r="N97" i="19"/>
  <c r="N97" i="20"/>
  <c r="N36" i="19"/>
  <c r="H106" i="18"/>
  <c r="H106" i="19"/>
  <c r="H106" i="20"/>
  <c r="N75" i="20"/>
  <c r="N75" i="19"/>
  <c r="L78" i="18"/>
  <c r="L78" i="20"/>
  <c r="L78" i="19"/>
  <c r="J84" i="20"/>
  <c r="J84" i="19"/>
  <c r="H87" i="18"/>
  <c r="H87" i="20"/>
  <c r="H87" i="19"/>
  <c r="N93" i="18"/>
  <c r="N93" i="20"/>
  <c r="N93" i="19"/>
  <c r="L96" i="18"/>
  <c r="L96" i="20"/>
  <c r="L96" i="19"/>
  <c r="I120" i="18"/>
  <c r="I120" i="20"/>
  <c r="I120" i="19"/>
  <c r="G111" i="18"/>
  <c r="O111" i="18"/>
  <c r="O111" i="20"/>
  <c r="O111" i="19"/>
  <c r="L132" i="18"/>
  <c r="L132" i="19"/>
  <c r="L132" i="20"/>
  <c r="I17" i="18"/>
  <c r="I17" i="20"/>
  <c r="I17" i="19"/>
  <c r="G53" i="18"/>
  <c r="F62" i="18"/>
  <c r="O62" i="18"/>
  <c r="O65" i="18" s="1"/>
  <c r="O68" i="18" s="1"/>
  <c r="O160" i="18" s="1"/>
  <c r="O62" i="20"/>
  <c r="O62" i="19"/>
  <c r="O65" i="19" s="1"/>
  <c r="O68" i="19" s="1"/>
  <c r="M141" i="18"/>
  <c r="M141" i="20"/>
  <c r="M141" i="19"/>
  <c r="K109" i="16"/>
  <c r="K53" i="20"/>
  <c r="N23" i="20"/>
  <c r="K79" i="18"/>
  <c r="K79" i="19"/>
  <c r="K79" i="20"/>
  <c r="K93" i="18"/>
  <c r="K93" i="20"/>
  <c r="K93" i="19"/>
  <c r="F56" i="18"/>
  <c r="J141" i="18"/>
  <c r="J141" i="20"/>
  <c r="J141" i="19"/>
  <c r="J88" i="20"/>
  <c r="J88" i="19"/>
  <c r="F106" i="18"/>
  <c r="H132" i="1"/>
  <c r="H84" i="18"/>
  <c r="H84" i="20"/>
  <c r="H84" i="19"/>
  <c r="O120" i="18"/>
  <c r="O120" i="20"/>
  <c r="O120" i="19"/>
  <c r="O17" i="18"/>
  <c r="O17" i="20"/>
  <c r="O17" i="19"/>
  <c r="G56" i="18"/>
  <c r="G106" i="18"/>
  <c r="K78" i="18"/>
  <c r="K78" i="20"/>
  <c r="K78" i="19"/>
  <c r="K132" i="18"/>
  <c r="K132" i="20"/>
  <c r="K132" i="19"/>
  <c r="H62" i="18"/>
  <c r="H62" i="20"/>
  <c r="H62" i="19"/>
  <c r="F141" i="18"/>
  <c r="N141" i="18"/>
  <c r="N141" i="20"/>
  <c r="N141" i="19"/>
  <c r="L55" i="16"/>
  <c r="L14" i="20"/>
  <c r="L23" i="20"/>
  <c r="O84" i="18"/>
  <c r="O84" i="20"/>
  <c r="O84" i="19"/>
  <c r="I132" i="18"/>
  <c r="I132" i="20"/>
  <c r="I132" i="19"/>
  <c r="N17" i="20"/>
  <c r="N17" i="19"/>
  <c r="L62" i="18"/>
  <c r="L65" i="18" s="1"/>
  <c r="L68" i="18" s="1"/>
  <c r="L160" i="18" s="1"/>
  <c r="L62" i="20"/>
  <c r="L62" i="19"/>
  <c r="J109" i="16"/>
  <c r="J53" i="20"/>
  <c r="L97" i="19"/>
  <c r="L36" i="19"/>
  <c r="L36" i="20"/>
  <c r="L97" i="20"/>
  <c r="I105" i="18"/>
  <c r="I105" i="20"/>
  <c r="I105" i="19"/>
  <c r="F87" i="18"/>
  <c r="G120" i="18"/>
  <c r="M62" i="18"/>
  <c r="M62" i="19"/>
  <c r="M62" i="20"/>
  <c r="M65" i="20" s="1"/>
  <c r="M68" i="20" s="1"/>
  <c r="M93" i="18"/>
  <c r="M93" i="19"/>
  <c r="M93" i="20"/>
  <c r="F11" i="18"/>
  <c r="G79" i="18"/>
  <c r="I106" i="18"/>
  <c r="I106" i="20"/>
  <c r="I106" i="19"/>
  <c r="O75" i="18"/>
  <c r="O75" i="19"/>
  <c r="O75" i="20"/>
  <c r="O93" i="20"/>
  <c r="O93" i="19"/>
  <c r="H111" i="18"/>
  <c r="H111" i="20"/>
  <c r="H111" i="19"/>
  <c r="H79" i="18"/>
  <c r="H79" i="19"/>
  <c r="H79" i="20"/>
  <c r="H97" i="20"/>
  <c r="H36" i="20"/>
  <c r="H36" i="19"/>
  <c r="H97" i="19"/>
  <c r="J106" i="18"/>
  <c r="J106" i="20"/>
  <c r="J106" i="19"/>
  <c r="H75" i="18"/>
  <c r="H75" i="20"/>
  <c r="H75" i="19"/>
  <c r="F78" i="18"/>
  <c r="N78" i="18"/>
  <c r="N78" i="20"/>
  <c r="N78" i="19"/>
  <c r="L84" i="18"/>
  <c r="L84" i="20"/>
  <c r="L84" i="19"/>
  <c r="J87" i="18"/>
  <c r="J87" i="20"/>
  <c r="J87" i="19"/>
  <c r="H93" i="18"/>
  <c r="H93" i="20"/>
  <c r="H93" i="19"/>
  <c r="F96" i="18"/>
  <c r="N96" i="18"/>
  <c r="N96" i="19"/>
  <c r="N96" i="20"/>
  <c r="K120" i="18"/>
  <c r="K120" i="20"/>
  <c r="K120" i="19"/>
  <c r="I111" i="18"/>
  <c r="I111" i="20"/>
  <c r="I111" i="19"/>
  <c r="F132" i="18"/>
  <c r="N132" i="18"/>
  <c r="N132" i="20"/>
  <c r="N132" i="19"/>
  <c r="F65" i="9"/>
  <c r="F68" i="9" s="1"/>
  <c r="F71" i="9" s="1"/>
  <c r="N65" i="9"/>
  <c r="N68" i="9" s="1"/>
  <c r="N71" i="9" s="1"/>
  <c r="K17" i="18"/>
  <c r="K17" i="20"/>
  <c r="K17" i="19"/>
  <c r="I62" i="18"/>
  <c r="I65" i="18" s="1"/>
  <c r="I68" i="18" s="1"/>
  <c r="I160" i="18" s="1"/>
  <c r="I62" i="20"/>
  <c r="I65" i="20" s="1"/>
  <c r="I68" i="20" s="1"/>
  <c r="I62" i="19"/>
  <c r="G141" i="18"/>
  <c r="O141" i="18"/>
  <c r="O141" i="20"/>
  <c r="O141" i="19"/>
  <c r="O9" i="14"/>
  <c r="O10" i="14" s="1"/>
  <c r="O11" i="14" s="1"/>
  <c r="O12" i="14" s="1"/>
  <c r="O13" i="14" s="1"/>
  <c r="O14" i="14" s="1"/>
  <c r="O15" i="14" s="1"/>
  <c r="J125" i="16"/>
  <c r="J56" i="20"/>
  <c r="M23" i="20"/>
  <c r="M26" i="20" s="1"/>
  <c r="M29" i="20" s="1"/>
  <c r="M152" i="20" s="1"/>
  <c r="K97" i="20"/>
  <c r="K36" i="20"/>
  <c r="K97" i="19"/>
  <c r="K36" i="19"/>
  <c r="H105" i="18"/>
  <c r="H105" i="20"/>
  <c r="H105" i="19"/>
  <c r="I78" i="18"/>
  <c r="I78" i="19"/>
  <c r="I78" i="20"/>
  <c r="F120" i="18"/>
  <c r="J23" i="20"/>
  <c r="J78" i="18"/>
  <c r="J78" i="19"/>
  <c r="J78" i="20"/>
  <c r="N87" i="18"/>
  <c r="N87" i="19"/>
  <c r="N87" i="20"/>
  <c r="M111" i="18"/>
  <c r="M111" i="19"/>
  <c r="M111" i="20"/>
  <c r="G17" i="18"/>
  <c r="M79" i="18"/>
  <c r="M79" i="20"/>
  <c r="M79" i="19"/>
  <c r="I84" i="18"/>
  <c r="I84" i="20"/>
  <c r="I84" i="19"/>
  <c r="H120" i="18"/>
  <c r="H120" i="20"/>
  <c r="H120" i="19"/>
  <c r="O97" i="20"/>
  <c r="O36" i="20"/>
  <c r="O97" i="19"/>
  <c r="O36" i="19"/>
  <c r="G75" i="18"/>
  <c r="K84" i="18"/>
  <c r="K84" i="20"/>
  <c r="K84" i="19"/>
  <c r="J120" i="18"/>
  <c r="J120" i="20"/>
  <c r="J120" i="19"/>
  <c r="M132" i="18"/>
  <c r="M132" i="20"/>
  <c r="M132" i="19"/>
  <c r="N88" i="20"/>
  <c r="N88" i="19"/>
  <c r="K76" i="18"/>
  <c r="K76" i="20"/>
  <c r="K76" i="19"/>
  <c r="I79" i="18"/>
  <c r="I79" i="20"/>
  <c r="I79" i="19"/>
  <c r="O88" i="20"/>
  <c r="O88" i="19"/>
  <c r="I36" i="20"/>
  <c r="I97" i="20"/>
  <c r="I36" i="19"/>
  <c r="I97" i="19"/>
  <c r="K106" i="18"/>
  <c r="K106" i="20"/>
  <c r="K106" i="19"/>
  <c r="I75" i="18"/>
  <c r="I75" i="20"/>
  <c r="I75" i="19"/>
  <c r="G78" i="18"/>
  <c r="O78" i="18"/>
  <c r="O78" i="20"/>
  <c r="O78" i="19"/>
  <c r="M84" i="18"/>
  <c r="M84" i="20"/>
  <c r="M84" i="19"/>
  <c r="K87" i="18"/>
  <c r="K87" i="20"/>
  <c r="K87" i="19"/>
  <c r="I93" i="18"/>
  <c r="I93" i="20"/>
  <c r="I93" i="19"/>
  <c r="G96" i="18"/>
  <c r="O96" i="18"/>
  <c r="O96" i="20"/>
  <c r="O96" i="19"/>
  <c r="L120" i="18"/>
  <c r="L120" i="20"/>
  <c r="L120" i="19"/>
  <c r="J111" i="18"/>
  <c r="J111" i="20"/>
  <c r="J111" i="19"/>
  <c r="G132" i="18"/>
  <c r="O132" i="18"/>
  <c r="O132" i="20"/>
  <c r="O132" i="19"/>
  <c r="L17" i="18"/>
  <c r="L17" i="20"/>
  <c r="L17" i="19"/>
  <c r="J149" i="16"/>
  <c r="J152" i="16" s="1"/>
  <c r="J165" i="16"/>
  <c r="J168" i="16" s="1"/>
  <c r="K184" i="16"/>
  <c r="K187" i="16" s="1"/>
  <c r="L200" i="16"/>
  <c r="J62" i="18"/>
  <c r="J65" i="18" s="1"/>
  <c r="J68" i="18" s="1"/>
  <c r="J160" i="18" s="1"/>
  <c r="J62" i="19"/>
  <c r="J62" i="20"/>
  <c r="H141" i="18"/>
  <c r="H141" i="20"/>
  <c r="H141" i="19"/>
  <c r="S9" i="12"/>
  <c r="I131" i="1" s="1"/>
  <c r="I21" i="16" s="1"/>
  <c r="I22" i="16" s="1"/>
  <c r="I109" i="16"/>
  <c r="I53" i="20"/>
  <c r="L109" i="16"/>
  <c r="L53" i="20"/>
  <c r="I88" i="20"/>
  <c r="I88" i="19"/>
  <c r="K75" i="18"/>
  <c r="K75" i="20"/>
  <c r="K75" i="19"/>
  <c r="M87" i="18"/>
  <c r="M87" i="19"/>
  <c r="M87" i="20"/>
  <c r="N120" i="18"/>
  <c r="N120" i="20"/>
  <c r="N120" i="19"/>
  <c r="K23" i="19"/>
  <c r="L23" i="19"/>
  <c r="H23" i="19"/>
  <c r="I23" i="19"/>
  <c r="N23" i="19"/>
  <c r="O23" i="19"/>
  <c r="J23" i="19"/>
  <c r="M23" i="19"/>
  <c r="L79" i="18"/>
  <c r="L79" i="20"/>
  <c r="L79" i="19"/>
  <c r="L75" i="18"/>
  <c r="L75" i="20"/>
  <c r="L75" i="19"/>
  <c r="L93" i="20"/>
  <c r="L93" i="19"/>
  <c r="J132" i="18"/>
  <c r="J132" i="20"/>
  <c r="J132" i="19"/>
  <c r="F14" i="18"/>
  <c r="M36" i="20"/>
  <c r="M36" i="19"/>
  <c r="M97" i="19"/>
  <c r="M97" i="20"/>
  <c r="M75" i="18"/>
  <c r="M75" i="20"/>
  <c r="M75" i="19"/>
  <c r="O87" i="18"/>
  <c r="O87" i="19"/>
  <c r="O87" i="20"/>
  <c r="N111" i="18"/>
  <c r="N111" i="19"/>
  <c r="N111" i="20"/>
  <c r="O79" i="18"/>
  <c r="O79" i="19"/>
  <c r="O79" i="20"/>
  <c r="M88" i="20"/>
  <c r="M88" i="19"/>
  <c r="L105" i="18"/>
  <c r="L105" i="20"/>
  <c r="L105" i="19"/>
  <c r="M78" i="20"/>
  <c r="M78" i="19"/>
  <c r="I87" i="18"/>
  <c r="I87" i="20"/>
  <c r="I87" i="19"/>
  <c r="M96" i="20"/>
  <c r="M96" i="19"/>
  <c r="F114" i="18"/>
  <c r="J17" i="18"/>
  <c r="J17" i="20"/>
  <c r="J17" i="19"/>
  <c r="J76" i="18"/>
  <c r="J76" i="20"/>
  <c r="J76" i="19"/>
  <c r="L76" i="18"/>
  <c r="L76" i="19"/>
  <c r="L76" i="20"/>
  <c r="J18" i="18"/>
  <c r="J18" i="20"/>
  <c r="J18" i="19"/>
  <c r="H88" i="20"/>
  <c r="H88" i="19"/>
  <c r="J97" i="20"/>
  <c r="J36" i="20"/>
  <c r="J97" i="19"/>
  <c r="J36" i="19"/>
  <c r="L106" i="18"/>
  <c r="L106" i="20"/>
  <c r="L106" i="19"/>
  <c r="J75" i="18"/>
  <c r="J75" i="20"/>
  <c r="J75" i="19"/>
  <c r="H78" i="18"/>
  <c r="H78" i="20"/>
  <c r="H78" i="19"/>
  <c r="F84" i="18"/>
  <c r="N84" i="18"/>
  <c r="N84" i="20"/>
  <c r="N84" i="19"/>
  <c r="L87" i="18"/>
  <c r="L87" i="20"/>
  <c r="L87" i="19"/>
  <c r="J93" i="18"/>
  <c r="J93" i="20"/>
  <c r="J93" i="19"/>
  <c r="H96" i="18"/>
  <c r="H96" i="19"/>
  <c r="H96" i="20"/>
  <c r="F105" i="18"/>
  <c r="M120" i="18"/>
  <c r="M120" i="20"/>
  <c r="M120" i="19"/>
  <c r="K111" i="18"/>
  <c r="K111" i="20"/>
  <c r="K111" i="19"/>
  <c r="H132" i="18"/>
  <c r="H132" i="20"/>
  <c r="H132" i="19"/>
  <c r="M17" i="20"/>
  <c r="M17" i="19"/>
  <c r="N14" i="4"/>
  <c r="K62" i="18"/>
  <c r="K65" i="18" s="1"/>
  <c r="K68" i="18" s="1"/>
  <c r="K160" i="18" s="1"/>
  <c r="K62" i="20"/>
  <c r="K65" i="20" s="1"/>
  <c r="K68" i="20" s="1"/>
  <c r="K62" i="19"/>
  <c r="L30" i="7"/>
  <c r="I141" i="18"/>
  <c r="I141" i="20"/>
  <c r="I141" i="19"/>
  <c r="H125" i="16"/>
  <c r="H56" i="20"/>
  <c r="M125" i="16"/>
  <c r="M127" i="16" s="1"/>
  <c r="M130" i="16" s="1"/>
  <c r="M133" i="16" s="1"/>
  <c r="M56" i="20"/>
  <c r="K23" i="20"/>
  <c r="K149" i="16"/>
  <c r="K152" i="16" s="1"/>
  <c r="O149" i="16"/>
  <c r="O152" i="16" s="1"/>
  <c r="K165" i="16"/>
  <c r="K168" i="16" s="1"/>
  <c r="O165" i="16"/>
  <c r="O168" i="16" s="1"/>
  <c r="H184" i="16"/>
  <c r="H187" i="16" s="1"/>
  <c r="L184" i="16"/>
  <c r="L187" i="16" s="1"/>
  <c r="I200" i="16"/>
  <c r="I203" i="16" s="1"/>
  <c r="M200" i="16"/>
  <c r="M203" i="16" s="1"/>
  <c r="H149" i="16"/>
  <c r="H152" i="16" s="1"/>
  <c r="L149" i="16"/>
  <c r="L152" i="16" s="1"/>
  <c r="H165" i="16"/>
  <c r="H168" i="16" s="1"/>
  <c r="L165" i="16"/>
  <c r="L168" i="16" s="1"/>
  <c r="I184" i="16"/>
  <c r="I187" i="16" s="1"/>
  <c r="M184" i="16"/>
  <c r="M187" i="16" s="1"/>
  <c r="J200" i="16"/>
  <c r="J203" i="16" s="1"/>
  <c r="N200" i="16"/>
  <c r="N203" i="16" s="1"/>
  <c r="F4" i="18"/>
  <c r="F4" i="19"/>
  <c r="I149" i="16"/>
  <c r="I152" i="16" s="1"/>
  <c r="I165" i="16"/>
  <c r="I168" i="16" s="1"/>
  <c r="J184" i="16"/>
  <c r="J187" i="16" s="1"/>
  <c r="K200" i="16"/>
  <c r="K203" i="16" s="1"/>
  <c r="F51" i="1"/>
  <c r="F97" i="18"/>
  <c r="F36" i="18"/>
  <c r="L51" i="1"/>
  <c r="L97" i="18"/>
  <c r="L36" i="18"/>
  <c r="N64" i="2"/>
  <c r="N67" i="2" s="1"/>
  <c r="N70" i="2" s="1"/>
  <c r="N75" i="18"/>
  <c r="J48" i="3"/>
  <c r="J51" i="3" s="1"/>
  <c r="J54" i="3" s="1"/>
  <c r="J84" i="18"/>
  <c r="F48" i="4"/>
  <c r="F51" i="4" s="1"/>
  <c r="F54" i="4" s="1"/>
  <c r="F93" i="18"/>
  <c r="L48" i="4"/>
  <c r="L51" i="4" s="1"/>
  <c r="L54" i="4" s="1"/>
  <c r="L93" i="18"/>
  <c r="Q25" i="12"/>
  <c r="U25" i="12" s="1"/>
  <c r="G5" i="1"/>
  <c r="G5" i="8" s="1"/>
  <c r="G5" i="16" s="1"/>
  <c r="G5" i="20" s="1"/>
  <c r="F6" i="8"/>
  <c r="F6" i="16" s="1"/>
  <c r="F6" i="20" s="1"/>
  <c r="F39" i="1"/>
  <c r="F88" i="18"/>
  <c r="H39" i="1"/>
  <c r="H88" i="18"/>
  <c r="J39" i="1"/>
  <c r="J88" i="18"/>
  <c r="L39" i="1"/>
  <c r="L88" i="18"/>
  <c r="N39" i="1"/>
  <c r="N88" i="18"/>
  <c r="H51" i="1"/>
  <c r="H97" i="18"/>
  <c r="H36" i="18"/>
  <c r="J51" i="1"/>
  <c r="J97" i="18"/>
  <c r="J36" i="18"/>
  <c r="N51" i="1"/>
  <c r="N97" i="18"/>
  <c r="N36" i="18"/>
  <c r="F64" i="2"/>
  <c r="F67" i="2" s="1"/>
  <c r="F70" i="2" s="1"/>
  <c r="F75" i="18"/>
  <c r="F5" i="2"/>
  <c r="F5" i="6" s="1"/>
  <c r="F5" i="8"/>
  <c r="F5" i="16" s="1"/>
  <c r="F5" i="20" s="1"/>
  <c r="G39" i="1"/>
  <c r="G88" i="18"/>
  <c r="G90" i="18" s="1"/>
  <c r="G168" i="18" s="1"/>
  <c r="I39" i="1"/>
  <c r="I88" i="18"/>
  <c r="K39" i="1"/>
  <c r="K88" i="18"/>
  <c r="M39" i="1"/>
  <c r="M88" i="18"/>
  <c r="O39" i="1"/>
  <c r="O88" i="18"/>
  <c r="O40" i="1"/>
  <c r="O41" i="1" s="1"/>
  <c r="G51" i="1"/>
  <c r="G97" i="18"/>
  <c r="G36" i="18"/>
  <c r="I51" i="1"/>
  <c r="I97" i="18"/>
  <c r="I36" i="18"/>
  <c r="K51" i="1"/>
  <c r="K97" i="18"/>
  <c r="K36" i="18"/>
  <c r="M51" i="1"/>
  <c r="M97" i="18"/>
  <c r="M36" i="18"/>
  <c r="O51" i="1"/>
  <c r="O97" i="18"/>
  <c r="O36" i="18"/>
  <c r="M80" i="2"/>
  <c r="M78" i="18"/>
  <c r="G48" i="4"/>
  <c r="G93" i="18"/>
  <c r="O48" i="4"/>
  <c r="O51" i="4" s="1"/>
  <c r="O54" i="4" s="1"/>
  <c r="O93" i="18"/>
  <c r="M64" i="4"/>
  <c r="M67" i="4" s="1"/>
  <c r="M70" i="4" s="1"/>
  <c r="M96" i="18"/>
  <c r="F14" i="4"/>
  <c r="F17" i="4" s="1"/>
  <c r="F20" i="4" s="1"/>
  <c r="O30" i="12"/>
  <c r="G23" i="18"/>
  <c r="G26" i="18" s="1"/>
  <c r="G29" i="18" s="1"/>
  <c r="G152" i="18" s="1"/>
  <c r="I23" i="18"/>
  <c r="K23" i="18"/>
  <c r="M23" i="18"/>
  <c r="O23" i="18"/>
  <c r="J23" i="18"/>
  <c r="L23" i="18"/>
  <c r="F23" i="18"/>
  <c r="H23" i="18"/>
  <c r="N23" i="18"/>
  <c r="O18" i="12"/>
  <c r="S18" i="12" s="1"/>
  <c r="I32" i="18"/>
  <c r="K32" i="18"/>
  <c r="M32" i="18"/>
  <c r="O32" i="18"/>
  <c r="J32" i="18"/>
  <c r="N32" i="18"/>
  <c r="F32" i="18"/>
  <c r="H32" i="18"/>
  <c r="L32" i="18"/>
  <c r="M149" i="16"/>
  <c r="M152" i="16" s="1"/>
  <c r="M165" i="16"/>
  <c r="M168" i="16" s="1"/>
  <c r="N184" i="16"/>
  <c r="N187" i="16" s="1"/>
  <c r="O200" i="16"/>
  <c r="O203" i="16" s="1"/>
  <c r="F65" i="18"/>
  <c r="F68" i="18" s="1"/>
  <c r="F160" i="18" s="1"/>
  <c r="M65" i="18"/>
  <c r="M68" i="18" s="1"/>
  <c r="M160" i="18" s="1"/>
  <c r="H65" i="18"/>
  <c r="H68" i="18" s="1"/>
  <c r="H160" i="18" s="1"/>
  <c r="N65" i="18"/>
  <c r="N68" i="18" s="1"/>
  <c r="N160" i="18" s="1"/>
  <c r="N46" i="2"/>
  <c r="N49" i="2" s="1"/>
  <c r="N52" i="2" s="1"/>
  <c r="N17" i="18"/>
  <c r="M30" i="2"/>
  <c r="M33" i="2" s="1"/>
  <c r="M36" i="2" s="1"/>
  <c r="M14" i="18"/>
  <c r="M46" i="2"/>
  <c r="M49" i="2" s="1"/>
  <c r="M52" i="2" s="1"/>
  <c r="M17" i="18"/>
  <c r="K22" i="10"/>
  <c r="K57" i="10"/>
  <c r="F267" i="1"/>
  <c r="F32" i="7"/>
  <c r="H229" i="1"/>
  <c r="H62" i="6" s="1"/>
  <c r="H32" i="7"/>
  <c r="J267" i="1"/>
  <c r="J32" i="7"/>
  <c r="L229" i="1"/>
  <c r="L62" i="6" s="1"/>
  <c r="L32" i="7"/>
  <c r="L33" i="7" s="1"/>
  <c r="L36" i="7" s="1"/>
  <c r="L39" i="7" s="1"/>
  <c r="L40" i="7" s="1"/>
  <c r="L79" i="7" s="1"/>
  <c r="N267" i="1"/>
  <c r="N32" i="7"/>
  <c r="O187" i="16"/>
  <c r="H203" i="16"/>
  <c r="L203" i="16"/>
  <c r="G22" i="10"/>
  <c r="G57" i="10"/>
  <c r="I22" i="10"/>
  <c r="I57" i="10"/>
  <c r="M22" i="10"/>
  <c r="M57" i="10"/>
  <c r="F22" i="10"/>
  <c r="F57" i="10"/>
  <c r="H22" i="10"/>
  <c r="H57" i="10"/>
  <c r="J22" i="10"/>
  <c r="J57" i="10"/>
  <c r="L22" i="10"/>
  <c r="L57" i="10"/>
  <c r="N22" i="10"/>
  <c r="N57" i="10"/>
  <c r="G267" i="1"/>
  <c r="G32" i="7"/>
  <c r="I229" i="1"/>
  <c r="I62" i="6" s="1"/>
  <c r="I32" i="7"/>
  <c r="K267" i="1"/>
  <c r="K32" i="7"/>
  <c r="M229" i="1"/>
  <c r="M62" i="6" s="1"/>
  <c r="M64" i="6" s="1"/>
  <c r="M67" i="6" s="1"/>
  <c r="M70" i="6" s="1"/>
  <c r="M32" i="7"/>
  <c r="O267" i="1"/>
  <c r="O32" i="7"/>
  <c r="N192" i="1"/>
  <c r="N277" i="1"/>
  <c r="N48" i="9" s="1"/>
  <c r="N235" i="1"/>
  <c r="O20" i="12"/>
  <c r="O21" i="12"/>
  <c r="G275" i="1"/>
  <c r="G64" i="10" s="1"/>
  <c r="G65" i="10" s="1"/>
  <c r="H190" i="1"/>
  <c r="H231" i="1"/>
  <c r="H47" i="10" s="1"/>
  <c r="L275" i="1"/>
  <c r="L64" i="10" s="1"/>
  <c r="L65" i="10" s="1"/>
  <c r="L187" i="1"/>
  <c r="L51" i="10" s="1"/>
  <c r="O275" i="1"/>
  <c r="O64" i="10" s="1"/>
  <c r="O65" i="10" s="1"/>
  <c r="O190" i="1"/>
  <c r="I275" i="1"/>
  <c r="I64" i="10" s="1"/>
  <c r="I65" i="10" s="1"/>
  <c r="I231" i="1"/>
  <c r="I47" i="10" s="1"/>
  <c r="M275" i="1"/>
  <c r="M64" i="10" s="1"/>
  <c r="M65" i="10" s="1"/>
  <c r="M273" i="1"/>
  <c r="M48" i="10" s="1"/>
  <c r="K190" i="1"/>
  <c r="K187" i="1"/>
  <c r="K51" i="10" s="1"/>
  <c r="F275" i="1"/>
  <c r="F64" i="10" s="1"/>
  <c r="F65" i="10" s="1"/>
  <c r="F187" i="1"/>
  <c r="F51" i="10" s="1"/>
  <c r="J190" i="1"/>
  <c r="J273" i="1"/>
  <c r="J48" i="10" s="1"/>
  <c r="N275" i="1"/>
  <c r="N64" i="10" s="1"/>
  <c r="N65" i="10" s="1"/>
  <c r="N190" i="1"/>
  <c r="L111" i="16"/>
  <c r="G48" i="6"/>
  <c r="O48" i="6"/>
  <c r="O43" i="14"/>
  <c r="O44" i="14" s="1"/>
  <c r="O45" i="14" s="1"/>
  <c r="O46" i="14" s="1"/>
  <c r="O47" i="14" s="1"/>
  <c r="O48" i="14" s="1"/>
  <c r="O49" i="14" s="1"/>
  <c r="O50" i="14" s="1"/>
  <c r="O51" i="14" s="1"/>
  <c r="M88" i="1"/>
  <c r="M91" i="1" s="1"/>
  <c r="H30" i="3"/>
  <c r="H33" i="3" s="1"/>
  <c r="H36" i="3" s="1"/>
  <c r="K14" i="4"/>
  <c r="K17" i="4" s="1"/>
  <c r="K20" i="4" s="1"/>
  <c r="O14" i="7"/>
  <c r="O17" i="7" s="1"/>
  <c r="O20" i="7" s="1"/>
  <c r="H30" i="7"/>
  <c r="Q22" i="12"/>
  <c r="U22" i="12" s="1"/>
  <c r="Q23" i="12"/>
  <c r="U23" i="12" s="1"/>
  <c r="P22" i="12"/>
  <c r="T22" i="12" s="1"/>
  <c r="S30" i="12"/>
  <c r="R30" i="12"/>
  <c r="J48" i="6"/>
  <c r="M48" i="6"/>
  <c r="G30" i="6"/>
  <c r="G33" i="6" s="1"/>
  <c r="G36" i="6" s="1"/>
  <c r="O30" i="6"/>
  <c r="O33" i="6" s="1"/>
  <c r="O36" i="6" s="1"/>
  <c r="H30" i="6"/>
  <c r="H33" i="6" s="1"/>
  <c r="H36" i="6" s="1"/>
  <c r="H80" i="5"/>
  <c r="H83" i="5" s="1"/>
  <c r="H86" i="5" s="1"/>
  <c r="H89" i="5" s="1"/>
  <c r="H90" i="5" s="1"/>
  <c r="H98" i="5" s="1"/>
  <c r="J64" i="4"/>
  <c r="H48" i="3"/>
  <c r="H51" i="3" s="1"/>
  <c r="H54" i="3" s="1"/>
  <c r="F64" i="3"/>
  <c r="F67" i="3" s="1"/>
  <c r="F70" i="3" s="1"/>
  <c r="N64" i="3"/>
  <c r="N67" i="3" s="1"/>
  <c r="N70" i="3" s="1"/>
  <c r="J80" i="2"/>
  <c r="J83" i="2" s="1"/>
  <c r="J86" i="2" s="1"/>
  <c r="O14" i="2"/>
  <c r="O17" i="2" s="1"/>
  <c r="O20" i="2" s="1"/>
  <c r="H30" i="2"/>
  <c r="H33" i="2" s="1"/>
  <c r="H36" i="2" s="1"/>
  <c r="K48" i="6"/>
  <c r="L48" i="6"/>
  <c r="K127" i="8"/>
  <c r="F48" i="6"/>
  <c r="N48" i="6"/>
  <c r="O30" i="3"/>
  <c r="O33" i="3" s="1"/>
  <c r="O36" i="3" s="1"/>
  <c r="L14" i="6"/>
  <c r="F30" i="6"/>
  <c r="F33" i="6" s="1"/>
  <c r="F36" i="6" s="1"/>
  <c r="N30" i="6"/>
  <c r="N33" i="6" s="1"/>
  <c r="N36" i="6" s="1"/>
  <c r="M30" i="7"/>
  <c r="K30" i="7"/>
  <c r="K30" i="9"/>
  <c r="K33" i="9" s="1"/>
  <c r="K36" i="9" s="1"/>
  <c r="L30" i="10"/>
  <c r="K68" i="9"/>
  <c r="K71" i="9" s="1"/>
  <c r="F14" i="2"/>
  <c r="F17" i="2" s="1"/>
  <c r="F20" i="2" s="1"/>
  <c r="M83" i="2"/>
  <c r="M86" i="2" s="1"/>
  <c r="M89" i="2" s="1"/>
  <c r="M90" i="2" s="1"/>
  <c r="M98" i="2" s="1"/>
  <c r="H48" i="6"/>
  <c r="F64" i="6"/>
  <c r="F67" i="6" s="1"/>
  <c r="F70" i="6" s="1"/>
  <c r="L80" i="5"/>
  <c r="L83" i="5" s="1"/>
  <c r="L86" i="5" s="1"/>
  <c r="L89" i="5" s="1"/>
  <c r="L90" i="5" s="1"/>
  <c r="L98" i="5" s="1"/>
  <c r="J14" i="2"/>
  <c r="J17" i="2" s="1"/>
  <c r="J20" i="2" s="1"/>
  <c r="K46" i="2"/>
  <c r="K49" i="2" s="1"/>
  <c r="K52" i="2" s="1"/>
  <c r="K14" i="3"/>
  <c r="K17" i="3" s="1"/>
  <c r="K20" i="3" s="1"/>
  <c r="K30" i="3"/>
  <c r="K33" i="3" s="1"/>
  <c r="K36" i="3" s="1"/>
  <c r="M30" i="4"/>
  <c r="M33" i="4" s="1"/>
  <c r="M36" i="4" s="1"/>
  <c r="G14" i="9"/>
  <c r="F14" i="10"/>
  <c r="O30" i="1"/>
  <c r="O54" i="2" s="1"/>
  <c r="K14" i="2"/>
  <c r="K17" i="2" s="1"/>
  <c r="K20" i="2" s="1"/>
  <c r="N30" i="4"/>
  <c r="N33" i="4" s="1"/>
  <c r="N36" i="4" s="1"/>
  <c r="I14" i="6"/>
  <c r="N17" i="4"/>
  <c r="N20" i="4" s="1"/>
  <c r="H64" i="3"/>
  <c r="H67" i="3" s="1"/>
  <c r="H70" i="3" s="1"/>
  <c r="K127" i="16"/>
  <c r="K130" i="16" s="1"/>
  <c r="K133" i="16" s="1"/>
  <c r="G86" i="1"/>
  <c r="G89" i="1" s="1"/>
  <c r="G57" i="9" s="1"/>
  <c r="I235" i="1"/>
  <c r="I47" i="9" s="1"/>
  <c r="I49" i="9" s="1"/>
  <c r="L30" i="9"/>
  <c r="L33" i="9" s="1"/>
  <c r="L36" i="9" s="1"/>
  <c r="L86" i="1"/>
  <c r="L89" i="1" s="1"/>
  <c r="M235" i="1"/>
  <c r="M47" i="9" s="1"/>
  <c r="F61" i="1"/>
  <c r="F54" i="5" s="1"/>
  <c r="G88" i="1"/>
  <c r="G91" i="1" s="1"/>
  <c r="I127" i="8"/>
  <c r="H30" i="1"/>
  <c r="H54" i="2" s="1"/>
  <c r="O111" i="16"/>
  <c r="O88" i="1"/>
  <c r="O91" i="1" s="1"/>
  <c r="I64" i="3"/>
  <c r="I67" i="3" s="1"/>
  <c r="I70" i="3" s="1"/>
  <c r="N127" i="16"/>
  <c r="N130" i="16" s="1"/>
  <c r="M231" i="1"/>
  <c r="M47" i="10" s="1"/>
  <c r="G64" i="2"/>
  <c r="G67" i="2" s="1"/>
  <c r="G70" i="2" s="1"/>
  <c r="N14" i="7"/>
  <c r="N17" i="7" s="1"/>
  <c r="N20" i="7" s="1"/>
  <c r="H127" i="16"/>
  <c r="H130" i="16" s="1"/>
  <c r="H133" i="16" s="1"/>
  <c r="M155" i="1"/>
  <c r="M45" i="5" s="1"/>
  <c r="L155" i="1"/>
  <c r="L45" i="5" s="1"/>
  <c r="K155" i="1"/>
  <c r="K45" i="5" s="1"/>
  <c r="N155" i="1"/>
  <c r="N45" i="5" s="1"/>
  <c r="J155" i="1"/>
  <c r="J45" i="5" s="1"/>
  <c r="I155" i="1"/>
  <c r="I45" i="5" s="1"/>
  <c r="H155" i="1"/>
  <c r="H45" i="5" s="1"/>
  <c r="F155" i="1"/>
  <c r="F45" i="5" s="1"/>
  <c r="O155" i="1"/>
  <c r="O45" i="5" s="1"/>
  <c r="G155" i="1"/>
  <c r="G45" i="5" s="1"/>
  <c r="N88" i="1"/>
  <c r="N91" i="1" s="1"/>
  <c r="M64" i="2"/>
  <c r="M67" i="2" s="1"/>
  <c r="M70" i="2" s="1"/>
  <c r="K80" i="2"/>
  <c r="K83" i="2" s="1"/>
  <c r="K86" i="2" s="1"/>
  <c r="K89" i="2" s="1"/>
  <c r="K90" i="2" s="1"/>
  <c r="K98" i="2" s="1"/>
  <c r="I48" i="3"/>
  <c r="I51" i="3" s="1"/>
  <c r="I54" i="3" s="1"/>
  <c r="G64" i="3"/>
  <c r="G67" i="3" s="1"/>
  <c r="G70" i="3" s="1"/>
  <c r="O64" i="3"/>
  <c r="O67" i="3" s="1"/>
  <c r="O70" i="3" s="1"/>
  <c r="M48" i="4"/>
  <c r="M51" i="4" s="1"/>
  <c r="M54" i="4" s="1"/>
  <c r="K64" i="4"/>
  <c r="K67" i="4" s="1"/>
  <c r="K70" i="4" s="1"/>
  <c r="F225" i="1"/>
  <c r="F62" i="7" s="1"/>
  <c r="G229" i="1"/>
  <c r="G62" i="6" s="1"/>
  <c r="G64" i="6" s="1"/>
  <c r="G67" i="6" s="1"/>
  <c r="G70" i="6" s="1"/>
  <c r="I30" i="3"/>
  <c r="I33" i="3" s="1"/>
  <c r="I36" i="3" s="1"/>
  <c r="L14" i="4"/>
  <c r="L17" i="4" s="1"/>
  <c r="L20" i="4" s="1"/>
  <c r="F30" i="4"/>
  <c r="F33" i="4" s="1"/>
  <c r="F36" i="4" s="1"/>
  <c r="K14" i="10"/>
  <c r="M30" i="10"/>
  <c r="L127" i="8"/>
  <c r="H111" i="16"/>
  <c r="N48" i="4"/>
  <c r="N51" i="4" s="1"/>
  <c r="L64" i="4"/>
  <c r="L67" i="4" s="1"/>
  <c r="L70" i="4" s="1"/>
  <c r="G225" i="1"/>
  <c r="G62" i="7" s="1"/>
  <c r="N30" i="2"/>
  <c r="N33" i="2" s="1"/>
  <c r="N36" i="2" s="1"/>
  <c r="L30" i="3"/>
  <c r="O14" i="4"/>
  <c r="O17" i="4" s="1"/>
  <c r="O20" i="4" s="1"/>
  <c r="G14" i="6"/>
  <c r="O14" i="6"/>
  <c r="I30" i="6"/>
  <c r="I33" i="6" s="1"/>
  <c r="I36" i="6" s="1"/>
  <c r="L14" i="10"/>
  <c r="F30" i="10"/>
  <c r="N30" i="10"/>
  <c r="G30" i="1"/>
  <c r="G54" i="2" s="1"/>
  <c r="H86" i="1"/>
  <c r="H89" i="1" s="1"/>
  <c r="O64" i="2"/>
  <c r="O67" i="2" s="1"/>
  <c r="O70" i="2" s="1"/>
  <c r="I225" i="1"/>
  <c r="I62" i="7" s="1"/>
  <c r="H235" i="1"/>
  <c r="H47" i="9" s="1"/>
  <c r="I267" i="1"/>
  <c r="I273" i="1"/>
  <c r="I48" i="10" s="1"/>
  <c r="F30" i="2"/>
  <c r="F33" i="2" s="1"/>
  <c r="F36" i="2" s="1"/>
  <c r="F17" i="3"/>
  <c r="F20" i="3" s="1"/>
  <c r="L14" i="3"/>
  <c r="L17" i="3" s="1"/>
  <c r="L20" i="3" s="1"/>
  <c r="F14" i="7"/>
  <c r="F17" i="7" s="1"/>
  <c r="F20" i="7" s="1"/>
  <c r="J127" i="8"/>
  <c r="H192" i="1"/>
  <c r="H16" i="9" s="1"/>
  <c r="N225" i="1"/>
  <c r="N62" i="7" s="1"/>
  <c r="N229" i="1"/>
  <c r="N62" i="6" s="1"/>
  <c r="N14" i="10"/>
  <c r="K121" i="8"/>
  <c r="L30" i="1"/>
  <c r="L54" i="2" s="1"/>
  <c r="I61" i="1"/>
  <c r="I62" i="1" s="1"/>
  <c r="I38" i="5" s="1"/>
  <c r="I80" i="5"/>
  <c r="I83" i="5" s="1"/>
  <c r="I86" i="5" s="1"/>
  <c r="I89" i="5" s="1"/>
  <c r="I90" i="5" s="1"/>
  <c r="I98" i="5" s="1"/>
  <c r="I192" i="1"/>
  <c r="O225" i="1"/>
  <c r="O62" i="7" s="1"/>
  <c r="O229" i="1"/>
  <c r="O62" i="6" s="1"/>
  <c r="L235" i="1"/>
  <c r="L47" i="9" s="1"/>
  <c r="I30" i="2"/>
  <c r="I33" i="2" s="1"/>
  <c r="I36" i="2" s="1"/>
  <c r="I46" i="2"/>
  <c r="I49" i="2" s="1"/>
  <c r="I52" i="2" s="1"/>
  <c r="H14" i="3"/>
  <c r="H17" i="3" s="1"/>
  <c r="H20" i="3" s="1"/>
  <c r="G30" i="3"/>
  <c r="G33" i="3" s="1"/>
  <c r="G36" i="3" s="1"/>
  <c r="J14" i="4"/>
  <c r="J17" i="4" s="1"/>
  <c r="J20" i="4" s="1"/>
  <c r="J14" i="6"/>
  <c r="J14" i="7"/>
  <c r="J17" i="7" s="1"/>
  <c r="J20" i="7" s="1"/>
  <c r="H14" i="9"/>
  <c r="H127" i="8"/>
  <c r="I111" i="16"/>
  <c r="J61" i="1"/>
  <c r="J62" i="1" s="1"/>
  <c r="J38" i="5" s="1"/>
  <c r="F88" i="1"/>
  <c r="F91" i="1" s="1"/>
  <c r="L277" i="1"/>
  <c r="L48" i="9" s="1"/>
  <c r="J46" i="2"/>
  <c r="J49" i="2" s="1"/>
  <c r="J52" i="2" s="1"/>
  <c r="J55" i="2" s="1"/>
  <c r="J56" i="2" s="1"/>
  <c r="J96" i="2" s="1"/>
  <c r="I14" i="3"/>
  <c r="I17" i="3" s="1"/>
  <c r="I20" i="3" s="1"/>
  <c r="J30" i="4"/>
  <c r="J33" i="4" s="1"/>
  <c r="J36" i="4" s="1"/>
  <c r="J30" i="10"/>
  <c r="I111" i="8"/>
  <c r="J105" i="8"/>
  <c r="N61" i="1"/>
  <c r="K64" i="2"/>
  <c r="K67" i="2" s="1"/>
  <c r="K70" i="2" s="1"/>
  <c r="K73" i="2" s="1"/>
  <c r="K74" i="2" s="1"/>
  <c r="K97" i="2" s="1"/>
  <c r="I80" i="2"/>
  <c r="I83" i="2" s="1"/>
  <c r="I86" i="2" s="1"/>
  <c r="I89" i="2" s="1"/>
  <c r="I90" i="2" s="1"/>
  <c r="I98" i="2" s="1"/>
  <c r="G48" i="3"/>
  <c r="G51" i="3" s="1"/>
  <c r="G54" i="3" s="1"/>
  <c r="O48" i="3"/>
  <c r="O51" i="3" s="1"/>
  <c r="O54" i="3" s="1"/>
  <c r="M64" i="3"/>
  <c r="M67" i="3" s="1"/>
  <c r="M70" i="3" s="1"/>
  <c r="K48" i="4"/>
  <c r="K51" i="4" s="1"/>
  <c r="K54" i="4" s="1"/>
  <c r="I64" i="4"/>
  <c r="I67" i="4" s="1"/>
  <c r="I70" i="4" s="1"/>
  <c r="I105" i="8"/>
  <c r="J111" i="16"/>
  <c r="O124" i="8"/>
  <c r="M35" i="8"/>
  <c r="M40" i="16"/>
  <c r="M41" i="16" s="1"/>
  <c r="N54" i="8"/>
  <c r="N59" i="16"/>
  <c r="I76" i="8"/>
  <c r="I81" i="16"/>
  <c r="H124" i="8"/>
  <c r="I132" i="1"/>
  <c r="I44" i="5" s="1"/>
  <c r="M86" i="8"/>
  <c r="M91" i="16"/>
  <c r="H111" i="8"/>
  <c r="J132" i="1"/>
  <c r="J44" i="5" s="1"/>
  <c r="H70" i="8"/>
  <c r="H75" i="16"/>
  <c r="N86" i="8"/>
  <c r="N91" i="16"/>
  <c r="J64" i="2"/>
  <c r="J67" i="2" s="1"/>
  <c r="J70" i="2" s="1"/>
  <c r="H80" i="2"/>
  <c r="H83" i="2" s="1"/>
  <c r="H86" i="2" s="1"/>
  <c r="H89" i="2" s="1"/>
  <c r="H90" i="2" s="1"/>
  <c r="H98" i="2" s="1"/>
  <c r="F48" i="3"/>
  <c r="F51" i="3" s="1"/>
  <c r="F54" i="3" s="1"/>
  <c r="N48" i="3"/>
  <c r="N51" i="3" s="1"/>
  <c r="N54" i="3" s="1"/>
  <c r="L64" i="3"/>
  <c r="L67" i="3" s="1"/>
  <c r="L70" i="3" s="1"/>
  <c r="J48" i="4"/>
  <c r="J51" i="4" s="1"/>
  <c r="J54" i="4" s="1"/>
  <c r="H64" i="4"/>
  <c r="H67" i="4" s="1"/>
  <c r="H70" i="4" s="1"/>
  <c r="F80" i="5"/>
  <c r="F83" i="5" s="1"/>
  <c r="F86" i="5" s="1"/>
  <c r="F89" i="5" s="1"/>
  <c r="F90" i="5" s="1"/>
  <c r="F98" i="5" s="1"/>
  <c r="M71" i="9"/>
  <c r="O35" i="8"/>
  <c r="O40" i="16"/>
  <c r="O41" i="16" s="1"/>
  <c r="K38" i="8"/>
  <c r="K43" i="16"/>
  <c r="H41" i="8"/>
  <c r="H46" i="16"/>
  <c r="O30" i="2"/>
  <c r="O33" i="2" s="1"/>
  <c r="O36" i="2" s="1"/>
  <c r="M51" i="8"/>
  <c r="M56" i="16"/>
  <c r="H54" i="8"/>
  <c r="H59" i="16"/>
  <c r="M57" i="8"/>
  <c r="M62" i="16"/>
  <c r="G14" i="3"/>
  <c r="G17" i="3" s="1"/>
  <c r="G20" i="3" s="1"/>
  <c r="O14" i="3"/>
  <c r="O17" i="3" s="1"/>
  <c r="O20" i="3" s="1"/>
  <c r="M14" i="3"/>
  <c r="M17" i="3" s="1"/>
  <c r="M20" i="3" s="1"/>
  <c r="I17" i="4"/>
  <c r="I20" i="4" s="1"/>
  <c r="M73" i="8"/>
  <c r="M78" i="16"/>
  <c r="K76" i="8"/>
  <c r="K81" i="16"/>
  <c r="I89" i="8"/>
  <c r="I94" i="16"/>
  <c r="O92" i="8"/>
  <c r="O97" i="16"/>
  <c r="H14" i="6"/>
  <c r="F14" i="6"/>
  <c r="N14" i="6"/>
  <c r="N110" i="16"/>
  <c r="N111" i="16" s="1"/>
  <c r="H14" i="10"/>
  <c r="H30" i="10"/>
  <c r="N124" i="8"/>
  <c r="O111" i="8"/>
  <c r="H105" i="8"/>
  <c r="M92" i="8"/>
  <c r="M97" i="16"/>
  <c r="O70" i="8"/>
  <c r="O75" i="16"/>
  <c r="L33" i="3"/>
  <c r="L36" i="3" s="1"/>
  <c r="L73" i="8"/>
  <c r="L78" i="16"/>
  <c r="K132" i="1"/>
  <c r="K44" i="5" s="1"/>
  <c r="I70" i="8"/>
  <c r="I75" i="16"/>
  <c r="O86" i="8"/>
  <c r="O91" i="16"/>
  <c r="H35" i="8"/>
  <c r="H40" i="16"/>
  <c r="H41" i="16" s="1"/>
  <c r="L38" i="8"/>
  <c r="L43" i="16"/>
  <c r="I41" i="8"/>
  <c r="I46" i="16"/>
  <c r="N51" i="8"/>
  <c r="N56" i="16"/>
  <c r="N57" i="16" s="1"/>
  <c r="I54" i="8"/>
  <c r="I59" i="16"/>
  <c r="N57" i="8"/>
  <c r="N62" i="16"/>
  <c r="L80" i="2"/>
  <c r="L83" i="2" s="1"/>
  <c r="L86" i="2" s="1"/>
  <c r="L89" i="2" s="1"/>
  <c r="L90" i="2" s="1"/>
  <c r="L98" i="2" s="1"/>
  <c r="N14" i="3"/>
  <c r="N17" i="3" s="1"/>
  <c r="N20" i="3" s="1"/>
  <c r="N73" i="8"/>
  <c r="N78" i="16"/>
  <c r="L76" i="8"/>
  <c r="L81" i="16"/>
  <c r="J89" i="8"/>
  <c r="J94" i="16"/>
  <c r="H92" i="8"/>
  <c r="H97" i="16"/>
  <c r="J30" i="7"/>
  <c r="O14" i="9"/>
  <c r="M124" i="8"/>
  <c r="I121" i="8"/>
  <c r="N111" i="8"/>
  <c r="O105" i="8"/>
  <c r="M111" i="16"/>
  <c r="O41" i="8"/>
  <c r="O46" i="16"/>
  <c r="L132" i="1"/>
  <c r="L44" i="5" s="1"/>
  <c r="J70" i="8"/>
  <c r="J75" i="16"/>
  <c r="H86" i="8"/>
  <c r="H91" i="16"/>
  <c r="L129" i="16"/>
  <c r="J67" i="4"/>
  <c r="J70" i="4" s="1"/>
  <c r="I35" i="8"/>
  <c r="I40" i="16"/>
  <c r="I41" i="16" s="1"/>
  <c r="M38" i="8"/>
  <c r="M43" i="16"/>
  <c r="J41" i="8"/>
  <c r="J46" i="16"/>
  <c r="O51" i="8"/>
  <c r="O56" i="16"/>
  <c r="O57" i="16" s="1"/>
  <c r="J54" i="8"/>
  <c r="J59" i="16"/>
  <c r="O57" i="8"/>
  <c r="O62" i="16"/>
  <c r="O73" i="8"/>
  <c r="O78" i="16"/>
  <c r="M76" i="8"/>
  <c r="M81" i="16"/>
  <c r="K89" i="8"/>
  <c r="K94" i="16"/>
  <c r="I92" i="8"/>
  <c r="I97" i="16"/>
  <c r="K14" i="6"/>
  <c r="H33" i="9"/>
  <c r="H36" i="9" s="1"/>
  <c r="L124" i="8"/>
  <c r="H121" i="8"/>
  <c r="M111" i="8"/>
  <c r="N105" i="8"/>
  <c r="I127" i="16"/>
  <c r="I130" i="16" s="1"/>
  <c r="I133" i="16" s="1"/>
  <c r="L86" i="8"/>
  <c r="L91" i="16"/>
  <c r="K51" i="8"/>
  <c r="K56" i="16"/>
  <c r="K57" i="16" s="1"/>
  <c r="O89" i="8"/>
  <c r="O94" i="16"/>
  <c r="J38" i="8"/>
  <c r="J43" i="16"/>
  <c r="L51" i="8"/>
  <c r="L56" i="16"/>
  <c r="L57" i="16" s="1"/>
  <c r="N92" i="8"/>
  <c r="N97" i="16"/>
  <c r="M132" i="1"/>
  <c r="M44" i="5" s="1"/>
  <c r="K70" i="8"/>
  <c r="K75" i="16"/>
  <c r="I86" i="8"/>
  <c r="I91" i="16"/>
  <c r="H68" i="9"/>
  <c r="H71" i="9" s="1"/>
  <c r="J35" i="8"/>
  <c r="J40" i="16"/>
  <c r="J41" i="16" s="1"/>
  <c r="N38" i="8"/>
  <c r="N43" i="16"/>
  <c r="K41" i="8"/>
  <c r="K46" i="16"/>
  <c r="J30" i="2"/>
  <c r="J33" i="2" s="1"/>
  <c r="J36" i="2" s="1"/>
  <c r="H51" i="8"/>
  <c r="H56" i="16"/>
  <c r="H57" i="16" s="1"/>
  <c r="K54" i="8"/>
  <c r="K59" i="16"/>
  <c r="H57" i="8"/>
  <c r="H62" i="16"/>
  <c r="F46" i="2"/>
  <c r="F49" i="2" s="1"/>
  <c r="F52" i="2" s="1"/>
  <c r="L46" i="2"/>
  <c r="L49" i="2" s="1"/>
  <c r="L52" i="2" s="1"/>
  <c r="J14" i="3"/>
  <c r="J17" i="3" s="1"/>
  <c r="J20" i="3" s="1"/>
  <c r="I30" i="4"/>
  <c r="I33" i="4" s="1"/>
  <c r="I36" i="4" s="1"/>
  <c r="O30" i="4"/>
  <c r="O33" i="4" s="1"/>
  <c r="O36" i="4" s="1"/>
  <c r="H73" i="8"/>
  <c r="H78" i="16"/>
  <c r="N76" i="8"/>
  <c r="N81" i="16"/>
  <c r="L89" i="8"/>
  <c r="L94" i="16"/>
  <c r="J92" i="8"/>
  <c r="J97" i="16"/>
  <c r="K30" i="6"/>
  <c r="K33" i="6" s="1"/>
  <c r="K36" i="6" s="1"/>
  <c r="K14" i="9"/>
  <c r="I30" i="9"/>
  <c r="I33" i="9" s="1"/>
  <c r="I36" i="9" s="1"/>
  <c r="K30" i="10"/>
  <c r="O127" i="8"/>
  <c r="K124" i="8"/>
  <c r="O121" i="8"/>
  <c r="L111" i="8"/>
  <c r="M105" i="8"/>
  <c r="N127" i="8"/>
  <c r="N132" i="16"/>
  <c r="K111" i="16"/>
  <c r="N70" i="8"/>
  <c r="N75" i="16"/>
  <c r="I38" i="8"/>
  <c r="I43" i="16"/>
  <c r="K73" i="8"/>
  <c r="K78" i="16"/>
  <c r="N35" i="8"/>
  <c r="N40" i="16"/>
  <c r="N41" i="16" s="1"/>
  <c r="O54" i="8"/>
  <c r="O59" i="16"/>
  <c r="H89" i="8"/>
  <c r="H94" i="16"/>
  <c r="F132" i="1"/>
  <c r="F44" i="5" s="1"/>
  <c r="N132" i="1"/>
  <c r="N44" i="5" s="1"/>
  <c r="L70" i="8"/>
  <c r="L75" i="16"/>
  <c r="J86" i="8"/>
  <c r="J91" i="16"/>
  <c r="N54" i="4"/>
  <c r="K35" i="8"/>
  <c r="K40" i="16"/>
  <c r="K41" i="16" s="1"/>
  <c r="O38" i="8"/>
  <c r="O43" i="16"/>
  <c r="L41" i="8"/>
  <c r="L46" i="16"/>
  <c r="K30" i="2"/>
  <c r="K33" i="2" s="1"/>
  <c r="K36" i="2" s="1"/>
  <c r="I51" i="8"/>
  <c r="I56" i="16"/>
  <c r="I57" i="16" s="1"/>
  <c r="L54" i="8"/>
  <c r="L59" i="16"/>
  <c r="I57" i="8"/>
  <c r="I62" i="16"/>
  <c r="K48" i="3"/>
  <c r="K51" i="3" s="1"/>
  <c r="K54" i="3" s="1"/>
  <c r="H30" i="4"/>
  <c r="H33" i="4" s="1"/>
  <c r="H36" i="4" s="1"/>
  <c r="I73" i="8"/>
  <c r="I78" i="16"/>
  <c r="O76" i="8"/>
  <c r="O81" i="16"/>
  <c r="M89" i="8"/>
  <c r="M94" i="16"/>
  <c r="K92" i="8"/>
  <c r="K97" i="16"/>
  <c r="L30" i="6"/>
  <c r="L33" i="6" s="1"/>
  <c r="L36" i="6" s="1"/>
  <c r="J30" i="6"/>
  <c r="J33" i="6" s="1"/>
  <c r="J36" i="6" s="1"/>
  <c r="J126" i="16"/>
  <c r="J127" i="16" s="1"/>
  <c r="J130" i="16" s="1"/>
  <c r="J133" i="16" s="1"/>
  <c r="F30" i="7"/>
  <c r="F33" i="7" s="1"/>
  <c r="F36" i="7" s="1"/>
  <c r="F39" i="7" s="1"/>
  <c r="F40" i="7" s="1"/>
  <c r="F79" i="7" s="1"/>
  <c r="O30" i="7"/>
  <c r="L14" i="9"/>
  <c r="J30" i="9"/>
  <c r="J33" i="9" s="1"/>
  <c r="J36" i="9" s="1"/>
  <c r="J124" i="8"/>
  <c r="N121" i="8"/>
  <c r="K111" i="8"/>
  <c r="L105" i="8"/>
  <c r="L127" i="16"/>
  <c r="N41" i="8"/>
  <c r="N46" i="16"/>
  <c r="K57" i="8"/>
  <c r="K62" i="16"/>
  <c r="L121" i="8"/>
  <c r="L57" i="8"/>
  <c r="L62" i="16"/>
  <c r="J76" i="8"/>
  <c r="J81" i="16"/>
  <c r="G132" i="1"/>
  <c r="G44" i="5" s="1"/>
  <c r="M70" i="8"/>
  <c r="M75" i="16"/>
  <c r="K86" i="8"/>
  <c r="K91" i="16"/>
  <c r="G51" i="4"/>
  <c r="G54" i="4" s="1"/>
  <c r="N14" i="2"/>
  <c r="N17" i="2" s="1"/>
  <c r="N20" i="2" s="1"/>
  <c r="L35" i="8"/>
  <c r="L40" i="16"/>
  <c r="L41" i="16" s="1"/>
  <c r="H38" i="8"/>
  <c r="H43" i="16"/>
  <c r="M41" i="8"/>
  <c r="M46" i="16"/>
  <c r="L30" i="2"/>
  <c r="L33" i="2" s="1"/>
  <c r="L36" i="2" s="1"/>
  <c r="J51" i="8"/>
  <c r="J56" i="16"/>
  <c r="J57" i="16" s="1"/>
  <c r="M54" i="8"/>
  <c r="M59" i="16"/>
  <c r="J57" i="8"/>
  <c r="J62" i="16"/>
  <c r="H46" i="2"/>
  <c r="H49" i="2" s="1"/>
  <c r="H52" i="2" s="1"/>
  <c r="J30" i="3"/>
  <c r="J33" i="3" s="1"/>
  <c r="J36" i="3" s="1"/>
  <c r="M14" i="4"/>
  <c r="M17" i="4" s="1"/>
  <c r="M20" i="4" s="1"/>
  <c r="K30" i="4"/>
  <c r="K33" i="4" s="1"/>
  <c r="K36" i="4" s="1"/>
  <c r="J73" i="8"/>
  <c r="J78" i="16"/>
  <c r="H76" i="8"/>
  <c r="H81" i="16"/>
  <c r="N89" i="8"/>
  <c r="N94" i="16"/>
  <c r="L92" i="8"/>
  <c r="L97" i="16"/>
  <c r="M14" i="6"/>
  <c r="M30" i="6"/>
  <c r="M33" i="6" s="1"/>
  <c r="M36" i="6" s="1"/>
  <c r="H14" i="7"/>
  <c r="H17" i="7" s="1"/>
  <c r="H20" i="7" s="1"/>
  <c r="M14" i="9"/>
  <c r="G14" i="10"/>
  <c r="O14" i="10"/>
  <c r="I124" i="8"/>
  <c r="M121" i="8"/>
  <c r="J111" i="8"/>
  <c r="K105" i="8"/>
  <c r="O127" i="16"/>
  <c r="O130" i="16" s="1"/>
  <c r="O133" i="16" s="1"/>
  <c r="N30" i="7"/>
  <c r="N33" i="7" s="1"/>
  <c r="N36" i="7" s="1"/>
  <c r="N39" i="7" s="1"/>
  <c r="N40" i="7" s="1"/>
  <c r="N79" i="7" s="1"/>
  <c r="K14" i="7"/>
  <c r="K17" i="7" s="1"/>
  <c r="K20" i="7" s="1"/>
  <c r="I30" i="7"/>
  <c r="L14" i="7"/>
  <c r="L17" i="7" s="1"/>
  <c r="L20" i="7" s="1"/>
  <c r="M14" i="7"/>
  <c r="M17" i="7" s="1"/>
  <c r="M20" i="7" s="1"/>
  <c r="P30" i="12"/>
  <c r="M190" i="1"/>
  <c r="G221" i="1"/>
  <c r="G78" i="5" s="1"/>
  <c r="F190" i="1"/>
  <c r="J221" i="1"/>
  <c r="J78" i="5" s="1"/>
  <c r="G190" i="1"/>
  <c r="K221" i="1"/>
  <c r="K78" i="5" s="1"/>
  <c r="H261" i="1"/>
  <c r="H63" i="5" s="1"/>
  <c r="L190" i="1"/>
  <c r="M221" i="1"/>
  <c r="M78" i="5" s="1"/>
  <c r="G219" i="1"/>
  <c r="G62" i="5" s="1"/>
  <c r="H219" i="1"/>
  <c r="H62" i="5" s="1"/>
  <c r="M219" i="1"/>
  <c r="M62" i="5" s="1"/>
  <c r="N29" i="8"/>
  <c r="N104" i="8" s="1"/>
  <c r="N53" i="19" s="1"/>
  <c r="O29" i="8"/>
  <c r="O104" i="8" s="1"/>
  <c r="O53" i="19" s="1"/>
  <c r="M19" i="8"/>
  <c r="I20" i="8"/>
  <c r="I29" i="8"/>
  <c r="I104" i="8" s="1"/>
  <c r="I53" i="19" s="1"/>
  <c r="J29" i="8"/>
  <c r="J104" i="8" s="1"/>
  <c r="J53" i="19" s="1"/>
  <c r="H28" i="8"/>
  <c r="H120" i="8" s="1"/>
  <c r="H56" i="19" s="1"/>
  <c r="L29" i="8"/>
  <c r="L104" i="8" s="1"/>
  <c r="L53" i="19" s="1"/>
  <c r="M29" i="8"/>
  <c r="M104" i="8" s="1"/>
  <c r="M53" i="19" s="1"/>
  <c r="H20" i="8"/>
  <c r="H29" i="8"/>
  <c r="H104" i="8" s="1"/>
  <c r="H53" i="19" s="1"/>
  <c r="I28" i="8"/>
  <c r="I120" i="8" s="1"/>
  <c r="I56" i="19" s="1"/>
  <c r="G5" i="10"/>
  <c r="G5" i="9"/>
  <c r="G5" i="5"/>
  <c r="B318" i="1"/>
  <c r="G5" i="2"/>
  <c r="N73" i="10"/>
  <c r="N38" i="10"/>
  <c r="L51" i="9"/>
  <c r="L16" i="9"/>
  <c r="K56" i="3"/>
  <c r="K22" i="3"/>
  <c r="K41" i="1"/>
  <c r="L56" i="4"/>
  <c r="L57" i="4" s="1"/>
  <c r="L58" i="4" s="1"/>
  <c r="L80" i="4" s="1"/>
  <c r="L22" i="4"/>
  <c r="L189" i="16" s="1"/>
  <c r="L53" i="1"/>
  <c r="G73" i="10"/>
  <c r="G38" i="10"/>
  <c r="L38" i="9"/>
  <c r="L39" i="9" s="1"/>
  <c r="L40" i="9" s="1"/>
  <c r="L80" i="9" s="1"/>
  <c r="L73" i="9"/>
  <c r="M16" i="9"/>
  <c r="M51" i="9"/>
  <c r="L56" i="3"/>
  <c r="L22" i="3"/>
  <c r="L154" i="16" s="1"/>
  <c r="L41" i="1"/>
  <c r="F72" i="3"/>
  <c r="F38" i="3"/>
  <c r="M56" i="4"/>
  <c r="M22" i="4"/>
  <c r="M53" i="1"/>
  <c r="K72" i="4"/>
  <c r="K38" i="4"/>
  <c r="M72" i="6"/>
  <c r="M38" i="6"/>
  <c r="H73" i="10"/>
  <c r="H38" i="10"/>
  <c r="J56" i="3"/>
  <c r="J22" i="3"/>
  <c r="J154" i="16" s="1"/>
  <c r="J41" i="1"/>
  <c r="K38" i="9"/>
  <c r="K73" i="9"/>
  <c r="O73" i="10"/>
  <c r="O38" i="10"/>
  <c r="G72" i="3"/>
  <c r="G38" i="3"/>
  <c r="F56" i="4"/>
  <c r="F22" i="4"/>
  <c r="F53" i="1"/>
  <c r="N56" i="4"/>
  <c r="N22" i="4"/>
  <c r="N53" i="1"/>
  <c r="F72" i="6"/>
  <c r="F38" i="6"/>
  <c r="N72" i="6"/>
  <c r="N38" i="6"/>
  <c r="I38" i="10"/>
  <c r="I73" i="10"/>
  <c r="M73" i="9"/>
  <c r="M38" i="9"/>
  <c r="L64" i="2"/>
  <c r="L67" i="2" s="1"/>
  <c r="L70" i="2" s="1"/>
  <c r="L73" i="2" s="1"/>
  <c r="L74" i="2" s="1"/>
  <c r="L97" i="2" s="1"/>
  <c r="N80" i="2"/>
  <c r="N83" i="2" s="1"/>
  <c r="N86" i="2" s="1"/>
  <c r="N89" i="2" s="1"/>
  <c r="N90" i="2" s="1"/>
  <c r="N98" i="2" s="1"/>
  <c r="J72" i="6"/>
  <c r="J38" i="6"/>
  <c r="I73" i="9"/>
  <c r="I38" i="9"/>
  <c r="G22" i="4"/>
  <c r="G56" i="4"/>
  <c r="G53" i="1"/>
  <c r="O56" i="4"/>
  <c r="O22" i="4"/>
  <c r="O189" i="16" s="1"/>
  <c r="O53" i="1"/>
  <c r="J73" i="10"/>
  <c r="J38" i="10"/>
  <c r="N38" i="9"/>
  <c r="N73" i="9"/>
  <c r="H22" i="4"/>
  <c r="H189" i="16" s="1"/>
  <c r="H56" i="4"/>
  <c r="H53" i="1"/>
  <c r="K73" i="10"/>
  <c r="K38" i="10"/>
  <c r="H73" i="9"/>
  <c r="H38" i="9"/>
  <c r="I72" i="6"/>
  <c r="I38" i="6"/>
  <c r="H56" i="3"/>
  <c r="H22" i="3"/>
  <c r="H154" i="16" s="1"/>
  <c r="H155" i="16" s="1"/>
  <c r="H156" i="16" s="1"/>
  <c r="H41" i="1"/>
  <c r="L73" i="10"/>
  <c r="L38" i="10"/>
  <c r="I56" i="3"/>
  <c r="I22" i="3"/>
  <c r="I41" i="1"/>
  <c r="M73" i="10"/>
  <c r="M38" i="10"/>
  <c r="F73" i="10"/>
  <c r="F38" i="10"/>
  <c r="M22" i="5"/>
  <c r="M72" i="5"/>
  <c r="N56" i="3"/>
  <c r="N22" i="3"/>
  <c r="N154" i="16" s="1"/>
  <c r="H38" i="6"/>
  <c r="H72" i="6"/>
  <c r="L56" i="7"/>
  <c r="L22" i="7"/>
  <c r="M22" i="2"/>
  <c r="M72" i="2"/>
  <c r="F4" i="10"/>
  <c r="F4" i="9"/>
  <c r="F4" i="5"/>
  <c r="G72" i="2"/>
  <c r="G22" i="2"/>
  <c r="K30" i="1"/>
  <c r="K54" i="2" s="1"/>
  <c r="J31" i="1"/>
  <c r="J38" i="2" s="1"/>
  <c r="I54" i="5"/>
  <c r="I50" i="6"/>
  <c r="I16" i="6"/>
  <c r="M187" i="1"/>
  <c r="M51" i="10" s="1"/>
  <c r="K277" i="1"/>
  <c r="K48" i="9" s="1"/>
  <c r="K235" i="1"/>
  <c r="K47" i="9" s="1"/>
  <c r="K192" i="1"/>
  <c r="I48" i="6"/>
  <c r="G235" i="1"/>
  <c r="G47" i="9" s="1"/>
  <c r="I261" i="1"/>
  <c r="I63" i="5" s="1"/>
  <c r="K273" i="1"/>
  <c r="K48" i="10" s="1"/>
  <c r="K275" i="1"/>
  <c r="K64" i="10" s="1"/>
  <c r="K65" i="10" s="1"/>
  <c r="M277" i="1"/>
  <c r="M48" i="9" s="1"/>
  <c r="E12" i="11"/>
  <c r="E6" i="7"/>
  <c r="E6" i="6"/>
  <c r="E6" i="4"/>
  <c r="E6" i="3"/>
  <c r="M14" i="2"/>
  <c r="M17" i="2" s="1"/>
  <c r="M20" i="2" s="1"/>
  <c r="M56" i="3"/>
  <c r="M22" i="3"/>
  <c r="I22" i="4"/>
  <c r="I56" i="4"/>
  <c r="J22" i="4"/>
  <c r="J56" i="4"/>
  <c r="O22" i="2"/>
  <c r="O72" i="2"/>
  <c r="M61" i="1"/>
  <c r="M62" i="1" s="1"/>
  <c r="M38" i="5" s="1"/>
  <c r="O22" i="6"/>
  <c r="O56" i="6"/>
  <c r="K86" i="1"/>
  <c r="K89" i="1" s="1"/>
  <c r="O56" i="7"/>
  <c r="O22" i="7"/>
  <c r="H50" i="6"/>
  <c r="H16" i="6"/>
  <c r="J72" i="5"/>
  <c r="J22" i="5"/>
  <c r="H56" i="6"/>
  <c r="H22" i="6"/>
  <c r="L72" i="6"/>
  <c r="L38" i="6"/>
  <c r="I56" i="6"/>
  <c r="I22" i="6"/>
  <c r="M86" i="1"/>
  <c r="M89" i="1" s="1"/>
  <c r="I56" i="7"/>
  <c r="I22" i="7"/>
  <c r="L267" i="1"/>
  <c r="L225" i="1"/>
  <c r="L62" i="7" s="1"/>
  <c r="J50" i="6"/>
  <c r="J16" i="6"/>
  <c r="F273" i="1"/>
  <c r="F48" i="10" s="1"/>
  <c r="F231" i="1"/>
  <c r="F47" i="10" s="1"/>
  <c r="N273" i="1"/>
  <c r="N48" i="10" s="1"/>
  <c r="N47" i="10"/>
  <c r="N187" i="1"/>
  <c r="N51" i="10" s="1"/>
  <c r="H64" i="2"/>
  <c r="H67" i="2" s="1"/>
  <c r="H70" i="2" s="1"/>
  <c r="H73" i="2" s="1"/>
  <c r="H74" i="2" s="1"/>
  <c r="H97" i="2" s="1"/>
  <c r="F80" i="2"/>
  <c r="F83" i="2" s="1"/>
  <c r="F86" i="2" s="1"/>
  <c r="F89" i="2" s="1"/>
  <c r="F90" i="2" s="1"/>
  <c r="F98" i="2" s="1"/>
  <c r="L48" i="3"/>
  <c r="L51" i="3" s="1"/>
  <c r="L54" i="3" s="1"/>
  <c r="J64" i="3"/>
  <c r="J67" i="3" s="1"/>
  <c r="J70" i="3" s="1"/>
  <c r="H48" i="4"/>
  <c r="H51" i="4" s="1"/>
  <c r="H54" i="4" s="1"/>
  <c r="F64" i="4"/>
  <c r="F67" i="4" s="1"/>
  <c r="F70" i="4" s="1"/>
  <c r="N64" i="4"/>
  <c r="N67" i="4" s="1"/>
  <c r="N70" i="4" s="1"/>
  <c r="N219" i="1"/>
  <c r="N62" i="5" s="1"/>
  <c r="N221" i="1"/>
  <c r="N78" i="5" s="1"/>
  <c r="J225" i="1"/>
  <c r="J62" i="7" s="1"/>
  <c r="J229" i="1"/>
  <c r="J62" i="6" s="1"/>
  <c r="J231" i="1"/>
  <c r="J47" i="10" s="1"/>
  <c r="H49" i="9"/>
  <c r="L261" i="1"/>
  <c r="L63" i="5" s="1"/>
  <c r="H63" i="7"/>
  <c r="H47" i="7"/>
  <c r="H48" i="7" s="1"/>
  <c r="H51" i="7" s="1"/>
  <c r="H54" i="7" s="1"/>
  <c r="L273" i="1"/>
  <c r="L48" i="10" s="1"/>
  <c r="H14" i="2"/>
  <c r="H17" i="2" s="1"/>
  <c r="H20" i="2" s="1"/>
  <c r="H22" i="2"/>
  <c r="G46" i="2"/>
  <c r="G49" i="2" s="1"/>
  <c r="G52" i="2" s="1"/>
  <c r="G55" i="2" s="1"/>
  <c r="G56" i="2" s="1"/>
  <c r="G96" i="2" s="1"/>
  <c r="I72" i="5"/>
  <c r="I22" i="5"/>
  <c r="K72" i="6"/>
  <c r="K38" i="6"/>
  <c r="G56" i="7"/>
  <c r="G22" i="7"/>
  <c r="G4" i="1"/>
  <c r="G4" i="8" s="1"/>
  <c r="G4" i="16" s="1"/>
  <c r="G4" i="20" s="1"/>
  <c r="J88" i="1"/>
  <c r="J91" i="1" s="1"/>
  <c r="H22" i="7"/>
  <c r="H56" i="7"/>
  <c r="F5" i="10"/>
  <c r="F5" i="9"/>
  <c r="F5" i="5"/>
  <c r="I72" i="2"/>
  <c r="I22" i="2"/>
  <c r="M30" i="1"/>
  <c r="K22" i="5"/>
  <c r="K72" i="5"/>
  <c r="G61" i="1"/>
  <c r="G62" i="1" s="1"/>
  <c r="G38" i="5" s="1"/>
  <c r="O61" i="1"/>
  <c r="O62" i="1" s="1"/>
  <c r="O38" i="5" s="1"/>
  <c r="J73" i="2"/>
  <c r="J74" i="2" s="1"/>
  <c r="J97" i="2" s="1"/>
  <c r="F30" i="1"/>
  <c r="N30" i="1"/>
  <c r="L31" i="1"/>
  <c r="L38" i="2" s="1"/>
  <c r="L22" i="5"/>
  <c r="L72" i="5"/>
  <c r="H61" i="1"/>
  <c r="H62" i="1" s="1"/>
  <c r="H38" i="5" s="1"/>
  <c r="N62" i="1"/>
  <c r="N38" i="5" s="1"/>
  <c r="J56" i="6"/>
  <c r="J22" i="6"/>
  <c r="F86" i="1"/>
  <c r="F89" i="1" s="1"/>
  <c r="F22" i="9" s="1"/>
  <c r="N86" i="1"/>
  <c r="N89" i="1" s="1"/>
  <c r="N22" i="9" s="1"/>
  <c r="J56" i="7"/>
  <c r="J22" i="7"/>
  <c r="M267" i="1"/>
  <c r="M225" i="1"/>
  <c r="M62" i="7" s="1"/>
  <c r="K16" i="6"/>
  <c r="K50" i="6"/>
  <c r="G273" i="1"/>
  <c r="G48" i="10" s="1"/>
  <c r="G231" i="1"/>
  <c r="G47" i="10" s="1"/>
  <c r="G187" i="1"/>
  <c r="G51" i="10" s="1"/>
  <c r="I64" i="2"/>
  <c r="I67" i="2" s="1"/>
  <c r="I70" i="2" s="1"/>
  <c r="G80" i="2"/>
  <c r="G83" i="2" s="1"/>
  <c r="G86" i="2" s="1"/>
  <c r="G89" i="2" s="1"/>
  <c r="G90" i="2" s="1"/>
  <c r="G98" i="2" s="1"/>
  <c r="O80" i="2"/>
  <c r="O83" i="2" s="1"/>
  <c r="O86" i="2" s="1"/>
  <c r="O89" i="2" s="1"/>
  <c r="O90" i="2" s="1"/>
  <c r="O98" i="2" s="1"/>
  <c r="M48" i="3"/>
  <c r="M51" i="3" s="1"/>
  <c r="M54" i="3" s="1"/>
  <c r="K64" i="3"/>
  <c r="K67" i="3" s="1"/>
  <c r="K70" i="3" s="1"/>
  <c r="I48" i="4"/>
  <c r="I51" i="4" s="1"/>
  <c r="I54" i="4" s="1"/>
  <c r="G64" i="4"/>
  <c r="G67" i="4" s="1"/>
  <c r="G70" i="4" s="1"/>
  <c r="O64" i="4"/>
  <c r="O67" i="4" s="1"/>
  <c r="O70" i="4" s="1"/>
  <c r="O219" i="1"/>
  <c r="O62" i="5" s="1"/>
  <c r="O221" i="1"/>
  <c r="O78" i="5" s="1"/>
  <c r="K225" i="1"/>
  <c r="K62" i="7" s="1"/>
  <c r="K229" i="1"/>
  <c r="K62" i="6" s="1"/>
  <c r="I63" i="7"/>
  <c r="I47" i="7"/>
  <c r="I48" i="7" s="1"/>
  <c r="I51" i="7" s="1"/>
  <c r="I54" i="7" s="1"/>
  <c r="O277" i="1"/>
  <c r="O48" i="9" s="1"/>
  <c r="I14" i="2"/>
  <c r="I17" i="2" s="1"/>
  <c r="I20" i="2" s="1"/>
  <c r="J22" i="2"/>
  <c r="J88" i="2"/>
  <c r="K22" i="6"/>
  <c r="K56" i="6"/>
  <c r="G38" i="6"/>
  <c r="G72" i="6"/>
  <c r="O38" i="6"/>
  <c r="O72" i="6"/>
  <c r="G73" i="9"/>
  <c r="G38" i="9"/>
  <c r="O73" i="9"/>
  <c r="O38" i="9"/>
  <c r="K22" i="7"/>
  <c r="K56" i="7"/>
  <c r="F28" i="5"/>
  <c r="F12" i="5"/>
  <c r="F51" i="9"/>
  <c r="F16" i="9"/>
  <c r="N51" i="9"/>
  <c r="N16" i="9"/>
  <c r="N17" i="9" s="1"/>
  <c r="N20" i="9" s="1"/>
  <c r="F219" i="1"/>
  <c r="F62" i="5" s="1"/>
  <c r="L231" i="1"/>
  <c r="L47" i="10" s="1"/>
  <c r="J47" i="7"/>
  <c r="J48" i="7" s="1"/>
  <c r="J51" i="7" s="1"/>
  <c r="J54" i="7" s="1"/>
  <c r="J63" i="7"/>
  <c r="H267" i="1"/>
  <c r="F277" i="1"/>
  <c r="F48" i="9" s="1"/>
  <c r="K22" i="2"/>
  <c r="F6" i="9"/>
  <c r="F6" i="10"/>
  <c r="F6" i="5"/>
  <c r="F6" i="2"/>
  <c r="G51" i="9"/>
  <c r="G16" i="9"/>
  <c r="O16" i="9"/>
  <c r="O51" i="9"/>
  <c r="K47" i="7"/>
  <c r="K48" i="7" s="1"/>
  <c r="K51" i="7" s="1"/>
  <c r="K54" i="7" s="1"/>
  <c r="K63" i="7"/>
  <c r="G277" i="1"/>
  <c r="G48" i="9" s="1"/>
  <c r="M27" i="14"/>
  <c r="E27" i="14"/>
  <c r="H26" i="14"/>
  <c r="J25" i="14"/>
  <c r="E20" i="14"/>
  <c r="D18" i="14"/>
  <c r="N18" i="14" s="1"/>
  <c r="O18" i="14" s="1"/>
  <c r="L27" i="14"/>
  <c r="D27" i="14"/>
  <c r="G26" i="14"/>
  <c r="I25" i="14"/>
  <c r="J24" i="14"/>
  <c r="G21" i="14"/>
  <c r="D20" i="14"/>
  <c r="K27" i="14"/>
  <c r="F26" i="14"/>
  <c r="H25" i="14"/>
  <c r="I24" i="14"/>
  <c r="I23" i="14"/>
  <c r="H22" i="14"/>
  <c r="F21" i="14"/>
  <c r="J27" i="14"/>
  <c r="E26" i="14"/>
  <c r="G25" i="14"/>
  <c r="H24" i="14"/>
  <c r="H23" i="14"/>
  <c r="G22" i="14"/>
  <c r="E21" i="14"/>
  <c r="I27" i="14"/>
  <c r="L26" i="14"/>
  <c r="D26" i="14"/>
  <c r="F25" i="14"/>
  <c r="G24" i="14"/>
  <c r="G23" i="14"/>
  <c r="F22" i="14"/>
  <c r="D21" i="14"/>
  <c r="E19" i="14"/>
  <c r="H27" i="14"/>
  <c r="K26" i="14"/>
  <c r="E25" i="14"/>
  <c r="F24" i="14"/>
  <c r="F23" i="14"/>
  <c r="E22" i="14"/>
  <c r="D19" i="14"/>
  <c r="G27" i="14"/>
  <c r="J26" i="14"/>
  <c r="D25" i="14"/>
  <c r="E24" i="14"/>
  <c r="E23" i="14"/>
  <c r="D22" i="14"/>
  <c r="F27" i="14"/>
  <c r="I26" i="14"/>
  <c r="K25" i="14"/>
  <c r="D24" i="14"/>
  <c r="D23" i="14"/>
  <c r="F20" i="14"/>
  <c r="L22" i="2"/>
  <c r="N72" i="5"/>
  <c r="N22" i="5"/>
  <c r="I30" i="1"/>
  <c r="I54" i="2" s="1"/>
  <c r="G56" i="3"/>
  <c r="G22" i="3"/>
  <c r="K56" i="4"/>
  <c r="K22" i="4"/>
  <c r="G72" i="5"/>
  <c r="G22" i="5"/>
  <c r="O72" i="5"/>
  <c r="O22" i="5"/>
  <c r="K61" i="1"/>
  <c r="K62" i="1" s="1"/>
  <c r="K38" i="5" s="1"/>
  <c r="M56" i="6"/>
  <c r="M22" i="6"/>
  <c r="F50" i="6"/>
  <c r="F16" i="6"/>
  <c r="N50" i="6"/>
  <c r="N16" i="6"/>
  <c r="H51" i="9"/>
  <c r="N47" i="9"/>
  <c r="L63" i="7"/>
  <c r="L47" i="7"/>
  <c r="L48" i="7" s="1"/>
  <c r="L51" i="7" s="1"/>
  <c r="L54" i="7" s="1"/>
  <c r="H275" i="1"/>
  <c r="H64" i="10" s="1"/>
  <c r="H65" i="10" s="1"/>
  <c r="L22" i="6"/>
  <c r="L56" i="6"/>
  <c r="O31" i="1"/>
  <c r="O38" i="2" s="1"/>
  <c r="O56" i="3"/>
  <c r="O22" i="3"/>
  <c r="O154" i="16" s="1"/>
  <c r="O155" i="16" s="1"/>
  <c r="O156" i="16" s="1"/>
  <c r="M41" i="1"/>
  <c r="I53" i="1"/>
  <c r="I86" i="1"/>
  <c r="I89" i="1" s="1"/>
  <c r="M56" i="7"/>
  <c r="M22" i="7"/>
  <c r="O44" i="5"/>
  <c r="J187" i="1"/>
  <c r="J51" i="10" s="1"/>
  <c r="F72" i="2"/>
  <c r="F22" i="2"/>
  <c r="N72" i="2"/>
  <c r="N22" i="2"/>
  <c r="N41" i="1"/>
  <c r="J53" i="1"/>
  <c r="H72" i="5"/>
  <c r="H22" i="5"/>
  <c r="L61" i="1"/>
  <c r="L62" i="1" s="1"/>
  <c r="L38" i="5" s="1"/>
  <c r="F56" i="6"/>
  <c r="F22" i="6"/>
  <c r="N22" i="6"/>
  <c r="N56" i="6"/>
  <c r="F56" i="7"/>
  <c r="F22" i="7"/>
  <c r="N56" i="7"/>
  <c r="N22" i="7"/>
  <c r="H44" i="5"/>
  <c r="G50" i="6"/>
  <c r="G16" i="6"/>
  <c r="O16" i="6"/>
  <c r="O50" i="6"/>
  <c r="I190" i="1"/>
  <c r="I51" i="9"/>
  <c r="I16" i="9"/>
  <c r="I219" i="1"/>
  <c r="I62" i="5" s="1"/>
  <c r="O235" i="1"/>
  <c r="O47" i="9" s="1"/>
  <c r="M47" i="7"/>
  <c r="M48" i="7" s="1"/>
  <c r="M51" i="7" s="1"/>
  <c r="M54" i="7" s="1"/>
  <c r="M63" i="7"/>
  <c r="F56" i="3"/>
  <c r="F22" i="3"/>
  <c r="F22" i="5"/>
  <c r="F72" i="5"/>
  <c r="G31" i="1"/>
  <c r="G38" i="2" s="1"/>
  <c r="G56" i="6"/>
  <c r="G22" i="6"/>
  <c r="J277" i="1"/>
  <c r="J48" i="9" s="1"/>
  <c r="J235" i="1"/>
  <c r="J47" i="9" s="1"/>
  <c r="J192" i="1"/>
  <c r="L219" i="1"/>
  <c r="L62" i="5" s="1"/>
  <c r="H225" i="1"/>
  <c r="H62" i="7" s="1"/>
  <c r="F235" i="1"/>
  <c r="F47" i="9" s="1"/>
  <c r="J275" i="1"/>
  <c r="J64" i="10" s="1"/>
  <c r="J65" i="10" s="1"/>
  <c r="F4" i="2"/>
  <c r="E11" i="11"/>
  <c r="E5" i="7"/>
  <c r="E5" i="4"/>
  <c r="E5" i="3"/>
  <c r="E5" i="6"/>
  <c r="L14" i="2"/>
  <c r="L17" i="2" s="1"/>
  <c r="L20" i="2" s="1"/>
  <c r="L16" i="6"/>
  <c r="L50" i="6"/>
  <c r="L51" i="6" s="1"/>
  <c r="L54" i="6" s="1"/>
  <c r="J219" i="1"/>
  <c r="J62" i="5" s="1"/>
  <c r="F63" i="7"/>
  <c r="F47" i="7"/>
  <c r="F48" i="7" s="1"/>
  <c r="F51" i="7" s="1"/>
  <c r="F54" i="7" s="1"/>
  <c r="N63" i="7"/>
  <c r="N47" i="7"/>
  <c r="N48" i="7" s="1"/>
  <c r="N51" i="7" s="1"/>
  <c r="N54" i="7" s="1"/>
  <c r="K63" i="14"/>
  <c r="F62" i="14"/>
  <c r="H61" i="14"/>
  <c r="I60" i="14"/>
  <c r="I59" i="14"/>
  <c r="H58" i="14"/>
  <c r="F57" i="14"/>
  <c r="J39" i="14"/>
  <c r="E38" i="14"/>
  <c r="G37" i="14"/>
  <c r="H36" i="14"/>
  <c r="H35" i="14"/>
  <c r="G34" i="14"/>
  <c r="E33" i="14"/>
  <c r="J63" i="14"/>
  <c r="E62" i="14"/>
  <c r="G61" i="14"/>
  <c r="H60" i="14"/>
  <c r="H59" i="14"/>
  <c r="G58" i="14"/>
  <c r="E57" i="14"/>
  <c r="I39" i="14"/>
  <c r="L38" i="14"/>
  <c r="D38" i="14"/>
  <c r="F37" i="14"/>
  <c r="G36" i="14"/>
  <c r="G35" i="14"/>
  <c r="F34" i="14"/>
  <c r="D33" i="14"/>
  <c r="E31" i="14"/>
  <c r="I63" i="14"/>
  <c r="L62" i="14"/>
  <c r="D62" i="14"/>
  <c r="F61" i="14"/>
  <c r="G60" i="14"/>
  <c r="G59" i="14"/>
  <c r="F58" i="14"/>
  <c r="D57" i="14"/>
  <c r="E55" i="14"/>
  <c r="H39" i="14"/>
  <c r="K38" i="14"/>
  <c r="E37" i="14"/>
  <c r="F36" i="14"/>
  <c r="F35" i="14"/>
  <c r="E34" i="14"/>
  <c r="D31" i="14"/>
  <c r="N31" i="14" s="1"/>
  <c r="H63" i="14"/>
  <c r="K62" i="14"/>
  <c r="E61" i="14"/>
  <c r="F60" i="14"/>
  <c r="F59" i="14"/>
  <c r="E58" i="14"/>
  <c r="D55" i="14"/>
  <c r="G39" i="14"/>
  <c r="J38" i="14"/>
  <c r="D37" i="14"/>
  <c r="E36" i="14"/>
  <c r="E35" i="14"/>
  <c r="D34" i="14"/>
  <c r="G63" i="14"/>
  <c r="J62" i="14"/>
  <c r="D61" i="14"/>
  <c r="E60" i="14"/>
  <c r="E59" i="14"/>
  <c r="D58" i="14"/>
  <c r="F39" i="14"/>
  <c r="I38" i="14"/>
  <c r="K37" i="14"/>
  <c r="D36" i="14"/>
  <c r="D35" i="14"/>
  <c r="F32" i="14"/>
  <c r="F63" i="14"/>
  <c r="I62" i="14"/>
  <c r="K61" i="14"/>
  <c r="D60" i="14"/>
  <c r="D59" i="14"/>
  <c r="F56" i="14"/>
  <c r="M39" i="14"/>
  <c r="E39" i="14"/>
  <c r="H38" i="14"/>
  <c r="J37" i="14"/>
  <c r="E32" i="14"/>
  <c r="D30" i="14"/>
  <c r="N30" i="14" s="1"/>
  <c r="O30" i="14" s="1"/>
  <c r="F26" i="11" s="1"/>
  <c r="M63" i="14"/>
  <c r="E63" i="14"/>
  <c r="H62" i="14"/>
  <c r="J61" i="14"/>
  <c r="E56" i="14"/>
  <c r="D54" i="14"/>
  <c r="N54" i="14" s="1"/>
  <c r="O54" i="14" s="1"/>
  <c r="L39" i="14"/>
  <c r="D39" i="14"/>
  <c r="G38" i="14"/>
  <c r="I37" i="14"/>
  <c r="J36" i="14"/>
  <c r="G33" i="14"/>
  <c r="D32" i="14"/>
  <c r="L63" i="14"/>
  <c r="D63" i="14"/>
  <c r="G62" i="14"/>
  <c r="I61" i="14"/>
  <c r="J60" i="14"/>
  <c r="G57" i="14"/>
  <c r="D56" i="14"/>
  <c r="K39" i="14"/>
  <c r="F38" i="14"/>
  <c r="H37" i="14"/>
  <c r="I36" i="14"/>
  <c r="I35" i="14"/>
  <c r="H34" i="14"/>
  <c r="F33" i="14"/>
  <c r="M30" i="3"/>
  <c r="M33" i="3" s="1"/>
  <c r="M36" i="3" s="1"/>
  <c r="H14" i="4"/>
  <c r="H17" i="4" s="1"/>
  <c r="H20" i="4" s="1"/>
  <c r="L30" i="4"/>
  <c r="L33" i="4" s="1"/>
  <c r="L36" i="4" s="1"/>
  <c r="M50" i="6"/>
  <c r="M16" i="6"/>
  <c r="K219" i="1"/>
  <c r="K62" i="5" s="1"/>
  <c r="G63" i="7"/>
  <c r="G47" i="7"/>
  <c r="G48" i="7" s="1"/>
  <c r="G51" i="7" s="1"/>
  <c r="G54" i="7" s="1"/>
  <c r="O63" i="7"/>
  <c r="O47" i="7"/>
  <c r="O48" i="7" s="1"/>
  <c r="O51" i="7" s="1"/>
  <c r="O54" i="7" s="1"/>
  <c r="E10" i="11"/>
  <c r="E4" i="7"/>
  <c r="E4" i="3"/>
  <c r="E4" i="6"/>
  <c r="O46" i="2"/>
  <c r="O49" i="2" s="1"/>
  <c r="O52" i="2" s="1"/>
  <c r="O55" i="2" s="1"/>
  <c r="O56" i="2" s="1"/>
  <c r="O96" i="2" s="1"/>
  <c r="O28" i="8"/>
  <c r="O120" i="8" s="1"/>
  <c r="O56" i="19" s="1"/>
  <c r="N28" i="8"/>
  <c r="N120" i="8" s="1"/>
  <c r="N56" i="19" s="1"/>
  <c r="K20" i="8"/>
  <c r="K19" i="8"/>
  <c r="J28" i="8"/>
  <c r="J120" i="8" s="1"/>
  <c r="J14" i="9"/>
  <c r="L20" i="8"/>
  <c r="H19" i="8"/>
  <c r="K28" i="8"/>
  <c r="K120" i="8" s="1"/>
  <c r="K56" i="19" s="1"/>
  <c r="K29" i="8"/>
  <c r="K104" i="8" s="1"/>
  <c r="K53" i="19" s="1"/>
  <c r="L65" i="9"/>
  <c r="L68" i="9" s="1"/>
  <c r="L71" i="9" s="1"/>
  <c r="L19" i="8"/>
  <c r="I14" i="7"/>
  <c r="I17" i="7" s="1"/>
  <c r="I20" i="7" s="1"/>
  <c r="I19" i="8"/>
  <c r="J20" i="8"/>
  <c r="J19" i="8"/>
  <c r="N19" i="8"/>
  <c r="N20" i="8"/>
  <c r="M30" i="9"/>
  <c r="M33" i="9" s="1"/>
  <c r="M36" i="9" s="1"/>
  <c r="O20" i="8"/>
  <c r="O19" i="8"/>
  <c r="F30" i="9"/>
  <c r="F33" i="9" s="1"/>
  <c r="F36" i="9" s="1"/>
  <c r="N30" i="9"/>
  <c r="N33" i="9" s="1"/>
  <c r="N36" i="9" s="1"/>
  <c r="G30" i="9"/>
  <c r="G33" i="9" s="1"/>
  <c r="G36" i="9" s="1"/>
  <c r="O30" i="9"/>
  <c r="O33" i="9" s="1"/>
  <c r="O36" i="9" s="1"/>
  <c r="I14" i="9"/>
  <c r="M20" i="8"/>
  <c r="L28" i="8"/>
  <c r="L120" i="8" s="1"/>
  <c r="L56" i="19" s="1"/>
  <c r="J65" i="9"/>
  <c r="J68" i="9" s="1"/>
  <c r="J71" i="9" s="1"/>
  <c r="M14" i="10"/>
  <c r="M28" i="8"/>
  <c r="M120" i="8" s="1"/>
  <c r="M56" i="19" s="1"/>
  <c r="R21" i="12"/>
  <c r="S21" i="12"/>
  <c r="I65" i="9"/>
  <c r="I68" i="9" s="1"/>
  <c r="I71" i="9" s="1"/>
  <c r="J14" i="10"/>
  <c r="G65" i="9"/>
  <c r="G68" i="9" s="1"/>
  <c r="G71" i="9" s="1"/>
  <c r="O65" i="9"/>
  <c r="O68" i="9" s="1"/>
  <c r="O71" i="9" s="1"/>
  <c r="I30" i="10"/>
  <c r="R20" i="12"/>
  <c r="S20" i="12"/>
  <c r="S19" i="12"/>
  <c r="R19" i="12"/>
  <c r="R32" i="12"/>
  <c r="S32" i="12"/>
  <c r="Q30" i="12"/>
  <c r="U30" i="12" s="1"/>
  <c r="T30" i="12"/>
  <c r="R33" i="12"/>
  <c r="S33" i="12"/>
  <c r="O16" i="12"/>
  <c r="O17" i="12"/>
  <c r="P23" i="12"/>
  <c r="T23" i="12" s="1"/>
  <c r="T32" i="12"/>
  <c r="T33" i="12"/>
  <c r="P25" i="12"/>
  <c r="T25" i="12" s="1"/>
  <c r="P24" i="12"/>
  <c r="T24" i="12" s="1"/>
  <c r="H33" i="7" l="1"/>
  <c r="H36" i="7" s="1"/>
  <c r="H39" i="7" s="1"/>
  <c r="H40" i="7" s="1"/>
  <c r="H79" i="7" s="1"/>
  <c r="I99" i="18"/>
  <c r="I170" i="18" s="1"/>
  <c r="M90" i="18"/>
  <c r="M168" i="18" s="1"/>
  <c r="J99" i="18"/>
  <c r="J170" i="18" s="1"/>
  <c r="L99" i="19"/>
  <c r="L170" i="19" s="1"/>
  <c r="I99" i="19"/>
  <c r="I170" i="19" s="1"/>
  <c r="L54" i="5"/>
  <c r="M54" i="5"/>
  <c r="J54" i="5"/>
  <c r="O54" i="5"/>
  <c r="O48" i="18" s="1"/>
  <c r="G54" i="5"/>
  <c r="F62" i="1"/>
  <c r="F38" i="5" s="1"/>
  <c r="N54" i="5"/>
  <c r="N48" i="20" s="1"/>
  <c r="K54" i="5"/>
  <c r="K48" i="18" s="1"/>
  <c r="K16" i="10"/>
  <c r="K17" i="10" s="1"/>
  <c r="K20" i="10" s="1"/>
  <c r="K23" i="10" s="1"/>
  <c r="K24" i="10" s="1"/>
  <c r="K79" i="10" s="1"/>
  <c r="H54" i="5"/>
  <c r="L16" i="10"/>
  <c r="J51" i="6"/>
  <c r="J54" i="6" s="1"/>
  <c r="H81" i="18"/>
  <c r="H166" i="18" s="1"/>
  <c r="F51" i="6"/>
  <c r="F54" i="6" s="1"/>
  <c r="N90" i="20"/>
  <c r="N168" i="20" s="1"/>
  <c r="F64" i="7"/>
  <c r="F67" i="7" s="1"/>
  <c r="F70" i="7" s="1"/>
  <c r="F73" i="7" s="1"/>
  <c r="F74" i="7" s="1"/>
  <c r="F81" i="7" s="1"/>
  <c r="J131" i="1"/>
  <c r="J21" i="16" s="1"/>
  <c r="J23" i="16" s="1"/>
  <c r="L131" i="1"/>
  <c r="L21" i="16" s="1"/>
  <c r="L23" i="16" s="1"/>
  <c r="N99" i="20"/>
  <c r="N170" i="20" s="1"/>
  <c r="I28" i="5"/>
  <c r="I30" i="5" s="1"/>
  <c r="J57" i="4"/>
  <c r="J58" i="4" s="1"/>
  <c r="J80" i="4" s="1"/>
  <c r="I90" i="18"/>
  <c r="I168" i="18" s="1"/>
  <c r="I12" i="5"/>
  <c r="I41" i="18" s="1"/>
  <c r="F17" i="9"/>
  <c r="F20" i="9" s="1"/>
  <c r="F23" i="9" s="1"/>
  <c r="F24" i="9" s="1"/>
  <c r="F79" i="9" s="1"/>
  <c r="I23" i="16"/>
  <c r="K131" i="1"/>
  <c r="K21" i="16" s="1"/>
  <c r="K22" i="16" s="1"/>
  <c r="H131" i="1"/>
  <c r="H21" i="16" s="1"/>
  <c r="H22" i="16" s="1"/>
  <c r="H44" i="20" s="1"/>
  <c r="K99" i="18"/>
  <c r="K170" i="18" s="1"/>
  <c r="I23" i="8"/>
  <c r="M131" i="1"/>
  <c r="M21" i="16" s="1"/>
  <c r="M23" i="16" s="1"/>
  <c r="O131" i="1"/>
  <c r="O12" i="5" s="1"/>
  <c r="O64" i="7"/>
  <c r="O67" i="7" s="1"/>
  <c r="O70" i="7" s="1"/>
  <c r="O73" i="7" s="1"/>
  <c r="O74" i="7" s="1"/>
  <c r="O81" i="7" s="1"/>
  <c r="J33" i="7"/>
  <c r="J36" i="7" s="1"/>
  <c r="J39" i="7" s="1"/>
  <c r="J40" i="7" s="1"/>
  <c r="J79" i="7" s="1"/>
  <c r="I52" i="9"/>
  <c r="I55" i="9" s="1"/>
  <c r="M33" i="7"/>
  <c r="M36" i="7" s="1"/>
  <c r="M39" i="7" s="1"/>
  <c r="M40" i="7" s="1"/>
  <c r="M79" i="7" s="1"/>
  <c r="I64" i="7"/>
  <c r="I67" i="7" s="1"/>
  <c r="I70" i="7" s="1"/>
  <c r="I73" i="7" s="1"/>
  <c r="I74" i="7" s="1"/>
  <c r="I81" i="7" s="1"/>
  <c r="N57" i="3"/>
  <c r="N58" i="3" s="1"/>
  <c r="N80" i="3" s="1"/>
  <c r="K90" i="18"/>
  <c r="K168" i="18" s="1"/>
  <c r="K81" i="18"/>
  <c r="K166" i="18" s="1"/>
  <c r="F5" i="7"/>
  <c r="K12" i="5"/>
  <c r="K41" i="18" s="1"/>
  <c r="M23" i="7"/>
  <c r="M24" i="7" s="1"/>
  <c r="M78" i="7" s="1"/>
  <c r="O17" i="9"/>
  <c r="O20" i="9" s="1"/>
  <c r="N155" i="16"/>
  <c r="N156" i="16" s="1"/>
  <c r="K39" i="9"/>
  <c r="K40" i="9" s="1"/>
  <c r="K80" i="9" s="1"/>
  <c r="K33" i="7"/>
  <c r="K36" i="7" s="1"/>
  <c r="K39" i="7" s="1"/>
  <c r="K40" i="7" s="1"/>
  <c r="K79" i="7" s="1"/>
  <c r="N90" i="18"/>
  <c r="N168" i="18" s="1"/>
  <c r="M49" i="9"/>
  <c r="J155" i="16"/>
  <c r="J156" i="16" s="1"/>
  <c r="K57" i="4"/>
  <c r="K58" i="4" s="1"/>
  <c r="K80" i="4" s="1"/>
  <c r="L55" i="2"/>
  <c r="L56" i="2" s="1"/>
  <c r="L96" i="2" s="1"/>
  <c r="J57" i="3"/>
  <c r="J58" i="3" s="1"/>
  <c r="J80" i="3" s="1"/>
  <c r="O99" i="18"/>
  <c r="O170" i="18" s="1"/>
  <c r="L99" i="20"/>
  <c r="L170" i="20" s="1"/>
  <c r="I33" i="7"/>
  <c r="I36" i="7" s="1"/>
  <c r="I39" i="7" s="1"/>
  <c r="I40" i="7" s="1"/>
  <c r="I79" i="7" s="1"/>
  <c r="M99" i="18"/>
  <c r="M170" i="18" s="1"/>
  <c r="N99" i="18"/>
  <c r="N170" i="18" s="1"/>
  <c r="F90" i="18"/>
  <c r="F168" i="18" s="1"/>
  <c r="O90" i="18"/>
  <c r="O168" i="18" s="1"/>
  <c r="M17" i="9"/>
  <c r="M20" i="9" s="1"/>
  <c r="H90" i="18"/>
  <c r="H168" i="18" s="1"/>
  <c r="H99" i="18"/>
  <c r="H170" i="18" s="1"/>
  <c r="J99" i="19"/>
  <c r="J170" i="19" s="1"/>
  <c r="L81" i="20"/>
  <c r="L166" i="20" s="1"/>
  <c r="L99" i="18"/>
  <c r="L170" i="18" s="1"/>
  <c r="I90" i="20"/>
  <c r="I168" i="20" s="1"/>
  <c r="N99" i="19"/>
  <c r="N170" i="19" s="1"/>
  <c r="J90" i="19"/>
  <c r="J168" i="19" s="1"/>
  <c r="L90" i="18"/>
  <c r="L168" i="18" s="1"/>
  <c r="L81" i="18"/>
  <c r="L166" i="18" s="1"/>
  <c r="J45" i="20"/>
  <c r="J45" i="19"/>
  <c r="L103" i="18"/>
  <c r="L103" i="20"/>
  <c r="L103" i="19"/>
  <c r="H18" i="18"/>
  <c r="H18" i="20"/>
  <c r="H18" i="19"/>
  <c r="I35" i="19"/>
  <c r="I38" i="19" s="1"/>
  <c r="I154" i="19" s="1"/>
  <c r="M34" i="8"/>
  <c r="M11" i="19"/>
  <c r="M47" i="20"/>
  <c r="M47" i="19"/>
  <c r="F57" i="3"/>
  <c r="F58" i="3" s="1"/>
  <c r="F80" i="3" s="1"/>
  <c r="H103" i="18"/>
  <c r="H103" i="20"/>
  <c r="H103" i="19"/>
  <c r="M54" i="18"/>
  <c r="M54" i="20"/>
  <c r="M54" i="19"/>
  <c r="K112" i="18"/>
  <c r="K112" i="19"/>
  <c r="K112" i="20"/>
  <c r="K114" i="20"/>
  <c r="K114" i="19"/>
  <c r="L42" i="20"/>
  <c r="L42" i="19"/>
  <c r="K42" i="20"/>
  <c r="K42" i="19"/>
  <c r="I103" i="18"/>
  <c r="I103" i="20"/>
  <c r="I103" i="19"/>
  <c r="J42" i="20"/>
  <c r="J42" i="19"/>
  <c r="O112" i="18"/>
  <c r="O112" i="20"/>
  <c r="O112" i="19"/>
  <c r="G48" i="18"/>
  <c r="I57" i="18"/>
  <c r="I57" i="20"/>
  <c r="I57" i="19"/>
  <c r="O57" i="4"/>
  <c r="O58" i="4" s="1"/>
  <c r="O80" i="4" s="1"/>
  <c r="F11" i="11"/>
  <c r="L142" i="18"/>
  <c r="L142" i="20"/>
  <c r="L142" i="19"/>
  <c r="O33" i="7"/>
  <c r="O36" i="7" s="1"/>
  <c r="O39" i="7" s="1"/>
  <c r="O40" i="7" s="1"/>
  <c r="O79" i="7" s="1"/>
  <c r="M57" i="16"/>
  <c r="M60" i="16" s="1"/>
  <c r="M63" i="16" s="1"/>
  <c r="L18" i="18"/>
  <c r="L18" i="20"/>
  <c r="L18" i="19"/>
  <c r="H138" i="18"/>
  <c r="H138" i="20"/>
  <c r="H138" i="19"/>
  <c r="L114" i="20"/>
  <c r="L114" i="19"/>
  <c r="N57" i="9"/>
  <c r="N139" i="19" s="1"/>
  <c r="N90" i="19"/>
  <c r="N168" i="19" s="1"/>
  <c r="M26" i="19"/>
  <c r="M29" i="19" s="1"/>
  <c r="M152" i="19" s="1"/>
  <c r="H26" i="19"/>
  <c r="H29" i="19" s="1"/>
  <c r="H152" i="19" s="1"/>
  <c r="J65" i="20"/>
  <c r="J68" i="20" s="1"/>
  <c r="J26" i="20"/>
  <c r="J29" i="20" s="1"/>
  <c r="J152" i="20" s="1"/>
  <c r="I65" i="19"/>
  <c r="I68" i="19" s="1"/>
  <c r="L90" i="19"/>
  <c r="L168" i="19" s="1"/>
  <c r="M99" i="19"/>
  <c r="M170" i="19" s="1"/>
  <c r="H65" i="19"/>
  <c r="H68" i="19" s="1"/>
  <c r="K99" i="19"/>
  <c r="K170" i="19" s="1"/>
  <c r="J90" i="20"/>
  <c r="J168" i="20" s="1"/>
  <c r="O35" i="20"/>
  <c r="O38" i="20" s="1"/>
  <c r="O154" i="20" s="1"/>
  <c r="K35" i="19"/>
  <c r="K38" i="19" s="1"/>
  <c r="K154" i="19" s="1"/>
  <c r="H42" i="20"/>
  <c r="H42" i="19"/>
  <c r="I42" i="20"/>
  <c r="I42" i="19"/>
  <c r="I45" i="19"/>
  <c r="I45" i="20"/>
  <c r="K34" i="8"/>
  <c r="K36" i="8" s="1"/>
  <c r="K39" i="8" s="1"/>
  <c r="K42" i="8" s="1"/>
  <c r="K11" i="19"/>
  <c r="K102" i="20"/>
  <c r="K102" i="19"/>
  <c r="N64" i="7"/>
  <c r="N67" i="7" s="1"/>
  <c r="N70" i="7" s="1"/>
  <c r="N73" i="7" s="1"/>
  <c r="N74" i="7" s="1"/>
  <c r="N81" i="7" s="1"/>
  <c r="J138" i="18"/>
  <c r="J138" i="19"/>
  <c r="J138" i="20"/>
  <c r="O47" i="20"/>
  <c r="O47" i="19"/>
  <c r="N34" i="8"/>
  <c r="N36" i="8" s="1"/>
  <c r="N39" i="8" s="1"/>
  <c r="N42" i="8" s="1"/>
  <c r="N11" i="19"/>
  <c r="N112" i="18"/>
  <c r="N112" i="20"/>
  <c r="N112" i="19"/>
  <c r="N138" i="18"/>
  <c r="N138" i="20"/>
  <c r="N138" i="19"/>
  <c r="M112" i="18"/>
  <c r="M112" i="20"/>
  <c r="M112" i="19"/>
  <c r="K12" i="20"/>
  <c r="K12" i="19"/>
  <c r="O142" i="18"/>
  <c r="O142" i="20"/>
  <c r="O142" i="19"/>
  <c r="K54" i="18"/>
  <c r="K54" i="20"/>
  <c r="K54" i="19"/>
  <c r="K123" i="18"/>
  <c r="K126" i="18" s="1"/>
  <c r="K176" i="18" s="1"/>
  <c r="K123" i="20"/>
  <c r="K126" i="20" s="1"/>
  <c r="K176" i="20" s="1"/>
  <c r="K123" i="19"/>
  <c r="K126" i="19" s="1"/>
  <c r="K176" i="19" s="1"/>
  <c r="M123" i="18"/>
  <c r="M126" i="18" s="1"/>
  <c r="M176" i="18" s="1"/>
  <c r="M123" i="20"/>
  <c r="M126" i="20" s="1"/>
  <c r="M176" i="20" s="1"/>
  <c r="M123" i="19"/>
  <c r="M126" i="19" s="1"/>
  <c r="M176" i="19" s="1"/>
  <c r="L15" i="20"/>
  <c r="L15" i="19"/>
  <c r="F129" i="18"/>
  <c r="J103" i="18"/>
  <c r="J103" i="20"/>
  <c r="J103" i="19"/>
  <c r="O54" i="18"/>
  <c r="O54" i="20"/>
  <c r="O54" i="19"/>
  <c r="J48" i="18"/>
  <c r="J48" i="20"/>
  <c r="J48" i="19"/>
  <c r="O48" i="20"/>
  <c r="O48" i="19"/>
  <c r="I115" i="18"/>
  <c r="I115" i="19"/>
  <c r="I115" i="20"/>
  <c r="L17" i="10"/>
  <c r="L20" i="10" s="1"/>
  <c r="L23" i="10" s="1"/>
  <c r="L24" i="10" s="1"/>
  <c r="L79" i="10" s="1"/>
  <c r="M142" i="18"/>
  <c r="M142" i="20"/>
  <c r="M142" i="19"/>
  <c r="O133" i="18"/>
  <c r="O133" i="20"/>
  <c r="O133" i="19"/>
  <c r="H133" i="18"/>
  <c r="H133" i="19"/>
  <c r="H133" i="20"/>
  <c r="K105" i="19"/>
  <c r="K105" i="20"/>
  <c r="I123" i="18"/>
  <c r="I126" i="18" s="1"/>
  <c r="I176" i="18" s="1"/>
  <c r="I123" i="19"/>
  <c r="I126" i="19" s="1"/>
  <c r="I176" i="19" s="1"/>
  <c r="I123" i="20"/>
  <c r="I126" i="20" s="1"/>
  <c r="I176" i="20" s="1"/>
  <c r="N130" i="18"/>
  <c r="N130" i="20"/>
  <c r="N130" i="19"/>
  <c r="F130" i="18"/>
  <c r="J26" i="19"/>
  <c r="J29" i="19" s="1"/>
  <c r="J152" i="19" s="1"/>
  <c r="L26" i="19"/>
  <c r="L29" i="19" s="1"/>
  <c r="L152" i="19" s="1"/>
  <c r="J65" i="19"/>
  <c r="J68" i="19" s="1"/>
  <c r="K90" i="19"/>
  <c r="K168" i="19" s="1"/>
  <c r="I160" i="20"/>
  <c r="L90" i="20"/>
  <c r="L168" i="20" s="1"/>
  <c r="H81" i="19"/>
  <c r="H166" i="19" s="1"/>
  <c r="O99" i="19"/>
  <c r="O170" i="19" s="1"/>
  <c r="H65" i="20"/>
  <c r="H68" i="20" s="1"/>
  <c r="H90" i="19"/>
  <c r="H168" i="19" s="1"/>
  <c r="K99" i="20"/>
  <c r="K170" i="20" s="1"/>
  <c r="N35" i="20"/>
  <c r="N38" i="20" s="1"/>
  <c r="N154" i="20" s="1"/>
  <c r="O34" i="8"/>
  <c r="O36" i="8" s="1"/>
  <c r="O39" i="8" s="1"/>
  <c r="O42" i="8" s="1"/>
  <c r="O11" i="19"/>
  <c r="M48" i="18"/>
  <c r="M48" i="20"/>
  <c r="M48" i="19"/>
  <c r="N123" i="18"/>
  <c r="N126" i="18" s="1"/>
  <c r="N176" i="18" s="1"/>
  <c r="N123" i="20"/>
  <c r="N126" i="20" s="1"/>
  <c r="N176" i="20" s="1"/>
  <c r="N123" i="19"/>
  <c r="N126" i="19" s="1"/>
  <c r="N176" i="19" s="1"/>
  <c r="I129" i="18"/>
  <c r="I129" i="19"/>
  <c r="I129" i="20"/>
  <c r="N65" i="19"/>
  <c r="N68" i="19" s="1"/>
  <c r="P18" i="12"/>
  <c r="T18" i="12" s="1"/>
  <c r="N50" i="8"/>
  <c r="N52" i="8" s="1"/>
  <c r="N55" i="8" s="1"/>
  <c r="N58" i="8" s="1"/>
  <c r="N14" i="19"/>
  <c r="G54" i="18"/>
  <c r="N54" i="18"/>
  <c r="N54" i="19"/>
  <c r="N54" i="20"/>
  <c r="K45" i="20"/>
  <c r="K45" i="19"/>
  <c r="J79" i="18"/>
  <c r="J81" i="18" s="1"/>
  <c r="J166" i="18" s="1"/>
  <c r="J79" i="20"/>
  <c r="J81" i="20" s="1"/>
  <c r="J166" i="20" s="1"/>
  <c r="J79" i="19"/>
  <c r="O105" i="20"/>
  <c r="O105" i="19"/>
  <c r="J54" i="18"/>
  <c r="J54" i="20"/>
  <c r="J54" i="19"/>
  <c r="I12" i="20"/>
  <c r="I12" i="19"/>
  <c r="H12" i="20"/>
  <c r="H12" i="19"/>
  <c r="J129" i="20"/>
  <c r="J129" i="19"/>
  <c r="I54" i="18"/>
  <c r="I54" i="19"/>
  <c r="I54" i="20"/>
  <c r="M45" i="20"/>
  <c r="M45" i="19"/>
  <c r="N48" i="18"/>
  <c r="N48" i="19"/>
  <c r="M76" i="20"/>
  <c r="M81" i="20" s="1"/>
  <c r="M166" i="20" s="1"/>
  <c r="M76" i="19"/>
  <c r="M103" i="18"/>
  <c r="M103" i="20"/>
  <c r="M103" i="19"/>
  <c r="N142" i="18"/>
  <c r="N142" i="20"/>
  <c r="N142" i="19"/>
  <c r="I133" i="18"/>
  <c r="I133" i="20"/>
  <c r="I133" i="19"/>
  <c r="M57" i="18"/>
  <c r="M57" i="20"/>
  <c r="M57" i="19"/>
  <c r="M102" i="20"/>
  <c r="M102" i="19"/>
  <c r="I47" i="18"/>
  <c r="I47" i="19"/>
  <c r="I47" i="20"/>
  <c r="L138" i="18"/>
  <c r="L138" i="20"/>
  <c r="L138" i="19"/>
  <c r="M129" i="18"/>
  <c r="M129" i="20"/>
  <c r="M129" i="19"/>
  <c r="M114" i="18"/>
  <c r="M114" i="20"/>
  <c r="M114" i="19"/>
  <c r="F57" i="9"/>
  <c r="F139" i="18" s="1"/>
  <c r="G22" i="9"/>
  <c r="K26" i="19"/>
  <c r="K29" i="19" s="1"/>
  <c r="K152" i="19" s="1"/>
  <c r="M90" i="19"/>
  <c r="M168" i="19" s="1"/>
  <c r="K90" i="20"/>
  <c r="K168" i="20" s="1"/>
  <c r="H99" i="19"/>
  <c r="H170" i="19" s="1"/>
  <c r="H81" i="20"/>
  <c r="H166" i="20" s="1"/>
  <c r="H99" i="20"/>
  <c r="H170" i="20" s="1"/>
  <c r="O99" i="20"/>
  <c r="O170" i="20" s="1"/>
  <c r="M160" i="20"/>
  <c r="H90" i="20"/>
  <c r="H168" i="20" s="1"/>
  <c r="I35" i="20"/>
  <c r="I38" i="20" s="1"/>
  <c r="I154" i="20" s="1"/>
  <c r="J35" i="19"/>
  <c r="J38" i="19" s="1"/>
  <c r="J154" i="19" s="1"/>
  <c r="L50" i="8"/>
  <c r="L52" i="8" s="1"/>
  <c r="L55" i="8" s="1"/>
  <c r="L58" i="8" s="1"/>
  <c r="L14" i="19"/>
  <c r="N129" i="18"/>
  <c r="N129" i="19"/>
  <c r="N129" i="20"/>
  <c r="H57" i="18"/>
  <c r="H57" i="20"/>
  <c r="H57" i="19"/>
  <c r="Q18" i="12"/>
  <c r="U18" i="12" s="1"/>
  <c r="G112" i="18"/>
  <c r="F54" i="18"/>
  <c r="O42" i="20"/>
  <c r="O42" i="19"/>
  <c r="G17" i="9"/>
  <c r="G20" i="9" s="1"/>
  <c r="J12" i="20"/>
  <c r="J12" i="19"/>
  <c r="J112" i="18"/>
  <c r="J112" i="19"/>
  <c r="J112" i="20"/>
  <c r="I76" i="18"/>
  <c r="I81" i="18" s="1"/>
  <c r="I166" i="18" s="1"/>
  <c r="I76" i="20"/>
  <c r="I81" i="20" s="1"/>
  <c r="I166" i="20" s="1"/>
  <c r="I76" i="19"/>
  <c r="I81" i="19" s="1"/>
  <c r="I166" i="19" s="1"/>
  <c r="J114" i="20"/>
  <c r="J114" i="19"/>
  <c r="I112" i="18"/>
  <c r="I112" i="20"/>
  <c r="I112" i="19"/>
  <c r="O76" i="20"/>
  <c r="O81" i="20" s="1"/>
  <c r="O166" i="20" s="1"/>
  <c r="O76" i="19"/>
  <c r="O81" i="19" s="1"/>
  <c r="O166" i="19" s="1"/>
  <c r="K138" i="18"/>
  <c r="K138" i="20"/>
  <c r="K138" i="19"/>
  <c r="H48" i="18"/>
  <c r="H48" i="20"/>
  <c r="H48" i="19"/>
  <c r="J15" i="20"/>
  <c r="J15" i="19"/>
  <c r="M12" i="20"/>
  <c r="M12" i="19"/>
  <c r="M42" i="20"/>
  <c r="M42" i="19"/>
  <c r="I142" i="18"/>
  <c r="I142" i="20"/>
  <c r="I142" i="19"/>
  <c r="K142" i="20"/>
  <c r="K142" i="19"/>
  <c r="M115" i="18"/>
  <c r="M115" i="20"/>
  <c r="M115" i="19"/>
  <c r="G133" i="18"/>
  <c r="H102" i="18"/>
  <c r="H102" i="20"/>
  <c r="H102" i="19"/>
  <c r="I74" i="16"/>
  <c r="I76" i="16" s="1"/>
  <c r="I79" i="16" s="1"/>
  <c r="I82" i="16" s="1"/>
  <c r="I41" i="20"/>
  <c r="N47" i="20"/>
  <c r="N47" i="19"/>
  <c r="O114" i="19"/>
  <c r="O114" i="20"/>
  <c r="G114" i="18"/>
  <c r="M138" i="18"/>
  <c r="M138" i="20"/>
  <c r="M138" i="19"/>
  <c r="L130" i="18"/>
  <c r="L130" i="20"/>
  <c r="L130" i="19"/>
  <c r="M130" i="18"/>
  <c r="M130" i="20"/>
  <c r="M130" i="19"/>
  <c r="M81" i="19"/>
  <c r="M166" i="19" s="1"/>
  <c r="O26" i="19"/>
  <c r="O29" i="19" s="1"/>
  <c r="O152" i="19" s="1"/>
  <c r="M90" i="20"/>
  <c r="M168" i="20" s="1"/>
  <c r="M65" i="19"/>
  <c r="M68" i="19" s="1"/>
  <c r="K81" i="20"/>
  <c r="K166" i="20" s="1"/>
  <c r="J35" i="20"/>
  <c r="J38" i="20" s="1"/>
  <c r="J154" i="20" s="1"/>
  <c r="N35" i="19"/>
  <c r="N38" i="19" s="1"/>
  <c r="N154" i="19" s="1"/>
  <c r="G57" i="18"/>
  <c r="K103" i="18"/>
  <c r="K103" i="20"/>
  <c r="K103" i="19"/>
  <c r="F115" i="18"/>
  <c r="I26" i="19"/>
  <c r="I29" i="19" s="1"/>
  <c r="I152" i="19" s="1"/>
  <c r="J50" i="8"/>
  <c r="J52" i="8" s="1"/>
  <c r="J55" i="8" s="1"/>
  <c r="J58" i="8" s="1"/>
  <c r="J14" i="19"/>
  <c r="G51" i="6"/>
  <c r="G54" i="6" s="1"/>
  <c r="I18" i="18"/>
  <c r="I18" i="20"/>
  <c r="I18" i="19"/>
  <c r="G142" i="18"/>
  <c r="R18" i="12"/>
  <c r="J34" i="8"/>
  <c r="J36" i="8" s="1"/>
  <c r="J11" i="19"/>
  <c r="L34" i="8"/>
  <c r="L36" i="8" s="1"/>
  <c r="L11" i="19"/>
  <c r="I102" i="18"/>
  <c r="I102" i="19"/>
  <c r="I102" i="20"/>
  <c r="H47" i="20"/>
  <c r="H47" i="19"/>
  <c r="F112" i="18"/>
  <c r="N76" i="20"/>
  <c r="N81" i="20" s="1"/>
  <c r="N166" i="20" s="1"/>
  <c r="N76" i="19"/>
  <c r="N81" i="19" s="1"/>
  <c r="N166" i="19" s="1"/>
  <c r="L112" i="18"/>
  <c r="L112" i="20"/>
  <c r="L112" i="19"/>
  <c r="O103" i="18"/>
  <c r="O103" i="20"/>
  <c r="O103" i="19"/>
  <c r="N42" i="19"/>
  <c r="N42" i="20"/>
  <c r="F41" i="18"/>
  <c r="O115" i="18"/>
  <c r="O115" i="20"/>
  <c r="O115" i="19"/>
  <c r="N45" i="20"/>
  <c r="N45" i="19"/>
  <c r="J123" i="18"/>
  <c r="J126" i="18" s="1"/>
  <c r="J176" i="18" s="1"/>
  <c r="J123" i="20"/>
  <c r="J126" i="20" s="1"/>
  <c r="J176" i="20" s="1"/>
  <c r="J123" i="19"/>
  <c r="J126" i="19" s="1"/>
  <c r="J176" i="19" s="1"/>
  <c r="L57" i="18"/>
  <c r="L57" i="20"/>
  <c r="L57" i="19"/>
  <c r="O12" i="20"/>
  <c r="O12" i="19"/>
  <c r="F48" i="18"/>
  <c r="K18" i="18"/>
  <c r="K18" i="20"/>
  <c r="K18" i="19"/>
  <c r="L133" i="18"/>
  <c r="L133" i="20"/>
  <c r="L133" i="19"/>
  <c r="H142" i="18"/>
  <c r="H142" i="19"/>
  <c r="H142" i="20"/>
  <c r="F5" i="3"/>
  <c r="J57" i="18"/>
  <c r="J57" i="20"/>
  <c r="J57" i="19"/>
  <c r="N57" i="18"/>
  <c r="N57" i="19"/>
  <c r="N57" i="20"/>
  <c r="I34" i="8"/>
  <c r="I36" i="8" s="1"/>
  <c r="I11" i="19"/>
  <c r="I90" i="16"/>
  <c r="I92" i="16" s="1"/>
  <c r="I95" i="16" s="1"/>
  <c r="I98" i="16" s="1"/>
  <c r="I44" i="20"/>
  <c r="O123" i="18"/>
  <c r="O126" i="18" s="1"/>
  <c r="O176" i="18" s="1"/>
  <c r="O123" i="20"/>
  <c r="O126" i="20" s="1"/>
  <c r="O176" i="20" s="1"/>
  <c r="O123" i="19"/>
  <c r="O126" i="19" s="1"/>
  <c r="O176" i="19" s="1"/>
  <c r="G18" i="18"/>
  <c r="F123" i="18"/>
  <c r="F126" i="18" s="1"/>
  <c r="F176" i="18" s="1"/>
  <c r="L74" i="16"/>
  <c r="L76" i="16" s="1"/>
  <c r="L79" i="16" s="1"/>
  <c r="L82" i="16" s="1"/>
  <c r="L41" i="20"/>
  <c r="J74" i="16"/>
  <c r="J41" i="20"/>
  <c r="H114" i="20"/>
  <c r="H114" i="19"/>
  <c r="K26" i="20"/>
  <c r="K29" i="20" s="1"/>
  <c r="K152" i="20" s="1"/>
  <c r="N131" i="1"/>
  <c r="K81" i="19"/>
  <c r="K166" i="19" s="1"/>
  <c r="L65" i="19"/>
  <c r="L68" i="19" s="1"/>
  <c r="O90" i="19"/>
  <c r="O168" i="19" s="1"/>
  <c r="O160" i="19"/>
  <c r="J99" i="20"/>
  <c r="J170" i="20" s="1"/>
  <c r="M35" i="20"/>
  <c r="M38" i="20" s="1"/>
  <c r="M154" i="20" s="1"/>
  <c r="L35" i="19"/>
  <c r="L38" i="19" s="1"/>
  <c r="L154" i="19" s="1"/>
  <c r="K50" i="8"/>
  <c r="K52" i="8" s="1"/>
  <c r="K55" i="8" s="1"/>
  <c r="K58" i="8" s="1"/>
  <c r="K14" i="19"/>
  <c r="G123" i="18"/>
  <c r="G126" i="18" s="1"/>
  <c r="G176" i="18" s="1"/>
  <c r="G130" i="18"/>
  <c r="L26" i="20"/>
  <c r="L29" i="20" s="1"/>
  <c r="L152" i="20" s="1"/>
  <c r="O138" i="18"/>
  <c r="O138" i="20"/>
  <c r="O138" i="19"/>
  <c r="N12" i="19"/>
  <c r="N12" i="20"/>
  <c r="O102" i="19"/>
  <c r="O102" i="20"/>
  <c r="I50" i="8"/>
  <c r="I52" i="8" s="1"/>
  <c r="I55" i="8" s="1"/>
  <c r="I58" i="8" s="1"/>
  <c r="I14" i="19"/>
  <c r="H12" i="5"/>
  <c r="H41" i="18" s="1"/>
  <c r="H44" i="18" s="1"/>
  <c r="J102" i="20"/>
  <c r="J102" i="19"/>
  <c r="H123" i="18"/>
  <c r="H126" i="18" s="1"/>
  <c r="H176" i="18" s="1"/>
  <c r="H123" i="20"/>
  <c r="H126" i="20" s="1"/>
  <c r="H176" i="20" s="1"/>
  <c r="H123" i="19"/>
  <c r="H126" i="19" s="1"/>
  <c r="H176" i="19" s="1"/>
  <c r="F103" i="18"/>
  <c r="L54" i="18"/>
  <c r="L54" i="20"/>
  <c r="L54" i="19"/>
  <c r="N103" i="18"/>
  <c r="N103" i="19"/>
  <c r="N103" i="20"/>
  <c r="O57" i="18"/>
  <c r="O57" i="20"/>
  <c r="O57" i="19"/>
  <c r="G129" i="18"/>
  <c r="O45" i="19"/>
  <c r="O45" i="20"/>
  <c r="K57" i="18"/>
  <c r="K57" i="20"/>
  <c r="K59" i="20" s="1"/>
  <c r="K57" i="19"/>
  <c r="N105" i="20"/>
  <c r="N105" i="19"/>
  <c r="L123" i="18"/>
  <c r="L126" i="18" s="1"/>
  <c r="L176" i="18" s="1"/>
  <c r="L123" i="19"/>
  <c r="L126" i="19" s="1"/>
  <c r="L176" i="19" s="1"/>
  <c r="L123" i="20"/>
  <c r="L126" i="20" s="1"/>
  <c r="L176" i="20" s="1"/>
  <c r="L115" i="18"/>
  <c r="L115" i="20"/>
  <c r="L115" i="19"/>
  <c r="O23" i="7"/>
  <c r="O24" i="7" s="1"/>
  <c r="O78" i="7" s="1"/>
  <c r="I48" i="18"/>
  <c r="I48" i="20"/>
  <c r="I48" i="19"/>
  <c r="F133" i="18"/>
  <c r="J133" i="18"/>
  <c r="J133" i="20"/>
  <c r="J133" i="19"/>
  <c r="F5" i="4"/>
  <c r="J115" i="18"/>
  <c r="J115" i="20"/>
  <c r="J115" i="19"/>
  <c r="N115" i="18"/>
  <c r="N115" i="20"/>
  <c r="N115" i="19"/>
  <c r="N133" i="18"/>
  <c r="N133" i="20"/>
  <c r="N133" i="19"/>
  <c r="M50" i="8"/>
  <c r="M52" i="8" s="1"/>
  <c r="M55" i="8" s="1"/>
  <c r="M58" i="8" s="1"/>
  <c r="M14" i="19"/>
  <c r="J105" i="20"/>
  <c r="J105" i="19"/>
  <c r="K47" i="18"/>
  <c r="K47" i="20"/>
  <c r="K47" i="19"/>
  <c r="M74" i="16"/>
  <c r="M41" i="20"/>
  <c r="O18" i="18"/>
  <c r="O18" i="20"/>
  <c r="O18" i="19"/>
  <c r="H129" i="18"/>
  <c r="H129" i="20"/>
  <c r="H129" i="19"/>
  <c r="J130" i="18"/>
  <c r="J130" i="20"/>
  <c r="J130" i="19"/>
  <c r="I130" i="18"/>
  <c r="I130" i="20"/>
  <c r="I130" i="19"/>
  <c r="K65" i="19"/>
  <c r="K68" i="19" s="1"/>
  <c r="J81" i="19"/>
  <c r="J166" i="19" s="1"/>
  <c r="L81" i="19"/>
  <c r="L166" i="19" s="1"/>
  <c r="I99" i="20"/>
  <c r="I170" i="20" s="1"/>
  <c r="L65" i="20"/>
  <c r="L68" i="20" s="1"/>
  <c r="O90" i="20"/>
  <c r="O168" i="20" s="1"/>
  <c r="O65" i="20"/>
  <c r="O68" i="20" s="1"/>
  <c r="O26" i="20"/>
  <c r="O29" i="20" s="1"/>
  <c r="O152" i="20" s="1"/>
  <c r="K35" i="20"/>
  <c r="K38" i="20" s="1"/>
  <c r="K154" i="20" s="1"/>
  <c r="O35" i="19"/>
  <c r="O38" i="19" s="1"/>
  <c r="O154" i="19" s="1"/>
  <c r="M35" i="19"/>
  <c r="M38" i="19" s="1"/>
  <c r="M154" i="19" s="1"/>
  <c r="G47" i="18"/>
  <c r="H112" i="18"/>
  <c r="H112" i="20"/>
  <c r="H112" i="19"/>
  <c r="M133" i="18"/>
  <c r="M133" i="19"/>
  <c r="M133" i="20"/>
  <c r="H130" i="18"/>
  <c r="H130" i="20"/>
  <c r="H130" i="19"/>
  <c r="K130" i="18"/>
  <c r="K130" i="20"/>
  <c r="K130" i="19"/>
  <c r="M99" i="20"/>
  <c r="M170" i="20" s="1"/>
  <c r="L35" i="20"/>
  <c r="L38" i="20" s="1"/>
  <c r="L154" i="20" s="1"/>
  <c r="H50" i="8"/>
  <c r="H52" i="8" s="1"/>
  <c r="H55" i="8" s="1"/>
  <c r="H58" i="8" s="1"/>
  <c r="H14" i="19"/>
  <c r="O15" i="20"/>
  <c r="O15" i="19"/>
  <c r="O50" i="8"/>
  <c r="O52" i="8" s="1"/>
  <c r="O55" i="8" s="1"/>
  <c r="O58" i="8" s="1"/>
  <c r="O14" i="19"/>
  <c r="J122" i="8"/>
  <c r="J125" i="8" s="1"/>
  <c r="J128" i="8" s="1"/>
  <c r="J56" i="19"/>
  <c r="L102" i="18"/>
  <c r="L102" i="20"/>
  <c r="L102" i="19"/>
  <c r="L108" i="19" s="1"/>
  <c r="L172" i="19" s="1"/>
  <c r="L45" i="19"/>
  <c r="L45" i="20"/>
  <c r="G103" i="18"/>
  <c r="L12" i="20"/>
  <c r="L20" i="20" s="1"/>
  <c r="L150" i="20" s="1"/>
  <c r="L12" i="19"/>
  <c r="L129" i="18"/>
  <c r="L129" i="20"/>
  <c r="L129" i="19"/>
  <c r="G115" i="18"/>
  <c r="H45" i="20"/>
  <c r="H45" i="19"/>
  <c r="K115" i="18"/>
  <c r="K115" i="20"/>
  <c r="K115" i="19"/>
  <c r="N102" i="20"/>
  <c r="N102" i="19"/>
  <c r="H54" i="18"/>
  <c r="H54" i="20"/>
  <c r="H54" i="19"/>
  <c r="G138" i="18"/>
  <c r="L48" i="18"/>
  <c r="L48" i="20"/>
  <c r="L48" i="19"/>
  <c r="H115" i="20"/>
  <c r="H115" i="19"/>
  <c r="K133" i="18"/>
  <c r="K133" i="20"/>
  <c r="K133" i="19"/>
  <c r="F57" i="18"/>
  <c r="I95" i="8"/>
  <c r="H34" i="8"/>
  <c r="H36" i="8" s="1"/>
  <c r="H11" i="19"/>
  <c r="O59" i="19"/>
  <c r="O158" i="19" s="1"/>
  <c r="M105" i="20"/>
  <c r="M105" i="19"/>
  <c r="L47" i="18"/>
  <c r="L47" i="20"/>
  <c r="L47" i="19"/>
  <c r="J47" i="18"/>
  <c r="J47" i="20"/>
  <c r="J47" i="19"/>
  <c r="N114" i="20"/>
  <c r="N114" i="19"/>
  <c r="I49" i="10"/>
  <c r="I138" i="18"/>
  <c r="I138" i="20"/>
  <c r="I138" i="19"/>
  <c r="K90" i="16"/>
  <c r="K92" i="16" s="1"/>
  <c r="K95" i="16" s="1"/>
  <c r="K98" i="16" s="1"/>
  <c r="K44" i="20"/>
  <c r="I114" i="20"/>
  <c r="I114" i="19"/>
  <c r="K160" i="20"/>
  <c r="N26" i="19"/>
  <c r="N29" i="19" s="1"/>
  <c r="N152" i="19" s="1"/>
  <c r="I90" i="19"/>
  <c r="I168" i="19" s="1"/>
  <c r="N26" i="20"/>
  <c r="N29" i="20" s="1"/>
  <c r="N152" i="20" s="1"/>
  <c r="N65" i="20"/>
  <c r="N68" i="20" s="1"/>
  <c r="H35" i="20"/>
  <c r="H38" i="20" s="1"/>
  <c r="H154" i="20" s="1"/>
  <c r="H35" i="19"/>
  <c r="H38" i="19" s="1"/>
  <c r="H154" i="19" s="1"/>
  <c r="N139" i="18"/>
  <c r="N144" i="18" s="1"/>
  <c r="G139" i="18"/>
  <c r="H190" i="16"/>
  <c r="H191" i="16" s="1"/>
  <c r="L155" i="16"/>
  <c r="L156" i="16" s="1"/>
  <c r="L190" i="16"/>
  <c r="L191" i="16" s="1"/>
  <c r="G5" i="18"/>
  <c r="G5" i="19"/>
  <c r="G4" i="18"/>
  <c r="G4" i="19"/>
  <c r="F5" i="18"/>
  <c r="F5" i="19"/>
  <c r="O190" i="16"/>
  <c r="O191" i="16" s="1"/>
  <c r="F6" i="18"/>
  <c r="F6" i="19"/>
  <c r="K23" i="8"/>
  <c r="K25" i="8" s="1"/>
  <c r="K69" i="8" s="1"/>
  <c r="K28" i="5"/>
  <c r="K30" i="5" s="1"/>
  <c r="O38" i="3"/>
  <c r="O170" i="16" s="1"/>
  <c r="O72" i="3"/>
  <c r="O73" i="3" s="1"/>
  <c r="O74" i="3" s="1"/>
  <c r="O81" i="3" s="1"/>
  <c r="K64" i="5"/>
  <c r="K67" i="5" s="1"/>
  <c r="K70" i="5" s="1"/>
  <c r="K102" i="18"/>
  <c r="J64" i="5"/>
  <c r="J67" i="5" s="1"/>
  <c r="J70" i="5" s="1"/>
  <c r="J73" i="5" s="1"/>
  <c r="J74" i="5" s="1"/>
  <c r="J97" i="5" s="1"/>
  <c r="J102" i="18"/>
  <c r="N73" i="2"/>
  <c r="N74" i="2" s="1"/>
  <c r="N97" i="2" s="1"/>
  <c r="N76" i="18"/>
  <c r="N81" i="18" s="1"/>
  <c r="N166" i="18" s="1"/>
  <c r="F73" i="2"/>
  <c r="F74" i="2" s="1"/>
  <c r="F97" i="2" s="1"/>
  <c r="F76" i="18"/>
  <c r="F81" i="18" s="1"/>
  <c r="F166" i="18" s="1"/>
  <c r="K64" i="6"/>
  <c r="K67" i="6" s="1"/>
  <c r="K70" i="6" s="1"/>
  <c r="K114" i="18"/>
  <c r="O80" i="5"/>
  <c r="O83" i="5" s="1"/>
  <c r="O86" i="5" s="1"/>
  <c r="O89" i="5" s="1"/>
  <c r="O90" i="5" s="1"/>
  <c r="O98" i="5" s="1"/>
  <c r="O105" i="18"/>
  <c r="J22" i="9"/>
  <c r="J57" i="9"/>
  <c r="J64" i="6"/>
  <c r="J67" i="6" s="1"/>
  <c r="J70" i="6" s="1"/>
  <c r="J114" i="18"/>
  <c r="N80" i="5"/>
  <c r="N83" i="5" s="1"/>
  <c r="N86" i="5" s="1"/>
  <c r="N89" i="5" s="1"/>
  <c r="N90" i="5" s="1"/>
  <c r="N98" i="5" s="1"/>
  <c r="N105" i="18"/>
  <c r="I57" i="9"/>
  <c r="I58" i="9" s="1"/>
  <c r="I59" i="9" s="1"/>
  <c r="I81" i="9" s="1"/>
  <c r="I22" i="9"/>
  <c r="K74" i="9"/>
  <c r="K75" i="9" s="1"/>
  <c r="K82" i="9" s="1"/>
  <c r="K142" i="18"/>
  <c r="G64" i="5"/>
  <c r="G67" i="5" s="1"/>
  <c r="G70" i="5" s="1"/>
  <c r="G102" i="18"/>
  <c r="K80" i="5"/>
  <c r="K83" i="5" s="1"/>
  <c r="K86" i="5" s="1"/>
  <c r="K89" i="5" s="1"/>
  <c r="K90" i="5" s="1"/>
  <c r="K98" i="5" s="1"/>
  <c r="K105" i="18"/>
  <c r="J80" i="5"/>
  <c r="J83" i="5" s="1"/>
  <c r="J86" i="5" s="1"/>
  <c r="J89" i="5" s="1"/>
  <c r="J90" i="5" s="1"/>
  <c r="J98" i="5" s="1"/>
  <c r="J105" i="18"/>
  <c r="L22" i="9"/>
  <c r="L57" i="9"/>
  <c r="O64" i="6"/>
  <c r="O67" i="6" s="1"/>
  <c r="O70" i="6" s="1"/>
  <c r="O114" i="18"/>
  <c r="K57" i="9"/>
  <c r="K22" i="9"/>
  <c r="N64" i="6"/>
  <c r="N67" i="6" s="1"/>
  <c r="N70" i="6" s="1"/>
  <c r="N73" i="6" s="1"/>
  <c r="N74" i="6" s="1"/>
  <c r="N81" i="6" s="1"/>
  <c r="N114" i="18"/>
  <c r="O57" i="9"/>
  <c r="O22" i="9"/>
  <c r="H22" i="9"/>
  <c r="H57" i="9"/>
  <c r="M57" i="9"/>
  <c r="M22" i="9"/>
  <c r="L35" i="18"/>
  <c r="L38" i="18" s="1"/>
  <c r="L154" i="18" s="1"/>
  <c r="F35" i="18"/>
  <c r="F38" i="18" s="1"/>
  <c r="F154" i="18" s="1"/>
  <c r="J35" i="18"/>
  <c r="J38" i="18" s="1"/>
  <c r="J154" i="18" s="1"/>
  <c r="M35" i="18"/>
  <c r="M38" i="18" s="1"/>
  <c r="M154" i="18" s="1"/>
  <c r="I35" i="18"/>
  <c r="I38" i="18" s="1"/>
  <c r="I154" i="18" s="1"/>
  <c r="N26" i="18"/>
  <c r="N29" i="18" s="1"/>
  <c r="N152" i="18" s="1"/>
  <c r="F26" i="18"/>
  <c r="F29" i="18" s="1"/>
  <c r="F152" i="18" s="1"/>
  <c r="J26" i="18"/>
  <c r="J29" i="18" s="1"/>
  <c r="J152" i="18" s="1"/>
  <c r="M26" i="18"/>
  <c r="M29" i="18" s="1"/>
  <c r="M152" i="18" s="1"/>
  <c r="I26" i="18"/>
  <c r="I29" i="18" s="1"/>
  <c r="I152" i="18" s="1"/>
  <c r="F49" i="9"/>
  <c r="F52" i="9" s="1"/>
  <c r="F55" i="9" s="1"/>
  <c r="F58" i="9" s="1"/>
  <c r="F59" i="9" s="1"/>
  <c r="F81" i="9" s="1"/>
  <c r="F138" i="18"/>
  <c r="F64" i="5"/>
  <c r="F67" i="5" s="1"/>
  <c r="F70" i="5" s="1"/>
  <c r="F73" i="5" s="1"/>
  <c r="F74" i="5" s="1"/>
  <c r="F97" i="5" s="1"/>
  <c r="F102" i="18"/>
  <c r="O64" i="5"/>
  <c r="O67" i="5" s="1"/>
  <c r="O70" i="5" s="1"/>
  <c r="O73" i="5" s="1"/>
  <c r="O74" i="5" s="1"/>
  <c r="O97" i="5" s="1"/>
  <c r="O102" i="18"/>
  <c r="J49" i="10"/>
  <c r="J52" i="10" s="1"/>
  <c r="J55" i="10" s="1"/>
  <c r="J58" i="10" s="1"/>
  <c r="J59" i="10" s="1"/>
  <c r="J81" i="10" s="1"/>
  <c r="J129" i="18"/>
  <c r="N64" i="5"/>
  <c r="N67" i="5" s="1"/>
  <c r="N70" i="5" s="1"/>
  <c r="N73" i="5" s="1"/>
  <c r="N74" i="5" s="1"/>
  <c r="N97" i="5" s="1"/>
  <c r="N102" i="18"/>
  <c r="O73" i="2"/>
  <c r="O74" i="2" s="1"/>
  <c r="O97" i="2" s="1"/>
  <c r="O76" i="18"/>
  <c r="O81" i="18" s="1"/>
  <c r="O166" i="18" s="1"/>
  <c r="G73" i="2"/>
  <c r="G74" i="2" s="1"/>
  <c r="G97" i="2" s="1"/>
  <c r="G76" i="18"/>
  <c r="G81" i="18" s="1"/>
  <c r="G166" i="18" s="1"/>
  <c r="M73" i="2"/>
  <c r="M74" i="2" s="1"/>
  <c r="M97" i="2" s="1"/>
  <c r="M76" i="18"/>
  <c r="M81" i="18" s="1"/>
  <c r="M166" i="18" s="1"/>
  <c r="H115" i="18"/>
  <c r="M64" i="5"/>
  <c r="M67" i="5" s="1"/>
  <c r="M70" i="5" s="1"/>
  <c r="M73" i="5" s="1"/>
  <c r="M74" i="5" s="1"/>
  <c r="M97" i="5" s="1"/>
  <c r="M102" i="18"/>
  <c r="M80" i="5"/>
  <c r="M83" i="5" s="1"/>
  <c r="M86" i="5" s="1"/>
  <c r="M89" i="5" s="1"/>
  <c r="M90" i="5" s="1"/>
  <c r="M98" i="5" s="1"/>
  <c r="M105" i="18"/>
  <c r="G80" i="5"/>
  <c r="G83" i="5" s="1"/>
  <c r="G86" i="5" s="1"/>
  <c r="G89" i="5" s="1"/>
  <c r="G90" i="5" s="1"/>
  <c r="G98" i="5" s="1"/>
  <c r="G105" i="18"/>
  <c r="I64" i="6"/>
  <c r="I67" i="6" s="1"/>
  <c r="I70" i="6" s="1"/>
  <c r="I73" i="6" s="1"/>
  <c r="I74" i="6" s="1"/>
  <c r="I81" i="6" s="1"/>
  <c r="I114" i="18"/>
  <c r="L64" i="6"/>
  <c r="L67" i="6" s="1"/>
  <c r="L70" i="6" s="1"/>
  <c r="L73" i="6" s="1"/>
  <c r="L74" i="6" s="1"/>
  <c r="L81" i="6" s="1"/>
  <c r="L114" i="18"/>
  <c r="H64" i="6"/>
  <c r="H67" i="6" s="1"/>
  <c r="H70" i="6" s="1"/>
  <c r="H73" i="6" s="1"/>
  <c r="H74" i="6" s="1"/>
  <c r="H81" i="6" s="1"/>
  <c r="H114" i="18"/>
  <c r="H35" i="18"/>
  <c r="H38" i="18" s="1"/>
  <c r="H154" i="18" s="1"/>
  <c r="N35" i="18"/>
  <c r="N38" i="18" s="1"/>
  <c r="N154" i="18" s="1"/>
  <c r="O35" i="18"/>
  <c r="O38" i="18" s="1"/>
  <c r="O154" i="18" s="1"/>
  <c r="K35" i="18"/>
  <c r="K38" i="18" s="1"/>
  <c r="K154" i="18" s="1"/>
  <c r="H26" i="18"/>
  <c r="H29" i="18" s="1"/>
  <c r="H152" i="18" s="1"/>
  <c r="L26" i="18"/>
  <c r="L29" i="18" s="1"/>
  <c r="L152" i="18" s="1"/>
  <c r="O26" i="18"/>
  <c r="O29" i="18" s="1"/>
  <c r="O152" i="18" s="1"/>
  <c r="K26" i="18"/>
  <c r="K29" i="18" s="1"/>
  <c r="K152" i="18" s="1"/>
  <c r="G99" i="18"/>
  <c r="G170" i="18" s="1"/>
  <c r="F99" i="18"/>
  <c r="F170" i="18" s="1"/>
  <c r="J90" i="18"/>
  <c r="J168" i="18" s="1"/>
  <c r="M59" i="18"/>
  <c r="M158" i="18" s="1"/>
  <c r="J39" i="8"/>
  <c r="J42" i="8" s="1"/>
  <c r="I44" i="18"/>
  <c r="F44" i="18"/>
  <c r="K44" i="18"/>
  <c r="F46" i="5"/>
  <c r="F49" i="5" s="1"/>
  <c r="F52" i="5" s="1"/>
  <c r="F55" i="5" s="1"/>
  <c r="F56" i="5" s="1"/>
  <c r="F96" i="5" s="1"/>
  <c r="F47" i="18"/>
  <c r="H46" i="5"/>
  <c r="H49" i="5" s="1"/>
  <c r="H52" i="5" s="1"/>
  <c r="H55" i="5" s="1"/>
  <c r="H56" i="5" s="1"/>
  <c r="H96" i="5" s="1"/>
  <c r="H47" i="18"/>
  <c r="L100" i="16"/>
  <c r="L45" i="18"/>
  <c r="H84" i="16"/>
  <c r="H42" i="18"/>
  <c r="N49" i="16"/>
  <c r="N12" i="18"/>
  <c r="F12" i="18"/>
  <c r="O65" i="16"/>
  <c r="O15" i="18"/>
  <c r="O84" i="16"/>
  <c r="O42" i="18"/>
  <c r="G42" i="18"/>
  <c r="K49" i="16"/>
  <c r="K12" i="18"/>
  <c r="F45" i="18"/>
  <c r="L65" i="16"/>
  <c r="L15" i="18"/>
  <c r="O100" i="16"/>
  <c r="O45" i="18"/>
  <c r="I84" i="16"/>
  <c r="I42" i="18"/>
  <c r="J84" i="16"/>
  <c r="J42" i="18"/>
  <c r="M100" i="16"/>
  <c r="M45" i="18"/>
  <c r="O49" i="16"/>
  <c r="O12" i="18"/>
  <c r="J65" i="16"/>
  <c r="J15" i="18"/>
  <c r="G12" i="18"/>
  <c r="M49" i="16"/>
  <c r="M12" i="18"/>
  <c r="M84" i="16"/>
  <c r="M42" i="18"/>
  <c r="N46" i="5"/>
  <c r="N49" i="5" s="1"/>
  <c r="N52" i="5" s="1"/>
  <c r="N55" i="5" s="1"/>
  <c r="N56" i="5" s="1"/>
  <c r="N96" i="5" s="1"/>
  <c r="N47" i="18"/>
  <c r="M46" i="5"/>
  <c r="M49" i="5" s="1"/>
  <c r="M52" i="5" s="1"/>
  <c r="M55" i="5" s="1"/>
  <c r="M56" i="5" s="1"/>
  <c r="M96" i="5" s="1"/>
  <c r="M47" i="18"/>
  <c r="G15" i="18"/>
  <c r="F42" i="18"/>
  <c r="J100" i="16"/>
  <c r="J45" i="18"/>
  <c r="O46" i="5"/>
  <c r="O49" i="5" s="1"/>
  <c r="O52" i="5" s="1"/>
  <c r="O55" i="5" s="1"/>
  <c r="O56" i="5" s="1"/>
  <c r="O96" i="5" s="1"/>
  <c r="O47" i="18"/>
  <c r="K100" i="16"/>
  <c r="K45" i="18"/>
  <c r="N84" i="16"/>
  <c r="N42" i="18"/>
  <c r="L49" i="16"/>
  <c r="L12" i="18"/>
  <c r="J49" i="16"/>
  <c r="J12" i="18"/>
  <c r="N100" i="16"/>
  <c r="N45" i="18"/>
  <c r="H100" i="16"/>
  <c r="H45" i="18"/>
  <c r="L84" i="16"/>
  <c r="L42" i="18"/>
  <c r="G45" i="18"/>
  <c r="K84" i="16"/>
  <c r="K42" i="18"/>
  <c r="I49" i="16"/>
  <c r="I12" i="18"/>
  <c r="H49" i="16"/>
  <c r="H12" i="18"/>
  <c r="I100" i="16"/>
  <c r="I45" i="18"/>
  <c r="K23" i="4"/>
  <c r="K24" i="4" s="1"/>
  <c r="K78" i="4" s="1"/>
  <c r="K189" i="16"/>
  <c r="K190" i="16" s="1"/>
  <c r="K191" i="16" s="1"/>
  <c r="J23" i="4"/>
  <c r="J24" i="4" s="1"/>
  <c r="J78" i="4" s="1"/>
  <c r="J189" i="16"/>
  <c r="J190" i="16" s="1"/>
  <c r="J191" i="16" s="1"/>
  <c r="I23" i="4"/>
  <c r="I24" i="4" s="1"/>
  <c r="I78" i="4" s="1"/>
  <c r="I189" i="16"/>
  <c r="I190" i="16" s="1"/>
  <c r="I191" i="16" s="1"/>
  <c r="I23" i="3"/>
  <c r="I24" i="3" s="1"/>
  <c r="I78" i="3" s="1"/>
  <c r="I154" i="16"/>
  <c r="I155" i="16" s="1"/>
  <c r="I156" i="16" s="1"/>
  <c r="N23" i="4"/>
  <c r="N24" i="4" s="1"/>
  <c r="N78" i="4" s="1"/>
  <c r="N189" i="16"/>
  <c r="N190" i="16" s="1"/>
  <c r="N191" i="16" s="1"/>
  <c r="K39" i="4"/>
  <c r="K40" i="4" s="1"/>
  <c r="K79" i="4" s="1"/>
  <c r="K205" i="16"/>
  <c r="K206" i="16" s="1"/>
  <c r="K207" i="16" s="1"/>
  <c r="O17" i="6"/>
  <c r="O20" i="6" s="1"/>
  <c r="O23" i="6" s="1"/>
  <c r="O24" i="6" s="1"/>
  <c r="O78" i="6" s="1"/>
  <c r="M23" i="3"/>
  <c r="M24" i="3" s="1"/>
  <c r="M78" i="3" s="1"/>
  <c r="M154" i="16"/>
  <c r="M155" i="16" s="1"/>
  <c r="M156" i="16" s="1"/>
  <c r="F23" i="4"/>
  <c r="F24" i="4" s="1"/>
  <c r="M23" i="4"/>
  <c r="M24" i="4" s="1"/>
  <c r="M78" i="4" s="1"/>
  <c r="M189" i="16"/>
  <c r="M190" i="16" s="1"/>
  <c r="M191" i="16" s="1"/>
  <c r="F39" i="3"/>
  <c r="F40" i="3" s="1"/>
  <c r="F79" i="3" s="1"/>
  <c r="K23" i="3"/>
  <c r="K24" i="3" s="1"/>
  <c r="K78" i="3" s="1"/>
  <c r="K154" i="16"/>
  <c r="K155" i="16" s="1"/>
  <c r="K156" i="16" s="1"/>
  <c r="O171" i="16"/>
  <c r="O172" i="16" s="1"/>
  <c r="O51" i="6"/>
  <c r="O54" i="6" s="1"/>
  <c r="O57" i="6" s="1"/>
  <c r="O58" i="6" s="1"/>
  <c r="O80" i="6" s="1"/>
  <c r="N122" i="8"/>
  <c r="N125" i="8" s="1"/>
  <c r="N128" i="8" s="1"/>
  <c r="M49" i="10"/>
  <c r="M52" i="10" s="1"/>
  <c r="M55" i="10" s="1"/>
  <c r="M58" i="10" s="1"/>
  <c r="M59" i="10" s="1"/>
  <c r="M81" i="10" s="1"/>
  <c r="L68" i="10"/>
  <c r="L71" i="10" s="1"/>
  <c r="L74" i="10" s="1"/>
  <c r="L75" i="10" s="1"/>
  <c r="L82" i="10" s="1"/>
  <c r="H33" i="10"/>
  <c r="H36" i="10" s="1"/>
  <c r="H39" i="10" s="1"/>
  <c r="H40" i="10" s="1"/>
  <c r="H80" i="10" s="1"/>
  <c r="H68" i="10"/>
  <c r="H71" i="10" s="1"/>
  <c r="H74" i="10" s="1"/>
  <c r="H75" i="10" s="1"/>
  <c r="H82" i="10" s="1"/>
  <c r="G33" i="10"/>
  <c r="G36" i="10" s="1"/>
  <c r="N33" i="10"/>
  <c r="N36" i="10" s="1"/>
  <c r="N39" i="10" s="1"/>
  <c r="N40" i="10" s="1"/>
  <c r="N80" i="10" s="1"/>
  <c r="G68" i="10"/>
  <c r="G71" i="10" s="1"/>
  <c r="G74" i="10" s="1"/>
  <c r="G75" i="10" s="1"/>
  <c r="G82" i="10" s="1"/>
  <c r="N68" i="10"/>
  <c r="N71" i="10" s="1"/>
  <c r="N74" i="10" s="1"/>
  <c r="N75" i="10" s="1"/>
  <c r="N82" i="10" s="1"/>
  <c r="J33" i="10"/>
  <c r="J36" i="10" s="1"/>
  <c r="J39" i="10" s="1"/>
  <c r="J40" i="10" s="1"/>
  <c r="J80" i="10" s="1"/>
  <c r="J68" i="10"/>
  <c r="J71" i="10" s="1"/>
  <c r="J74" i="10" s="1"/>
  <c r="J75" i="10" s="1"/>
  <c r="J82" i="10" s="1"/>
  <c r="K68" i="10"/>
  <c r="K71" i="10" s="1"/>
  <c r="K74" i="10" s="1"/>
  <c r="K75" i="10" s="1"/>
  <c r="K82" i="10" s="1"/>
  <c r="K33" i="10"/>
  <c r="K36" i="10" s="1"/>
  <c r="K39" i="10" s="1"/>
  <c r="K40" i="10" s="1"/>
  <c r="K80" i="10" s="1"/>
  <c r="F68" i="10"/>
  <c r="F71" i="10" s="1"/>
  <c r="F74" i="10" s="1"/>
  <c r="F75" i="10" s="1"/>
  <c r="F82" i="10" s="1"/>
  <c r="F33" i="10"/>
  <c r="F36" i="10" s="1"/>
  <c r="F39" i="10" s="1"/>
  <c r="F40" i="10" s="1"/>
  <c r="F80" i="10" s="1"/>
  <c r="I68" i="10"/>
  <c r="I71" i="10" s="1"/>
  <c r="I74" i="10" s="1"/>
  <c r="I75" i="10" s="1"/>
  <c r="I82" i="10" s="1"/>
  <c r="I33" i="10"/>
  <c r="I36" i="10" s="1"/>
  <c r="I39" i="10" s="1"/>
  <c r="I40" i="10" s="1"/>
  <c r="I80" i="10" s="1"/>
  <c r="M33" i="10"/>
  <c r="M36" i="10" s="1"/>
  <c r="M68" i="10"/>
  <c r="M71" i="10" s="1"/>
  <c r="M74" i="10" s="1"/>
  <c r="M75" i="10" s="1"/>
  <c r="M82" i="10" s="1"/>
  <c r="L33" i="10"/>
  <c r="L36" i="10" s="1"/>
  <c r="L39" i="10" s="1"/>
  <c r="L40" i="10" s="1"/>
  <c r="L80" i="10" s="1"/>
  <c r="O33" i="10"/>
  <c r="O36" i="10" s="1"/>
  <c r="O39" i="10" s="1"/>
  <c r="O40" i="10" s="1"/>
  <c r="O80" i="10" s="1"/>
  <c r="O68" i="10"/>
  <c r="O71" i="10" s="1"/>
  <c r="O74" i="10" s="1"/>
  <c r="O75" i="10" s="1"/>
  <c r="O82" i="10" s="1"/>
  <c r="O231" i="1"/>
  <c r="O47" i="10" s="1"/>
  <c r="K231" i="1"/>
  <c r="K47" i="10" s="1"/>
  <c r="I187" i="1"/>
  <c r="I51" i="10" s="1"/>
  <c r="O273" i="1"/>
  <c r="O48" i="10" s="1"/>
  <c r="H273" i="1"/>
  <c r="H48" i="10" s="1"/>
  <c r="H49" i="10" s="1"/>
  <c r="L49" i="10"/>
  <c r="L52" i="10" s="1"/>
  <c r="L55" i="10" s="1"/>
  <c r="L58" i="10" s="1"/>
  <c r="L59" i="10" s="1"/>
  <c r="L81" i="10" s="1"/>
  <c r="H187" i="1"/>
  <c r="H51" i="10" s="1"/>
  <c r="I17" i="6"/>
  <c r="I20" i="6" s="1"/>
  <c r="L122" i="8"/>
  <c r="L125" i="8" s="1"/>
  <c r="L128" i="8" s="1"/>
  <c r="N17" i="6"/>
  <c r="N20" i="6" s="1"/>
  <c r="N23" i="6" s="1"/>
  <c r="N24" i="6" s="1"/>
  <c r="N78" i="6" s="1"/>
  <c r="J22" i="16"/>
  <c r="K23" i="16"/>
  <c r="K44" i="16"/>
  <c r="K47" i="16" s="1"/>
  <c r="K60" i="16"/>
  <c r="K63" i="16" s="1"/>
  <c r="H51" i="6"/>
  <c r="H54" i="6" s="1"/>
  <c r="H57" i="6" s="1"/>
  <c r="H58" i="6" s="1"/>
  <c r="H80" i="6" s="1"/>
  <c r="I106" i="8"/>
  <c r="M17" i="6"/>
  <c r="M20" i="6" s="1"/>
  <c r="M23" i="6" s="1"/>
  <c r="M24" i="6" s="1"/>
  <c r="M78" i="6" s="1"/>
  <c r="N51" i="6"/>
  <c r="N54" i="6" s="1"/>
  <c r="N57" i="6" s="1"/>
  <c r="N58" i="6" s="1"/>
  <c r="N80" i="6" s="1"/>
  <c r="K51" i="6"/>
  <c r="K54" i="6" s="1"/>
  <c r="K57" i="6" s="1"/>
  <c r="K58" i="6" s="1"/>
  <c r="K80" i="6" s="1"/>
  <c r="M122" i="8"/>
  <c r="M125" i="8" s="1"/>
  <c r="M128" i="8" s="1"/>
  <c r="M51" i="6"/>
  <c r="M54" i="6" s="1"/>
  <c r="M57" i="6" s="1"/>
  <c r="M58" i="6" s="1"/>
  <c r="M80" i="6" s="1"/>
  <c r="N106" i="8"/>
  <c r="K46" i="5"/>
  <c r="K49" i="5" s="1"/>
  <c r="K52" i="5" s="1"/>
  <c r="K55" i="5" s="1"/>
  <c r="K56" i="5" s="1"/>
  <c r="K96" i="5" s="1"/>
  <c r="J46" i="5"/>
  <c r="J49" i="5" s="1"/>
  <c r="J52" i="5" s="1"/>
  <c r="M76" i="16"/>
  <c r="M79" i="16" s="1"/>
  <c r="M82" i="16" s="1"/>
  <c r="O23" i="3"/>
  <c r="O24" i="3" s="1"/>
  <c r="F73" i="3"/>
  <c r="F74" i="3" s="1"/>
  <c r="F81" i="3" s="1"/>
  <c r="L23" i="3"/>
  <c r="L24" i="3" s="1"/>
  <c r="L78" i="3" s="1"/>
  <c r="F23" i="3"/>
  <c r="F24" i="3" s="1"/>
  <c r="G57" i="3"/>
  <c r="G58" i="3" s="1"/>
  <c r="G80" i="3" s="1"/>
  <c r="G39" i="3"/>
  <c r="G40" i="3" s="1"/>
  <c r="G79" i="3" s="1"/>
  <c r="K55" i="2"/>
  <c r="K56" i="2" s="1"/>
  <c r="K96" i="2" s="1"/>
  <c r="J89" i="2"/>
  <c r="J90" i="2" s="1"/>
  <c r="J98" i="2" s="1"/>
  <c r="H60" i="16"/>
  <c r="H63" i="16" s="1"/>
  <c r="K106" i="8"/>
  <c r="L130" i="16"/>
  <c r="L133" i="16" s="1"/>
  <c r="I122" i="8"/>
  <c r="I125" i="8" s="1"/>
  <c r="I128" i="8" s="1"/>
  <c r="F73" i="6"/>
  <c r="F74" i="6" s="1"/>
  <c r="F81" i="6" s="1"/>
  <c r="M28" i="5"/>
  <c r="M30" i="5" s="1"/>
  <c r="L28" i="5"/>
  <c r="L30" i="5" s="1"/>
  <c r="I46" i="5"/>
  <c r="I49" i="5" s="1"/>
  <c r="I52" i="5" s="1"/>
  <c r="I55" i="5" s="1"/>
  <c r="I56" i="5" s="1"/>
  <c r="I96" i="5" s="1"/>
  <c r="I55" i="2"/>
  <c r="I56" i="2" s="1"/>
  <c r="I96" i="2" s="1"/>
  <c r="M23" i="8"/>
  <c r="M24" i="8" s="1"/>
  <c r="M85" i="8" s="1"/>
  <c r="L12" i="5"/>
  <c r="L41" i="18" s="1"/>
  <c r="J23" i="3"/>
  <c r="J24" i="3" s="1"/>
  <c r="J78" i="3" s="1"/>
  <c r="H106" i="8"/>
  <c r="H55" i="2"/>
  <c r="H56" i="2" s="1"/>
  <c r="H96" i="2" s="1"/>
  <c r="F17" i="6"/>
  <c r="F20" i="6" s="1"/>
  <c r="F23" i="6" s="1"/>
  <c r="F24" i="6" s="1"/>
  <c r="F78" i="6" s="1"/>
  <c r="M22" i="16"/>
  <c r="L17" i="9"/>
  <c r="L20" i="9" s="1"/>
  <c r="N60" i="16"/>
  <c r="N63" i="16" s="1"/>
  <c r="J28" i="5"/>
  <c r="J30" i="5" s="1"/>
  <c r="M106" i="8"/>
  <c r="L39" i="8"/>
  <c r="L42" i="8" s="1"/>
  <c r="O122" i="8"/>
  <c r="O125" i="8" s="1"/>
  <c r="O128" i="8" s="1"/>
  <c r="J12" i="5"/>
  <c r="O39" i="3"/>
  <c r="O40" i="3" s="1"/>
  <c r="O79" i="3" s="1"/>
  <c r="J23" i="8"/>
  <c r="J24" i="8" s="1"/>
  <c r="J85" i="8" s="1"/>
  <c r="H31" i="1"/>
  <c r="H38" i="2" s="1"/>
  <c r="H60" i="8" s="1"/>
  <c r="L22" i="16"/>
  <c r="M12" i="5"/>
  <c r="M41" i="18" s="1"/>
  <c r="N25" i="14"/>
  <c r="I39" i="9"/>
  <c r="I40" i="9" s="1"/>
  <c r="I80" i="9" s="1"/>
  <c r="H64" i="7"/>
  <c r="H67" i="7" s="1"/>
  <c r="H70" i="7" s="1"/>
  <c r="H73" i="7" s="1"/>
  <c r="H74" i="7" s="1"/>
  <c r="H81" i="7" s="1"/>
  <c r="G73" i="3"/>
  <c r="G74" i="3" s="1"/>
  <c r="G81" i="3" s="1"/>
  <c r="H57" i="3"/>
  <c r="H58" i="3" s="1"/>
  <c r="H80" i="3" s="1"/>
  <c r="L44" i="16"/>
  <c r="L47" i="16" s="1"/>
  <c r="G46" i="5"/>
  <c r="G49" i="5" s="1"/>
  <c r="G52" i="5" s="1"/>
  <c r="G55" i="5" s="1"/>
  <c r="G56" i="5" s="1"/>
  <c r="G96" i="5" s="1"/>
  <c r="F38" i="9"/>
  <c r="F39" i="9" s="1"/>
  <c r="F40" i="9" s="1"/>
  <c r="F80" i="9" s="1"/>
  <c r="N23" i="14"/>
  <c r="M74" i="9"/>
  <c r="M75" i="9" s="1"/>
  <c r="M82" i="9" s="1"/>
  <c r="F73" i="9"/>
  <c r="G64" i="7"/>
  <c r="G67" i="7" s="1"/>
  <c r="G70" i="7" s="1"/>
  <c r="G73" i="7" s="1"/>
  <c r="G74" i="7" s="1"/>
  <c r="G81" i="7" s="1"/>
  <c r="G23" i="3"/>
  <c r="G24" i="3" s="1"/>
  <c r="G78" i="3" s="1"/>
  <c r="H23" i="7"/>
  <c r="H24" i="7" s="1"/>
  <c r="H78" i="7" s="1"/>
  <c r="L23" i="4"/>
  <c r="L24" i="4" s="1"/>
  <c r="L78" i="4" s="1"/>
  <c r="M36" i="8"/>
  <c r="M39" i="8" s="1"/>
  <c r="M42" i="8" s="1"/>
  <c r="L46" i="5"/>
  <c r="L49" i="5" s="1"/>
  <c r="L52" i="5" s="1"/>
  <c r="L55" i="5" s="1"/>
  <c r="L56" i="5" s="1"/>
  <c r="L96" i="5" s="1"/>
  <c r="O60" i="16"/>
  <c r="O63" i="16" s="1"/>
  <c r="I44" i="16"/>
  <c r="I47" i="16" s="1"/>
  <c r="H17" i="9"/>
  <c r="H20" i="9" s="1"/>
  <c r="I60" i="16"/>
  <c r="I63" i="16" s="1"/>
  <c r="M44" i="16"/>
  <c r="M47" i="16" s="1"/>
  <c r="J76" i="16"/>
  <c r="J79" i="16" s="1"/>
  <c r="J82" i="16" s="1"/>
  <c r="J44" i="16"/>
  <c r="J47" i="16" s="1"/>
  <c r="H23" i="3"/>
  <c r="H24" i="3" s="1"/>
  <c r="H78" i="3" s="1"/>
  <c r="H74" i="9"/>
  <c r="H75" i="9" s="1"/>
  <c r="H82" i="9" s="1"/>
  <c r="K57" i="3"/>
  <c r="K58" i="3" s="1"/>
  <c r="K80" i="3" s="1"/>
  <c r="L106" i="8"/>
  <c r="J60" i="16"/>
  <c r="J63" i="16" s="1"/>
  <c r="H122" i="8"/>
  <c r="H125" i="8" s="1"/>
  <c r="H128" i="8" s="1"/>
  <c r="K122" i="8"/>
  <c r="K125" i="8" s="1"/>
  <c r="K128" i="8" s="1"/>
  <c r="N23" i="3"/>
  <c r="N24" i="3" s="1"/>
  <c r="N78" i="3" s="1"/>
  <c r="J106" i="8"/>
  <c r="N44" i="16"/>
  <c r="N47" i="16" s="1"/>
  <c r="G49" i="9"/>
  <c r="K73" i="4"/>
  <c r="K74" i="4" s="1"/>
  <c r="K81" i="4" s="1"/>
  <c r="K82" i="4" s="1"/>
  <c r="K18" i="11" s="1"/>
  <c r="O57" i="3"/>
  <c r="O58" i="3" s="1"/>
  <c r="O80" i="3" s="1"/>
  <c r="J23" i="7"/>
  <c r="J24" i="7" s="1"/>
  <c r="J78" i="7" s="1"/>
  <c r="I57" i="3"/>
  <c r="I58" i="3" s="1"/>
  <c r="I80" i="3" s="1"/>
  <c r="O23" i="4"/>
  <c r="O24" i="4" s="1"/>
  <c r="O78" i="4" s="1"/>
  <c r="N57" i="4"/>
  <c r="N58" i="4" s="1"/>
  <c r="N80" i="4" s="1"/>
  <c r="I39" i="8"/>
  <c r="I42" i="8" s="1"/>
  <c r="L49" i="9"/>
  <c r="L52" i="9" s="1"/>
  <c r="L55" i="9" s="1"/>
  <c r="N133" i="16"/>
  <c r="M73" i="6"/>
  <c r="M74" i="6" s="1"/>
  <c r="M81" i="6" s="1"/>
  <c r="N119" i="16"/>
  <c r="N114" i="8"/>
  <c r="J119" i="16"/>
  <c r="J114" i="8"/>
  <c r="K135" i="16"/>
  <c r="K136" i="16" s="1"/>
  <c r="K137" i="16" s="1"/>
  <c r="K130" i="8"/>
  <c r="L39" i="6"/>
  <c r="L40" i="6" s="1"/>
  <c r="L79" i="6" s="1"/>
  <c r="L135" i="16"/>
  <c r="L130" i="8"/>
  <c r="O119" i="16"/>
  <c r="O114" i="8"/>
  <c r="I51" i="6"/>
  <c r="I54" i="6" s="1"/>
  <c r="I57" i="6" s="1"/>
  <c r="I58" i="6" s="1"/>
  <c r="I80" i="6" s="1"/>
  <c r="I17" i="9"/>
  <c r="I20" i="9" s="1"/>
  <c r="N32" i="14"/>
  <c r="O49" i="9"/>
  <c r="O52" i="9" s="1"/>
  <c r="O55" i="9" s="1"/>
  <c r="K64" i="7"/>
  <c r="K67" i="7" s="1"/>
  <c r="K70" i="7" s="1"/>
  <c r="K73" i="7" s="1"/>
  <c r="K74" i="7" s="1"/>
  <c r="K81" i="7" s="1"/>
  <c r="I57" i="7"/>
  <c r="I58" i="7" s="1"/>
  <c r="I80" i="7" s="1"/>
  <c r="M52" i="9"/>
  <c r="M55" i="9" s="1"/>
  <c r="L23" i="7"/>
  <c r="L24" i="7" s="1"/>
  <c r="L78" i="7" s="1"/>
  <c r="N74" i="9"/>
  <c r="N75" i="9" s="1"/>
  <c r="N82" i="9" s="1"/>
  <c r="N135" i="16"/>
  <c r="N130" i="8"/>
  <c r="M57" i="4"/>
  <c r="M58" i="4" s="1"/>
  <c r="M80" i="4" s="1"/>
  <c r="H39" i="8"/>
  <c r="H42" i="8" s="1"/>
  <c r="H44" i="16"/>
  <c r="H47" i="16" s="1"/>
  <c r="H50" i="16" s="1"/>
  <c r="H51" i="16" s="1"/>
  <c r="N58" i="14"/>
  <c r="N23" i="7"/>
  <c r="N24" i="7" s="1"/>
  <c r="N78" i="7" s="1"/>
  <c r="H119" i="16"/>
  <c r="H114" i="8"/>
  <c r="H39" i="9"/>
  <c r="H40" i="9" s="1"/>
  <c r="H80" i="9" s="1"/>
  <c r="N39" i="9"/>
  <c r="N40" i="9" s="1"/>
  <c r="N80" i="9" s="1"/>
  <c r="G57" i="4"/>
  <c r="G58" i="4" s="1"/>
  <c r="G80" i="4" s="1"/>
  <c r="F57" i="4"/>
  <c r="F58" i="4" s="1"/>
  <c r="F80" i="4" s="1"/>
  <c r="O106" i="8"/>
  <c r="N35" i="14"/>
  <c r="O135" i="16"/>
  <c r="O136" i="16" s="1"/>
  <c r="O137" i="16" s="1"/>
  <c r="O130" i="8"/>
  <c r="N49" i="10"/>
  <c r="M135" i="16"/>
  <c r="M136" i="16" s="1"/>
  <c r="M137" i="16" s="1"/>
  <c r="M130" i="8"/>
  <c r="M119" i="16"/>
  <c r="M114" i="8"/>
  <c r="I119" i="16"/>
  <c r="I114" i="8"/>
  <c r="H135" i="16"/>
  <c r="H136" i="16" s="1"/>
  <c r="H137" i="16" s="1"/>
  <c r="H130" i="8"/>
  <c r="N24" i="14"/>
  <c r="N20" i="14"/>
  <c r="I135" i="16"/>
  <c r="I136" i="16" s="1"/>
  <c r="I137" i="16" s="1"/>
  <c r="I130" i="8"/>
  <c r="L60" i="16"/>
  <c r="L63" i="16" s="1"/>
  <c r="L66" i="16" s="1"/>
  <c r="L67" i="16" s="1"/>
  <c r="L119" i="16"/>
  <c r="L114" i="8"/>
  <c r="J135" i="16"/>
  <c r="J136" i="16" s="1"/>
  <c r="J137" i="16" s="1"/>
  <c r="J130" i="8"/>
  <c r="K119" i="16"/>
  <c r="K114" i="8"/>
  <c r="J64" i="7"/>
  <c r="J67" i="7" s="1"/>
  <c r="J70" i="7" s="1"/>
  <c r="J73" i="7" s="1"/>
  <c r="J74" i="7" s="1"/>
  <c r="J81" i="7" s="1"/>
  <c r="O44" i="16"/>
  <c r="O47" i="16" s="1"/>
  <c r="J113" i="16"/>
  <c r="J114" i="16" s="1"/>
  <c r="J117" i="16" s="1"/>
  <c r="J108" i="8"/>
  <c r="J57" i="6"/>
  <c r="J58" i="6" s="1"/>
  <c r="J80" i="6" s="1"/>
  <c r="M113" i="16"/>
  <c r="M114" i="16" s="1"/>
  <c r="M117" i="16" s="1"/>
  <c r="M108" i="8"/>
  <c r="L113" i="16"/>
  <c r="L114" i="16" s="1"/>
  <c r="L117" i="16" s="1"/>
  <c r="L108" i="8"/>
  <c r="L17" i="6"/>
  <c r="L20" i="6" s="1"/>
  <c r="L23" i="6" s="1"/>
  <c r="L24" i="6" s="1"/>
  <c r="L78" i="6" s="1"/>
  <c r="O113" i="16"/>
  <c r="O114" i="16" s="1"/>
  <c r="O117" i="16" s="1"/>
  <c r="O108" i="8"/>
  <c r="J17" i="6"/>
  <c r="J20" i="6" s="1"/>
  <c r="J23" i="6" s="1"/>
  <c r="J24" i="6" s="1"/>
  <c r="J78" i="6" s="1"/>
  <c r="G17" i="6"/>
  <c r="G20" i="6" s="1"/>
  <c r="G23" i="6" s="1"/>
  <c r="G24" i="6" s="1"/>
  <c r="G78" i="6" s="1"/>
  <c r="K17" i="6"/>
  <c r="K20" i="6" s="1"/>
  <c r="K23" i="6" s="1"/>
  <c r="K24" i="6" s="1"/>
  <c r="K78" i="6" s="1"/>
  <c r="K113" i="16"/>
  <c r="K114" i="16" s="1"/>
  <c r="K117" i="16" s="1"/>
  <c r="K108" i="8"/>
  <c r="I113" i="16"/>
  <c r="I114" i="16" s="1"/>
  <c r="I117" i="16" s="1"/>
  <c r="I108" i="8"/>
  <c r="N113" i="16"/>
  <c r="N114" i="16" s="1"/>
  <c r="N117" i="16" s="1"/>
  <c r="N108" i="8"/>
  <c r="H17" i="6"/>
  <c r="H20" i="6" s="1"/>
  <c r="H23" i="6" s="1"/>
  <c r="H24" i="6" s="1"/>
  <c r="H78" i="6" s="1"/>
  <c r="H113" i="16"/>
  <c r="H114" i="16" s="1"/>
  <c r="H117" i="16" s="1"/>
  <c r="H108" i="8"/>
  <c r="K23" i="7"/>
  <c r="K24" i="7" s="1"/>
  <c r="K78" i="7" s="1"/>
  <c r="F23" i="7"/>
  <c r="F24" i="7" s="1"/>
  <c r="F78" i="7" s="1"/>
  <c r="M64" i="7"/>
  <c r="M67" i="7" s="1"/>
  <c r="M70" i="7" s="1"/>
  <c r="M73" i="7" s="1"/>
  <c r="M74" i="7" s="1"/>
  <c r="M81" i="7" s="1"/>
  <c r="O57" i="7"/>
  <c r="O58" i="7" s="1"/>
  <c r="O80" i="7" s="1"/>
  <c r="H64" i="5"/>
  <c r="H67" i="5" s="1"/>
  <c r="H70" i="5" s="1"/>
  <c r="H73" i="5" s="1"/>
  <c r="H74" i="5" s="1"/>
  <c r="H97" i="5" s="1"/>
  <c r="I64" i="5"/>
  <c r="I67" i="5" s="1"/>
  <c r="I70" i="5" s="1"/>
  <c r="I73" i="5" s="1"/>
  <c r="I74" i="5" s="1"/>
  <c r="I97" i="5" s="1"/>
  <c r="L64" i="5"/>
  <c r="L67" i="5" s="1"/>
  <c r="L70" i="5" s="1"/>
  <c r="L73" i="5" s="1"/>
  <c r="L74" i="5" s="1"/>
  <c r="L97" i="5" s="1"/>
  <c r="G73" i="5"/>
  <c r="G74" i="5" s="1"/>
  <c r="G97" i="5" s="1"/>
  <c r="K39" i="6"/>
  <c r="K40" i="6" s="1"/>
  <c r="K79" i="6" s="1"/>
  <c r="G39" i="6"/>
  <c r="G40" i="6" s="1"/>
  <c r="G79" i="6" s="1"/>
  <c r="L95" i="8"/>
  <c r="N62" i="14"/>
  <c r="N26" i="14"/>
  <c r="N95" i="8"/>
  <c r="H44" i="8"/>
  <c r="H23" i="2"/>
  <c r="H24" i="2" s="1"/>
  <c r="N55" i="14"/>
  <c r="O55" i="14" s="1"/>
  <c r="N59" i="14"/>
  <c r="F57" i="6"/>
  <c r="F58" i="6" s="1"/>
  <c r="F80" i="6" s="1"/>
  <c r="N38" i="3"/>
  <c r="N72" i="3"/>
  <c r="N73" i="3" s="1"/>
  <c r="N74" i="3" s="1"/>
  <c r="N81" i="3" s="1"/>
  <c r="J16" i="10"/>
  <c r="J17" i="10" s="1"/>
  <c r="J20" i="10" s="1"/>
  <c r="J23" i="10" s="1"/>
  <c r="J24" i="10" s="1"/>
  <c r="J79" i="10" s="1"/>
  <c r="L57" i="6"/>
  <c r="L58" i="6" s="1"/>
  <c r="L80" i="6" s="1"/>
  <c r="N22" i="14"/>
  <c r="G39" i="9"/>
  <c r="G40" i="9" s="1"/>
  <c r="G80" i="9" s="1"/>
  <c r="O39" i="6"/>
  <c r="O40" i="6" s="1"/>
  <c r="O79" i="6" s="1"/>
  <c r="G49" i="10"/>
  <c r="L79" i="8"/>
  <c r="K73" i="5"/>
  <c r="K74" i="5" s="1"/>
  <c r="K97" i="5" s="1"/>
  <c r="G4" i="9"/>
  <c r="G4" i="10"/>
  <c r="G4" i="5"/>
  <c r="G6" i="1"/>
  <c r="G6" i="8" s="1"/>
  <c r="G6" i="16" s="1"/>
  <c r="G6" i="20" s="1"/>
  <c r="H4" i="1"/>
  <c r="H4" i="8" s="1"/>
  <c r="H4" i="16" s="1"/>
  <c r="H4" i="20" s="1"/>
  <c r="G4" i="2"/>
  <c r="I23" i="6"/>
  <c r="I24" i="6" s="1"/>
  <c r="I78" i="6" s="1"/>
  <c r="K14" i="5"/>
  <c r="K51" i="9"/>
  <c r="K16" i="9"/>
  <c r="K17" i="9" s="1"/>
  <c r="K20" i="9" s="1"/>
  <c r="J60" i="8"/>
  <c r="J39" i="2"/>
  <c r="J40" i="2" s="1"/>
  <c r="J95" i="2" s="1"/>
  <c r="H39" i="6"/>
  <c r="H40" i="6" s="1"/>
  <c r="H79" i="6" s="1"/>
  <c r="H72" i="4"/>
  <c r="H73" i="4" s="1"/>
  <c r="H74" i="4" s="1"/>
  <c r="H81" i="4" s="1"/>
  <c r="H38" i="4"/>
  <c r="O72" i="4"/>
  <c r="O73" i="4" s="1"/>
  <c r="O74" i="4" s="1"/>
  <c r="O81" i="4" s="1"/>
  <c r="O38" i="4"/>
  <c r="F57" i="7"/>
  <c r="F58" i="7" s="1"/>
  <c r="F80" i="7" s="1"/>
  <c r="N56" i="14"/>
  <c r="J72" i="4"/>
  <c r="J73" i="4" s="1"/>
  <c r="J74" i="4" s="1"/>
  <c r="J81" i="4" s="1"/>
  <c r="J38" i="4"/>
  <c r="O60" i="8"/>
  <c r="O39" i="2"/>
  <c r="O40" i="2" s="1"/>
  <c r="O95" i="2" s="1"/>
  <c r="N39" i="14"/>
  <c r="O31" i="14"/>
  <c r="G26" i="11" s="1"/>
  <c r="N60" i="14"/>
  <c r="N34" i="14"/>
  <c r="N57" i="7"/>
  <c r="N58" i="7" s="1"/>
  <c r="N80" i="7" s="1"/>
  <c r="N82" i="7" s="1"/>
  <c r="N23" i="11" s="1"/>
  <c r="J95" i="8"/>
  <c r="L44" i="8"/>
  <c r="L23" i="2"/>
  <c r="L24" i="2" s="1"/>
  <c r="N27" i="14"/>
  <c r="F12" i="11"/>
  <c r="F6" i="7"/>
  <c r="F6" i="6"/>
  <c r="F6" i="4"/>
  <c r="F6" i="3"/>
  <c r="G74" i="9"/>
  <c r="G75" i="9" s="1"/>
  <c r="G82" i="9" s="1"/>
  <c r="G73" i="6"/>
  <c r="G74" i="6" s="1"/>
  <c r="G81" i="6" s="1"/>
  <c r="L60" i="8"/>
  <c r="L39" i="2"/>
  <c r="L40" i="2" s="1"/>
  <c r="L95" i="2" s="1"/>
  <c r="K79" i="8"/>
  <c r="J79" i="8"/>
  <c r="I31" i="1"/>
  <c r="I38" i="2" s="1"/>
  <c r="K49" i="9"/>
  <c r="L14" i="5"/>
  <c r="H72" i="3"/>
  <c r="H73" i="3" s="1"/>
  <c r="H74" i="3" s="1"/>
  <c r="H81" i="3" s="1"/>
  <c r="H38" i="3"/>
  <c r="H57" i="4"/>
  <c r="H58" i="4" s="1"/>
  <c r="H80" i="4" s="1"/>
  <c r="J39" i="6"/>
  <c r="J40" i="6" s="1"/>
  <c r="J79" i="6" s="1"/>
  <c r="M39" i="9"/>
  <c r="M40" i="9" s="1"/>
  <c r="M80" i="9" s="1"/>
  <c r="N72" i="4"/>
  <c r="N73" i="4" s="1"/>
  <c r="N74" i="4" s="1"/>
  <c r="N81" i="4" s="1"/>
  <c r="N38" i="4"/>
  <c r="L74" i="9"/>
  <c r="L75" i="9" s="1"/>
  <c r="L82" i="9" s="1"/>
  <c r="K72" i="3"/>
  <c r="K73" i="3" s="1"/>
  <c r="K74" i="3" s="1"/>
  <c r="K81" i="3" s="1"/>
  <c r="K38" i="3"/>
  <c r="M54" i="2"/>
  <c r="M31" i="1"/>
  <c r="M38" i="2" s="1"/>
  <c r="M16" i="10"/>
  <c r="M17" i="10" s="1"/>
  <c r="M20" i="10" s="1"/>
  <c r="M23" i="10" s="1"/>
  <c r="M24" i="10" s="1"/>
  <c r="M79" i="10" s="1"/>
  <c r="M39" i="6"/>
  <c r="M40" i="6" s="1"/>
  <c r="M79" i="6" s="1"/>
  <c r="N63" i="14"/>
  <c r="F10" i="11"/>
  <c r="F4" i="7"/>
  <c r="F4" i="6"/>
  <c r="F4" i="4"/>
  <c r="F4" i="3"/>
  <c r="G57" i="6"/>
  <c r="G58" i="6" s="1"/>
  <c r="G80" i="6" s="1"/>
  <c r="N44" i="8"/>
  <c r="N23" i="2"/>
  <c r="N24" i="2" s="1"/>
  <c r="K57" i="7"/>
  <c r="K58" i="7" s="1"/>
  <c r="K80" i="7" s="1"/>
  <c r="N54" i="2"/>
  <c r="N31" i="1"/>
  <c r="N38" i="2" s="1"/>
  <c r="K31" i="1"/>
  <c r="K38" i="2" s="1"/>
  <c r="H57" i="7"/>
  <c r="H58" i="7" s="1"/>
  <c r="H80" i="7" s="1"/>
  <c r="H52" i="9"/>
  <c r="H55" i="9" s="1"/>
  <c r="N16" i="10"/>
  <c r="N17" i="10" s="1"/>
  <c r="N20" i="10" s="1"/>
  <c r="N23" i="10" s="1"/>
  <c r="N24" i="10" s="1"/>
  <c r="N79" i="10" s="1"/>
  <c r="L64" i="7"/>
  <c r="L67" i="7" s="1"/>
  <c r="L70" i="7" s="1"/>
  <c r="L73" i="7" s="1"/>
  <c r="L74" i="7" s="1"/>
  <c r="L81" i="7" s="1"/>
  <c r="I23" i="7"/>
  <c r="I24" i="7" s="1"/>
  <c r="I78" i="7" s="1"/>
  <c r="M95" i="8"/>
  <c r="M57" i="3"/>
  <c r="M58" i="3" s="1"/>
  <c r="M80" i="3" s="1"/>
  <c r="M39" i="10"/>
  <c r="M40" i="10" s="1"/>
  <c r="M80" i="10" s="1"/>
  <c r="H23" i="4"/>
  <c r="H24" i="4" s="1"/>
  <c r="H78" i="4" s="1"/>
  <c r="J73" i="6"/>
  <c r="J74" i="6" s="1"/>
  <c r="J81" i="6" s="1"/>
  <c r="J72" i="3"/>
  <c r="J73" i="3" s="1"/>
  <c r="J74" i="3" s="1"/>
  <c r="J81" i="3" s="1"/>
  <c r="J38" i="3"/>
  <c r="G11" i="11"/>
  <c r="G5" i="6"/>
  <c r="G5" i="7"/>
  <c r="G5" i="3"/>
  <c r="G5" i="4"/>
  <c r="G137" i="1"/>
  <c r="G133" i="1"/>
  <c r="G129" i="1"/>
  <c r="G128" i="1"/>
  <c r="G138" i="1"/>
  <c r="G125" i="1"/>
  <c r="K95" i="8"/>
  <c r="G38" i="4"/>
  <c r="G72" i="4"/>
  <c r="G73" i="4" s="1"/>
  <c r="G74" i="4" s="1"/>
  <c r="G81" i="4" s="1"/>
  <c r="N37" i="14"/>
  <c r="N38" i="14"/>
  <c r="F23" i="2"/>
  <c r="F24" i="2" s="1"/>
  <c r="I14" i="5"/>
  <c r="M38" i="3"/>
  <c r="M72" i="3"/>
  <c r="M73" i="3" s="1"/>
  <c r="M74" i="3" s="1"/>
  <c r="M81" i="3" s="1"/>
  <c r="O16" i="10"/>
  <c r="O17" i="10" s="1"/>
  <c r="O20" i="10" s="1"/>
  <c r="O23" i="10" s="1"/>
  <c r="O24" i="10" s="1"/>
  <c r="O79" i="10" s="1"/>
  <c r="J57" i="7"/>
  <c r="J58" i="7" s="1"/>
  <c r="J80" i="7" s="1"/>
  <c r="J73" i="9"/>
  <c r="J38" i="9"/>
  <c r="J39" i="9" s="1"/>
  <c r="J40" i="9" s="1"/>
  <c r="J80" i="9" s="1"/>
  <c r="G57" i="7"/>
  <c r="G58" i="7" s="1"/>
  <c r="G80" i="7" s="1"/>
  <c r="M44" i="8"/>
  <c r="M23" i="2"/>
  <c r="M24" i="2" s="1"/>
  <c r="M79" i="8"/>
  <c r="I72" i="3"/>
  <c r="I73" i="3" s="1"/>
  <c r="I74" i="3" s="1"/>
  <c r="I81" i="3" s="1"/>
  <c r="I38" i="3"/>
  <c r="F72" i="4"/>
  <c r="F73" i="4" s="1"/>
  <c r="F74" i="4" s="1"/>
  <c r="F81" i="4" s="1"/>
  <c r="F38" i="4"/>
  <c r="L72" i="3"/>
  <c r="L73" i="3" s="1"/>
  <c r="L74" i="3" s="1"/>
  <c r="L81" i="3" s="1"/>
  <c r="L38" i="3"/>
  <c r="G39" i="10"/>
  <c r="G40" i="10" s="1"/>
  <c r="G80" i="10" s="1"/>
  <c r="F54" i="2"/>
  <c r="F31" i="1"/>
  <c r="F38" i="2" s="1"/>
  <c r="J16" i="9"/>
  <c r="J17" i="9" s="1"/>
  <c r="J20" i="9" s="1"/>
  <c r="J51" i="9"/>
  <c r="H79" i="8"/>
  <c r="I24" i="8"/>
  <c r="I85" i="8" s="1"/>
  <c r="I25" i="8"/>
  <c r="I69" i="8" s="1"/>
  <c r="O79" i="8"/>
  <c r="K44" i="8"/>
  <c r="K23" i="2"/>
  <c r="K24" i="2" s="1"/>
  <c r="F14" i="5"/>
  <c r="O39" i="9"/>
  <c r="O40" i="9" s="1"/>
  <c r="O80" i="9" s="1"/>
  <c r="H95" i="8"/>
  <c r="I44" i="8"/>
  <c r="I23" i="2"/>
  <c r="I24" i="2" s="1"/>
  <c r="F16" i="10"/>
  <c r="F17" i="10" s="1"/>
  <c r="F20" i="10" s="1"/>
  <c r="F23" i="10" s="1"/>
  <c r="F24" i="10" s="1"/>
  <c r="F79" i="10" s="1"/>
  <c r="M23" i="9"/>
  <c r="M24" i="9" s="1"/>
  <c r="M79" i="9" s="1"/>
  <c r="I39" i="6"/>
  <c r="I40" i="6" s="1"/>
  <c r="I79" i="6" s="1"/>
  <c r="N39" i="6"/>
  <c r="N40" i="6" s="1"/>
  <c r="N79" i="6" s="1"/>
  <c r="I38" i="4"/>
  <c r="I72" i="4"/>
  <c r="I73" i="4" s="1"/>
  <c r="I74" i="4" s="1"/>
  <c r="I81" i="4" s="1"/>
  <c r="R17" i="12"/>
  <c r="Q17" i="12"/>
  <c r="U17" i="12" s="1"/>
  <c r="P17" i="12"/>
  <c r="T17" i="12" s="1"/>
  <c r="S17" i="12"/>
  <c r="N61" i="14"/>
  <c r="N57" i="14"/>
  <c r="J49" i="9"/>
  <c r="N49" i="9"/>
  <c r="N52" i="9" s="1"/>
  <c r="N55" i="9" s="1"/>
  <c r="N19" i="14"/>
  <c r="O19" i="14" s="1"/>
  <c r="N21" i="14"/>
  <c r="F30" i="5"/>
  <c r="O74" i="9"/>
  <c r="O75" i="9" s="1"/>
  <c r="O82" i="9" s="1"/>
  <c r="J44" i="8"/>
  <c r="J45" i="8" s="1"/>
  <c r="J46" i="8" s="1"/>
  <c r="J23" i="2"/>
  <c r="J24" i="2" s="1"/>
  <c r="N23" i="9"/>
  <c r="N24" i="9" s="1"/>
  <c r="N79" i="9" s="1"/>
  <c r="O95" i="8"/>
  <c r="I73" i="2"/>
  <c r="I74" i="2" s="1"/>
  <c r="I97" i="2" s="1"/>
  <c r="K73" i="6"/>
  <c r="K74" i="6" s="1"/>
  <c r="K81" i="6" s="1"/>
  <c r="F49" i="10"/>
  <c r="M14" i="5"/>
  <c r="M17" i="5" s="1"/>
  <c r="J55" i="5"/>
  <c r="J56" i="5" s="1"/>
  <c r="J96" i="5" s="1"/>
  <c r="L57" i="7"/>
  <c r="L58" i="7" s="1"/>
  <c r="L80" i="7" s="1"/>
  <c r="L57" i="3"/>
  <c r="L58" i="3" s="1"/>
  <c r="L80" i="3" s="1"/>
  <c r="L72" i="4"/>
  <c r="L73" i="4" s="1"/>
  <c r="L74" i="4" s="1"/>
  <c r="L81" i="4" s="1"/>
  <c r="L38" i="4"/>
  <c r="O44" i="8"/>
  <c r="O23" i="2"/>
  <c r="O24" i="2" s="1"/>
  <c r="R16" i="12"/>
  <c r="Q16" i="12"/>
  <c r="U16" i="12" s="1"/>
  <c r="P16" i="12"/>
  <c r="T16" i="12" s="1"/>
  <c r="S16" i="12"/>
  <c r="N36" i="14"/>
  <c r="N33" i="14"/>
  <c r="M57" i="7"/>
  <c r="M58" i="7" s="1"/>
  <c r="M80" i="7" s="1"/>
  <c r="N79" i="8"/>
  <c r="O73" i="6"/>
  <c r="O74" i="6" s="1"/>
  <c r="O81" i="6" s="1"/>
  <c r="G16" i="10"/>
  <c r="G17" i="10" s="1"/>
  <c r="G20" i="10" s="1"/>
  <c r="G23" i="10" s="1"/>
  <c r="G24" i="10" s="1"/>
  <c r="G79" i="10" s="1"/>
  <c r="I79" i="8"/>
  <c r="I57" i="4"/>
  <c r="I58" i="4" s="1"/>
  <c r="I80" i="4" s="1"/>
  <c r="G52" i="9"/>
  <c r="G55" i="9" s="1"/>
  <c r="G58" i="9" s="1"/>
  <c r="G59" i="9" s="1"/>
  <c r="G81" i="9" s="1"/>
  <c r="I74" i="9"/>
  <c r="I75" i="9" s="1"/>
  <c r="I82" i="9" s="1"/>
  <c r="F39" i="6"/>
  <c r="F40" i="6" s="1"/>
  <c r="F79" i="6" s="1"/>
  <c r="M38" i="4"/>
  <c r="M72" i="4"/>
  <c r="M73" i="4" s="1"/>
  <c r="M74" i="4" s="1"/>
  <c r="M81" i="4" s="1"/>
  <c r="M117" i="20" l="1"/>
  <c r="M174" i="20" s="1"/>
  <c r="H108" i="18"/>
  <c r="H172" i="18" s="1"/>
  <c r="O41" i="18"/>
  <c r="O44" i="18" s="1"/>
  <c r="O14" i="5"/>
  <c r="K48" i="20"/>
  <c r="K48" i="19"/>
  <c r="O23" i="8"/>
  <c r="I59" i="18"/>
  <c r="I158" i="18" s="1"/>
  <c r="L23" i="8"/>
  <c r="L25" i="8" s="1"/>
  <c r="L69" i="8" s="1"/>
  <c r="I45" i="8"/>
  <c r="I46" i="8" s="1"/>
  <c r="I50" i="16"/>
  <c r="I51" i="16" s="1"/>
  <c r="I135" i="18"/>
  <c r="I178" i="18" s="1"/>
  <c r="O59" i="18"/>
  <c r="O158" i="18" s="1"/>
  <c r="K59" i="18"/>
  <c r="K158" i="18" s="1"/>
  <c r="H59" i="19"/>
  <c r="H158" i="19" s="1"/>
  <c r="H90" i="16"/>
  <c r="H92" i="16" s="1"/>
  <c r="H95" i="16" s="1"/>
  <c r="H98" i="16" s="1"/>
  <c r="H14" i="5"/>
  <c r="H23" i="8"/>
  <c r="H28" i="5"/>
  <c r="H30" i="5" s="1"/>
  <c r="H33" i="5" s="1"/>
  <c r="L117" i="18"/>
  <c r="L174" i="18" s="1"/>
  <c r="O21" i="16"/>
  <c r="O28" i="5"/>
  <c r="O30" i="5" s="1"/>
  <c r="H23" i="16"/>
  <c r="H74" i="16" s="1"/>
  <c r="H76" i="16" s="1"/>
  <c r="H79" i="16" s="1"/>
  <c r="H82" i="16" s="1"/>
  <c r="H85" i="16" s="1"/>
  <c r="H86" i="16" s="1"/>
  <c r="O58" i="9"/>
  <c r="O59" i="9" s="1"/>
  <c r="O81" i="9" s="1"/>
  <c r="L23" i="9"/>
  <c r="L24" i="9" s="1"/>
  <c r="L79" i="9" s="1"/>
  <c r="J117" i="18"/>
  <c r="J174" i="18" s="1"/>
  <c r="J23" i="9"/>
  <c r="J24" i="9" s="1"/>
  <c r="J79" i="9" s="1"/>
  <c r="N58" i="9"/>
  <c r="N59" i="9" s="1"/>
  <c r="N81" i="9" s="1"/>
  <c r="N83" i="9" s="1"/>
  <c r="N22" i="11" s="1"/>
  <c r="N139" i="20"/>
  <c r="I101" i="16"/>
  <c r="I102" i="16" s="1"/>
  <c r="J85" i="16"/>
  <c r="J86" i="16" s="1"/>
  <c r="H59" i="20"/>
  <c r="H158" i="20" s="1"/>
  <c r="O45" i="8"/>
  <c r="O46" i="8" s="1"/>
  <c r="I108" i="18"/>
  <c r="I172" i="18" s="1"/>
  <c r="M135" i="18"/>
  <c r="M178" i="18" s="1"/>
  <c r="L108" i="18"/>
  <c r="L172" i="18" s="1"/>
  <c r="O50" i="16"/>
  <c r="O51" i="16" s="1"/>
  <c r="O23" i="9"/>
  <c r="O24" i="9" s="1"/>
  <c r="O79" i="9" s="1"/>
  <c r="H135" i="18"/>
  <c r="H178" i="18" s="1"/>
  <c r="I59" i="20"/>
  <c r="I158" i="20" s="1"/>
  <c r="I59" i="19"/>
  <c r="I158" i="19" s="1"/>
  <c r="H59" i="18"/>
  <c r="H158" i="18" s="1"/>
  <c r="G23" i="9"/>
  <c r="G24" i="9" s="1"/>
  <c r="G79" i="9" s="1"/>
  <c r="G83" i="9" s="1"/>
  <c r="G22" i="11" s="1"/>
  <c r="L135" i="20"/>
  <c r="L178" i="20" s="1"/>
  <c r="L135" i="18"/>
  <c r="L178" i="18" s="1"/>
  <c r="G135" i="18"/>
  <c r="G178" i="18" s="1"/>
  <c r="K108" i="19"/>
  <c r="K172" i="19" s="1"/>
  <c r="G144" i="18"/>
  <c r="G180" i="18" s="1"/>
  <c r="K24" i="8"/>
  <c r="K85" i="8" s="1"/>
  <c r="F82" i="7"/>
  <c r="F23" i="11" s="1"/>
  <c r="O117" i="18"/>
  <c r="O174" i="18" s="1"/>
  <c r="L117" i="20"/>
  <c r="L174" i="20" s="1"/>
  <c r="I108" i="20"/>
  <c r="I172" i="20" s="1"/>
  <c r="J82" i="7"/>
  <c r="J23" i="11" s="1"/>
  <c r="K45" i="8"/>
  <c r="K46" i="8" s="1"/>
  <c r="M82" i="7"/>
  <c r="M23" i="11" s="1"/>
  <c r="H58" i="9"/>
  <c r="H59" i="9" s="1"/>
  <c r="H81" i="9" s="1"/>
  <c r="F108" i="18"/>
  <c r="F172" i="18" s="1"/>
  <c r="N144" i="20"/>
  <c r="N180" i="20" s="1"/>
  <c r="J59" i="20"/>
  <c r="J158" i="20" s="1"/>
  <c r="H108" i="19"/>
  <c r="H172" i="19" s="1"/>
  <c r="H135" i="19"/>
  <c r="H178" i="19" s="1"/>
  <c r="J135" i="18"/>
  <c r="J178" i="18" s="1"/>
  <c r="L59" i="19"/>
  <c r="L158" i="19" s="1"/>
  <c r="H39" i="2"/>
  <c r="H40" i="2" s="1"/>
  <c r="H95" i="2" s="1"/>
  <c r="I117" i="20"/>
  <c r="I174" i="20" s="1"/>
  <c r="M108" i="20"/>
  <c r="M172" i="20" s="1"/>
  <c r="N108" i="19"/>
  <c r="N172" i="19" s="1"/>
  <c r="L59" i="20"/>
  <c r="L158" i="20" s="1"/>
  <c r="O108" i="20"/>
  <c r="O172" i="20" s="1"/>
  <c r="O108" i="18"/>
  <c r="O172" i="18" s="1"/>
  <c r="F117" i="18"/>
  <c r="F174" i="18" s="1"/>
  <c r="J50" i="16"/>
  <c r="J51" i="16" s="1"/>
  <c r="H135" i="20"/>
  <c r="H178" i="20" s="1"/>
  <c r="O20" i="19"/>
  <c r="O150" i="19" s="1"/>
  <c r="M59" i="19"/>
  <c r="M158" i="19" s="1"/>
  <c r="H117" i="20"/>
  <c r="H174" i="20" s="1"/>
  <c r="M135" i="20"/>
  <c r="M178" i="20" s="1"/>
  <c r="G59" i="18"/>
  <c r="G158" i="18" s="1"/>
  <c r="I117" i="19"/>
  <c r="I174" i="19" s="1"/>
  <c r="J117" i="20"/>
  <c r="J174" i="20" s="1"/>
  <c r="L59" i="18"/>
  <c r="L158" i="18" s="1"/>
  <c r="J117" i="19"/>
  <c r="J174" i="19" s="1"/>
  <c r="O59" i="20"/>
  <c r="O158" i="20" s="1"/>
  <c r="K59" i="19"/>
  <c r="K158" i="19" s="1"/>
  <c r="K101" i="16"/>
  <c r="K102" i="16" s="1"/>
  <c r="N117" i="19"/>
  <c r="N174" i="19" s="1"/>
  <c r="J108" i="19"/>
  <c r="J172" i="19" s="1"/>
  <c r="K117" i="18"/>
  <c r="K174" i="18" s="1"/>
  <c r="J20" i="20"/>
  <c r="J150" i="20" s="1"/>
  <c r="K158" i="20"/>
  <c r="K160" i="19"/>
  <c r="J160" i="19"/>
  <c r="L160" i="19"/>
  <c r="I160" i="19"/>
  <c r="N160" i="20"/>
  <c r="L160" i="20"/>
  <c r="N21" i="16"/>
  <c r="N23" i="8"/>
  <c r="N28" i="5"/>
  <c r="N30" i="5" s="1"/>
  <c r="N33" i="5" s="1"/>
  <c r="N12" i="5"/>
  <c r="I71" i="8"/>
  <c r="I74" i="8" s="1"/>
  <c r="I77" i="8" s="1"/>
  <c r="I80" i="8" s="1"/>
  <c r="I81" i="8" s="1"/>
  <c r="I41" i="19"/>
  <c r="M25" i="8"/>
  <c r="M69" i="8" s="1"/>
  <c r="M90" i="16"/>
  <c r="M92" i="16" s="1"/>
  <c r="M95" i="16" s="1"/>
  <c r="M98" i="16" s="1"/>
  <c r="M101" i="16" s="1"/>
  <c r="M102" i="16" s="1"/>
  <c r="M44" i="20"/>
  <c r="F50" i="18"/>
  <c r="F156" i="18" s="1"/>
  <c r="J108" i="20"/>
  <c r="J172" i="20" s="1"/>
  <c r="M135" i="19"/>
  <c r="M178" i="19" s="1"/>
  <c r="J59" i="19"/>
  <c r="J158" i="19" s="1"/>
  <c r="H160" i="20"/>
  <c r="I50" i="20"/>
  <c r="I156" i="20" s="1"/>
  <c r="M59" i="20"/>
  <c r="M18" i="19"/>
  <c r="M18" i="20"/>
  <c r="O129" i="18"/>
  <c r="O135" i="18" s="1"/>
  <c r="O178" i="18" s="1"/>
  <c r="O129" i="20"/>
  <c r="O135" i="20" s="1"/>
  <c r="O178" i="20" s="1"/>
  <c r="O129" i="19"/>
  <c r="O135" i="19" s="1"/>
  <c r="O178" i="19" s="1"/>
  <c r="I87" i="8"/>
  <c r="I90" i="8" s="1"/>
  <c r="I93" i="8" s="1"/>
  <c r="I96" i="8" s="1"/>
  <c r="I97" i="8" s="1"/>
  <c r="I44" i="19"/>
  <c r="L71" i="8"/>
  <c r="L74" i="8" s="1"/>
  <c r="L77" i="8" s="1"/>
  <c r="L41" i="19"/>
  <c r="H23" i="9"/>
  <c r="H24" i="9" s="1"/>
  <c r="H79" i="9" s="1"/>
  <c r="H83" i="9" s="1"/>
  <c r="H22" i="11" s="1"/>
  <c r="I117" i="18"/>
  <c r="I174" i="18" s="1"/>
  <c r="M117" i="19"/>
  <c r="M174" i="19" s="1"/>
  <c r="F59" i="18"/>
  <c r="F158" i="18" s="1"/>
  <c r="M117" i="18"/>
  <c r="M174" i="18" s="1"/>
  <c r="H160" i="19"/>
  <c r="L108" i="20"/>
  <c r="L172" i="20" s="1"/>
  <c r="H82" i="7"/>
  <c r="H23" i="11" s="1"/>
  <c r="L117" i="19"/>
  <c r="L174" i="19" s="1"/>
  <c r="M108" i="19"/>
  <c r="M172" i="19" s="1"/>
  <c r="J135" i="19"/>
  <c r="J178" i="19" s="1"/>
  <c r="J59" i="18"/>
  <c r="J158" i="18" s="1"/>
  <c r="N59" i="20"/>
  <c r="N158" i="20" s="1"/>
  <c r="K108" i="20"/>
  <c r="K172" i="20" s="1"/>
  <c r="L90" i="16"/>
  <c r="L92" i="16" s="1"/>
  <c r="L95" i="16" s="1"/>
  <c r="L98" i="16" s="1"/>
  <c r="L101" i="16" s="1"/>
  <c r="L102" i="16" s="1"/>
  <c r="L44" i="20"/>
  <c r="L50" i="20" s="1"/>
  <c r="L85" i="16"/>
  <c r="L86" i="16" s="1"/>
  <c r="K74" i="16"/>
  <c r="K76" i="16" s="1"/>
  <c r="K79" i="16" s="1"/>
  <c r="K82" i="16" s="1"/>
  <c r="K85" i="16" s="1"/>
  <c r="K86" i="16" s="1"/>
  <c r="K41" i="20"/>
  <c r="K50" i="20" s="1"/>
  <c r="K156" i="20" s="1"/>
  <c r="N117" i="18"/>
  <c r="N174" i="18" s="1"/>
  <c r="O160" i="20"/>
  <c r="L20" i="19"/>
  <c r="L150" i="19" s="1"/>
  <c r="L135" i="19"/>
  <c r="L178" i="19" s="1"/>
  <c r="N135" i="20"/>
  <c r="N178" i="20" s="1"/>
  <c r="J135" i="20"/>
  <c r="J178" i="20" s="1"/>
  <c r="N59" i="19"/>
  <c r="N158" i="19" s="1"/>
  <c r="N160" i="19"/>
  <c r="J160" i="20"/>
  <c r="I108" i="19"/>
  <c r="I172" i="19" s="1"/>
  <c r="K117" i="20"/>
  <c r="K174" i="20" s="1"/>
  <c r="H108" i="20"/>
  <c r="H172" i="20" s="1"/>
  <c r="J142" i="20"/>
  <c r="J142" i="19"/>
  <c r="N15" i="20"/>
  <c r="N15" i="19"/>
  <c r="I15" i="20"/>
  <c r="I20" i="20" s="1"/>
  <c r="I150" i="20" s="1"/>
  <c r="I15" i="19"/>
  <c r="I20" i="19" s="1"/>
  <c r="I150" i="19" s="1"/>
  <c r="O82" i="7"/>
  <c r="O23" i="11" s="1"/>
  <c r="H15" i="20"/>
  <c r="H20" i="20" s="1"/>
  <c r="H150" i="20" s="1"/>
  <c r="H15" i="19"/>
  <c r="H20" i="19" s="1"/>
  <c r="H150" i="19" s="1"/>
  <c r="J20" i="18"/>
  <c r="J150" i="18" s="1"/>
  <c r="I135" i="19"/>
  <c r="I178" i="19" s="1"/>
  <c r="M160" i="19"/>
  <c r="O117" i="20"/>
  <c r="O174" i="20" s="1"/>
  <c r="G117" i="18"/>
  <c r="G174" i="18" s="1"/>
  <c r="N135" i="19"/>
  <c r="N178" i="19" s="1"/>
  <c r="N59" i="18"/>
  <c r="N158" i="18" s="1"/>
  <c r="M87" i="8"/>
  <c r="M90" i="8" s="1"/>
  <c r="M93" i="8" s="1"/>
  <c r="M96" i="8" s="1"/>
  <c r="M97" i="8" s="1"/>
  <c r="M44" i="19"/>
  <c r="G32" i="18"/>
  <c r="G35" i="18" s="1"/>
  <c r="G38" i="18" s="1"/>
  <c r="G154" i="18" s="1"/>
  <c r="K15" i="19"/>
  <c r="K20" i="19" s="1"/>
  <c r="K150" i="19" s="1"/>
  <c r="K15" i="20"/>
  <c r="K20" i="20" s="1"/>
  <c r="K150" i="20" s="1"/>
  <c r="N18" i="20"/>
  <c r="N18" i="19"/>
  <c r="K87" i="8"/>
  <c r="K90" i="8" s="1"/>
  <c r="K93" i="8" s="1"/>
  <c r="K96" i="8" s="1"/>
  <c r="K97" i="8" s="1"/>
  <c r="K44" i="19"/>
  <c r="J87" i="8"/>
  <c r="J90" i="8" s="1"/>
  <c r="J93" i="8" s="1"/>
  <c r="J96" i="8" s="1"/>
  <c r="J97" i="8" s="1"/>
  <c r="J44" i="19"/>
  <c r="J90" i="16"/>
  <c r="J92" i="16" s="1"/>
  <c r="J95" i="16" s="1"/>
  <c r="J98" i="16" s="1"/>
  <c r="J101" i="16" s="1"/>
  <c r="J102" i="16" s="1"/>
  <c r="J44" i="20"/>
  <c r="J50" i="20" s="1"/>
  <c r="O20" i="18"/>
  <c r="O150" i="18" s="1"/>
  <c r="H117" i="18"/>
  <c r="H174" i="18" s="1"/>
  <c r="H117" i="19"/>
  <c r="H174" i="19" s="1"/>
  <c r="J20" i="19"/>
  <c r="J150" i="19" s="1"/>
  <c r="N135" i="18"/>
  <c r="N178" i="18" s="1"/>
  <c r="K117" i="19"/>
  <c r="K174" i="19" s="1"/>
  <c r="I82" i="7"/>
  <c r="I23" i="11" s="1"/>
  <c r="M15" i="20"/>
  <c r="M15" i="19"/>
  <c r="M20" i="19" s="1"/>
  <c r="M150" i="19" s="1"/>
  <c r="K71" i="8"/>
  <c r="K74" i="8" s="1"/>
  <c r="K77" i="8" s="1"/>
  <c r="K80" i="8" s="1"/>
  <c r="K81" i="8" s="1"/>
  <c r="K41" i="19"/>
  <c r="K129" i="19"/>
  <c r="K135" i="19" s="1"/>
  <c r="K178" i="19" s="1"/>
  <c r="K129" i="20"/>
  <c r="K135" i="20" s="1"/>
  <c r="K178" i="20" s="1"/>
  <c r="L20" i="18"/>
  <c r="L150" i="18" s="1"/>
  <c r="N144" i="19"/>
  <c r="N180" i="19" s="1"/>
  <c r="N108" i="20"/>
  <c r="N172" i="20" s="1"/>
  <c r="O108" i="19"/>
  <c r="O172" i="19" s="1"/>
  <c r="O20" i="20"/>
  <c r="O150" i="20" s="1"/>
  <c r="M50" i="20"/>
  <c r="M156" i="20" s="1"/>
  <c r="I135" i="20"/>
  <c r="I178" i="20" s="1"/>
  <c r="F135" i="18"/>
  <c r="F178" i="18" s="1"/>
  <c r="N117" i="20"/>
  <c r="N174" i="20" s="1"/>
  <c r="O117" i="19"/>
  <c r="O174" i="19" s="1"/>
  <c r="M139" i="18"/>
  <c r="M144" i="18" s="1"/>
  <c r="M139" i="20"/>
  <c r="M144" i="20" s="1"/>
  <c r="M139" i="19"/>
  <c r="M144" i="19" s="1"/>
  <c r="L139" i="18"/>
  <c r="L144" i="18" s="1"/>
  <c r="L139" i="19"/>
  <c r="L144" i="19" s="1"/>
  <c r="L139" i="20"/>
  <c r="L144" i="20" s="1"/>
  <c r="N180" i="18"/>
  <c r="K23" i="9"/>
  <c r="K24" i="9" s="1"/>
  <c r="K79" i="9" s="1"/>
  <c r="I23" i="9"/>
  <c r="I24" i="9" s="1"/>
  <c r="I79" i="9" s="1"/>
  <c r="I83" i="9" s="1"/>
  <c r="I22" i="11" s="1"/>
  <c r="H139" i="18"/>
  <c r="H144" i="18" s="1"/>
  <c r="H139" i="19"/>
  <c r="H144" i="19" s="1"/>
  <c r="H139" i="20"/>
  <c r="H144" i="20" s="1"/>
  <c r="K139" i="18"/>
  <c r="K144" i="18" s="1"/>
  <c r="K139" i="19"/>
  <c r="K144" i="19" s="1"/>
  <c r="K139" i="20"/>
  <c r="K144" i="20" s="1"/>
  <c r="I139" i="18"/>
  <c r="I144" i="18" s="1"/>
  <c r="I139" i="20"/>
  <c r="I144" i="20" s="1"/>
  <c r="I139" i="19"/>
  <c r="I144" i="19" s="1"/>
  <c r="L58" i="9"/>
  <c r="L59" i="9" s="1"/>
  <c r="L81" i="9" s="1"/>
  <c r="J139" i="18"/>
  <c r="J139" i="20"/>
  <c r="J144" i="20" s="1"/>
  <c r="J139" i="19"/>
  <c r="M58" i="9"/>
  <c r="M59" i="9" s="1"/>
  <c r="M81" i="9" s="1"/>
  <c r="M83" i="9" s="1"/>
  <c r="M22" i="11" s="1"/>
  <c r="O139" i="18"/>
  <c r="O144" i="18" s="1"/>
  <c r="O139" i="20"/>
  <c r="O144" i="20" s="1"/>
  <c r="O139" i="19"/>
  <c r="O144" i="19" s="1"/>
  <c r="J66" i="16"/>
  <c r="J67" i="16" s="1"/>
  <c r="O66" i="16"/>
  <c r="O67" i="16" s="1"/>
  <c r="N50" i="16"/>
  <c r="N51" i="16" s="1"/>
  <c r="I85" i="16"/>
  <c r="I86" i="16" s="1"/>
  <c r="L50" i="16"/>
  <c r="L51" i="16" s="1"/>
  <c r="K50" i="16"/>
  <c r="K51" i="16" s="1"/>
  <c r="H4" i="18"/>
  <c r="H4" i="19"/>
  <c r="G6" i="18"/>
  <c r="G6" i="19"/>
  <c r="M50" i="16"/>
  <c r="M51" i="16" s="1"/>
  <c r="N108" i="18"/>
  <c r="N172" i="18" s="1"/>
  <c r="H45" i="8"/>
  <c r="H46" i="8" s="1"/>
  <c r="J25" i="8"/>
  <c r="J69" i="8" s="1"/>
  <c r="N45" i="8"/>
  <c r="N46" i="8" s="1"/>
  <c r="M94" i="2"/>
  <c r="N94" i="2"/>
  <c r="L94" i="2"/>
  <c r="L99" i="2" s="1"/>
  <c r="L16" i="11" s="1"/>
  <c r="F74" i="9"/>
  <c r="F75" i="9" s="1"/>
  <c r="F82" i="9" s="1"/>
  <c r="F83" i="9" s="1"/>
  <c r="F142" i="18"/>
  <c r="F144" i="18" s="1"/>
  <c r="F180" i="18" s="1"/>
  <c r="O94" i="2"/>
  <c r="O99" i="2" s="1"/>
  <c r="O16" i="11" s="1"/>
  <c r="K94" i="2"/>
  <c r="J94" i="2"/>
  <c r="J99" i="2" s="1"/>
  <c r="J16" i="11" s="1"/>
  <c r="J52" i="9"/>
  <c r="J55" i="9" s="1"/>
  <c r="I94" i="2"/>
  <c r="J74" i="9"/>
  <c r="J75" i="9" s="1"/>
  <c r="J82" i="9" s="1"/>
  <c r="J142" i="18"/>
  <c r="H94" i="2"/>
  <c r="H99" i="2" s="1"/>
  <c r="H16" i="11" s="1"/>
  <c r="K49" i="10"/>
  <c r="K52" i="10" s="1"/>
  <c r="K55" i="10" s="1"/>
  <c r="K58" i="10" s="1"/>
  <c r="K59" i="10" s="1"/>
  <c r="K81" i="10" s="1"/>
  <c r="K83" i="10" s="1"/>
  <c r="K21" i="11" s="1"/>
  <c r="K129" i="18"/>
  <c r="K135" i="18" s="1"/>
  <c r="K178" i="18" s="1"/>
  <c r="K50" i="18"/>
  <c r="K156" i="18" s="1"/>
  <c r="M108" i="18"/>
  <c r="M172" i="18" s="1"/>
  <c r="G108" i="18"/>
  <c r="G172" i="18" s="1"/>
  <c r="J108" i="18"/>
  <c r="J172" i="18" s="1"/>
  <c r="K108" i="18"/>
  <c r="K172" i="18" s="1"/>
  <c r="O78" i="3"/>
  <c r="O82" i="3" s="1"/>
  <c r="O17" i="11" s="1"/>
  <c r="M45" i="8"/>
  <c r="M46" i="8" s="1"/>
  <c r="M85" i="16"/>
  <c r="M86" i="16" s="1"/>
  <c r="H101" i="16"/>
  <c r="H102" i="16" s="1"/>
  <c r="J61" i="8"/>
  <c r="J62" i="8" s="1"/>
  <c r="I50" i="18"/>
  <c r="I156" i="18" s="1"/>
  <c r="H50" i="18"/>
  <c r="H156" i="18" s="1"/>
  <c r="M44" i="18"/>
  <c r="M50" i="18" s="1"/>
  <c r="M156" i="18" s="1"/>
  <c r="L44" i="18"/>
  <c r="L50" i="18" s="1"/>
  <c r="F15" i="18"/>
  <c r="N65" i="16"/>
  <c r="N66" i="16" s="1"/>
  <c r="N67" i="16" s="1"/>
  <c r="N15" i="18"/>
  <c r="M65" i="16"/>
  <c r="M66" i="16" s="1"/>
  <c r="M67" i="16" s="1"/>
  <c r="M15" i="18"/>
  <c r="J14" i="5"/>
  <c r="J17" i="5" s="1"/>
  <c r="J41" i="18"/>
  <c r="F55" i="2"/>
  <c r="F56" i="2" s="1"/>
  <c r="F96" i="2" s="1"/>
  <c r="F18" i="18"/>
  <c r="K65" i="16"/>
  <c r="K66" i="16" s="1"/>
  <c r="K67" i="16" s="1"/>
  <c r="K15" i="18"/>
  <c r="K20" i="18" s="1"/>
  <c r="N55" i="2"/>
  <c r="N56" i="2" s="1"/>
  <c r="N96" i="2" s="1"/>
  <c r="N18" i="18"/>
  <c r="M55" i="2"/>
  <c r="M56" i="2" s="1"/>
  <c r="M96" i="2" s="1"/>
  <c r="M18" i="18"/>
  <c r="I65" i="16"/>
  <c r="I66" i="16" s="1"/>
  <c r="I67" i="16" s="1"/>
  <c r="I15" i="18"/>
  <c r="I20" i="18" s="1"/>
  <c r="I150" i="18" s="1"/>
  <c r="H65" i="16"/>
  <c r="H66" i="16" s="1"/>
  <c r="H67" i="16" s="1"/>
  <c r="H15" i="18"/>
  <c r="H20" i="18" s="1"/>
  <c r="H150" i="18" s="1"/>
  <c r="L39" i="3"/>
  <c r="L40" i="3" s="1"/>
  <c r="L79" i="3" s="1"/>
  <c r="L82" i="3" s="1"/>
  <c r="L17" i="11" s="1"/>
  <c r="L170" i="16"/>
  <c r="L171" i="16" s="1"/>
  <c r="L172" i="16" s="1"/>
  <c r="L174" i="16" s="1"/>
  <c r="M39" i="4"/>
  <c r="M40" i="4" s="1"/>
  <c r="M79" i="4" s="1"/>
  <c r="M82" i="4" s="1"/>
  <c r="M18" i="11" s="1"/>
  <c r="M205" i="16"/>
  <c r="M206" i="16" s="1"/>
  <c r="M207" i="16" s="1"/>
  <c r="I39" i="4"/>
  <c r="I40" i="4" s="1"/>
  <c r="I79" i="4" s="1"/>
  <c r="I82" i="4" s="1"/>
  <c r="I18" i="11" s="1"/>
  <c r="I205" i="16"/>
  <c r="I206" i="16" s="1"/>
  <c r="I207" i="16" s="1"/>
  <c r="M39" i="3"/>
  <c r="M40" i="3" s="1"/>
  <c r="M79" i="3" s="1"/>
  <c r="M82" i="3" s="1"/>
  <c r="M17" i="11" s="1"/>
  <c r="M170" i="16"/>
  <c r="M171" i="16" s="1"/>
  <c r="M172" i="16" s="1"/>
  <c r="M174" i="16" s="1"/>
  <c r="J39" i="3"/>
  <c r="J40" i="3" s="1"/>
  <c r="J79" i="3" s="1"/>
  <c r="J82" i="3" s="1"/>
  <c r="J17" i="11" s="1"/>
  <c r="J170" i="16"/>
  <c r="J171" i="16" s="1"/>
  <c r="J172" i="16" s="1"/>
  <c r="J174" i="16" s="1"/>
  <c r="K39" i="3"/>
  <c r="K40" i="3" s="1"/>
  <c r="K79" i="3" s="1"/>
  <c r="K82" i="3" s="1"/>
  <c r="K17" i="11" s="1"/>
  <c r="K170" i="16"/>
  <c r="K171" i="16" s="1"/>
  <c r="K172" i="16" s="1"/>
  <c r="K174" i="16" s="1"/>
  <c r="H39" i="3"/>
  <c r="H40" i="3" s="1"/>
  <c r="H79" i="3" s="1"/>
  <c r="H82" i="3" s="1"/>
  <c r="H17" i="11" s="1"/>
  <c r="H170" i="16"/>
  <c r="H171" i="16" s="1"/>
  <c r="H172" i="16" s="1"/>
  <c r="H174" i="16" s="1"/>
  <c r="J39" i="4"/>
  <c r="J40" i="4" s="1"/>
  <c r="J79" i="4" s="1"/>
  <c r="J82" i="4" s="1"/>
  <c r="J18" i="11" s="1"/>
  <c r="J205" i="16"/>
  <c r="J206" i="16" s="1"/>
  <c r="J207" i="16" s="1"/>
  <c r="O39" i="4"/>
  <c r="O40" i="4" s="1"/>
  <c r="O79" i="4" s="1"/>
  <c r="O82" i="4" s="1"/>
  <c r="O18" i="11" s="1"/>
  <c r="O205" i="16"/>
  <c r="O206" i="16" s="1"/>
  <c r="O207" i="16" s="1"/>
  <c r="H39" i="4"/>
  <c r="H40" i="4" s="1"/>
  <c r="H79" i="4" s="1"/>
  <c r="H82" i="4" s="1"/>
  <c r="H18" i="11" s="1"/>
  <c r="H205" i="16"/>
  <c r="H206" i="16" s="1"/>
  <c r="H207" i="16" s="1"/>
  <c r="N39" i="3"/>
  <c r="N40" i="3" s="1"/>
  <c r="N79" i="3" s="1"/>
  <c r="N82" i="3" s="1"/>
  <c r="N17" i="11" s="1"/>
  <c r="N170" i="16"/>
  <c r="N171" i="16" s="1"/>
  <c r="N172" i="16" s="1"/>
  <c r="N174" i="16" s="1"/>
  <c r="F78" i="3"/>
  <c r="F82" i="3" s="1"/>
  <c r="O174" i="16"/>
  <c r="L39" i="4"/>
  <c r="L40" i="4" s="1"/>
  <c r="L79" i="4" s="1"/>
  <c r="L82" i="4" s="1"/>
  <c r="L18" i="11" s="1"/>
  <c r="L205" i="16"/>
  <c r="L206" i="16" s="1"/>
  <c r="L207" i="16" s="1"/>
  <c r="F39" i="4"/>
  <c r="F40" i="4" s="1"/>
  <c r="F79" i="4" s="1"/>
  <c r="I39" i="3"/>
  <c r="I40" i="3" s="1"/>
  <c r="I79" i="3" s="1"/>
  <c r="I82" i="3" s="1"/>
  <c r="I17" i="11" s="1"/>
  <c r="I170" i="16"/>
  <c r="I171" i="16" s="1"/>
  <c r="I172" i="16" s="1"/>
  <c r="I174" i="16" s="1"/>
  <c r="N39" i="4"/>
  <c r="N40" i="4" s="1"/>
  <c r="N79" i="4" s="1"/>
  <c r="N82" i="4" s="1"/>
  <c r="N18" i="11" s="1"/>
  <c r="N205" i="16"/>
  <c r="N206" i="16" s="1"/>
  <c r="N207" i="16" s="1"/>
  <c r="F78" i="4"/>
  <c r="O49" i="10"/>
  <c r="O52" i="10" s="1"/>
  <c r="O55" i="10" s="1"/>
  <c r="O58" i="10" s="1"/>
  <c r="O59" i="10" s="1"/>
  <c r="O81" i="10" s="1"/>
  <c r="O83" i="10" s="1"/>
  <c r="O21" i="11" s="1"/>
  <c r="I16" i="10"/>
  <c r="I17" i="10" s="1"/>
  <c r="I20" i="10" s="1"/>
  <c r="I23" i="10" s="1"/>
  <c r="I24" i="10" s="1"/>
  <c r="I79" i="10" s="1"/>
  <c r="I52" i="10"/>
  <c r="I55" i="10" s="1"/>
  <c r="I58" i="10" s="1"/>
  <c r="I59" i="10" s="1"/>
  <c r="I81" i="10" s="1"/>
  <c r="H52" i="10"/>
  <c r="H55" i="10" s="1"/>
  <c r="H58" i="10" s="1"/>
  <c r="H59" i="10" s="1"/>
  <c r="H81" i="10" s="1"/>
  <c r="H16" i="10"/>
  <c r="H17" i="10" s="1"/>
  <c r="H20" i="10" s="1"/>
  <c r="H23" i="10" s="1"/>
  <c r="H24" i="10" s="1"/>
  <c r="H79" i="10" s="1"/>
  <c r="L83" i="10"/>
  <c r="L21" i="11" s="1"/>
  <c r="M131" i="8"/>
  <c r="M132" i="8" s="1"/>
  <c r="O131" i="8"/>
  <c r="O132" i="8" s="1"/>
  <c r="J109" i="8"/>
  <c r="J112" i="8" s="1"/>
  <c r="J115" i="8" s="1"/>
  <c r="J116" i="8" s="1"/>
  <c r="K109" i="8"/>
  <c r="K112" i="8" s="1"/>
  <c r="K115" i="8" s="1"/>
  <c r="K116" i="8" s="1"/>
  <c r="N120" i="16"/>
  <c r="N121" i="16" s="1"/>
  <c r="O120" i="16"/>
  <c r="O121" i="16" s="1"/>
  <c r="O139" i="16" s="1"/>
  <c r="H131" i="8"/>
  <c r="H132" i="8" s="1"/>
  <c r="N109" i="8"/>
  <c r="N112" i="8" s="1"/>
  <c r="N115" i="8" s="1"/>
  <c r="N116" i="8" s="1"/>
  <c r="L109" i="8"/>
  <c r="L112" i="8" s="1"/>
  <c r="L115" i="8" s="1"/>
  <c r="L116" i="8" s="1"/>
  <c r="I109" i="8"/>
  <c r="I112" i="8" s="1"/>
  <c r="I115" i="8" s="1"/>
  <c r="I116" i="8" s="1"/>
  <c r="L136" i="16"/>
  <c r="L137" i="16" s="1"/>
  <c r="L61" i="8"/>
  <c r="L62" i="8" s="1"/>
  <c r="L45" i="8"/>
  <c r="L46" i="8" s="1"/>
  <c r="M120" i="16"/>
  <c r="M121" i="16" s="1"/>
  <c r="M139" i="16" s="1"/>
  <c r="K131" i="8"/>
  <c r="K132" i="8" s="1"/>
  <c r="M109" i="8"/>
  <c r="M112" i="8" s="1"/>
  <c r="M115" i="8" s="1"/>
  <c r="M116" i="8" s="1"/>
  <c r="H109" i="8"/>
  <c r="H112" i="8" s="1"/>
  <c r="H115" i="8" s="1"/>
  <c r="H116" i="8" s="1"/>
  <c r="N131" i="8"/>
  <c r="N132" i="8" s="1"/>
  <c r="L131" i="8"/>
  <c r="L132" i="8" s="1"/>
  <c r="O61" i="8"/>
  <c r="O62" i="8" s="1"/>
  <c r="L120" i="16"/>
  <c r="L121" i="16" s="1"/>
  <c r="N52" i="10"/>
  <c r="N55" i="10" s="1"/>
  <c r="N58" i="10" s="1"/>
  <c r="N59" i="10" s="1"/>
  <c r="N81" i="10" s="1"/>
  <c r="N83" i="10" s="1"/>
  <c r="N21" i="11" s="1"/>
  <c r="G82" i="3"/>
  <c r="G17" i="11" s="1"/>
  <c r="O20" i="14"/>
  <c r="O21" i="14" s="1"/>
  <c r="O22" i="14" s="1"/>
  <c r="O23" i="14" s="1"/>
  <c r="O24" i="14" s="1"/>
  <c r="O25" i="14" s="1"/>
  <c r="O26" i="14" s="1"/>
  <c r="O27" i="14" s="1"/>
  <c r="J131" i="8"/>
  <c r="J132" i="8" s="1"/>
  <c r="K82" i="7"/>
  <c r="K23" i="11" s="1"/>
  <c r="H61" i="8"/>
  <c r="H62" i="8" s="1"/>
  <c r="J120" i="16"/>
  <c r="J121" i="16" s="1"/>
  <c r="J139" i="16" s="1"/>
  <c r="I120" i="16"/>
  <c r="I121" i="16" s="1"/>
  <c r="I139" i="16" s="1"/>
  <c r="N136" i="16"/>
  <c r="N137" i="16" s="1"/>
  <c r="K52" i="9"/>
  <c r="K55" i="9" s="1"/>
  <c r="K58" i="9" s="1"/>
  <c r="K59" i="9" s="1"/>
  <c r="K81" i="9" s="1"/>
  <c r="K83" i="9" s="1"/>
  <c r="K22" i="11" s="1"/>
  <c r="O109" i="8"/>
  <c r="O112" i="8" s="1"/>
  <c r="O115" i="8" s="1"/>
  <c r="O116" i="8" s="1"/>
  <c r="H120" i="16"/>
  <c r="H121" i="16" s="1"/>
  <c r="H139" i="16" s="1"/>
  <c r="K120" i="16"/>
  <c r="K121" i="16" s="1"/>
  <c r="K139" i="16" s="1"/>
  <c r="I131" i="8"/>
  <c r="I132" i="8" s="1"/>
  <c r="F52" i="10"/>
  <c r="F55" i="10" s="1"/>
  <c r="F58" i="10" s="1"/>
  <c r="F59" i="10" s="1"/>
  <c r="F81" i="10" s="1"/>
  <c r="F83" i="10" s="1"/>
  <c r="L82" i="6"/>
  <c r="L20" i="11" s="1"/>
  <c r="H82" i="6"/>
  <c r="H20" i="11" s="1"/>
  <c r="N82" i="6"/>
  <c r="N20" i="11" s="1"/>
  <c r="G82" i="6"/>
  <c r="G20" i="11" s="1"/>
  <c r="L82" i="7"/>
  <c r="L23" i="11" s="1"/>
  <c r="L80" i="8"/>
  <c r="L81" i="8" s="1"/>
  <c r="H17" i="5"/>
  <c r="F17" i="5"/>
  <c r="M83" i="10"/>
  <c r="M21" i="11" s="1"/>
  <c r="J83" i="10"/>
  <c r="J21" i="11" s="1"/>
  <c r="K17" i="5"/>
  <c r="H4" i="10"/>
  <c r="H4" i="9"/>
  <c r="H4" i="5"/>
  <c r="I4" i="1"/>
  <c r="I4" i="8" s="1"/>
  <c r="I4" i="16" s="1"/>
  <c r="I4" i="20" s="1"/>
  <c r="H4" i="2"/>
  <c r="G6" i="9"/>
  <c r="G6" i="10"/>
  <c r="G6" i="5"/>
  <c r="G6" i="2"/>
  <c r="H5" i="1"/>
  <c r="O56" i="14"/>
  <c r="O57" i="14" s="1"/>
  <c r="O58" i="14" s="1"/>
  <c r="O59" i="14" s="1"/>
  <c r="O60" i="14" s="1"/>
  <c r="O61" i="14" s="1"/>
  <c r="O62" i="14" s="1"/>
  <c r="O63" i="14" s="1"/>
  <c r="M82" i="6"/>
  <c r="M20" i="11" s="1"/>
  <c r="I60" i="8"/>
  <c r="I61" i="8" s="1"/>
  <c r="I62" i="8" s="1"/>
  <c r="I39" i="2"/>
  <c r="I40" i="2" s="1"/>
  <c r="I95" i="2" s="1"/>
  <c r="I33" i="5"/>
  <c r="G52" i="10"/>
  <c r="G55" i="10" s="1"/>
  <c r="G58" i="10" s="1"/>
  <c r="G59" i="10" s="1"/>
  <c r="G81" i="10" s="1"/>
  <c r="G83" i="10" s="1"/>
  <c r="G21" i="11" s="1"/>
  <c r="O82" i="6"/>
  <c r="O20" i="11" s="1"/>
  <c r="J58" i="9"/>
  <c r="J59" i="9" s="1"/>
  <c r="J81" i="9" s="1"/>
  <c r="K82" i="6"/>
  <c r="K20" i="11" s="1"/>
  <c r="G28" i="2"/>
  <c r="G12" i="2"/>
  <c r="L33" i="5"/>
  <c r="I82" i="6"/>
  <c r="I20" i="11" s="1"/>
  <c r="F94" i="2"/>
  <c r="K33" i="5"/>
  <c r="K60" i="8"/>
  <c r="K61" i="8" s="1"/>
  <c r="K62" i="8" s="1"/>
  <c r="K39" i="2"/>
  <c r="K40" i="2" s="1"/>
  <c r="K95" i="2" s="1"/>
  <c r="K99" i="2" s="1"/>
  <c r="K16" i="11" s="1"/>
  <c r="O33" i="5"/>
  <c r="M60" i="8"/>
  <c r="M61" i="8" s="1"/>
  <c r="M62" i="8" s="1"/>
  <c r="M39" i="2"/>
  <c r="M40" i="2" s="1"/>
  <c r="M95" i="2" s="1"/>
  <c r="J82" i="6"/>
  <c r="J20" i="11" s="1"/>
  <c r="G28" i="4"/>
  <c r="G12" i="4"/>
  <c r="N60" i="8"/>
  <c r="N61" i="8" s="1"/>
  <c r="N62" i="8" s="1"/>
  <c r="N39" i="2"/>
  <c r="N40" i="2" s="1"/>
  <c r="N95" i="2" s="1"/>
  <c r="O32" i="14"/>
  <c r="H26" i="11" s="1"/>
  <c r="O17" i="5"/>
  <c r="F39" i="2"/>
  <c r="F40" i="2" s="1"/>
  <c r="L8" i="12"/>
  <c r="S8" i="12" s="1"/>
  <c r="G131" i="1" s="1"/>
  <c r="L17" i="5"/>
  <c r="F33" i="5"/>
  <c r="M33" i="5"/>
  <c r="I17" i="5"/>
  <c r="G12" i="7"/>
  <c r="G28" i="7"/>
  <c r="G30" i="7" s="1"/>
  <c r="G33" i="7" s="1"/>
  <c r="G36" i="7" s="1"/>
  <c r="G39" i="7" s="1"/>
  <c r="G40" i="7" s="1"/>
  <c r="G79" i="7" s="1"/>
  <c r="J33" i="5"/>
  <c r="G10" i="11"/>
  <c r="G4" i="7"/>
  <c r="G4" i="6"/>
  <c r="G4" i="4"/>
  <c r="G4" i="3"/>
  <c r="F82" i="6"/>
  <c r="M20" i="20" l="1"/>
  <c r="M150" i="20" s="1"/>
  <c r="O50" i="18"/>
  <c r="L83" i="9"/>
  <c r="L22" i="11" s="1"/>
  <c r="L24" i="8"/>
  <c r="L85" i="8" s="1"/>
  <c r="O24" i="8"/>
  <c r="O85" i="8" s="1"/>
  <c r="O25" i="8"/>
  <c r="O69" i="8" s="1"/>
  <c r="H41" i="20"/>
  <c r="H50" i="20" s="1"/>
  <c r="H156" i="20" s="1"/>
  <c r="F82" i="4"/>
  <c r="F83" i="4" s="1"/>
  <c r="F84" i="4" s="1"/>
  <c r="F83" i="7"/>
  <c r="O22" i="16"/>
  <c r="O23" i="16"/>
  <c r="H25" i="8"/>
  <c r="H69" i="8" s="1"/>
  <c r="H24" i="8"/>
  <c r="H85" i="8" s="1"/>
  <c r="J144" i="19"/>
  <c r="M99" i="2"/>
  <c r="M16" i="11" s="1"/>
  <c r="K50" i="19"/>
  <c r="K156" i="19" s="1"/>
  <c r="O83" i="9"/>
  <c r="O22" i="11" s="1"/>
  <c r="J209" i="16"/>
  <c r="N99" i="2"/>
  <c r="N16" i="11" s="1"/>
  <c r="I99" i="2"/>
  <c r="I16" i="11" s="1"/>
  <c r="L209" i="16"/>
  <c r="O209" i="16"/>
  <c r="J144" i="18"/>
  <c r="J180" i="18" s="1"/>
  <c r="K209" i="16"/>
  <c r="I83" i="10"/>
  <c r="I21" i="11" s="1"/>
  <c r="N146" i="19"/>
  <c r="N182" i="19" s="1"/>
  <c r="N20" i="19"/>
  <c r="N150" i="19" s="1"/>
  <c r="G146" i="18"/>
  <c r="G182" i="18" s="1"/>
  <c r="I50" i="19"/>
  <c r="I156" i="19" s="1"/>
  <c r="L156" i="20"/>
  <c r="L70" i="20"/>
  <c r="J156" i="20"/>
  <c r="J70" i="20"/>
  <c r="K70" i="18"/>
  <c r="K150" i="18"/>
  <c r="H70" i="20"/>
  <c r="N209" i="16"/>
  <c r="N146" i="20"/>
  <c r="N182" i="20" s="1"/>
  <c r="N146" i="18"/>
  <c r="N182" i="18" s="1"/>
  <c r="N41" i="18"/>
  <c r="N14" i="5"/>
  <c r="N17" i="5" s="1"/>
  <c r="N20" i="5" s="1"/>
  <c r="O70" i="18"/>
  <c r="O156" i="18"/>
  <c r="L70" i="18"/>
  <c r="L156" i="18"/>
  <c r="M158" i="20"/>
  <c r="M70" i="20"/>
  <c r="J83" i="9"/>
  <c r="J22" i="11" s="1"/>
  <c r="H209" i="16"/>
  <c r="J71" i="8"/>
  <c r="J74" i="8" s="1"/>
  <c r="J77" i="8" s="1"/>
  <c r="J80" i="8" s="1"/>
  <c r="J81" i="8" s="1"/>
  <c r="J41" i="19"/>
  <c r="J50" i="19" s="1"/>
  <c r="J156" i="19" s="1"/>
  <c r="N24" i="8"/>
  <c r="N85" i="8" s="1"/>
  <c r="N25" i="8"/>
  <c r="N69" i="8" s="1"/>
  <c r="K70" i="20"/>
  <c r="I70" i="20"/>
  <c r="N20" i="20"/>
  <c r="N150" i="20" s="1"/>
  <c r="M71" i="8"/>
  <c r="M74" i="8" s="1"/>
  <c r="M77" i="8" s="1"/>
  <c r="M80" i="8" s="1"/>
  <c r="M81" i="8" s="1"/>
  <c r="M41" i="19"/>
  <c r="M50" i="19" s="1"/>
  <c r="N23" i="16"/>
  <c r="N22" i="16"/>
  <c r="K180" i="20"/>
  <c r="K146" i="20"/>
  <c r="K182" i="20" s="1"/>
  <c r="J180" i="19"/>
  <c r="J146" i="19"/>
  <c r="J182" i="19" s="1"/>
  <c r="I180" i="19"/>
  <c r="I146" i="19"/>
  <c r="I182" i="19" s="1"/>
  <c r="K146" i="19"/>
  <c r="K182" i="19" s="1"/>
  <c r="K180" i="19"/>
  <c r="H146" i="18"/>
  <c r="H182" i="18" s="1"/>
  <c r="H180" i="18"/>
  <c r="M180" i="19"/>
  <c r="M146" i="19"/>
  <c r="M182" i="19" s="1"/>
  <c r="L180" i="18"/>
  <c r="L146" i="18"/>
  <c r="L182" i="18" s="1"/>
  <c r="J180" i="20"/>
  <c r="J146" i="20"/>
  <c r="J182" i="20" s="1"/>
  <c r="I180" i="20"/>
  <c r="I146" i="20"/>
  <c r="I182" i="20" s="1"/>
  <c r="K180" i="18"/>
  <c r="K146" i="18"/>
  <c r="K182" i="18" s="1"/>
  <c r="L180" i="20"/>
  <c r="L146" i="20"/>
  <c r="L182" i="20" s="1"/>
  <c r="M180" i="20"/>
  <c r="M146" i="20"/>
  <c r="M182" i="20" s="1"/>
  <c r="H180" i="19"/>
  <c r="H146" i="19"/>
  <c r="H182" i="19" s="1"/>
  <c r="I146" i="18"/>
  <c r="I182" i="18" s="1"/>
  <c r="I180" i="18"/>
  <c r="H180" i="20"/>
  <c r="H146" i="20"/>
  <c r="H182" i="20" s="1"/>
  <c r="L180" i="19"/>
  <c r="L146" i="19"/>
  <c r="L182" i="19" s="1"/>
  <c r="M146" i="18"/>
  <c r="M182" i="18" s="1"/>
  <c r="M180" i="18"/>
  <c r="F146" i="18"/>
  <c r="F182" i="18" s="1"/>
  <c r="O180" i="19"/>
  <c r="O146" i="19"/>
  <c r="O182" i="19" s="1"/>
  <c r="O180" i="20"/>
  <c r="O146" i="20"/>
  <c r="O182" i="20" s="1"/>
  <c r="O180" i="18"/>
  <c r="O182" i="18"/>
  <c r="I4" i="18"/>
  <c r="I4" i="19"/>
  <c r="H134" i="8"/>
  <c r="H6" i="1"/>
  <c r="H6" i="8" s="1"/>
  <c r="H6" i="16" s="1"/>
  <c r="H6" i="20" s="1"/>
  <c r="H5" i="8"/>
  <c r="H5" i="16" s="1"/>
  <c r="H5" i="20" s="1"/>
  <c r="M209" i="16"/>
  <c r="O134" i="8"/>
  <c r="H70" i="18"/>
  <c r="I70" i="18"/>
  <c r="J44" i="18"/>
  <c r="J50" i="18" s="1"/>
  <c r="M20" i="18"/>
  <c r="N20" i="18"/>
  <c r="F20" i="18"/>
  <c r="F83" i="6"/>
  <c r="G83" i="6" s="1"/>
  <c r="F20" i="11"/>
  <c r="G30" i="2"/>
  <c r="G33" i="2" s="1"/>
  <c r="G36" i="2" s="1"/>
  <c r="G39" i="2" s="1"/>
  <c r="G40" i="2" s="1"/>
  <c r="G95" i="2" s="1"/>
  <c r="G14" i="18"/>
  <c r="F18" i="11"/>
  <c r="F84" i="9"/>
  <c r="G84" i="9" s="1"/>
  <c r="F22" i="11"/>
  <c r="G14" i="7"/>
  <c r="G17" i="7" s="1"/>
  <c r="G20" i="7" s="1"/>
  <c r="G23" i="7" s="1"/>
  <c r="G24" i="7" s="1"/>
  <c r="G78" i="7" s="1"/>
  <c r="G82" i="7" s="1"/>
  <c r="G62" i="18"/>
  <c r="G14" i="2"/>
  <c r="G17" i="2" s="1"/>
  <c r="G20" i="2" s="1"/>
  <c r="G23" i="2" s="1"/>
  <c r="G24" i="2" s="1"/>
  <c r="G94" i="2" s="1"/>
  <c r="G99" i="2" s="1"/>
  <c r="G16" i="11" s="1"/>
  <c r="G11" i="18"/>
  <c r="G20" i="18" s="1"/>
  <c r="G150" i="18" s="1"/>
  <c r="F84" i="10"/>
  <c r="G84" i="10" s="1"/>
  <c r="F21" i="11"/>
  <c r="I209" i="16"/>
  <c r="F83" i="3"/>
  <c r="F17" i="11"/>
  <c r="K134" i="8"/>
  <c r="N139" i="16"/>
  <c r="M134" i="8"/>
  <c r="H83" i="10"/>
  <c r="H21" i="11" s="1"/>
  <c r="G30" i="4"/>
  <c r="G14" i="4"/>
  <c r="J134" i="8"/>
  <c r="N134" i="8"/>
  <c r="L139" i="16"/>
  <c r="L64" i="8"/>
  <c r="L65" i="8" s="1"/>
  <c r="I134" i="8"/>
  <c r="L134" i="8"/>
  <c r="H64" i="8"/>
  <c r="H65" i="8" s="1"/>
  <c r="J64" i="8"/>
  <c r="J65" i="8" s="1"/>
  <c r="N64" i="8"/>
  <c r="N65" i="8" s="1"/>
  <c r="I64" i="8"/>
  <c r="I65" i="8" s="1"/>
  <c r="M64" i="8"/>
  <c r="M65" i="8" s="1"/>
  <c r="K64" i="8"/>
  <c r="K65" i="8" s="1"/>
  <c r="F95" i="2"/>
  <c r="F99" i="2" s="1"/>
  <c r="L69" i="16"/>
  <c r="L70" i="16" s="1"/>
  <c r="N69" i="16"/>
  <c r="N70" i="16" s="1"/>
  <c r="M69" i="16"/>
  <c r="M70" i="16" s="1"/>
  <c r="I69" i="16"/>
  <c r="I70" i="16" s="1"/>
  <c r="O69" i="16"/>
  <c r="O70" i="16" s="1"/>
  <c r="H69" i="16"/>
  <c r="H70" i="16" s="1"/>
  <c r="J69" i="16"/>
  <c r="J70" i="16" s="1"/>
  <c r="K69" i="16"/>
  <c r="K70" i="16" s="1"/>
  <c r="J36" i="5"/>
  <c r="O33" i="14"/>
  <c r="I26" i="11" s="1"/>
  <c r="F84" i="7"/>
  <c r="F85" i="7" s="1"/>
  <c r="I20" i="5"/>
  <c r="O20" i="5"/>
  <c r="O36" i="5"/>
  <c r="M36" i="5"/>
  <c r="L20" i="5"/>
  <c r="K20" i="5"/>
  <c r="H20" i="5"/>
  <c r="H36" i="5"/>
  <c r="I36" i="5"/>
  <c r="H6" i="5"/>
  <c r="J20" i="5"/>
  <c r="G28" i="5"/>
  <c r="G12" i="5"/>
  <c r="M20" i="5"/>
  <c r="N36" i="5"/>
  <c r="H5" i="10"/>
  <c r="H5" i="9"/>
  <c r="H5" i="5"/>
  <c r="H5" i="2"/>
  <c r="H10" i="11"/>
  <c r="H4" i="7"/>
  <c r="H4" i="6"/>
  <c r="H4" i="3"/>
  <c r="H4" i="4"/>
  <c r="F36" i="5"/>
  <c r="L36" i="5"/>
  <c r="G12" i="11"/>
  <c r="G6" i="7"/>
  <c r="G6" i="6"/>
  <c r="G6" i="3"/>
  <c r="G6" i="4"/>
  <c r="I4" i="10"/>
  <c r="I4" i="9"/>
  <c r="I4" i="5"/>
  <c r="I4" i="2"/>
  <c r="J4" i="1"/>
  <c r="J4" i="8" s="1"/>
  <c r="J4" i="16" s="1"/>
  <c r="J4" i="20" s="1"/>
  <c r="K36" i="5"/>
  <c r="O64" i="8"/>
  <c r="O65" i="8" s="1"/>
  <c r="F20" i="5"/>
  <c r="O71" i="8" l="1"/>
  <c r="O74" i="8" s="1"/>
  <c r="O77" i="8" s="1"/>
  <c r="O80" i="8" s="1"/>
  <c r="O81" i="8" s="1"/>
  <c r="O41" i="19"/>
  <c r="O87" i="8"/>
  <c r="O90" i="8" s="1"/>
  <c r="O93" i="8" s="1"/>
  <c r="O96" i="8" s="1"/>
  <c r="O97" i="8" s="1"/>
  <c r="O44" i="19"/>
  <c r="L87" i="8"/>
  <c r="L90" i="8" s="1"/>
  <c r="L93" i="8" s="1"/>
  <c r="L96" i="8" s="1"/>
  <c r="L97" i="8" s="1"/>
  <c r="L44" i="19"/>
  <c r="L50" i="19" s="1"/>
  <c r="L156" i="19" s="1"/>
  <c r="K70" i="19"/>
  <c r="K162" i="19" s="1"/>
  <c r="K188" i="19" s="1"/>
  <c r="J146" i="18"/>
  <c r="J182" i="18" s="1"/>
  <c r="H87" i="8"/>
  <c r="H90" i="8" s="1"/>
  <c r="H93" i="8" s="1"/>
  <c r="H96" i="8" s="1"/>
  <c r="H97" i="8" s="1"/>
  <c r="H44" i="19"/>
  <c r="H41" i="19"/>
  <c r="H50" i="19" s="1"/>
  <c r="H156" i="19" s="1"/>
  <c r="H71" i="8"/>
  <c r="H74" i="8" s="1"/>
  <c r="H77" i="8" s="1"/>
  <c r="H80" i="8" s="1"/>
  <c r="H81" i="8" s="1"/>
  <c r="O41" i="20"/>
  <c r="O74" i="16"/>
  <c r="O76" i="16" s="1"/>
  <c r="O79" i="16" s="1"/>
  <c r="O82" i="16" s="1"/>
  <c r="O85" i="16" s="1"/>
  <c r="O86" i="16" s="1"/>
  <c r="O44" i="20"/>
  <c r="O90" i="16"/>
  <c r="O92" i="16" s="1"/>
  <c r="O95" i="16" s="1"/>
  <c r="O98" i="16" s="1"/>
  <c r="O101" i="16" s="1"/>
  <c r="O102" i="16" s="1"/>
  <c r="I70" i="19"/>
  <c r="F84" i="6"/>
  <c r="N150" i="18"/>
  <c r="N90" i="16"/>
  <c r="N92" i="16" s="1"/>
  <c r="N95" i="16" s="1"/>
  <c r="N98" i="16" s="1"/>
  <c r="N101" i="16" s="1"/>
  <c r="N102" i="16" s="1"/>
  <c r="N44" i="20"/>
  <c r="K162" i="20"/>
  <c r="L162" i="18"/>
  <c r="L188" i="18" s="1"/>
  <c r="N44" i="18"/>
  <c r="N50" i="18" s="1"/>
  <c r="G41" i="18"/>
  <c r="G44" i="18" s="1"/>
  <c r="G50" i="18" s="1"/>
  <c r="G156" i="18" s="1"/>
  <c r="H6" i="9"/>
  <c r="F85" i="9"/>
  <c r="M70" i="18"/>
  <c r="M150" i="18"/>
  <c r="N74" i="16"/>
  <c r="N76" i="16" s="1"/>
  <c r="N79" i="16" s="1"/>
  <c r="N82" i="16" s="1"/>
  <c r="N85" i="16" s="1"/>
  <c r="N86" i="16" s="1"/>
  <c r="N41" i="20"/>
  <c r="N71" i="8"/>
  <c r="N74" i="8" s="1"/>
  <c r="N77" i="8" s="1"/>
  <c r="N80" i="8" s="1"/>
  <c r="N81" i="8" s="1"/>
  <c r="N41" i="19"/>
  <c r="L162" i="20"/>
  <c r="L188" i="20" s="1"/>
  <c r="K162" i="18"/>
  <c r="K188" i="18" s="1"/>
  <c r="I162" i="18"/>
  <c r="I188" i="18" s="1"/>
  <c r="H162" i="18"/>
  <c r="H188" i="18" s="1"/>
  <c r="O162" i="18"/>
  <c r="O188" i="18" s="1"/>
  <c r="N87" i="8"/>
  <c r="N90" i="8" s="1"/>
  <c r="N93" i="8" s="1"/>
  <c r="N96" i="8" s="1"/>
  <c r="N97" i="8" s="1"/>
  <c r="N44" i="19"/>
  <c r="L70" i="19"/>
  <c r="K188" i="20"/>
  <c r="M162" i="20"/>
  <c r="M188" i="20" s="1"/>
  <c r="J70" i="19"/>
  <c r="H6" i="10"/>
  <c r="I5" i="1"/>
  <c r="I6" i="1" s="1"/>
  <c r="I162" i="20"/>
  <c r="I188" i="20" s="1"/>
  <c r="H162" i="20"/>
  <c r="H188" i="20" s="1"/>
  <c r="J162" i="20"/>
  <c r="J188" i="20" s="1"/>
  <c r="J70" i="18"/>
  <c r="J156" i="18"/>
  <c r="M156" i="19"/>
  <c r="M70" i="19"/>
  <c r="H6" i="2"/>
  <c r="H6" i="6" s="1"/>
  <c r="F70" i="18"/>
  <c r="F150" i="18"/>
  <c r="I162" i="19"/>
  <c r="I188" i="19" s="1"/>
  <c r="H84" i="9"/>
  <c r="H85" i="9" s="1"/>
  <c r="H86" i="9" s="1"/>
  <c r="G85" i="9"/>
  <c r="G86" i="9" s="1"/>
  <c r="J4" i="18"/>
  <c r="J4" i="19"/>
  <c r="H6" i="18"/>
  <c r="H6" i="19"/>
  <c r="H5" i="18"/>
  <c r="H5" i="19"/>
  <c r="F85" i="10"/>
  <c r="G65" i="18"/>
  <c r="G68" i="18" s="1"/>
  <c r="G160" i="18" s="1"/>
  <c r="F100" i="2"/>
  <c r="G100" i="2" s="1"/>
  <c r="H100" i="2" s="1"/>
  <c r="F16" i="11"/>
  <c r="G83" i="3"/>
  <c r="F84" i="3"/>
  <c r="G83" i="7"/>
  <c r="G84" i="7" s="1"/>
  <c r="G85" i="7" s="1"/>
  <c r="G23" i="11"/>
  <c r="G17" i="4"/>
  <c r="G33" i="4"/>
  <c r="M23" i="5"/>
  <c r="K23" i="5"/>
  <c r="L39" i="5"/>
  <c r="I5" i="2"/>
  <c r="I39" i="5"/>
  <c r="F38" i="11"/>
  <c r="G14" i="5"/>
  <c r="H12" i="11"/>
  <c r="H84" i="10"/>
  <c r="G85" i="10"/>
  <c r="G86" i="10" s="1"/>
  <c r="K39" i="5"/>
  <c r="N23" i="5"/>
  <c r="F33" i="11"/>
  <c r="F39" i="5"/>
  <c r="G30" i="5"/>
  <c r="O23" i="5"/>
  <c r="O34" i="14"/>
  <c r="J26" i="11" s="1"/>
  <c r="M39" i="5"/>
  <c r="H11" i="11"/>
  <c r="H5" i="7"/>
  <c r="H5" i="6"/>
  <c r="H5" i="4"/>
  <c r="H5" i="3"/>
  <c r="H39" i="5"/>
  <c r="I23" i="5"/>
  <c r="J4" i="9"/>
  <c r="J4" i="10"/>
  <c r="J4" i="5"/>
  <c r="K4" i="1"/>
  <c r="K4" i="8" s="1"/>
  <c r="K4" i="16" s="1"/>
  <c r="K4" i="20" s="1"/>
  <c r="J4" i="2"/>
  <c r="N39" i="5"/>
  <c r="H83" i="6"/>
  <c r="G84" i="6"/>
  <c r="G85" i="6" s="1"/>
  <c r="H23" i="5"/>
  <c r="L23" i="5"/>
  <c r="O39" i="5"/>
  <c r="J39" i="5"/>
  <c r="F23" i="5"/>
  <c r="I10" i="11"/>
  <c r="I4" i="7"/>
  <c r="I4" i="6"/>
  <c r="I4" i="3"/>
  <c r="I4" i="4"/>
  <c r="J23" i="5"/>
  <c r="O50" i="19" l="1"/>
  <c r="H70" i="19"/>
  <c r="I190" i="19"/>
  <c r="F86" i="10"/>
  <c r="F36" i="11" s="1"/>
  <c r="F86" i="9"/>
  <c r="F37" i="11" s="1"/>
  <c r="F85" i="6"/>
  <c r="F35" i="11" s="1"/>
  <c r="O50" i="20"/>
  <c r="O156" i="20" s="1"/>
  <c r="F32" i="11"/>
  <c r="H6" i="7"/>
  <c r="N50" i="20"/>
  <c r="N156" i="20" s="1"/>
  <c r="H6" i="4"/>
  <c r="H6" i="3"/>
  <c r="I6" i="8"/>
  <c r="I6" i="16" s="1"/>
  <c r="I6" i="20" s="1"/>
  <c r="I6" i="2"/>
  <c r="I12" i="11" s="1"/>
  <c r="I6" i="10"/>
  <c r="I6" i="9"/>
  <c r="I6" i="5"/>
  <c r="J5" i="1"/>
  <c r="J5" i="2" s="1"/>
  <c r="I5" i="5"/>
  <c r="I5" i="10"/>
  <c r="I5" i="8"/>
  <c r="I5" i="16" s="1"/>
  <c r="I5" i="20" s="1"/>
  <c r="L190" i="20"/>
  <c r="H83" i="7"/>
  <c r="H84" i="7" s="1"/>
  <c r="H85" i="7" s="1"/>
  <c r="I190" i="20"/>
  <c r="F101" i="2"/>
  <c r="F102" i="2" s="1"/>
  <c r="F31" i="11" s="1"/>
  <c r="I5" i="9"/>
  <c r="N156" i="18"/>
  <c r="N70" i="18"/>
  <c r="I192" i="19"/>
  <c r="K190" i="19"/>
  <c r="H192" i="20"/>
  <c r="J162" i="18"/>
  <c r="J188" i="18" s="1"/>
  <c r="J192" i="20" s="1"/>
  <c r="J190" i="20"/>
  <c r="K192" i="20"/>
  <c r="L162" i="19"/>
  <c r="L188" i="19" s="1"/>
  <c r="L192" i="19" s="1"/>
  <c r="L190" i="19"/>
  <c r="L192" i="20"/>
  <c r="I192" i="20"/>
  <c r="F162" i="18"/>
  <c r="K192" i="19"/>
  <c r="K190" i="20"/>
  <c r="I84" i="9"/>
  <c r="J84" i="9" s="1"/>
  <c r="N50" i="19"/>
  <c r="J162" i="19"/>
  <c r="J188" i="19" s="1"/>
  <c r="G37" i="11"/>
  <c r="M162" i="19"/>
  <c r="M188" i="19" s="1"/>
  <c r="M190" i="20"/>
  <c r="M162" i="18"/>
  <c r="M188" i="18" s="1"/>
  <c r="M192" i="20" s="1"/>
  <c r="K4" i="18"/>
  <c r="K4" i="19"/>
  <c r="G70" i="18"/>
  <c r="H83" i="3"/>
  <c r="G84" i="3"/>
  <c r="G85" i="3" s="1"/>
  <c r="G36" i="4"/>
  <c r="G20" i="4"/>
  <c r="G101" i="2"/>
  <c r="G102" i="2" s="1"/>
  <c r="J10" i="11"/>
  <c r="J4" i="6"/>
  <c r="J4" i="7"/>
  <c r="J4" i="3"/>
  <c r="J4" i="4"/>
  <c r="O24" i="5"/>
  <c r="H85" i="10"/>
  <c r="H86" i="10" s="1"/>
  <c r="I84" i="10"/>
  <c r="L40" i="5"/>
  <c r="F24" i="5"/>
  <c r="H24" i="5"/>
  <c r="K4" i="10"/>
  <c r="K4" i="9"/>
  <c r="K4" i="5"/>
  <c r="L4" i="1"/>
  <c r="L4" i="8" s="1"/>
  <c r="L4" i="16" s="1"/>
  <c r="L4" i="20" s="1"/>
  <c r="K4" i="2"/>
  <c r="H40" i="5"/>
  <c r="O35" i="14"/>
  <c r="K26" i="11" s="1"/>
  <c r="G36" i="11"/>
  <c r="I100" i="2"/>
  <c r="H101" i="2"/>
  <c r="J24" i="5"/>
  <c r="M40" i="5"/>
  <c r="H37" i="11"/>
  <c r="I40" i="5"/>
  <c r="L24" i="5"/>
  <c r="H84" i="6"/>
  <c r="I83" i="6"/>
  <c r="I11" i="11"/>
  <c r="I5" i="6"/>
  <c r="I5" i="7"/>
  <c r="I5" i="4"/>
  <c r="I5" i="3"/>
  <c r="K24" i="5"/>
  <c r="F40" i="5"/>
  <c r="N24" i="5"/>
  <c r="G38" i="11"/>
  <c r="O40" i="5"/>
  <c r="N40" i="5"/>
  <c r="I24" i="5"/>
  <c r="J5" i="5"/>
  <c r="G33" i="5"/>
  <c r="K40" i="5"/>
  <c r="J40" i="5"/>
  <c r="G17" i="5"/>
  <c r="M24" i="5"/>
  <c r="O70" i="20" l="1"/>
  <c r="J6" i="1"/>
  <c r="J6" i="8" s="1"/>
  <c r="J6" i="16" s="1"/>
  <c r="J6" i="20" s="1"/>
  <c r="J5" i="10"/>
  <c r="O70" i="19"/>
  <c r="O156" i="19"/>
  <c r="J5" i="9"/>
  <c r="K5" i="1"/>
  <c r="K5" i="2" s="1"/>
  <c r="J5" i="8"/>
  <c r="J5" i="16" s="1"/>
  <c r="J5" i="20" s="1"/>
  <c r="G35" i="11"/>
  <c r="J6" i="2"/>
  <c r="J6" i="7" s="1"/>
  <c r="H162" i="19"/>
  <c r="H188" i="19" s="1"/>
  <c r="H192" i="19" s="1"/>
  <c r="H85" i="6"/>
  <c r="H35" i="11" s="1"/>
  <c r="G32" i="11"/>
  <c r="I6" i="3"/>
  <c r="I5" i="18"/>
  <c r="O162" i="20"/>
  <c r="O188" i="20" s="1"/>
  <c r="O192" i="20" s="1"/>
  <c r="O190" i="20"/>
  <c r="N70" i="20"/>
  <c r="I6" i="4"/>
  <c r="I6" i="6"/>
  <c r="I85" i="9"/>
  <c r="I6" i="7"/>
  <c r="M190" i="19"/>
  <c r="N162" i="18"/>
  <c r="N188" i="18" s="1"/>
  <c r="I6" i="19"/>
  <c r="I6" i="18"/>
  <c r="I5" i="19"/>
  <c r="J6" i="10"/>
  <c r="I83" i="7"/>
  <c r="J83" i="7" s="1"/>
  <c r="J6" i="5"/>
  <c r="J6" i="9"/>
  <c r="N156" i="19"/>
  <c r="N70" i="19"/>
  <c r="N190" i="20"/>
  <c r="M192" i="19"/>
  <c r="G162" i="18"/>
  <c r="G188" i="18" s="1"/>
  <c r="J190" i="19"/>
  <c r="F188" i="18"/>
  <c r="J192" i="19"/>
  <c r="L4" i="18"/>
  <c r="L4" i="19"/>
  <c r="J6" i="18"/>
  <c r="J6" i="19"/>
  <c r="I212" i="16"/>
  <c r="I140" i="8"/>
  <c r="K6" i="1"/>
  <c r="K6" i="8" s="1"/>
  <c r="K6" i="16" s="1"/>
  <c r="K6" i="20" s="1"/>
  <c r="K5" i="8"/>
  <c r="K5" i="16" s="1"/>
  <c r="K5" i="20" s="1"/>
  <c r="K140" i="8"/>
  <c r="K212" i="16"/>
  <c r="L212" i="16"/>
  <c r="L140" i="8"/>
  <c r="J212" i="16"/>
  <c r="J140" i="8"/>
  <c r="O140" i="8"/>
  <c r="O212" i="16"/>
  <c r="M212" i="16"/>
  <c r="M140" i="8"/>
  <c r="N212" i="16"/>
  <c r="N140" i="8"/>
  <c r="H140" i="8"/>
  <c r="H212" i="16"/>
  <c r="G31" i="11"/>
  <c r="H84" i="3"/>
  <c r="I83" i="3"/>
  <c r="G23" i="4"/>
  <c r="G39" i="4"/>
  <c r="O104" i="16"/>
  <c r="M104" i="16"/>
  <c r="I104" i="16"/>
  <c r="H104" i="16"/>
  <c r="J104" i="16"/>
  <c r="L104" i="16"/>
  <c r="K104" i="16"/>
  <c r="N104" i="16"/>
  <c r="H99" i="8"/>
  <c r="H100" i="8" s="1"/>
  <c r="H146" i="8" s="1"/>
  <c r="M99" i="8"/>
  <c r="N99" i="8"/>
  <c r="I99" i="8"/>
  <c r="L99" i="8"/>
  <c r="J99" i="8"/>
  <c r="K99" i="8"/>
  <c r="O99" i="8"/>
  <c r="H95" i="5"/>
  <c r="L94" i="5"/>
  <c r="O95" i="5"/>
  <c r="F94" i="5"/>
  <c r="K10" i="11"/>
  <c r="K4" i="7"/>
  <c r="K4" i="6"/>
  <c r="K4" i="4"/>
  <c r="K4" i="3"/>
  <c r="O94" i="5"/>
  <c r="K5" i="10"/>
  <c r="K5" i="9"/>
  <c r="K5" i="5"/>
  <c r="I101" i="2"/>
  <c r="J100" i="2"/>
  <c r="J95" i="5"/>
  <c r="N94" i="5"/>
  <c r="M94" i="5"/>
  <c r="L95" i="5"/>
  <c r="K95" i="5"/>
  <c r="K94" i="5"/>
  <c r="J83" i="6"/>
  <c r="I84" i="6"/>
  <c r="I95" i="5"/>
  <c r="J85" i="9"/>
  <c r="J86" i="9" s="1"/>
  <c r="K84" i="9"/>
  <c r="N95" i="5"/>
  <c r="H94" i="5"/>
  <c r="M95" i="5"/>
  <c r="G36" i="5"/>
  <c r="F95" i="5"/>
  <c r="J94" i="5"/>
  <c r="O36" i="14"/>
  <c r="L26" i="11" s="1"/>
  <c r="I85" i="10"/>
  <c r="I86" i="10" s="1"/>
  <c r="J84" i="10"/>
  <c r="J12" i="11"/>
  <c r="H102" i="2"/>
  <c r="J11" i="11"/>
  <c r="J5" i="7"/>
  <c r="J5" i="3"/>
  <c r="J5" i="6"/>
  <c r="J5" i="4"/>
  <c r="H38" i="11"/>
  <c r="L4" i="9"/>
  <c r="L4" i="10"/>
  <c r="L4" i="5"/>
  <c r="L4" i="2"/>
  <c r="M4" i="1"/>
  <c r="M4" i="8" s="1"/>
  <c r="M4" i="16" s="1"/>
  <c r="M4" i="20" s="1"/>
  <c r="G20" i="5"/>
  <c r="I94" i="5"/>
  <c r="H36" i="11"/>
  <c r="O190" i="19" l="1"/>
  <c r="O162" i="19"/>
  <c r="O188" i="19" s="1"/>
  <c r="O192" i="19" s="1"/>
  <c r="N162" i="20"/>
  <c r="N188" i="20" s="1"/>
  <c r="N192" i="20" s="1"/>
  <c r="J6" i="4"/>
  <c r="J6" i="6"/>
  <c r="J6" i="3"/>
  <c r="J5" i="19"/>
  <c r="J5" i="18"/>
  <c r="I85" i="6"/>
  <c r="I35" i="11" s="1"/>
  <c r="H85" i="3"/>
  <c r="H32" i="11" s="1"/>
  <c r="I86" i="9"/>
  <c r="I37" i="11" s="1"/>
  <c r="I84" i="7"/>
  <c r="I85" i="7" s="1"/>
  <c r="K6" i="10"/>
  <c r="H31" i="11"/>
  <c r="L5" i="1"/>
  <c r="L6" i="1" s="1"/>
  <c r="K6" i="5"/>
  <c r="K6" i="9"/>
  <c r="K6" i="2"/>
  <c r="K12" i="11" s="1"/>
  <c r="N162" i="19"/>
  <c r="N188" i="19" s="1"/>
  <c r="N192" i="19" s="1"/>
  <c r="N190" i="19"/>
  <c r="L213" i="16"/>
  <c r="L214" i="16" s="1"/>
  <c r="L105" i="16"/>
  <c r="L218" i="16" s="1"/>
  <c r="J213" i="16"/>
  <c r="J214" i="16" s="1"/>
  <c r="J105" i="16"/>
  <c r="J218" i="16" s="1"/>
  <c r="N213" i="16"/>
  <c r="N214" i="16" s="1"/>
  <c r="N105" i="16"/>
  <c r="N218" i="16" s="1"/>
  <c r="H213" i="16"/>
  <c r="H214" i="16" s="1"/>
  <c r="H215" i="16" s="1"/>
  <c r="H105" i="16"/>
  <c r="H218" i="16" s="1"/>
  <c r="M213" i="16"/>
  <c r="M214" i="16" s="1"/>
  <c r="M105" i="16"/>
  <c r="M218" i="16" s="1"/>
  <c r="O213" i="16"/>
  <c r="O214" i="16" s="1"/>
  <c r="O105" i="16"/>
  <c r="O218" i="16" s="1"/>
  <c r="K213" i="16"/>
  <c r="K214" i="16" s="1"/>
  <c r="K105" i="16"/>
  <c r="K218" i="16" s="1"/>
  <c r="I213" i="16"/>
  <c r="I214" i="16" s="1"/>
  <c r="I105" i="16"/>
  <c r="I218" i="16" s="1"/>
  <c r="M4" i="18"/>
  <c r="M4" i="19"/>
  <c r="K5" i="18"/>
  <c r="K5" i="19"/>
  <c r="K6" i="18"/>
  <c r="K6" i="19"/>
  <c r="I141" i="8"/>
  <c r="I142" i="8" s="1"/>
  <c r="I100" i="8"/>
  <c r="I146" i="8" s="1"/>
  <c r="K141" i="8"/>
  <c r="K142" i="8" s="1"/>
  <c r="K100" i="8"/>
  <c r="K146" i="8" s="1"/>
  <c r="M141" i="8"/>
  <c r="M142" i="8" s="1"/>
  <c r="M100" i="8"/>
  <c r="M146" i="8" s="1"/>
  <c r="O141" i="8"/>
  <c r="O142" i="8" s="1"/>
  <c r="O100" i="8"/>
  <c r="O146" i="8" s="1"/>
  <c r="N141" i="8"/>
  <c r="N142" i="8" s="1"/>
  <c r="N100" i="8"/>
  <c r="N146" i="8" s="1"/>
  <c r="J141" i="8"/>
  <c r="J142" i="8" s="1"/>
  <c r="J100" i="8"/>
  <c r="J146" i="8" s="1"/>
  <c r="L141" i="8"/>
  <c r="L142" i="8" s="1"/>
  <c r="L100" i="8"/>
  <c r="L146" i="8" s="1"/>
  <c r="H141" i="8"/>
  <c r="H142" i="8" s="1"/>
  <c r="H143" i="8" s="1"/>
  <c r="J83" i="3"/>
  <c r="I84" i="3"/>
  <c r="G40" i="4"/>
  <c r="G24" i="4"/>
  <c r="H99" i="5"/>
  <c r="H19" i="11" s="1"/>
  <c r="J99" i="5"/>
  <c r="J19" i="11" s="1"/>
  <c r="N99" i="5"/>
  <c r="N19" i="11" s="1"/>
  <c r="O99" i="5"/>
  <c r="O19" i="11" s="1"/>
  <c r="F99" i="5"/>
  <c r="O37" i="14"/>
  <c r="M26" i="11" s="1"/>
  <c r="G39" i="5"/>
  <c r="K85" i="9"/>
  <c r="K86" i="9" s="1"/>
  <c r="L84" i="9"/>
  <c r="G23" i="5"/>
  <c r="M4" i="10"/>
  <c r="M4" i="9"/>
  <c r="M4" i="5"/>
  <c r="M4" i="2"/>
  <c r="N4" i="1"/>
  <c r="N4" i="8" s="1"/>
  <c r="N4" i="16" s="1"/>
  <c r="N4" i="20" s="1"/>
  <c r="I36" i="11"/>
  <c r="J37" i="11"/>
  <c r="J101" i="2"/>
  <c r="K100" i="2"/>
  <c r="L99" i="5"/>
  <c r="L19" i="11" s="1"/>
  <c r="J84" i="6"/>
  <c r="K83" i="6"/>
  <c r="I102" i="2"/>
  <c r="I38" i="11"/>
  <c r="L10" i="11"/>
  <c r="L4" i="7"/>
  <c r="L4" i="6"/>
  <c r="L4" i="4"/>
  <c r="L4" i="3"/>
  <c r="I99" i="5"/>
  <c r="I19" i="11" s="1"/>
  <c r="J85" i="10"/>
  <c r="J86" i="10" s="1"/>
  <c r="K84" i="10"/>
  <c r="K99" i="5"/>
  <c r="K19" i="11" s="1"/>
  <c r="M99" i="5"/>
  <c r="M19" i="11" s="1"/>
  <c r="K11" i="11"/>
  <c r="K5" i="7"/>
  <c r="K5" i="6"/>
  <c r="K5" i="3"/>
  <c r="K5" i="4"/>
  <c r="K83" i="7"/>
  <c r="J84" i="7"/>
  <c r="J85" i="7" s="1"/>
  <c r="J85" i="6" l="1"/>
  <c r="J35" i="11" s="1"/>
  <c r="I85" i="3"/>
  <c r="I32" i="11" s="1"/>
  <c r="K6" i="3"/>
  <c r="K6" i="4"/>
  <c r="K6" i="7"/>
  <c r="K6" i="6"/>
  <c r="I215" i="16"/>
  <c r="J215" i="16" s="1"/>
  <c r="K215" i="16" s="1"/>
  <c r="L215" i="16" s="1"/>
  <c r="L6" i="8"/>
  <c r="L6" i="16" s="1"/>
  <c r="L6" i="20" s="1"/>
  <c r="M5" i="1"/>
  <c r="M5" i="8" s="1"/>
  <c r="M5" i="16" s="1"/>
  <c r="M5" i="20" s="1"/>
  <c r="L6" i="10"/>
  <c r="L6" i="9"/>
  <c r="L6" i="5"/>
  <c r="L6" i="2"/>
  <c r="L6" i="7" s="1"/>
  <c r="L5" i="2"/>
  <c r="L5" i="7" s="1"/>
  <c r="L5" i="5"/>
  <c r="L5" i="10"/>
  <c r="L5" i="9"/>
  <c r="L5" i="8"/>
  <c r="L5" i="16" s="1"/>
  <c r="L5" i="20" s="1"/>
  <c r="I31" i="11"/>
  <c r="N4" i="18"/>
  <c r="N4" i="19"/>
  <c r="I143" i="8"/>
  <c r="J143" i="8" s="1"/>
  <c r="K143" i="8" s="1"/>
  <c r="F100" i="5"/>
  <c r="F101" i="5" s="1"/>
  <c r="F102" i="5" s="1"/>
  <c r="F34" i="11" s="1"/>
  <c r="F39" i="11" s="1"/>
  <c r="F40" i="11" s="1"/>
  <c r="F19" i="11"/>
  <c r="F24" i="11" s="1"/>
  <c r="K37" i="11"/>
  <c r="K83" i="3"/>
  <c r="J84" i="3"/>
  <c r="G78" i="4"/>
  <c r="G79" i="4"/>
  <c r="M84" i="9"/>
  <c r="L85" i="9"/>
  <c r="L86" i="9" s="1"/>
  <c r="N4" i="10"/>
  <c r="N4" i="9"/>
  <c r="N4" i="5"/>
  <c r="N4" i="2"/>
  <c r="O4" i="1"/>
  <c r="O4" i="8" s="1"/>
  <c r="O4" i="16" s="1"/>
  <c r="O4" i="20" s="1"/>
  <c r="G24" i="5"/>
  <c r="G40" i="5"/>
  <c r="J36" i="11"/>
  <c r="L100" i="2"/>
  <c r="K101" i="2"/>
  <c r="M10" i="11"/>
  <c r="M4" i="7"/>
  <c r="M4" i="3"/>
  <c r="M4" i="4"/>
  <c r="M4" i="6"/>
  <c r="J102" i="2"/>
  <c r="L83" i="7"/>
  <c r="K84" i="7"/>
  <c r="K85" i="7" s="1"/>
  <c r="L84" i="10"/>
  <c r="K85" i="10"/>
  <c r="K86" i="10" s="1"/>
  <c r="O38" i="14"/>
  <c r="N26" i="11" s="1"/>
  <c r="K84" i="6"/>
  <c r="L83" i="6"/>
  <c r="J38" i="11"/>
  <c r="L6" i="18" l="1"/>
  <c r="K85" i="6"/>
  <c r="K35" i="11" s="1"/>
  <c r="J85" i="3"/>
  <c r="J32" i="11" s="1"/>
  <c r="L5" i="18"/>
  <c r="L5" i="19"/>
  <c r="L5" i="6"/>
  <c r="L11" i="11"/>
  <c r="M6" i="1"/>
  <c r="M6" i="8" s="1"/>
  <c r="M6" i="16" s="1"/>
  <c r="M6" i="20" s="1"/>
  <c r="M5" i="9"/>
  <c r="L12" i="11"/>
  <c r="L5" i="3"/>
  <c r="L6" i="6"/>
  <c r="L5" i="4"/>
  <c r="M5" i="18"/>
  <c r="M5" i="10"/>
  <c r="M5" i="19"/>
  <c r="L6" i="3"/>
  <c r="L6" i="4"/>
  <c r="J31" i="11"/>
  <c r="M5" i="2"/>
  <c r="M5" i="7" s="1"/>
  <c r="M5" i="5"/>
  <c r="L6" i="19"/>
  <c r="O4" i="18"/>
  <c r="O4" i="19"/>
  <c r="L83" i="3"/>
  <c r="K84" i="3"/>
  <c r="F25" i="11"/>
  <c r="F27" i="11" s="1"/>
  <c r="G82" i="4"/>
  <c r="L143" i="8"/>
  <c r="M215" i="16"/>
  <c r="G94" i="5"/>
  <c r="O4" i="9"/>
  <c r="O4" i="10"/>
  <c r="O4" i="5"/>
  <c r="O4" i="2"/>
  <c r="O6" i="1"/>
  <c r="O6" i="8" s="1"/>
  <c r="O6" i="16" s="1"/>
  <c r="O6" i="20" s="1"/>
  <c r="O39" i="14"/>
  <c r="O26" i="11" s="1"/>
  <c r="M11" i="11"/>
  <c r="N10" i="11"/>
  <c r="N4" i="7"/>
  <c r="N4" i="6"/>
  <c r="N4" i="4"/>
  <c r="N4" i="3"/>
  <c r="L37" i="11"/>
  <c r="M100" i="2"/>
  <c r="L101" i="2"/>
  <c r="L85" i="10"/>
  <c r="L86" i="10" s="1"/>
  <c r="M84" i="10"/>
  <c r="K38" i="11"/>
  <c r="M85" i="9"/>
  <c r="M86" i="9" s="1"/>
  <c r="N84" i="9"/>
  <c r="K36" i="11"/>
  <c r="L84" i="7"/>
  <c r="L85" i="7" s="1"/>
  <c r="M83" i="7"/>
  <c r="L84" i="6"/>
  <c r="M83" i="6"/>
  <c r="K102" i="2"/>
  <c r="G95" i="5"/>
  <c r="N5" i="1" l="1"/>
  <c r="N5" i="8" s="1"/>
  <c r="N5" i="16" s="1"/>
  <c r="N5" i="20" s="1"/>
  <c r="M6" i="10"/>
  <c r="M6" i="2"/>
  <c r="M6" i="7" s="1"/>
  <c r="M6" i="18"/>
  <c r="M6" i="5"/>
  <c r="M6" i="9"/>
  <c r="L85" i="6"/>
  <c r="L35" i="11" s="1"/>
  <c r="K85" i="3"/>
  <c r="K32" i="11" s="1"/>
  <c r="M6" i="19"/>
  <c r="M5" i="3"/>
  <c r="K31" i="11"/>
  <c r="M5" i="6"/>
  <c r="M5" i="4"/>
  <c r="O6" i="18"/>
  <c r="O6" i="19"/>
  <c r="N5" i="18"/>
  <c r="N5" i="19"/>
  <c r="G83" i="4"/>
  <c r="G84" i="4" s="1"/>
  <c r="G85" i="4" s="1"/>
  <c r="G18" i="11"/>
  <c r="L84" i="3"/>
  <c r="M83" i="3"/>
  <c r="N215" i="16"/>
  <c r="M143" i="8"/>
  <c r="L36" i="11"/>
  <c r="L102" i="2"/>
  <c r="N5" i="10"/>
  <c r="N5" i="9"/>
  <c r="N5" i="5"/>
  <c r="N5" i="2"/>
  <c r="N6" i="1"/>
  <c r="N6" i="8" s="1"/>
  <c r="N6" i="16" s="1"/>
  <c r="N6" i="20" s="1"/>
  <c r="M12" i="11"/>
  <c r="M6" i="3"/>
  <c r="N83" i="6"/>
  <c r="M84" i="6"/>
  <c r="N100" i="2"/>
  <c r="M101" i="2"/>
  <c r="G99" i="5"/>
  <c r="N83" i="7"/>
  <c r="M84" i="7"/>
  <c r="M85" i="7" s="1"/>
  <c r="N85" i="9"/>
  <c r="N86" i="9" s="1"/>
  <c r="O84" i="9"/>
  <c r="O85" i="9" s="1"/>
  <c r="O86" i="9" s="1"/>
  <c r="L38" i="11"/>
  <c r="O6" i="9"/>
  <c r="O6" i="10"/>
  <c r="O6" i="5"/>
  <c r="O6" i="2"/>
  <c r="M85" i="10"/>
  <c r="M86" i="10" s="1"/>
  <c r="N84" i="10"/>
  <c r="O10" i="11"/>
  <c r="O4" i="7"/>
  <c r="O4" i="4"/>
  <c r="O4" i="3"/>
  <c r="O4" i="6"/>
  <c r="M6" i="4" l="1"/>
  <c r="M6" i="6"/>
  <c r="M85" i="6"/>
  <c r="M35" i="11" s="1"/>
  <c r="L85" i="3"/>
  <c r="L32" i="11" s="1"/>
  <c r="L31" i="11"/>
  <c r="N6" i="18"/>
  <c r="N6" i="19"/>
  <c r="H83" i="4"/>
  <c r="I83" i="4" s="1"/>
  <c r="N83" i="3"/>
  <c r="M84" i="3"/>
  <c r="M37" i="11"/>
  <c r="G100" i="5"/>
  <c r="H100" i="5" s="1"/>
  <c r="G19" i="11"/>
  <c r="G33" i="11"/>
  <c r="N143" i="8"/>
  <c r="O215" i="16"/>
  <c r="N85" i="10"/>
  <c r="N86" i="10" s="1"/>
  <c r="O84" i="10"/>
  <c r="O85" i="10" s="1"/>
  <c r="O86" i="10" s="1"/>
  <c r="N37" i="11"/>
  <c r="M36" i="11"/>
  <c r="M102" i="2"/>
  <c r="M38" i="11"/>
  <c r="O100" i="2"/>
  <c r="O101" i="2" s="1"/>
  <c r="N101" i="2"/>
  <c r="N84" i="7"/>
  <c r="N85" i="7" s="1"/>
  <c r="O83" i="7"/>
  <c r="O84" i="7" s="1"/>
  <c r="O85" i="7" s="1"/>
  <c r="N84" i="6"/>
  <c r="O83" i="6"/>
  <c r="O84" i="6" s="1"/>
  <c r="O85" i="6" s="1"/>
  <c r="N6" i="10"/>
  <c r="N6" i="9"/>
  <c r="N6" i="5"/>
  <c r="N6" i="2"/>
  <c r="O5" i="1"/>
  <c r="O5" i="8" s="1"/>
  <c r="O5" i="16" s="1"/>
  <c r="O5" i="20" s="1"/>
  <c r="O12" i="11"/>
  <c r="O6" i="7"/>
  <c r="O6" i="6"/>
  <c r="O6" i="3"/>
  <c r="O6" i="4"/>
  <c r="N11" i="11"/>
  <c r="N5" i="7"/>
  <c r="N5" i="6"/>
  <c r="N5" i="4"/>
  <c r="N5" i="3"/>
  <c r="N85" i="6" l="1"/>
  <c r="N35" i="11" s="1"/>
  <c r="M85" i="3"/>
  <c r="M32" i="11" s="1"/>
  <c r="H84" i="4"/>
  <c r="H85" i="4" s="1"/>
  <c r="M31" i="11"/>
  <c r="G101" i="5"/>
  <c r="G102" i="5" s="1"/>
  <c r="O37" i="11"/>
  <c r="O5" i="18"/>
  <c r="O5" i="19"/>
  <c r="O35" i="11"/>
  <c r="O83" i="3"/>
  <c r="O84" i="3" s="1"/>
  <c r="O85" i="3" s="1"/>
  <c r="N84" i="3"/>
  <c r="H33" i="11"/>
  <c r="I84" i="4"/>
  <c r="I85" i="4" s="1"/>
  <c r="J83" i="4"/>
  <c r="O143" i="8"/>
  <c r="N36" i="11"/>
  <c r="N102" i="2"/>
  <c r="O5" i="10"/>
  <c r="O5" i="9"/>
  <c r="O5" i="5"/>
  <c r="O5" i="2"/>
  <c r="N12" i="11"/>
  <c r="N6" i="6"/>
  <c r="N6" i="7"/>
  <c r="N6" i="4"/>
  <c r="N6" i="3"/>
  <c r="I100" i="5"/>
  <c r="H101" i="5"/>
  <c r="O102" i="2"/>
  <c r="N38" i="11"/>
  <c r="G24" i="11"/>
  <c r="N85" i="3" l="1"/>
  <c r="N32" i="11" s="1"/>
  <c r="N31" i="11"/>
  <c r="O36" i="11"/>
  <c r="G34" i="11"/>
  <c r="G39" i="11" s="1"/>
  <c r="G40" i="11" s="1"/>
  <c r="O31" i="11"/>
  <c r="O38" i="11"/>
  <c r="G25" i="11"/>
  <c r="G27" i="11" s="1"/>
  <c r="K83" i="4"/>
  <c r="J84" i="4"/>
  <c r="J85" i="4" s="1"/>
  <c r="I33" i="11"/>
  <c r="O11" i="11"/>
  <c r="O5" i="6"/>
  <c r="O5" i="7"/>
  <c r="O5" i="4"/>
  <c r="O5" i="3"/>
  <c r="H24" i="11"/>
  <c r="H102" i="5"/>
  <c r="I101" i="5"/>
  <c r="J100" i="5"/>
  <c r="O32" i="11" l="1"/>
  <c r="H217" i="16"/>
  <c r="H219" i="16" s="1"/>
  <c r="H220" i="16" s="1"/>
  <c r="H145" i="8"/>
  <c r="H147" i="8" s="1"/>
  <c r="H148" i="8" s="1"/>
  <c r="H34" i="11"/>
  <c r="H39" i="11" s="1"/>
  <c r="H40" i="11" s="1"/>
  <c r="H25" i="11"/>
  <c r="H27" i="11" s="1"/>
  <c r="J33" i="11"/>
  <c r="K84" i="4"/>
  <c r="K85" i="4" s="1"/>
  <c r="L83" i="4"/>
  <c r="K100" i="5"/>
  <c r="J101" i="5"/>
  <c r="I24" i="11"/>
  <c r="I102" i="5"/>
  <c r="I145" i="8" l="1"/>
  <c r="I147" i="8" s="1"/>
  <c r="I148" i="8" s="1"/>
  <c r="I217" i="16"/>
  <c r="I219" i="16" s="1"/>
  <c r="I220" i="16" s="1"/>
  <c r="I34" i="11"/>
  <c r="I39" i="11" s="1"/>
  <c r="I40" i="11" s="1"/>
  <c r="I25" i="11"/>
  <c r="I27" i="11" s="1"/>
  <c r="M83" i="4"/>
  <c r="L84" i="4"/>
  <c r="L85" i="4" s="1"/>
  <c r="K33" i="11"/>
  <c r="J24" i="11"/>
  <c r="J102" i="5"/>
  <c r="K101" i="5"/>
  <c r="L100" i="5"/>
  <c r="J145" i="8" l="1"/>
  <c r="J147" i="8" s="1"/>
  <c r="J148" i="8" s="1"/>
  <c r="J217" i="16"/>
  <c r="J219" i="16" s="1"/>
  <c r="J220" i="16" s="1"/>
  <c r="J34" i="11"/>
  <c r="J39" i="11" s="1"/>
  <c r="J40" i="11" s="1"/>
  <c r="J25" i="11"/>
  <c r="J27" i="11" s="1"/>
  <c r="L33" i="11"/>
  <c r="M84" i="4"/>
  <c r="M85" i="4" s="1"/>
  <c r="N83" i="4"/>
  <c r="M100" i="5"/>
  <c r="L101" i="5"/>
  <c r="K24" i="11"/>
  <c r="K102" i="5"/>
  <c r="K217" i="16" l="1"/>
  <c r="K219" i="16" s="1"/>
  <c r="K220" i="16" s="1"/>
  <c r="K145" i="8"/>
  <c r="K147" i="8" s="1"/>
  <c r="K148" i="8" s="1"/>
  <c r="K34" i="11"/>
  <c r="K39" i="11" s="1"/>
  <c r="K40" i="11" s="1"/>
  <c r="K25" i="11"/>
  <c r="K27" i="11" s="1"/>
  <c r="O83" i="4"/>
  <c r="O84" i="4" s="1"/>
  <c r="O85" i="4" s="1"/>
  <c r="N84" i="4"/>
  <c r="N85" i="4" s="1"/>
  <c r="M33" i="11"/>
  <c r="L24" i="11"/>
  <c r="L102" i="5"/>
  <c r="M101" i="5"/>
  <c r="N100" i="5"/>
  <c r="L217" i="16" l="1"/>
  <c r="L219" i="16" s="1"/>
  <c r="L220" i="16" s="1"/>
  <c r="L145" i="8"/>
  <c r="L147" i="8" s="1"/>
  <c r="L148" i="8" s="1"/>
  <c r="L34" i="11"/>
  <c r="L39" i="11" s="1"/>
  <c r="L40" i="11" s="1"/>
  <c r="L25" i="11"/>
  <c r="L27" i="11" s="1"/>
  <c r="N33" i="11"/>
  <c r="N101" i="5"/>
  <c r="O100" i="5"/>
  <c r="O101" i="5" s="1"/>
  <c r="M24" i="11"/>
  <c r="M102" i="5"/>
  <c r="M145" i="8" l="1"/>
  <c r="M147" i="8" s="1"/>
  <c r="M148" i="8" s="1"/>
  <c r="M217" i="16"/>
  <c r="M219" i="16" s="1"/>
  <c r="M220" i="16" s="1"/>
  <c r="O33" i="11"/>
  <c r="M34" i="11"/>
  <c r="M39" i="11" s="1"/>
  <c r="M40" i="11" s="1"/>
  <c r="M25" i="11"/>
  <c r="M27" i="11" s="1"/>
  <c r="O24" i="11"/>
  <c r="O102" i="5"/>
  <c r="N24" i="11"/>
  <c r="N102" i="5"/>
  <c r="O217" i="16" l="1"/>
  <c r="O219" i="16" s="1"/>
  <c r="N145" i="8"/>
  <c r="N147" i="8" s="1"/>
  <c r="N148" i="8" s="1"/>
  <c r="N217" i="16"/>
  <c r="N219" i="16" s="1"/>
  <c r="N220" i="16" s="1"/>
  <c r="O145" i="8"/>
  <c r="O147" i="8" s="1"/>
  <c r="N34" i="11"/>
  <c r="N39" i="11" s="1"/>
  <c r="N40" i="11" s="1"/>
  <c r="O34" i="11"/>
  <c r="O39" i="11" s="1"/>
  <c r="N25" i="11"/>
  <c r="N27" i="11" s="1"/>
  <c r="O220" i="16" l="1"/>
  <c r="O148" i="8"/>
  <c r="O40" i="11"/>
  <c r="O25" i="11"/>
  <c r="O27" i="11" s="1"/>
</calcChain>
</file>

<file path=xl/sharedStrings.xml><?xml version="1.0" encoding="utf-8"?>
<sst xmlns="http://schemas.openxmlformats.org/spreadsheetml/2006/main" count="2762" uniqueCount="579">
  <si>
    <r>
      <t>Käesolev arvutustabel on lisa Majandus- ja Kommunikatsiooniministeeriumi tellimusel teostatud uuringule "</t>
    </r>
    <r>
      <rPr>
        <b/>
        <i/>
        <sz val="20"/>
        <color rgb="FF000000"/>
        <rFont val="Garamond"/>
        <family val="1"/>
        <charset val="186"/>
      </rPr>
      <t>Riikliku energiasäästukohustuse täitmiseks sobilike finantsmeetmete arvutusmetoodikate väljatöötamine ja energiasäästu potentsiaali hindamine</t>
    </r>
    <r>
      <rPr>
        <b/>
        <sz val="20"/>
        <color rgb="FF000000"/>
        <rFont val="Garamond"/>
        <family val="1"/>
        <charset val="186"/>
      </rPr>
      <t>"</t>
    </r>
  </si>
  <si>
    <t xml:space="preserve">Arvutustabelis on uuringu läbiviijad tuginenud sisendandmete osas Statistikaameti ja Eurostati poolt avalikustatud või käesoleva uuringu jaoks eraldi päritud andmetele, rahvusvaheliste organisatsioonide poolt avalikustatud andmetele, tellija poolt edastatud andmetele ja asjakohastele teistele teadus- ja rakendusuuringutele või teistele allikatele. Allikad on arvutustabeli vastavatel töölehtedel eraldi välja toodud </t>
  </si>
  <si>
    <t>Arvutustabelis sisalduvad tulemid sõltuvad täiel määral arvutusteks kasutatud andmeallikatest ja nendes sisalduvates andmete kvaliteedist ja piirangutest. Saamaks parimat pilti arvutuste tulemustest ehk siis hinnangust arvutuslikule energiatarbimisele ja arvutuslikule säästule, tuleb arvutuste vastavaid andmevälju iga-aastaselt uuendada ajaliselt asjakohaste andmetega, sealhulgas, kuid mitte ainult, andmetega energia tarbimise, tarbitud energialiikide ja nende hindade kohta, samuti andmetega maksude määrade kohta.</t>
  </si>
  <si>
    <t>Värvikoodid</t>
  </si>
  <si>
    <t>Arvutustabelis on asjakohased sisendandmed tähistatud heleoranži värviga (vastavaid sisendeid tuleb kohandada kui tekivad uued ajakohased andmed)</t>
  </si>
  <si>
    <t>Arvutustabelis on asjakohased arvutuste tulemusena olevad andmed tähistatud helesinise värviga (töötavad automaatselt, vajaduseta mitte muuta)</t>
  </si>
  <si>
    <t>Arvutuste muutmisel või värskendamisel on soovituslik sisestada uuendatud andmed heleoranzi värviga tähistatud andmeväljadesse</t>
  </si>
  <si>
    <t>Töölehed</t>
  </si>
  <si>
    <t>• Töölehed "Sisend-Gen" ja "Sisend-Kütteväärtused" sisalduvad arvutustabeli sisendandmeid</t>
  </si>
  <si>
    <t>• Töölehed "Kalk-*", st "Kalk-Elek", "Kalk-Ben" jne, sisaldavad konkreetsete energialiikide maksumeetmetest genereeritava säästu arvutusi</t>
  </si>
  <si>
    <t>• Töölehed "Sensitiivsus (1)", st "Sensitiivsus (2)" ning "Sens(1) tulu&amp;kulu" ja "Sens(2) tulu&amp;kulu" sisaldavad vastavalt heitetasu kehtestamisest ja aktsiiside suurendamisest tulevat võimalikku arvutuslikku mõju energiatarbimisele ja säästule ning arvutuslikku mõju maksusüsteemile</t>
  </si>
  <si>
    <t>• Töölehel "Arvutuslik tulu&amp;kulu" sisaldab käesolevas arvutustabelis kasutatud energiamajanduses asjakohaste maksumäärade tulemeid väljendatuna arvutuslikus maksutulus ja maksude kogunemisega tekkivas arvutuslikus kulus</t>
  </si>
  <si>
    <t>• Töölehed "Säästu kohustus" ja "Kokkuvõte" sisaldavad vastavalt Direktiivist tulenevate energiasäästu kohustuste arvutust ja käesolevas arvutustabelis kasutatud maksumeetmetest tuleneva säästu ning säästu kohustuste võrdlust</t>
  </si>
  <si>
    <t>Sisend</t>
  </si>
  <si>
    <t>Perioodi number</t>
  </si>
  <si>
    <t>Aasta algus</t>
  </si>
  <si>
    <t>Aasta lõpp</t>
  </si>
  <si>
    <t>Ajakava</t>
  </si>
  <si>
    <t>Allikas</t>
  </si>
  <si>
    <t>Loendi algus</t>
  </si>
  <si>
    <t>ühik</t>
  </si>
  <si>
    <t>Perioodi algus</t>
  </si>
  <si>
    <t>kuupäev</t>
  </si>
  <si>
    <t>Esimese aasta lõpp</t>
  </si>
  <si>
    <t>Aasta pikkus</t>
  </si>
  <si>
    <t>kuud</t>
  </si>
  <si>
    <t>Perioodi pikkus</t>
  </si>
  <si>
    <t>aastad</t>
  </si>
  <si>
    <t>Perioodi lõpp</t>
  </si>
  <si>
    <t>Energia muundamine</t>
  </si>
  <si>
    <t>1 GWh in TJ</t>
  </si>
  <si>
    <t>1 GWh in MWh</t>
  </si>
  <si>
    <t>Energia lõpptarbimine</t>
  </si>
  <si>
    <t>Elekter</t>
  </si>
  <si>
    <t>Elektrienergia kodumajapidamised</t>
  </si>
  <si>
    <t>TJ</t>
  </si>
  <si>
    <t>Stat.ee, KE024</t>
  </si>
  <si>
    <t>Elektrienergia muu</t>
  </si>
  <si>
    <t>Elektrointensiivsete tarbijate osakaal</t>
  </si>
  <si>
    <t>Hoonete rekonstrueerimisepikaajaline strateegia, TTÜ, 2020</t>
  </si>
  <si>
    <t>MWh</t>
  </si>
  <si>
    <t xml:space="preserve">  -Elektrienergia elektrointensiivsed tarbijad</t>
  </si>
  <si>
    <t xml:space="preserve">  -Elektrienergia: ülejäänud </t>
  </si>
  <si>
    <t>Bensiin</t>
  </si>
  <si>
    <t>Bensiini kogutarbimine</t>
  </si>
  <si>
    <t>t</t>
  </si>
  <si>
    <t>Stat.ee, KE023</t>
  </si>
  <si>
    <t>Bensiin kodumajapidamised</t>
  </si>
  <si>
    <t>Bensiin muu</t>
  </si>
  <si>
    <t>Bensiin kodumajapidamised osakaal</t>
  </si>
  <si>
    <t>Bensiin muu osakaal</t>
  </si>
  <si>
    <t>Diisel</t>
  </si>
  <si>
    <t>Diisel kogutarbimine</t>
  </si>
  <si>
    <t>Diisel kodumajapidamised</t>
  </si>
  <si>
    <t>Mitte erimärgistusega osakaal</t>
  </si>
  <si>
    <t>Diisel muu, v.a põllu- ja kalamajandus</t>
  </si>
  <si>
    <t>Diisel muu</t>
  </si>
  <si>
    <t>Diisel kodumajapidamised osakaal</t>
  </si>
  <si>
    <t>Diisel muu osakaal</t>
  </si>
  <si>
    <t>Diisel muu (v.a põllumajandus ja kalandus)</t>
  </si>
  <si>
    <t>Maagaas</t>
  </si>
  <si>
    <t>Gaas kodumajapidamised</t>
  </si>
  <si>
    <t>Gaas muu</t>
  </si>
  <si>
    <t>Gaasiintensiivsete tarbijate osakaal</t>
  </si>
  <si>
    <t xml:space="preserve">  -Gaasi intensiivsed tarbijad</t>
  </si>
  <si>
    <t xml:space="preserve">  -Gaas: ülejäänud </t>
  </si>
  <si>
    <t>Soojus</t>
  </si>
  <si>
    <t>Soojus kodumajapidamised</t>
  </si>
  <si>
    <t>Soojus kogutarbimine</t>
  </si>
  <si>
    <t>Soojus muu</t>
  </si>
  <si>
    <t>Küttepuud</t>
  </si>
  <si>
    <t>Küttepuud kodumajapidamised</t>
  </si>
  <si>
    <t>Küttepuud ostetud kodumajapidamiste poolt</t>
  </si>
  <si>
    <t>Küttepuud kogutarbimine</t>
  </si>
  <si>
    <t>Küttepuud muu</t>
  </si>
  <si>
    <t>Küttepuud kodumajapidamised ostetud</t>
  </si>
  <si>
    <t>Kodumajapidamiste osakaal küttepuude käitlemises</t>
  </si>
  <si>
    <t>%</t>
  </si>
  <si>
    <t>Kodumajapidamiste isekogutud küttepuude osakaal</t>
  </si>
  <si>
    <t>Stat.ee (MKM-i päring)</t>
  </si>
  <si>
    <t>Puiduhake ja -jäätmed</t>
  </si>
  <si>
    <t>Puiduhake ja -jäätmed kodumajapidamised</t>
  </si>
  <si>
    <t>Puiduhake ja -jäätmed ostetud kodumajapidamiste poolt</t>
  </si>
  <si>
    <t>Puiduhake ja -jäätmed kogutarbimine</t>
  </si>
  <si>
    <t>Puiduhake ja -jäätmed muu</t>
  </si>
  <si>
    <t>Kodumajapidamiste osakaal Puiduhake ja -jäätmete käitlemises</t>
  </si>
  <si>
    <t>Kodumajapidamiste isekogutud puiduhake ja -jäätmete osakaal</t>
  </si>
  <si>
    <t>Erimärgistusega diisel</t>
  </si>
  <si>
    <t>Erimärgistusega diisel kodumajapidamised</t>
  </si>
  <si>
    <t>Erimärgistusega diisel kogutarbimine</t>
  </si>
  <si>
    <t>Erimärgistusega diiselkogutarbimine</t>
  </si>
  <si>
    <t>Erimärgistusega diisel muu</t>
  </si>
  <si>
    <t>(Vajadusel lisa arvutuste tarbeks)</t>
  </si>
  <si>
    <t>Aktsiisimäärad</t>
  </si>
  <si>
    <t>Eesti</t>
  </si>
  <si>
    <t>Elektrienergia</t>
  </si>
  <si>
    <t>€/MWh</t>
  </si>
  <si>
    <t>EMTA</t>
  </si>
  <si>
    <t>Elektrienergia elektrointensiivsed</t>
  </si>
  <si>
    <t xml:space="preserve">Bensiini </t>
  </si>
  <si>
    <t>€/1000l</t>
  </si>
  <si>
    <t>Diislikütus</t>
  </si>
  <si>
    <t>€/1000M3</t>
  </si>
  <si>
    <t>Maagaas intensiivsed</t>
  </si>
  <si>
    <t>Erimärgistatud diisel</t>
  </si>
  <si>
    <t>KPMG arvutused</t>
  </si>
  <si>
    <t>Raske kütteõli</t>
  </si>
  <si>
    <t>€/1000kg</t>
  </si>
  <si>
    <t>Kerge kütteõli</t>
  </si>
  <si>
    <t>Euroopa Liidu miinimummäärad</t>
  </si>
  <si>
    <t>Elektrienergia majapidamised</t>
  </si>
  <si>
    <t>Europa.eu</t>
  </si>
  <si>
    <t>Lennukibensiin</t>
  </si>
  <si>
    <t>Diislikütus (transport)</t>
  </si>
  <si>
    <t>Diiselkütus (kommertstransport)</t>
  </si>
  <si>
    <t>Diiselkütus (soojus)</t>
  </si>
  <si>
    <t>Maagaas majapidamised (soojus)</t>
  </si>
  <si>
    <t>€/GJ</t>
  </si>
  <si>
    <t>Maagaas kommerts (soojus)</t>
  </si>
  <si>
    <t>Maagaas (kommerts transport)</t>
  </si>
  <si>
    <t>Maagaas (transport)</t>
  </si>
  <si>
    <t>Energiakandja hinnad</t>
  </si>
  <si>
    <t>Elekter kodumajapidamised (maksudeta)</t>
  </si>
  <si>
    <t>International Energy Agency, Energy Prices and Taxes 202019Q1</t>
  </si>
  <si>
    <t>Elekter kodumajapidamised (maksudega)</t>
  </si>
  <si>
    <t>TEN00117, Statistikaameti väljastatud päringu alusel</t>
  </si>
  <si>
    <t>Elekter muu (maksudeta)</t>
  </si>
  <si>
    <t>Bensiin kodumajapidamised (maksudeta)</t>
  </si>
  <si>
    <t>Bensiin kodumajapidamised (maksudega)</t>
  </si>
  <si>
    <t>Bensiin muu (käibemaksuta)</t>
  </si>
  <si>
    <t>Stat.ee, KE08</t>
  </si>
  <si>
    <t>Diisel kodumajapidamised (maksudeta)</t>
  </si>
  <si>
    <t>Diisel kodumajapidamised (maksudega)</t>
  </si>
  <si>
    <t>Diisel muu (käibemaksuta)</t>
  </si>
  <si>
    <t>Maagaas kodumajapidamised (maksudeta)</t>
  </si>
  <si>
    <t>Maagaas kodumajapidamised (maksudega)</t>
  </si>
  <si>
    <t>TEN00118, Statistikaameti väljastatud päringu alusel</t>
  </si>
  <si>
    <t>Maagaas muu (maksudeta)</t>
  </si>
  <si>
    <t>Maagaas muu (maksudega)</t>
  </si>
  <si>
    <t>Erimärgistatud diisel majapidamised (maksudeta)</t>
  </si>
  <si>
    <t>Erimärgistatud diisel majapidamised (maksudega)</t>
  </si>
  <si>
    <t>Erimärgistatud diisel mittemajapidamised (maksudeta)</t>
  </si>
  <si>
    <t>Erimärgistatud diisel mittemajapidamised (käibemaksuga)</t>
  </si>
  <si>
    <t>Soojus kodumajapidamised (maksudeta)</t>
  </si>
  <si>
    <t>174 küttepiirkonna keskmine, Konkurentsiamet</t>
  </si>
  <si>
    <t>Soojus kodumajapidamised (maksudega)</t>
  </si>
  <si>
    <t>Soojus muu (käibemaksuta)</t>
  </si>
  <si>
    <t>Soojus muu (käibemaksuga)</t>
  </si>
  <si>
    <t>Küttepuud kodumajapidamised (maksudeta)</t>
  </si>
  <si>
    <t>€/M3</t>
  </si>
  <si>
    <t>Küttepuud kodumajapidamised (käibemaksuga)</t>
  </si>
  <si>
    <t>Küttepuud muu (käibemaksuta)</t>
  </si>
  <si>
    <t>Küttepuud muu (käibemaksuga)</t>
  </si>
  <si>
    <t>Puiduhake ja -jäätmed kodumajapidamised (maksudeta)</t>
  </si>
  <si>
    <t>Puiduhake ja -jäätmed kodumajapidamised (maksudega)</t>
  </si>
  <si>
    <t>Puiduhake ja -jäätmed muu (maksudeta)</t>
  </si>
  <si>
    <t>Käibemaks</t>
  </si>
  <si>
    <t>Maksu ja Tolliamet</t>
  </si>
  <si>
    <t>Maagaas kodumajapidamised</t>
  </si>
  <si>
    <t>Maagaas muu</t>
  </si>
  <si>
    <t>Erimärgistatud diisel kodumajapidamised</t>
  </si>
  <si>
    <t>Erimärgistatud diisel muu</t>
  </si>
  <si>
    <t>ELi direktiiv 2003/96/EC</t>
  </si>
  <si>
    <t>Elastsused</t>
  </si>
  <si>
    <t>Sweden’s Integrated National Energy and Climate Plan (January 2020)</t>
  </si>
  <si>
    <t>PWC (2019) - Aktsiisipoliitika riskid, võimalused ja mõju majandus–keskkonnale piirikaubanduse tingimustes</t>
  </si>
  <si>
    <t>Xavier Labandeira et al. A meta-analysis on the price elasticity of energy demand. Energy Policy 102 (2017)</t>
  </si>
  <si>
    <t>KPMG log-lineaarse mudeli tulemus</t>
  </si>
  <si>
    <t>Võrdustatud diisliga</t>
  </si>
  <si>
    <t>Puit ja puidujäätmed</t>
  </si>
  <si>
    <t>Bengt Hillring. Price formation on the Swedish woodfuel market. Biomass and Bioenergy 17 (1999)</t>
  </si>
  <si>
    <t>Heitefaktorid</t>
  </si>
  <si>
    <t>tC/TJ</t>
  </si>
  <si>
    <t>kg/TJ (CH4)</t>
  </si>
  <si>
    <t>kg/TJ (N2O)</t>
  </si>
  <si>
    <t>t CO2 eq /MWh</t>
  </si>
  <si>
    <t>t CO2 eq /GWh</t>
  </si>
  <si>
    <t>Stockholm Environmental Institute (SEI, 2019) – Eesti kliimaambitsiooni tõstmise võimaluste analüüs</t>
  </si>
  <si>
    <t>Diiselkütus</t>
  </si>
  <si>
    <t>KPMG analüüs</t>
  </si>
  <si>
    <t>Soojuse fossiilse osa heitefaktor 2020</t>
  </si>
  <si>
    <t>Alusandmed uuringule "Eesti kliimaambitsiooni tõstmise
võimaluste analüüs"</t>
  </si>
  <si>
    <t>Puit</t>
  </si>
  <si>
    <t>Prof. Dr.-Ing. habil. Volker Quaschning</t>
  </si>
  <si>
    <t>Tahke biomassi heitefaktor</t>
  </si>
  <si>
    <t>Greenhouse gas emissions in Estonia 1990-2017 National Inventory Report</t>
  </si>
  <si>
    <t>Põlevkivist elektri tootmise heitefaktor (CFB)</t>
  </si>
  <si>
    <t>Põlevkiviõli kütteks kasutamise heitefaktor</t>
  </si>
  <si>
    <t>Raske kütteõli heitefaktor</t>
  </si>
  <si>
    <t>Muud sisendid</t>
  </si>
  <si>
    <t>Aktsiisimäärade ajutise vähenemise lõpp</t>
  </si>
  <si>
    <t>Kuude arv möödas aastal 2022 enne lõppu</t>
  </si>
  <si>
    <t>Elektri toodang põlevkivist</t>
  </si>
  <si>
    <t>International Energy Agency, Data &amp; Statistics</t>
  </si>
  <si>
    <t>Elektri toodang taastuvatest allikatest</t>
  </si>
  <si>
    <t>Biokomponentide osakaal bensiinis ja diislikütuses</t>
  </si>
  <si>
    <t>VKS § 21'1 lg 1</t>
  </si>
  <si>
    <t>Mittebiokomponentide osakaal bensiinis ja diislikütuses</t>
  </si>
  <si>
    <t>Energia lõpptarbimine Eestis</t>
  </si>
  <si>
    <t>GWh</t>
  </si>
  <si>
    <t xml:space="preserve">Eurostat: Final energy consumption Europe 2020-2030 (Estonia, https://appsso.eurostat.ec.europa.eu/nui/submitViewTableAction.do)
</t>
  </si>
  <si>
    <t>Keskmine</t>
  </si>
  <si>
    <t>Maksu administreerimise kulu</t>
  </si>
  <si>
    <t>Maksu- ja tolliameti arengukava 2017-2020 kokkuvõte 2019 jaanuar</t>
  </si>
  <si>
    <t>calval</t>
  </si>
  <si>
    <t>siec</t>
  </si>
  <si>
    <t>unit</t>
  </si>
  <si>
    <t>geo\time</t>
  </si>
  <si>
    <t>Selgitus</t>
  </si>
  <si>
    <t>Source</t>
  </si>
  <si>
    <t>Maagaas, konverteerimised</t>
  </si>
  <si>
    <t>https://ec.europa.eu/energy/data-analysis/weekly-oil-bulletin_en?redir=1</t>
  </si>
  <si>
    <t>KE08</t>
  </si>
  <si>
    <t>GCV_AVG</t>
  </si>
  <si>
    <t>G3000</t>
  </si>
  <si>
    <t>KJ_M3_GCV</t>
  </si>
  <si>
    <t>EE</t>
  </si>
  <si>
    <t xml:space="preserve">Maagaas </t>
  </si>
  <si>
    <t>Eurostat</t>
  </si>
  <si>
    <t>G3000, €/1000M3</t>
  </si>
  <si>
    <t>Ühik</t>
  </si>
  <si>
    <t>Hind</t>
  </si>
  <si>
    <t>GCV_CO</t>
  </si>
  <si>
    <t>S2000</t>
  </si>
  <si>
    <t>MJ_T_GCV</t>
  </si>
  <si>
    <t>Põlevkivi / õliliivad</t>
  </si>
  <si>
    <t>Majapidamised maksudega</t>
  </si>
  <si>
    <t>TEN00118</t>
  </si>
  <si>
    <t>Energy Prices and Taxes 202019Q1</t>
  </si>
  <si>
    <t>GCV_EXP</t>
  </si>
  <si>
    <t>C0129</t>
  </si>
  <si>
    <t xml:space="preserve">: </t>
  </si>
  <si>
    <t>Muu bituumenkivisüsi</t>
  </si>
  <si>
    <t>Majapidamised maksudeta</t>
  </si>
  <si>
    <t>C0311</t>
  </si>
  <si>
    <t>Koksiahju koks</t>
  </si>
  <si>
    <t>Mittemajapidamised maksudeta</t>
  </si>
  <si>
    <t>P1100</t>
  </si>
  <si>
    <t>Turvas</t>
  </si>
  <si>
    <t>Mittamajapidamised maksudega</t>
  </si>
  <si>
    <t>P1200</t>
  </si>
  <si>
    <t>Turbatooted</t>
  </si>
  <si>
    <t>Aktsiis vähendatud</t>
  </si>
  <si>
    <t>Aktsiis sega</t>
  </si>
  <si>
    <t>GCV_IC_OBS</t>
  </si>
  <si>
    <t>Aktsiis tavaline</t>
  </si>
  <si>
    <t>GCV_IMP</t>
  </si>
  <si>
    <t>EL aktsiis majapidamised</t>
  </si>
  <si>
    <t>EL aktsiis mittemajapidamised</t>
  </si>
  <si>
    <t>Maksumäärad, EE, konverteerimised</t>
  </si>
  <si>
    <t>GCV_IND</t>
  </si>
  <si>
    <t xml:space="preserve">Energiakandja </t>
  </si>
  <si>
    <t>01.01.2020 seisuga €/1000l</t>
  </si>
  <si>
    <t>01.05.2020 kuni 30.04.2022 €/1000l</t>
  </si>
  <si>
    <t>Alates 01.05.2022 €/1000l</t>
  </si>
  <si>
    <t>€/1000Kg</t>
  </si>
  <si>
    <t>eurodes MWh kohta tavamäär</t>
  </si>
  <si>
    <t>eurodes MWh vähendatud määr</t>
  </si>
  <si>
    <t>eurodes 1000kg</t>
  </si>
  <si>
    <t>eurodes 1000kg vähendatud</t>
  </si>
  <si>
    <t>eurodes GJ kohta tavamäär</t>
  </si>
  <si>
    <t>eurodes GJ vähendatud määr</t>
  </si>
  <si>
    <t>Diislikütus (eurodes 1,000 l kohta)</t>
  </si>
  <si>
    <t>Diislikütuse komponendid</t>
  </si>
  <si>
    <t>Eriotstarbeline kütus (eurodes 1,000 l kohta)</t>
  </si>
  <si>
    <t>Kerge kütteõli (eurodes 1,000 l kohta)</t>
  </si>
  <si>
    <t>GCV_MAP</t>
  </si>
  <si>
    <t>Raske kütteõli (eurodes 1,000 kg kohta)</t>
  </si>
  <si>
    <t>Põlevkivikütteõli (eurodes 1,000 kg kohta)</t>
  </si>
  <si>
    <t>Maagaas (eurodes 1,000 m3 kohta)</t>
  </si>
  <si>
    <t>Mootorimaagaas (eurodes 1,000 m3 kohta)</t>
  </si>
  <si>
    <t>GCV_OTH</t>
  </si>
  <si>
    <t>Veeldatud olekus mootorimaagaas (eurodes 1,000 kg kohta)</t>
  </si>
  <si>
    <t>Vedelgaas (eurodes 1,000 kg kohta)</t>
  </si>
  <si>
    <t>Elektrienergia (eurodes MWh kohta)</t>
  </si>
  <si>
    <t>Kütused, konverteerimised</t>
  </si>
  <si>
    <t>GCV_PRD</t>
  </si>
  <si>
    <t>01.01.2020 seisuga</t>
  </si>
  <si>
    <t>01.05.2020-30.04.2022</t>
  </si>
  <si>
    <t>Muutus</t>
  </si>
  <si>
    <t>Bensiin (eurodes 1,000 l kohta)</t>
  </si>
  <si>
    <t>Petrooleum</t>
  </si>
  <si>
    <t>Raske kütteõli raske fraktsioon (eurodes 1,000 kg kohta)</t>
  </si>
  <si>
    <t>NCV_AVG</t>
  </si>
  <si>
    <t>KJ_M3_NCV</t>
  </si>
  <si>
    <t>Põlevkivikütteõli raske fraktsioon (eurodes 1,000 kg kohta)</t>
  </si>
  <si>
    <t>O4630</t>
  </si>
  <si>
    <t>MJ_T_NCV</t>
  </si>
  <si>
    <t>Vedelgaas (propaan, butaan)</t>
  </si>
  <si>
    <t>Kivisüsi, pruunsüsi, koks, põlevkivi (eurodes ülemise kütteväärtuse gigadžauli kohta)</t>
  </si>
  <si>
    <t>O4652</t>
  </si>
  <si>
    <t>Puudub</t>
  </si>
  <si>
    <t>O4652XR5210B</t>
  </si>
  <si>
    <t>Mootoribensiin (autobensiin), v.a biokütuse osa</t>
  </si>
  <si>
    <t>Tihedused</t>
  </si>
  <si>
    <t>O4661</t>
  </si>
  <si>
    <t>Tihedused KG/M3</t>
  </si>
  <si>
    <t>Min</t>
  </si>
  <si>
    <t>Max</t>
  </si>
  <si>
    <t>Kesk</t>
  </si>
  <si>
    <t>allikas</t>
  </si>
  <si>
    <t>O4661XR5230B</t>
  </si>
  <si>
    <t>Lennukipetrool (reaktiivkütus), v.a biokütuse osa</t>
  </si>
  <si>
    <t>https://www.e-ope.ee/_download/euni_repository/file/2164/Kytused.zip/standard_evsen_2282008__na2009.html</t>
  </si>
  <si>
    <t>O4671</t>
  </si>
  <si>
    <t>https://www.e-ope.ee/_download/euni_repository/file/2164/Kytused.zip/standard_evsen_5902009.html</t>
  </si>
  <si>
    <t>O46711</t>
  </si>
  <si>
    <t>Kütteõli</t>
  </si>
  <si>
    <t>https://www.engineeringtoolbox.com/fuels-densities-specific-volumes-d_166.html</t>
  </si>
  <si>
    <t>O46712</t>
  </si>
  <si>
    <t>O4671XR5220B</t>
  </si>
  <si>
    <t>Gaasiõli ja diisliõli, v.a biokütuse osa</t>
  </si>
  <si>
    <t>Põlevikivõli (raske)</t>
  </si>
  <si>
    <t>https://energiatalgud.ee/img_auth.php/4/40/Siirde,_A._P%C3%B5levkivi%C3%B5li_tootmise_erinevate_stsenaariumide_realiseerimisega_kaasneva_m%C3%B5jude_hindamine.pdf</t>
  </si>
  <si>
    <t>O4680</t>
  </si>
  <si>
    <t>O4681</t>
  </si>
  <si>
    <t>O4682</t>
  </si>
  <si>
    <t>Puit, konverteerimised (R5110-5150_W6000RI)</t>
  </si>
  <si>
    <t>kasutatud: https://www.forestresearch.gov.uk/tools-and-resources/biomass-energy-resources/reference-biomass/facts-figures/typical-calorific-values-of-fuels/</t>
  </si>
  <si>
    <t>O4692</t>
  </si>
  <si>
    <t>Määrdeained</t>
  </si>
  <si>
    <t>GJ/tonne</t>
  </si>
  <si>
    <t>kWh/kg</t>
  </si>
  <si>
    <t>kg/m3</t>
  </si>
  <si>
    <t>MJ/m3</t>
  </si>
  <si>
    <t>kWh/m3</t>
  </si>
  <si>
    <t>O4695</t>
  </si>
  <si>
    <t>Bituumen</t>
  </si>
  <si>
    <t>Puit hakitud</t>
  </si>
  <si>
    <t>R5210B</t>
  </si>
  <si>
    <t>Biobensiin segus</t>
  </si>
  <si>
    <t>Kuivatatud küttepuud</t>
  </si>
  <si>
    <t>R5220B</t>
  </si>
  <si>
    <t>Biodiisel segus</t>
  </si>
  <si>
    <t>NCV_CO</t>
  </si>
  <si>
    <t>NCV_EXP</t>
  </si>
  <si>
    <t>O4500</t>
  </si>
  <si>
    <t>Muud süsivesinikud (põlevkiviõli)</t>
  </si>
  <si>
    <t>NCV_IC_OBS</t>
  </si>
  <si>
    <t>NCV_IMP</t>
  </si>
  <si>
    <t>NCV_IND</t>
  </si>
  <si>
    <t>NCV_MAP</t>
  </si>
  <si>
    <t>NCV_OTH</t>
  </si>
  <si>
    <t>NCV_PRD</t>
  </si>
  <si>
    <t>Kalkulatsioon elekter</t>
  </si>
  <si>
    <t>Aktsiis</t>
  </si>
  <si>
    <t>Eesti aktsiisimäär</t>
  </si>
  <si>
    <t>Euroopa Liidu miinimummäär</t>
  </si>
  <si>
    <t>Vahe aktsiisimäärades</t>
  </si>
  <si>
    <t>Elektri hind kodumajapidamised</t>
  </si>
  <si>
    <t>Delta</t>
  </si>
  <si>
    <t>Elektri elastsus</t>
  </si>
  <si>
    <t>Elastsus x Delta</t>
  </si>
  <si>
    <t>Elektri tarbimine kodumajapidamised</t>
  </si>
  <si>
    <t>Elektri tarbimine ELi miinimummääradega</t>
  </si>
  <si>
    <t>Sääst</t>
  </si>
  <si>
    <t>Elektrienergia muu (mitte intensiivsed)</t>
  </si>
  <si>
    <t>Elektri hind muu</t>
  </si>
  <si>
    <t>Elektri tarbimine muu</t>
  </si>
  <si>
    <t>Elektrienergia muu (elektrointensiivsed)</t>
  </si>
  <si>
    <t>Eesti määr</t>
  </si>
  <si>
    <t>Vahe määrades</t>
  </si>
  <si>
    <t>Kokkuvõte</t>
  </si>
  <si>
    <t>Sääst: aktsiis kodumajapidamised</t>
  </si>
  <si>
    <t>Sääst: aktsiis muu (ülejäänud)</t>
  </si>
  <si>
    <t>Sääst: aktsiis muu (elektroinensiivne)</t>
  </si>
  <si>
    <t>Sääst: käibemaks kodumajapidamised</t>
  </si>
  <si>
    <t>Sääst: käibemaks muu</t>
  </si>
  <si>
    <t>Igaaastane kogusääst</t>
  </si>
  <si>
    <t>Kumulatiivne sääst</t>
  </si>
  <si>
    <t>Kumulatiivne energiasääst</t>
  </si>
  <si>
    <t xml:space="preserve">Kumulatiivne sääst heitekogustes </t>
  </si>
  <si>
    <t xml:space="preserve">tuhat t CO2 eq </t>
  </si>
  <si>
    <t>Kalkulatsioon bensiin</t>
  </si>
  <si>
    <t>Bensiini aktsiis kodumajapidamised</t>
  </si>
  <si>
    <t>Bensiini hind kodumajapidamised</t>
  </si>
  <si>
    <t>Bensiini elastsus</t>
  </si>
  <si>
    <t>Bensiini tarbimine kodumajapidamised</t>
  </si>
  <si>
    <t>Bensiini tarbimine ELi miinimummääradega</t>
  </si>
  <si>
    <t>Bensiini aktsiis muu</t>
  </si>
  <si>
    <t>Bensiini hind muu</t>
  </si>
  <si>
    <t>Bensiini tarbimine muu</t>
  </si>
  <si>
    <t xml:space="preserve">Sääst: aktsiis muu </t>
  </si>
  <si>
    <t>tuhat CO2 eq</t>
  </si>
  <si>
    <t>Kalkulatsioon diisel</t>
  </si>
  <si>
    <t>Diisli hind kodumajapidamised</t>
  </si>
  <si>
    <t>Diisli elastsus</t>
  </si>
  <si>
    <t>Diisli tarbimine kodumajapidamised</t>
  </si>
  <si>
    <t>Diisli tarbimine ELi miinimummääradega</t>
  </si>
  <si>
    <t>Diisli hind muu</t>
  </si>
  <si>
    <t>Diisli tarbimine muu</t>
  </si>
  <si>
    <t>tuhat t CO2 eq</t>
  </si>
  <si>
    <t>Kalkulatsioon gaas</t>
  </si>
  <si>
    <t>Gaasi hind kodumajapidamised</t>
  </si>
  <si>
    <t>Gaasi elastsus</t>
  </si>
  <si>
    <t>Gaasi tarbimine kodumajapidamised</t>
  </si>
  <si>
    <t>Gaasi tarbimine ELi miinimummääradega</t>
  </si>
  <si>
    <t>Gaas muu (mitte intensiivsed)</t>
  </si>
  <si>
    <t>Gaasi hind muu</t>
  </si>
  <si>
    <t>Gaasi tarbimine muu</t>
  </si>
  <si>
    <t>Gaas muu (gaasiintensiivsed)</t>
  </si>
  <si>
    <t>Sääst: aktsiis muu (gaasiinensiivne)</t>
  </si>
  <si>
    <t>Kalkulatsioon Soojus</t>
  </si>
  <si>
    <t>Soojuse aktsiis kodumajapidamised</t>
  </si>
  <si>
    <t>Soojuse hind kodumajapidamised</t>
  </si>
  <si>
    <t>Soojuse elastsus</t>
  </si>
  <si>
    <t>Soojuse tarbimine kodumajapidamised</t>
  </si>
  <si>
    <t>Soojuse tarbimine ELi miinimummääradega</t>
  </si>
  <si>
    <t>Soojuse aktsiis muu</t>
  </si>
  <si>
    <t>Soojuse hind muu</t>
  </si>
  <si>
    <t>Soojuse tarbimine muu</t>
  </si>
  <si>
    <t>Kalkulatsioon erimärgistatud Erimärgistatud diisel</t>
  </si>
  <si>
    <t>Erimärgistatud diisli hind kodumajapidamised</t>
  </si>
  <si>
    <t>Erimärgistatud diisli elastsus</t>
  </si>
  <si>
    <t>Erimärgistatud diisli tarbimine kodumajapidamised</t>
  </si>
  <si>
    <t>Erimärgistatud diisli tarbimine ELi miinimummääradega</t>
  </si>
  <si>
    <t>Erimärgistatud diisli hind muu</t>
  </si>
  <si>
    <t>Erimärgistatud diisli tarbimine muu</t>
  </si>
  <si>
    <t>Kalkulatsioon küttepuit</t>
  </si>
  <si>
    <t>Küttepuidu kodumajapidamised</t>
  </si>
  <si>
    <t>Küttepuidu hind kodumajapidamised</t>
  </si>
  <si>
    <t>Küttepuidu elastsus</t>
  </si>
  <si>
    <t>Küttepuidu tarbimine kodumajapidamised (ostetud)</t>
  </si>
  <si>
    <t>Küttepuidu tarbimine ELi miinimummääradega</t>
  </si>
  <si>
    <t>Küttepuidu muu (ülejäänud)</t>
  </si>
  <si>
    <t>Küttepuidu hind muu</t>
  </si>
  <si>
    <t>Küttepuidu tarbimine muu</t>
  </si>
  <si>
    <t>Küttepuidu tarbimine kodumajapidamised</t>
  </si>
  <si>
    <t>Küttepuidu muu</t>
  </si>
  <si>
    <t>Kalkulatsioon puiduhake ja -jäätmed</t>
  </si>
  <si>
    <t>Puiduhake ja -jäätmete kodumajapidamised</t>
  </si>
  <si>
    <t>Puiduhake ja -jäätmete hind kodumajapidamised (käibemaksuta)</t>
  </si>
  <si>
    <t>Puiduhake ja -jäätmete elastsus</t>
  </si>
  <si>
    <t>Puiduhake ja -jäätmete tarbimine kodumajapidamised (ostetud)</t>
  </si>
  <si>
    <t>Puiduhake ja -jäätmete tarbimine ELi miinimummääradega</t>
  </si>
  <si>
    <t>Puiduhake ja -jäätmete muu (ülejäänud)</t>
  </si>
  <si>
    <t>Puiduhake ja -jäätmete hind muu</t>
  </si>
  <si>
    <t>Puiduhake ja -jäätmete tarbimine muu</t>
  </si>
  <si>
    <t>Puiduhake ja -jäätmete hind kodumajapidamised</t>
  </si>
  <si>
    <t>Puiduhake ja -jäätmete tarbimine kodumajapidamised</t>
  </si>
  <si>
    <t>Puiduhake ja -jäätmete muu</t>
  </si>
  <si>
    <t>Sensitiivsus 1 (TTÜ hoonete rekonstrueerimise strateegia alusmaterjalid, heitetasu elemendi lisamine aktsiisile)</t>
  </si>
  <si>
    <r>
      <rPr>
        <sz val="11"/>
        <color rgb="FF000000"/>
        <rFont val="Calibri"/>
        <family val="2"/>
        <charset val="186"/>
      </rPr>
      <t>CO</t>
    </r>
    <r>
      <rPr>
        <vertAlign val="subscript"/>
        <sz val="12"/>
        <color rgb="FF000000"/>
        <rFont val="Calibri (Body)"/>
        <charset val="1"/>
      </rPr>
      <t>2</t>
    </r>
    <r>
      <rPr>
        <sz val="12"/>
        <color rgb="FF000000"/>
        <rFont val="Calibri"/>
        <family val="2"/>
        <charset val="1"/>
      </rPr>
      <t xml:space="preserve"> heitetasu, äriklient</t>
    </r>
  </si>
  <si>
    <t>€/KWh</t>
  </si>
  <si>
    <r>
      <rPr>
        <sz val="11"/>
        <color rgb="FF000000"/>
        <rFont val="Calibri"/>
        <family val="2"/>
        <charset val="186"/>
      </rPr>
      <t>CO</t>
    </r>
    <r>
      <rPr>
        <vertAlign val="subscript"/>
        <sz val="12"/>
        <color rgb="FF000000"/>
        <rFont val="Calibri (Body)"/>
        <charset val="1"/>
      </rPr>
      <t>2</t>
    </r>
    <r>
      <rPr>
        <sz val="12"/>
        <color rgb="FF000000"/>
        <rFont val="Calibri"/>
        <family val="2"/>
        <charset val="1"/>
      </rPr>
      <t xml:space="preserve"> heitetasu, kodumajapidamised</t>
    </r>
  </si>
  <si>
    <t>Elektrienergia mittekodumajapidamised CO2 heitetasuga</t>
  </si>
  <si>
    <t>Elektrienergia kodumajapidamised CO2 heitetasuga</t>
  </si>
  <si>
    <t>Maagaas mittekodumajapidamised CO2 heitetasuga</t>
  </si>
  <si>
    <t>Maagaas kodumajapidamised CO2 heitetasuga</t>
  </si>
  <si>
    <t>Soojus mittekodumajapidamised CO2 heitetasuga</t>
  </si>
  <si>
    <t>Soojus kodumajapidamised CO2 heitetasuga</t>
  </si>
  <si>
    <t>Sääst (Heitmemaks)</t>
  </si>
  <si>
    <t>Lisanduv sääst (Elektrienergia)</t>
  </si>
  <si>
    <t>Lisanduv sääst heitekogustes (Elekter)</t>
  </si>
  <si>
    <t>t CO2 eq</t>
  </si>
  <si>
    <t>Lisanduv sääst (Gaas)</t>
  </si>
  <si>
    <t>Lisanduv sääst heitekogustes (Gaas)</t>
  </si>
  <si>
    <t>Lisanduv sääst (Soojus)</t>
  </si>
  <si>
    <t>Lisanduv sääst heitekogustes (Soojus)</t>
  </si>
  <si>
    <t>Iga-aastane sääst (olemasolev aktsiis)</t>
  </si>
  <si>
    <t>Iga-aastane sääst (aktsiisimuutus)</t>
  </si>
  <si>
    <t>Igaaastane lisanduv sääst</t>
  </si>
  <si>
    <t>Kumulatiivne lisanduv sääst</t>
  </si>
  <si>
    <t>Iga-aastane sääst heitekogustes (olemasolev aktsiis)</t>
  </si>
  <si>
    <t>tuh t CO2 eq</t>
  </si>
  <si>
    <t>Iga-aastane sääst heitekogustes (aktsiisimuutus)</t>
  </si>
  <si>
    <t>Igaaastane lisanduv sääst heitekogustes</t>
  </si>
  <si>
    <t>Kumulatiivne lisanduv sääst heitekogustes</t>
  </si>
  <si>
    <t>Sensitiivsus 2 (Suurimate energiakandjate aktsiisi tõstmine 10%)</t>
  </si>
  <si>
    <t>Heitmetasu kehtestamine</t>
  </si>
  <si>
    <t>Aktsiisi tõus, äriklient %</t>
  </si>
  <si>
    <t>Aktsiisi tõus, kodumajapidamine, %</t>
  </si>
  <si>
    <t>Elektrienergia mittekodumajapidamised muutunud aktsiisiga</t>
  </si>
  <si>
    <t>Elektrienergia kodumajapidamised muutunud aktsiisiga</t>
  </si>
  <si>
    <t>Maagaas mittekodumajapidamised muutunud aktsiisiga</t>
  </si>
  <si>
    <t>Maagaas kodumajapidamised muutunud aktsiisiga</t>
  </si>
  <si>
    <t>Soojus mittekodumajapidamised muutunud aktsiisiga</t>
  </si>
  <si>
    <t>Soojus kodumajapidamised muutunud aktsiisiga</t>
  </si>
  <si>
    <t>Bensiin mittekodumajapidamised muutunud aktsiisiga</t>
  </si>
  <si>
    <t>Bensiin kodumajapidamised muutunud aktsiisiga</t>
  </si>
  <si>
    <t>Diisel mittekodumajapidamised muutunud aktsiisiga</t>
  </si>
  <si>
    <t>Diisel kodumajapidamised muutunud aktsiisiga</t>
  </si>
  <si>
    <t>Sääst (Aktsiisimuutus)</t>
  </si>
  <si>
    <t>Lisanduv sääst (bensiin)</t>
  </si>
  <si>
    <t>Lisanduv sääst heitekogustes (bensiin)</t>
  </si>
  <si>
    <t>Lisanduv sääst (diisel)</t>
  </si>
  <si>
    <t>Lisanduv sääst heitekogustes (diisel)</t>
  </si>
  <si>
    <t>Iga-aastane lisanduv sääst</t>
  </si>
  <si>
    <t>Maksutulud ja kulud</t>
  </si>
  <si>
    <t>Aktsiis maksutulu</t>
  </si>
  <si>
    <t>Elektrienergia aktsiis kokku</t>
  </si>
  <si>
    <t>€</t>
  </si>
  <si>
    <t>Bensiini kodumajapidamised</t>
  </si>
  <si>
    <t>Bensiin aktsiis kokku</t>
  </si>
  <si>
    <t>Diisel aktsiis kokku</t>
  </si>
  <si>
    <t>Maagaasi tarbimine kodumajapidamised</t>
  </si>
  <si>
    <t>Maagaas muu (mitte intensiivsed)</t>
  </si>
  <si>
    <t>Maagaasi tarbimine muu</t>
  </si>
  <si>
    <t>Maagaas muu (gaasiintensiivsed)</t>
  </si>
  <si>
    <t>Maagaas aktsiis kokku</t>
  </si>
  <si>
    <t>Soojusenergia kodumajapidamised</t>
  </si>
  <si>
    <t>Soojusenergia tarbimine kodumajapidamised</t>
  </si>
  <si>
    <t>Soojusenergia muu</t>
  </si>
  <si>
    <t>Soojusenergia tarbimine muu</t>
  </si>
  <si>
    <t>Soojusenergia aktsiis kokku</t>
  </si>
  <si>
    <t>EM diisel kodumajapidamised</t>
  </si>
  <si>
    <t>EM diisli tarbimine kodumajapidamised</t>
  </si>
  <si>
    <t>EM diisel muu</t>
  </si>
  <si>
    <t>EM diisli tarbimine muu</t>
  </si>
  <si>
    <t>EM diisel aktsiis kokku</t>
  </si>
  <si>
    <t>Aktsiisid kokku</t>
  </si>
  <si>
    <t>Käibemaks maksutulu</t>
  </si>
  <si>
    <t>Eesti käibemaksimäär</t>
  </si>
  <si>
    <t>Elektrienergia käibemaks kokku</t>
  </si>
  <si>
    <t>Bensiin käibemaks kokku</t>
  </si>
  <si>
    <t>Diisel käibemaks kokku</t>
  </si>
  <si>
    <t>Maagaas käibemaks kokku</t>
  </si>
  <si>
    <t>Soojusenergia käibemaks kokku</t>
  </si>
  <si>
    <t>EM diisel käibemaks kokku</t>
  </si>
  <si>
    <t>Küttepuude tarbimine kodumajapidamised</t>
  </si>
  <si>
    <t>Küttepuude tarbimine muu</t>
  </si>
  <si>
    <t>Küttepuude käibemaks kokku</t>
  </si>
  <si>
    <t>Puiduhake ja -jäätmed käibemaks kokku</t>
  </si>
  <si>
    <t>Käibemaks kokku</t>
  </si>
  <si>
    <t>Aktsiis maksukulu</t>
  </si>
  <si>
    <t>Soojusenergia</t>
  </si>
  <si>
    <t>EM diisel</t>
  </si>
  <si>
    <t>Käibemaksu maksukulu</t>
  </si>
  <si>
    <t>Tulu ja kulu kokku</t>
  </si>
  <si>
    <t>Aktsiisi ja käibemaksu tulu kokku</t>
  </si>
  <si>
    <t>Aktsiisi ja käibemaksu kulu kokku</t>
  </si>
  <si>
    <r>
      <t xml:space="preserve">Täiendav tulu võrreldes </t>
    </r>
    <r>
      <rPr>
        <b/>
        <i/>
        <sz val="11"/>
        <color rgb="FF000000"/>
        <rFont val="Calibri"/>
        <family val="2"/>
        <charset val="186"/>
      </rPr>
      <t>baseline</t>
    </r>
    <r>
      <rPr>
        <b/>
        <sz val="11"/>
        <color rgb="FF000000"/>
        <rFont val="Calibri"/>
        <family val="2"/>
        <charset val="186"/>
      </rPr>
      <t>'ga</t>
    </r>
  </si>
  <si>
    <r>
      <t xml:space="preserve">Täiendav kulu võrreldes </t>
    </r>
    <r>
      <rPr>
        <b/>
        <i/>
        <sz val="11"/>
        <color rgb="FF000000"/>
        <rFont val="Calibri"/>
        <family val="2"/>
        <charset val="186"/>
      </rPr>
      <t>baseline</t>
    </r>
    <r>
      <rPr>
        <b/>
        <sz val="11"/>
        <color rgb="FF000000"/>
        <rFont val="Calibri"/>
        <family val="2"/>
        <charset val="186"/>
      </rPr>
      <t>'ga</t>
    </r>
  </si>
  <si>
    <t>Säästu kohustus</t>
  </si>
  <si>
    <t>Aasta</t>
  </si>
  <si>
    <t>Energiasäästu kohustus (%)</t>
  </si>
  <si>
    <t>Aastane sääst</t>
  </si>
  <si>
    <t>Energiasäästu kohustus (TJ)</t>
  </si>
  <si>
    <t>Energiasäästu kohustus (GWh)</t>
  </si>
  <si>
    <t>Sääst energiaühikutes</t>
  </si>
  <si>
    <t>Elekter (GWh)</t>
  </si>
  <si>
    <t>Bensiin (GWh)</t>
  </si>
  <si>
    <t>Diisel (GWh)</t>
  </si>
  <si>
    <t>Maagaas (GWh)</t>
  </si>
  <si>
    <t>Soojus (GWh)</t>
  </si>
  <si>
    <t>Küttepuud (GWh)</t>
  </si>
  <si>
    <t>Puiduhake ja -jäätmed (GWh)</t>
  </si>
  <si>
    <t>Erimärgistusega diisel (GWh)</t>
  </si>
  <si>
    <t>Kokku (GWh)</t>
  </si>
  <si>
    <t xml:space="preserve">Kumulatiivne energiasääst </t>
  </si>
  <si>
    <t>Kumulatiivne säästukohustus</t>
  </si>
  <si>
    <t>Puudujääk</t>
  </si>
  <si>
    <t>Sääst heitekogustes</t>
  </si>
  <si>
    <t>Elekter (tuhat CO2 eq)</t>
  </si>
  <si>
    <t xml:space="preserve">Bensiin (tuhat CO2 eq) </t>
  </si>
  <si>
    <t>Diisel (tuhat CO2 eq)</t>
  </si>
  <si>
    <t>Maagaas (tuhat CO2 eq)</t>
  </si>
  <si>
    <t>Soojus (tuhat CO2 eq)</t>
  </si>
  <si>
    <t>Küttepuud (tuhat CO2 eq)</t>
  </si>
  <si>
    <t>Puiduhake ja -jäätmed (tuhat CO2 eq)</t>
  </si>
  <si>
    <t>Erimärgistusega diisel (tuhat CO2 eq)</t>
  </si>
  <si>
    <t>Kokku (tuhat CO2 eq)</t>
  </si>
  <si>
    <t>Kumulatiivne kasvuhoone heitmete sääst</t>
  </si>
  <si>
    <t>Left</t>
  </si>
  <si>
    <t>Top</t>
  </si>
  <si>
    <t>Right</t>
  </si>
  <si>
    <t>Bottom</t>
  </si>
  <si>
    <t>Ref</t>
  </si>
  <si>
    <t>$A$1:$I$80</t>
  </si>
  <si>
    <t>$K$2:$V$12</t>
  </si>
  <si>
    <t>$K$15:$U$26</t>
  </si>
  <si>
    <t>$K$29:$U$34</t>
  </si>
  <si>
    <t>$K$37:$O$42</t>
  </si>
  <si>
    <t>$K$46:$R$48</t>
  </si>
  <si>
    <t>Kommentaar</t>
  </si>
  <si>
    <t xml:space="preserve">See tähendab, et eelnevatel aastatel saavutatud sääst ei kandu edasi, vaid igal aastal arvutatakse sääst uuesti ning saavutatud säästu peetakse uueks ega kanta edasi tulevastesse aastatesse (säästu enda eluiga on üks aasta). </t>
  </si>
  <si>
    <t>Sellepärast on ka allolevas kokkuvõtlikus tabelis eraldi väljatoodud igal aastal saavutatav uus sääst, mis on spetsiifiline just vastavale aastale ning ei kandu edasi tulevastesse aastatesse (saavutatud sääst 2021. aastal seondub ainult 2021. aastaga ning seda</t>
  </si>
  <si>
    <t xml:space="preserve">ei arvestata tulevastes aastates). Ainult reas 25, kus arvestatakse kogu ajaperioodi vältel saavutatav sääst liidetakse iga aasta säästud kokku, et saavutada kogu energiasäästu prognoos. </t>
  </si>
  <si>
    <t xml:space="preserve">Kuigi spetsiifilisi makse võidakse rakendada mitukümmend aastat, siis energiatõhususe arvestuses peetakse makse lühiajalisteks meetmeteks. Sellest tulenevalt arvestatakse, et maksude eluiga on üks aasta ning igal aastal arvestatakse neist saavutatavat säästu kui uut.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</si>
</sst>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 _€_-;\-* #,##0\ _€_-;_-* &quot;- &quot;_€_-;_-@_-"/>
    <numFmt numFmtId="165" formatCode="[$-409]m/d/yyyy"/>
    <numFmt numFmtId="166" formatCode="_-* #,##0.0\ _€_-;\-* #,##0.0\ _€_-;_-* &quot;- &quot;_€_-;_-@_-"/>
    <numFmt numFmtId="167" formatCode="_-* #,##0.00\ _€_-;\-* #,##0.00\ _€_-;_-* \-??\ _€_-;_-@_-"/>
    <numFmt numFmtId="168" formatCode="_-* #,##0.00\ _€_-;\-* #,##0.00\ _€_-;_-* &quot;- &quot;_€_-;_-@_-"/>
    <numFmt numFmtId="169" formatCode="#,##0.00_ ;\-#,##0.00\ "/>
    <numFmt numFmtId="170" formatCode="_-* #,##0.000\ _€_-;\-* #,##0.000\ _€_-;_-* &quot;- &quot;_€_-;_-@_-"/>
    <numFmt numFmtId="171" formatCode="#,##0.000_ ;\-#,##0.000\ "/>
    <numFmt numFmtId="172" formatCode="0.0%"/>
    <numFmt numFmtId="173" formatCode="_-* #,##0.00\ _€_-;\-* #,##0.00\ _€_-;_-* &quot;-&quot;??\ _€_-;_-@_-"/>
    <numFmt numFmtId="174" formatCode="_-* #,##0.0000\ _€_-;\-* #,##0.0000\ _€_-;_-* &quot;- &quot;_€_-;_-@_-"/>
  </numFmts>
  <fonts count="29">
    <font>
      <sz val="11"/>
      <color rgb="FF000000"/>
      <name val="Calibri"/>
      <family val="2"/>
      <charset val="1"/>
    </font>
    <font>
      <sz val="11"/>
      <color rgb="FF000000"/>
      <name val="Calibri"/>
      <family val="2"/>
      <charset val="186"/>
    </font>
    <font>
      <sz val="10"/>
      <color rgb="FF000000"/>
      <name val="Roboto"/>
      <family val="2"/>
      <charset val="186"/>
    </font>
    <font>
      <sz val="10"/>
      <name val="Arial"/>
      <family val="2"/>
      <charset val="186"/>
    </font>
    <font>
      <b/>
      <sz val="10"/>
      <color rgb="FF000000"/>
      <name val="Arial"/>
      <family val="2"/>
      <charset val="186"/>
    </font>
    <font>
      <sz val="10"/>
      <color rgb="FF000000"/>
      <name val="Arial"/>
      <family val="2"/>
      <charset val="186"/>
    </font>
    <font>
      <b/>
      <sz val="12"/>
      <color rgb="FF000000"/>
      <name val="Calibri"/>
      <family val="2"/>
      <charset val="186"/>
    </font>
    <font>
      <i/>
      <sz val="11"/>
      <color rgb="FF000000"/>
      <name val="Calibri"/>
      <family val="2"/>
      <charset val="186"/>
    </font>
    <font>
      <b/>
      <sz val="11"/>
      <color rgb="FF000000"/>
      <name val="Calibri"/>
      <family val="2"/>
      <charset val="186"/>
    </font>
    <font>
      <u/>
      <sz val="11"/>
      <color rgb="FF0563C1"/>
      <name val="Calibri"/>
      <family val="2"/>
      <charset val="1"/>
    </font>
    <font>
      <u/>
      <sz val="11"/>
      <color rgb="FF0563C1"/>
      <name val="Calibri"/>
      <family val="2"/>
      <charset val="186"/>
    </font>
    <font>
      <sz val="12"/>
      <color rgb="FF000000"/>
      <name val="Calibri"/>
      <family val="2"/>
      <charset val="1"/>
    </font>
    <font>
      <vertAlign val="subscript"/>
      <sz val="12"/>
      <color rgb="FF000000"/>
      <name val="Calibri (Body)"/>
      <charset val="1"/>
    </font>
    <font>
      <sz val="9"/>
      <color rgb="FF000000"/>
      <name val="Arial"/>
      <family val="2"/>
      <charset val="186"/>
    </font>
    <font>
      <b/>
      <sz val="9"/>
      <color rgb="FF000000"/>
      <name val="Arial"/>
      <family val="2"/>
      <charset val="186"/>
    </font>
    <font>
      <sz val="11"/>
      <color rgb="FF70AD47"/>
      <name val="Calibri"/>
      <family val="2"/>
      <charset val="1"/>
    </font>
    <font>
      <sz val="10"/>
      <name val="Roboto"/>
      <family val="2"/>
      <charset val="186"/>
    </font>
    <font>
      <sz val="11"/>
      <color rgb="FF000000"/>
      <name val="Calibri"/>
      <family val="2"/>
      <charset val="1"/>
    </font>
    <font>
      <sz val="8"/>
      <name val="Arial"/>
      <family val="2"/>
      <charset val="186"/>
    </font>
    <font>
      <u/>
      <sz val="8"/>
      <name val="Arial"/>
      <family val="2"/>
      <charset val="186"/>
    </font>
    <font>
      <b/>
      <sz val="8"/>
      <color rgb="FFFFFFFF"/>
      <name val="Arial"/>
      <family val="2"/>
      <charset val="186"/>
    </font>
    <font>
      <sz val="11"/>
      <color rgb="FF000000"/>
      <name val="Arial"/>
      <family val="2"/>
      <charset val="186"/>
    </font>
    <font>
      <b/>
      <sz val="11"/>
      <color rgb="FF000000"/>
      <name val="Calibri"/>
      <family val="2"/>
      <charset val="1"/>
    </font>
    <font>
      <sz val="8"/>
      <name val="Calibri"/>
      <family val="2"/>
      <charset val="1"/>
    </font>
    <font>
      <b/>
      <i/>
      <sz val="11"/>
      <color rgb="FF000000"/>
      <name val="Calibri"/>
      <family val="2"/>
      <charset val="186"/>
    </font>
    <font>
      <sz val="20"/>
      <color rgb="FF000000"/>
      <name val="KPMG Thin"/>
      <family val="2"/>
      <charset val="186"/>
    </font>
    <font>
      <sz val="20"/>
      <color rgb="FF000000"/>
      <name val="Garamond"/>
      <family val="1"/>
      <charset val="186"/>
    </font>
    <font>
      <b/>
      <sz val="20"/>
      <color rgb="FF000000"/>
      <name val="Garamond"/>
      <family val="1"/>
      <charset val="186"/>
    </font>
    <font>
      <b/>
      <i/>
      <sz val="20"/>
      <color rgb="FF000000"/>
      <name val="Garamond"/>
      <family val="1"/>
      <charset val="186"/>
    </font>
  </fonts>
  <fills count="28">
    <fill>
      <patternFill patternType="none"/>
    </fill>
    <fill>
      <patternFill patternType="gray125"/>
    </fill>
    <fill>
      <patternFill patternType="solid">
        <fgColor rgb="FFDEEBF7"/>
        <bgColor rgb="FFDDEBF7"/>
      </patternFill>
    </fill>
    <fill>
      <patternFill patternType="solid">
        <fgColor rgb="FFFBE5D6"/>
        <bgColor rgb="FFFFF2CC"/>
      </patternFill>
    </fill>
    <fill>
      <patternFill patternType="solid">
        <fgColor rgb="FFEDEDED"/>
        <bgColor rgb="FFE7E6E6"/>
      </patternFill>
    </fill>
    <fill>
      <patternFill patternType="solid">
        <fgColor rgb="FFFFF2CC"/>
        <bgColor rgb="FFFFFFCC"/>
      </patternFill>
    </fill>
    <fill>
      <patternFill patternType="solid">
        <fgColor rgb="FFDAE3F3"/>
        <bgColor rgb="FFDDEBF7"/>
      </patternFill>
    </fill>
    <fill>
      <patternFill patternType="solid">
        <fgColor rgb="FFE2F0D9"/>
        <bgColor rgb="FFE7E6E6"/>
      </patternFill>
    </fill>
    <fill>
      <patternFill patternType="solid">
        <fgColor rgb="FFBDD7EE"/>
        <bgColor rgb="FFC4D8ED"/>
      </patternFill>
    </fill>
    <fill>
      <patternFill patternType="solid">
        <fgColor rgb="FFF8CBAD"/>
        <bgColor rgb="FFFFE699"/>
      </patternFill>
    </fill>
    <fill>
      <patternFill patternType="solid">
        <fgColor rgb="FFDBDBDB"/>
        <bgColor rgb="FFD9D9D9"/>
      </patternFill>
    </fill>
    <fill>
      <patternFill patternType="solid">
        <fgColor rgb="FFFFE699"/>
        <bgColor rgb="FFFFF2CC"/>
      </patternFill>
    </fill>
    <fill>
      <patternFill patternType="solid">
        <fgColor rgb="FFB4C7E7"/>
        <bgColor rgb="FFB5CFFF"/>
      </patternFill>
    </fill>
    <fill>
      <patternFill patternType="solid">
        <fgColor rgb="FFC5E0B4"/>
        <bgColor rgb="FFD9D9D9"/>
      </patternFill>
    </fill>
    <fill>
      <patternFill patternType="solid">
        <fgColor rgb="FF9DC3E6"/>
        <bgColor rgb="FFB4C7E7"/>
      </patternFill>
    </fill>
    <fill>
      <patternFill patternType="solid">
        <fgColor rgb="FFF4B183"/>
        <bgColor rgb="FFF8CBAD"/>
      </patternFill>
    </fill>
    <fill>
      <patternFill patternType="solid">
        <fgColor rgb="FFC9C9C9"/>
        <bgColor rgb="FFC0C0C0"/>
      </patternFill>
    </fill>
    <fill>
      <patternFill patternType="solid">
        <fgColor rgb="FFFFD966"/>
        <bgColor rgb="FFFFE699"/>
      </patternFill>
    </fill>
    <fill>
      <patternFill patternType="solid">
        <fgColor rgb="FF8FAADC"/>
        <bgColor rgb="FF9DC3E6"/>
      </patternFill>
    </fill>
    <fill>
      <patternFill patternType="solid">
        <fgColor rgb="FFA9D18E"/>
        <bgColor rgb="FFC5E0B4"/>
      </patternFill>
    </fill>
    <fill>
      <patternFill patternType="solid">
        <fgColor rgb="FFFFFFCC"/>
        <bgColor rgb="FFFFF2CC"/>
      </patternFill>
    </fill>
    <fill>
      <patternFill patternType="solid">
        <fgColor rgb="FFFFFFFF"/>
        <bgColor rgb="FFFCFCFC"/>
      </patternFill>
    </fill>
    <fill>
      <patternFill patternType="solid">
        <fgColor rgb="FFE7E6E6"/>
        <bgColor rgb="FFE0E0E0"/>
      </patternFill>
    </fill>
    <fill>
      <patternFill patternType="solid">
        <fgColor theme="8" tint="0.79998168889431442"/>
        <bgColor indexed="64"/>
      </patternFill>
    </fill>
    <fill>
      <patternFill patternType="solid">
        <fgColor rgb="FFFFFFFF"/>
        <bgColor indexed="64"/>
      </patternFill>
    </fill>
    <fill>
      <patternFill patternType="solid">
        <fgColor rgb="FF00338D"/>
        <bgColor indexed="64"/>
      </patternFill>
    </fill>
    <fill>
      <patternFill patternType="solid">
        <fgColor theme="0"/>
        <bgColor rgb="FFFCFCFC"/>
      </patternFill>
    </fill>
    <fill>
      <patternFill patternType="solid">
        <fgColor theme="0"/>
        <bgColor indexed="64"/>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24"/>
      </left>
      <right/>
      <top/>
      <bottom/>
      <diagonal/>
    </border>
    <border>
      <left/>
      <right style="thin">
        <color indexed="24"/>
      </right>
      <top/>
      <bottom/>
      <diagonal/>
    </border>
    <border>
      <left style="thin">
        <color indexed="24"/>
      </left>
      <right/>
      <top/>
      <bottom style="medium">
        <color indexed="24"/>
      </bottom>
      <diagonal/>
    </border>
    <border>
      <left/>
      <right/>
      <top/>
      <bottom style="medium">
        <color indexed="24"/>
      </bottom>
      <diagonal/>
    </border>
    <border>
      <left/>
      <right style="thin">
        <color indexed="24"/>
      </right>
      <top/>
      <bottom style="medium">
        <color indexed="24"/>
      </bottom>
      <diagonal/>
    </border>
    <border>
      <left/>
      <right/>
      <top style="thin">
        <color indexed="24"/>
      </top>
      <bottom style="thin">
        <color rgb="FF00338D"/>
      </bottom>
      <diagonal/>
    </border>
    <border>
      <left style="thin">
        <color rgb="FF00338D"/>
      </left>
      <right/>
      <top style="thin">
        <color indexed="24"/>
      </top>
      <bottom style="thin">
        <color rgb="FF00338D"/>
      </bottom>
      <diagonal/>
    </border>
    <border>
      <left/>
      <right style="thin">
        <color rgb="FF00338D"/>
      </right>
      <top style="thin">
        <color indexed="24"/>
      </top>
      <bottom style="thin">
        <color rgb="FF00338D"/>
      </bottom>
      <diagonal/>
    </border>
  </borders>
  <cellStyleXfs count="27">
    <xf numFmtId="0" fontId="0" fillId="0" borderId="0"/>
    <xf numFmtId="9" fontId="17" fillId="0" borderId="0" applyBorder="0" applyProtection="0"/>
    <xf numFmtId="0" fontId="9" fillId="0" borderId="0" applyBorder="0" applyProtection="0"/>
    <xf numFmtId="0" fontId="1" fillId="2" borderId="0" applyBorder="0" applyProtection="0"/>
    <xf numFmtId="0" fontId="1" fillId="3" borderId="0" applyBorder="0" applyProtection="0"/>
    <xf numFmtId="0" fontId="1" fillId="4" borderId="0" applyBorder="0" applyProtection="0"/>
    <xf numFmtId="0" fontId="1" fillId="5" borderId="0" applyBorder="0" applyProtection="0"/>
    <xf numFmtId="0" fontId="1" fillId="6" borderId="0" applyBorder="0" applyProtection="0"/>
    <xf numFmtId="0" fontId="1" fillId="7" borderId="0" applyBorder="0" applyProtection="0"/>
    <xf numFmtId="0" fontId="1" fillId="8" borderId="0" applyBorder="0" applyProtection="0"/>
    <xf numFmtId="0" fontId="1" fillId="9" borderId="0" applyBorder="0" applyProtection="0"/>
    <xf numFmtId="0" fontId="1" fillId="10" borderId="0" applyBorder="0" applyProtection="0"/>
    <xf numFmtId="0" fontId="1" fillId="11" borderId="0" applyBorder="0" applyProtection="0"/>
    <xf numFmtId="0" fontId="1" fillId="12" borderId="0" applyBorder="0" applyProtection="0"/>
    <xf numFmtId="0" fontId="1" fillId="13" borderId="0" applyBorder="0" applyProtection="0"/>
    <xf numFmtId="0" fontId="1" fillId="14" borderId="0" applyBorder="0" applyProtection="0"/>
    <xf numFmtId="0" fontId="1" fillId="15" borderId="0" applyBorder="0" applyProtection="0"/>
    <xf numFmtId="0" fontId="1" fillId="16" borderId="0" applyBorder="0" applyProtection="0"/>
    <xf numFmtId="0" fontId="1" fillId="17" borderId="0" applyBorder="0" applyProtection="0"/>
    <xf numFmtId="0" fontId="1" fillId="18" borderId="0" applyBorder="0" applyProtection="0"/>
    <xf numFmtId="0" fontId="1" fillId="19" borderId="0" applyBorder="0" applyProtection="0"/>
    <xf numFmtId="0" fontId="2" fillId="0" borderId="0"/>
    <xf numFmtId="0" fontId="3" fillId="0" borderId="0"/>
    <xf numFmtId="0" fontId="17" fillId="0" borderId="0"/>
    <xf numFmtId="0" fontId="3" fillId="0" borderId="0"/>
    <xf numFmtId="0" fontId="17" fillId="20" borderId="1" applyProtection="0"/>
    <xf numFmtId="0" fontId="17" fillId="20" borderId="1" applyProtection="0"/>
  </cellStyleXfs>
  <cellXfs count="137">
    <xf numFmtId="0" fontId="0" fillId="0" borderId="0" xfId="0"/>
    <xf numFmtId="0" fontId="0" fillId="21" borderId="0" xfId="0" applyFill="1"/>
    <xf numFmtId="0" fontId="4" fillId="22" borderId="0" xfId="0" applyFont="1" applyFill="1"/>
    <xf numFmtId="0" fontId="5" fillId="22" borderId="0" xfId="0" applyFont="1" applyFill="1"/>
    <xf numFmtId="0" fontId="5" fillId="8" borderId="0" xfId="0" applyFont="1" applyFill="1"/>
    <xf numFmtId="0" fontId="4" fillId="8" borderId="0" xfId="0" applyFont="1" applyFill="1"/>
    <xf numFmtId="164" fontId="5" fillId="8" borderId="0" xfId="0" applyNumberFormat="1" applyFont="1" applyFill="1"/>
    <xf numFmtId="165" fontId="5" fillId="8" borderId="0" xfId="0" applyNumberFormat="1" applyFont="1" applyFill="1"/>
    <xf numFmtId="0" fontId="6" fillId="21" borderId="0" xfId="0" applyFont="1" applyFill="1"/>
    <xf numFmtId="0" fontId="7" fillId="21" borderId="0" xfId="0" applyFont="1" applyFill="1"/>
    <xf numFmtId="164" fontId="5" fillId="5" borderId="3" xfId="0" applyNumberFormat="1" applyFont="1" applyFill="1" applyBorder="1"/>
    <xf numFmtId="165" fontId="5" fillId="5" borderId="3" xfId="0" applyNumberFormat="1" applyFont="1" applyFill="1" applyBorder="1"/>
    <xf numFmtId="0" fontId="1" fillId="21" borderId="0" xfId="0" applyFont="1" applyFill="1"/>
    <xf numFmtId="166" fontId="5" fillId="5" borderId="3" xfId="0" applyNumberFormat="1" applyFont="1" applyFill="1" applyBorder="1"/>
    <xf numFmtId="0" fontId="8" fillId="21" borderId="0" xfId="0" applyFont="1" applyFill="1"/>
    <xf numFmtId="164" fontId="0" fillId="21" borderId="0" xfId="0" applyNumberFormat="1" applyFill="1"/>
    <xf numFmtId="9" fontId="5" fillId="5" borderId="3" xfId="1" applyFont="1" applyFill="1" applyBorder="1" applyAlignment="1" applyProtection="1"/>
    <xf numFmtId="164" fontId="5" fillId="2" borderId="3" xfId="0" applyNumberFormat="1" applyFont="1" applyFill="1" applyBorder="1"/>
    <xf numFmtId="10" fontId="5" fillId="2" borderId="3" xfId="1" applyNumberFormat="1" applyFont="1" applyFill="1" applyBorder="1" applyAlignment="1" applyProtection="1">
      <alignment vertical="center"/>
    </xf>
    <xf numFmtId="9" fontId="5" fillId="2" borderId="3" xfId="1" applyFont="1" applyFill="1" applyBorder="1" applyAlignment="1" applyProtection="1"/>
    <xf numFmtId="168" fontId="5" fillId="5" borderId="3" xfId="0" applyNumberFormat="1" applyFont="1" applyFill="1" applyBorder="1"/>
    <xf numFmtId="167" fontId="0" fillId="21" borderId="0" xfId="0" applyNumberFormat="1" applyFill="1"/>
    <xf numFmtId="168" fontId="5" fillId="2" borderId="3" xfId="0" applyNumberFormat="1" applyFont="1" applyFill="1" applyBorder="1"/>
    <xf numFmtId="169" fontId="5" fillId="5" borderId="3" xfId="0" applyNumberFormat="1" applyFont="1" applyFill="1" applyBorder="1"/>
    <xf numFmtId="167" fontId="5" fillId="2" borderId="3" xfId="0" applyNumberFormat="1" applyFont="1" applyFill="1" applyBorder="1"/>
    <xf numFmtId="10" fontId="5" fillId="5" borderId="3" xfId="1" applyNumberFormat="1" applyFont="1" applyFill="1" applyBorder="1" applyAlignment="1" applyProtection="1">
      <alignment vertical="center"/>
    </xf>
    <xf numFmtId="10" fontId="0" fillId="21" borderId="0" xfId="0" applyNumberFormat="1" applyFill="1"/>
    <xf numFmtId="2" fontId="5" fillId="5" borderId="3" xfId="1" applyNumberFormat="1" applyFont="1" applyFill="1" applyBorder="1" applyAlignment="1" applyProtection="1">
      <alignment vertical="center"/>
    </xf>
    <xf numFmtId="0" fontId="8" fillId="21" borderId="0" xfId="0" applyFont="1" applyFill="1" applyAlignment="1">
      <alignment horizontal="center"/>
    </xf>
    <xf numFmtId="0" fontId="0" fillId="21" borderId="0" xfId="0" applyFill="1" applyAlignment="1">
      <alignment horizontal="left"/>
    </xf>
    <xf numFmtId="9" fontId="5" fillId="2" borderId="3" xfId="1" applyFont="1" applyFill="1" applyBorder="1" applyAlignment="1" applyProtection="1">
      <alignment horizontal="center"/>
    </xf>
    <xf numFmtId="170" fontId="5" fillId="2" borderId="3" xfId="0" applyNumberFormat="1" applyFont="1" applyFill="1" applyBorder="1"/>
    <xf numFmtId="168" fontId="4" fillId="2" borderId="3" xfId="0" applyNumberFormat="1" applyFont="1" applyFill="1" applyBorder="1"/>
    <xf numFmtId="171" fontId="5" fillId="5" borderId="3" xfId="0" applyNumberFormat="1" applyFont="1" applyFill="1" applyBorder="1"/>
    <xf numFmtId="0" fontId="8" fillId="0" borderId="0" xfId="0" applyFont="1"/>
    <xf numFmtId="168" fontId="13" fillId="2" borderId="3" xfId="0" applyNumberFormat="1" applyFont="1" applyFill="1" applyBorder="1"/>
    <xf numFmtId="168" fontId="14" fillId="2" borderId="3" xfId="0" applyNumberFormat="1" applyFont="1" applyFill="1" applyBorder="1"/>
    <xf numFmtId="0" fontId="1" fillId="0" borderId="0" xfId="0" applyFont="1"/>
    <xf numFmtId="2" fontId="0" fillId="0" borderId="0" xfId="0" applyNumberFormat="1"/>
    <xf numFmtId="2" fontId="0" fillId="0" borderId="0" xfId="0" applyNumberFormat="1" applyFont="1"/>
    <xf numFmtId="2" fontId="9" fillId="0" borderId="0" xfId="2" applyNumberFormat="1" applyBorder="1" applyAlignment="1" applyProtection="1"/>
    <xf numFmtId="2" fontId="0" fillId="0" borderId="0" xfId="0" applyNumberFormat="1" applyFont="1" applyAlignment="1">
      <alignment wrapText="1"/>
    </xf>
    <xf numFmtId="2" fontId="15" fillId="0" borderId="0" xfId="0" applyNumberFormat="1" applyFont="1"/>
    <xf numFmtId="2" fontId="9" fillId="0" borderId="0" xfId="2" applyNumberFormat="1" applyFont="1" applyBorder="1" applyAlignment="1" applyProtection="1"/>
    <xf numFmtId="0" fontId="16" fillId="0" borderId="0" xfId="21" applyFont="1"/>
    <xf numFmtId="0" fontId="14" fillId="21" borderId="4" xfId="0" applyFont="1" applyFill="1" applyBorder="1" applyAlignment="1">
      <alignment horizontal="right"/>
    </xf>
    <xf numFmtId="0" fontId="14" fillId="21" borderId="5" xfId="0" applyFont="1" applyFill="1" applyBorder="1" applyAlignment="1">
      <alignment horizontal="right"/>
    </xf>
    <xf numFmtId="172" fontId="13" fillId="21" borderId="5" xfId="0" applyNumberFormat="1" applyFont="1" applyFill="1" applyBorder="1" applyAlignment="1">
      <alignment horizontal="center"/>
    </xf>
    <xf numFmtId="172" fontId="13" fillId="21" borderId="6" xfId="0" applyNumberFormat="1" applyFont="1" applyFill="1" applyBorder="1" applyAlignment="1">
      <alignment horizontal="center"/>
    </xf>
    <xf numFmtId="172" fontId="13" fillId="21" borderId="7" xfId="0" applyNumberFormat="1" applyFont="1" applyFill="1" applyBorder="1" applyAlignment="1">
      <alignment horizontal="center"/>
    </xf>
    <xf numFmtId="0" fontId="14" fillId="21" borderId="8" xfId="0" applyFont="1" applyFill="1" applyBorder="1" applyAlignment="1">
      <alignment horizontal="right"/>
    </xf>
    <xf numFmtId="172" fontId="13" fillId="21" borderId="8" xfId="0" applyNumberFormat="1" applyFont="1" applyFill="1" applyBorder="1" applyAlignment="1">
      <alignment horizontal="center"/>
    </xf>
    <xf numFmtId="172" fontId="13" fillId="21" borderId="9" xfId="0" applyNumberFormat="1" applyFont="1" applyFill="1" applyBorder="1" applyAlignment="1">
      <alignment horizontal="center"/>
    </xf>
    <xf numFmtId="172" fontId="13" fillId="21" borderId="10" xfId="0" applyNumberFormat="1" applyFont="1" applyFill="1" applyBorder="1" applyAlignment="1">
      <alignment horizontal="center"/>
    </xf>
    <xf numFmtId="0" fontId="14" fillId="21" borderId="11" xfId="0" applyFont="1" applyFill="1" applyBorder="1" applyAlignment="1">
      <alignment horizontal="right"/>
    </xf>
    <xf numFmtId="172" fontId="13" fillId="21" borderId="11" xfId="0" applyNumberFormat="1" applyFont="1" applyFill="1" applyBorder="1" applyAlignment="1">
      <alignment horizontal="center"/>
    </xf>
    <xf numFmtId="172" fontId="13" fillId="21" borderId="12" xfId="0" applyNumberFormat="1" applyFont="1" applyFill="1" applyBorder="1" applyAlignment="1">
      <alignment horizontal="center"/>
    </xf>
    <xf numFmtId="172" fontId="13" fillId="21" borderId="13" xfId="0" applyNumberFormat="1" applyFont="1" applyFill="1" applyBorder="1" applyAlignment="1">
      <alignment horizontal="center"/>
    </xf>
    <xf numFmtId="172" fontId="14" fillId="21" borderId="13" xfId="0" applyNumberFormat="1" applyFont="1" applyFill="1" applyBorder="1" applyAlignment="1">
      <alignment horizontal="center"/>
    </xf>
    <xf numFmtId="166" fontId="13" fillId="21" borderId="5" xfId="0" applyNumberFormat="1" applyFont="1" applyFill="1" applyBorder="1"/>
    <xf numFmtId="166" fontId="13" fillId="21" borderId="14" xfId="0" applyNumberFormat="1" applyFont="1" applyFill="1" applyBorder="1"/>
    <xf numFmtId="166" fontId="13" fillId="21" borderId="6" xfId="0" applyNumberFormat="1" applyFont="1" applyFill="1" applyBorder="1"/>
    <xf numFmtId="166" fontId="13" fillId="21" borderId="7" xfId="0" applyNumberFormat="1" applyFont="1" applyFill="1" applyBorder="1"/>
    <xf numFmtId="166" fontId="13" fillId="21" borderId="2" xfId="0" applyNumberFormat="1" applyFont="1" applyFill="1" applyBorder="1" applyAlignment="1">
      <alignment horizontal="center"/>
    </xf>
    <xf numFmtId="166" fontId="13" fillId="21" borderId="8" xfId="0" applyNumberFormat="1" applyFont="1" applyFill="1" applyBorder="1"/>
    <xf numFmtId="166" fontId="13" fillId="21" borderId="9" xfId="0" applyNumberFormat="1" applyFont="1" applyFill="1" applyBorder="1"/>
    <xf numFmtId="166" fontId="13" fillId="21" borderId="10" xfId="0" applyNumberFormat="1" applyFont="1" applyFill="1" applyBorder="1"/>
    <xf numFmtId="166" fontId="13" fillId="21" borderId="15" xfId="0" applyNumberFormat="1" applyFont="1" applyFill="1" applyBorder="1" applyAlignment="1">
      <alignment horizontal="center"/>
    </xf>
    <xf numFmtId="166" fontId="13" fillId="21" borderId="11" xfId="0" applyNumberFormat="1" applyFont="1" applyFill="1" applyBorder="1"/>
    <xf numFmtId="166" fontId="13" fillId="21" borderId="12" xfId="0" applyNumberFormat="1" applyFont="1" applyFill="1" applyBorder="1"/>
    <xf numFmtId="166" fontId="13" fillId="21" borderId="16" xfId="0" applyNumberFormat="1" applyFont="1" applyFill="1" applyBorder="1" applyAlignment="1">
      <alignment horizontal="center"/>
    </xf>
    <xf numFmtId="166" fontId="14" fillId="21" borderId="16" xfId="0" applyNumberFormat="1" applyFont="1" applyFill="1" applyBorder="1" applyAlignment="1">
      <alignment horizontal="center"/>
    </xf>
    <xf numFmtId="9" fontId="17" fillId="23" borderId="3" xfId="1" applyFill="1" applyBorder="1" applyAlignment="1">
      <alignment horizontal="center"/>
    </xf>
    <xf numFmtId="9" fontId="5" fillId="5" borderId="3" xfId="1" applyFont="1" applyFill="1" applyBorder="1" applyAlignment="1" applyProtection="1">
      <alignment horizontal="center"/>
    </xf>
    <xf numFmtId="0" fontId="18" fillId="24" borderId="17" xfId="0" applyFont="1" applyFill="1" applyBorder="1" applyAlignment="1">
      <alignment horizontal="left" vertical="center"/>
    </xf>
    <xf numFmtId="0" fontId="18" fillId="24" borderId="0" xfId="0" applyFont="1" applyFill="1" applyBorder="1" applyAlignment="1">
      <alignment horizontal="right" vertical="center"/>
    </xf>
    <xf numFmtId="0" fontId="19" fillId="24" borderId="0" xfId="2" applyFont="1" applyFill="1" applyBorder="1" applyAlignment="1" applyProtection="1">
      <alignment horizontal="right" vertical="center"/>
    </xf>
    <xf numFmtId="2" fontId="18" fillId="24" borderId="18" xfId="0" applyNumberFormat="1" applyFont="1" applyFill="1" applyBorder="1" applyAlignment="1">
      <alignment horizontal="right" vertical="center"/>
    </xf>
    <xf numFmtId="0" fontId="18" fillId="24" borderId="19" xfId="0" applyFont="1" applyFill="1" applyBorder="1" applyAlignment="1">
      <alignment horizontal="left" vertical="center"/>
    </xf>
    <xf numFmtId="0" fontId="18" fillId="24" borderId="20" xfId="0" applyFont="1" applyFill="1" applyBorder="1" applyAlignment="1">
      <alignment horizontal="right" vertical="center"/>
    </xf>
    <xf numFmtId="0" fontId="19" fillId="24" borderId="20" xfId="2" applyFont="1" applyFill="1" applyBorder="1" applyAlignment="1" applyProtection="1">
      <alignment horizontal="right" vertical="center"/>
    </xf>
    <xf numFmtId="2" fontId="18" fillId="24" borderId="21" xfId="0" applyNumberFormat="1" applyFont="1" applyFill="1" applyBorder="1" applyAlignment="1">
      <alignment horizontal="right" vertical="center"/>
    </xf>
    <xf numFmtId="0" fontId="20" fillId="25" borderId="22" xfId="0" applyFont="1" applyFill="1" applyBorder="1" applyAlignment="1">
      <alignment horizontal="left" vertical="center"/>
    </xf>
    <xf numFmtId="0" fontId="20" fillId="25" borderId="23" xfId="0" applyFont="1" applyFill="1" applyBorder="1" applyAlignment="1">
      <alignment horizontal="left" vertical="center"/>
    </xf>
    <xf numFmtId="2" fontId="20" fillId="25" borderId="24" xfId="0" applyNumberFormat="1" applyFont="1" applyFill="1" applyBorder="1" applyAlignment="1">
      <alignment horizontal="left" vertical="center"/>
    </xf>
    <xf numFmtId="2" fontId="18" fillId="24" borderId="17" xfId="0" applyNumberFormat="1" applyFont="1" applyFill="1" applyBorder="1" applyAlignment="1">
      <alignment horizontal="left" vertical="center"/>
    </xf>
    <xf numFmtId="2" fontId="18" fillId="24" borderId="0" xfId="0" applyNumberFormat="1" applyFont="1" applyFill="1" applyBorder="1" applyAlignment="1">
      <alignment horizontal="right" vertical="center"/>
    </xf>
    <xf numFmtId="2" fontId="18" fillId="24" borderId="19" xfId="0" applyNumberFormat="1" applyFont="1" applyFill="1" applyBorder="1" applyAlignment="1">
      <alignment horizontal="left" vertical="center"/>
    </xf>
    <xf numFmtId="2" fontId="18" fillId="24" borderId="20" xfId="0" applyNumberFormat="1" applyFont="1" applyFill="1" applyBorder="1" applyAlignment="1">
      <alignment horizontal="right" vertical="center"/>
    </xf>
    <xf numFmtId="2" fontId="20" fillId="25" borderId="22" xfId="0" applyNumberFormat="1" applyFont="1" applyFill="1" applyBorder="1" applyAlignment="1">
      <alignment horizontal="left" vertical="center" wrapText="1"/>
    </xf>
    <xf numFmtId="2" fontId="20" fillId="25" borderId="23" xfId="0" applyNumberFormat="1" applyFont="1" applyFill="1" applyBorder="1" applyAlignment="1">
      <alignment horizontal="left" vertical="center"/>
    </xf>
    <xf numFmtId="2" fontId="20" fillId="25" borderId="24" xfId="0" applyNumberFormat="1" applyFont="1" applyFill="1" applyBorder="1" applyAlignment="1">
      <alignment horizontal="left" vertical="center" wrapText="1"/>
    </xf>
    <xf numFmtId="2" fontId="20" fillId="25" borderId="22" xfId="0" applyNumberFormat="1" applyFont="1" applyFill="1" applyBorder="1" applyAlignment="1">
      <alignment horizontal="left" vertical="center"/>
    </xf>
    <xf numFmtId="0" fontId="0" fillId="21" borderId="14" xfId="0" applyFill="1" applyBorder="1"/>
    <xf numFmtId="0" fontId="0" fillId="21" borderId="0" xfId="0" applyFill="1" applyBorder="1"/>
    <xf numFmtId="0" fontId="8" fillId="21" borderId="0" xfId="0" applyFont="1" applyFill="1" applyBorder="1"/>
    <xf numFmtId="0" fontId="1" fillId="21" borderId="0" xfId="0" applyFont="1" applyFill="1" applyBorder="1"/>
    <xf numFmtId="167" fontId="0" fillId="21" borderId="0" xfId="0" applyNumberFormat="1" applyFill="1" applyBorder="1"/>
    <xf numFmtId="0" fontId="9" fillId="21" borderId="0" xfId="2" applyFont="1" applyFill="1" applyBorder="1" applyAlignment="1" applyProtection="1"/>
    <xf numFmtId="0" fontId="10" fillId="21" borderId="0" xfId="2" applyFont="1" applyFill="1" applyBorder="1" applyAlignment="1" applyProtection="1"/>
    <xf numFmtId="0" fontId="9" fillId="21" borderId="0" xfId="2" applyFill="1" applyBorder="1" applyAlignment="1" applyProtection="1"/>
    <xf numFmtId="0" fontId="0" fillId="0" borderId="0" xfId="0" applyBorder="1"/>
    <xf numFmtId="9" fontId="0" fillId="23" borderId="3" xfId="1" applyFont="1" applyFill="1" applyBorder="1" applyAlignment="1">
      <alignment horizontal="center"/>
    </xf>
    <xf numFmtId="0" fontId="21" fillId="0" borderId="0" xfId="0" applyFont="1"/>
    <xf numFmtId="173" fontId="0" fillId="21" borderId="0" xfId="0" applyNumberFormat="1" applyFill="1"/>
    <xf numFmtId="0" fontId="22" fillId="0" borderId="0" xfId="0" applyFont="1"/>
    <xf numFmtId="173" fontId="0" fillId="0" borderId="0" xfId="0" applyNumberFormat="1"/>
    <xf numFmtId="168" fontId="0" fillId="0" borderId="0" xfId="0" applyNumberFormat="1"/>
    <xf numFmtId="0" fontId="0" fillId="21" borderId="0" xfId="0" applyFont="1" applyFill="1"/>
    <xf numFmtId="172" fontId="5" fillId="2" borderId="3" xfId="1" applyNumberFormat="1" applyFont="1" applyFill="1" applyBorder="1" applyAlignment="1" applyProtection="1">
      <alignment horizontal="center"/>
    </xf>
    <xf numFmtId="174" fontId="5" fillId="5" borderId="3" xfId="0" applyNumberFormat="1" applyFont="1" applyFill="1" applyBorder="1"/>
    <xf numFmtId="2" fontId="18" fillId="24" borderId="0" xfId="0" applyNumberFormat="1" applyFont="1" applyFill="1" applyAlignment="1">
      <alignment horizontal="right" vertical="center"/>
    </xf>
    <xf numFmtId="2" fontId="13" fillId="0" borderId="0" xfId="0" applyNumberFormat="1" applyFont="1"/>
    <xf numFmtId="10" fontId="5" fillId="5" borderId="3" xfId="0" applyNumberFormat="1" applyFont="1" applyFill="1" applyBorder="1"/>
    <xf numFmtId="168" fontId="1" fillId="0" borderId="0" xfId="0" applyNumberFormat="1" applyFont="1"/>
    <xf numFmtId="168" fontId="0" fillId="21" borderId="0" xfId="0" applyNumberFormat="1" applyFill="1" applyAlignment="1">
      <alignment horizontal="left"/>
    </xf>
    <xf numFmtId="0" fontId="25" fillId="0" borderId="0" xfId="0" applyFont="1"/>
    <xf numFmtId="0" fontId="26" fillId="0" borderId="0" xfId="0" applyFont="1" applyAlignment="1">
      <alignment wrapText="1"/>
    </xf>
    <xf numFmtId="0" fontId="0" fillId="0" borderId="0" xfId="0" applyAlignment="1">
      <alignment vertical="top" wrapText="1"/>
    </xf>
    <xf numFmtId="0" fontId="27" fillId="0" borderId="0" xfId="0" applyFont="1" applyAlignment="1">
      <alignment vertical="top" wrapText="1"/>
    </xf>
    <xf numFmtId="168" fontId="26" fillId="2" borderId="3" xfId="0" applyNumberFormat="1" applyFont="1" applyFill="1" applyBorder="1" applyAlignment="1">
      <alignment horizontal="left" vertical="center" wrapText="1"/>
    </xf>
    <xf numFmtId="0" fontId="26" fillId="0" borderId="0" xfId="0" applyFont="1" applyAlignment="1">
      <alignment horizontal="left" vertical="center" wrapText="1"/>
    </xf>
    <xf numFmtId="0" fontId="9" fillId="0" borderId="0" xfId="2"/>
    <xf numFmtId="10" fontId="26" fillId="5" borderId="3" xfId="1" applyNumberFormat="1" applyFont="1" applyFill="1" applyBorder="1" applyAlignment="1">
      <alignment horizontal="left" vertical="center" wrapText="1"/>
    </xf>
    <xf numFmtId="0" fontId="9" fillId="0" borderId="0" xfId="2" applyBorder="1"/>
    <xf numFmtId="0" fontId="0" fillId="21" borderId="0" xfId="0" applyFill="1" applyBorder="1" applyAlignment="1"/>
    <xf numFmtId="0" fontId="0" fillId="0" borderId="0" xfId="0" applyFill="1"/>
    <xf numFmtId="172" fontId="5" fillId="5" borderId="3" xfId="0" applyNumberFormat="1" applyFont="1" applyFill="1" applyBorder="1" applyAlignment="1">
      <alignment horizontal="center"/>
    </xf>
    <xf numFmtId="0" fontId="14" fillId="21" borderId="4" xfId="0" applyFont="1" applyFill="1" applyBorder="1" applyAlignment="1">
      <alignment horizontal="center"/>
    </xf>
    <xf numFmtId="0" fontId="0" fillId="26" borderId="0" xfId="0" applyFill="1" applyBorder="1" applyAlignment="1"/>
    <xf numFmtId="168" fontId="0" fillId="21" borderId="0" xfId="0" applyNumberFormat="1" applyFill="1"/>
    <xf numFmtId="173" fontId="0" fillId="21" borderId="0" xfId="0" applyNumberFormat="1" applyFont="1" applyFill="1"/>
    <xf numFmtId="3" fontId="14" fillId="0" borderId="0" xfId="0" applyNumberFormat="1" applyFont="1"/>
    <xf numFmtId="173" fontId="8" fillId="21" borderId="0" xfId="0" applyNumberFormat="1" applyFont="1" applyFill="1"/>
    <xf numFmtId="173" fontId="1" fillId="0" borderId="0" xfId="0" applyNumberFormat="1" applyFont="1"/>
    <xf numFmtId="0" fontId="14" fillId="21" borderId="4" xfId="0" applyFont="1" applyFill="1" applyBorder="1" applyAlignment="1">
      <alignment horizontal="center"/>
    </xf>
    <xf numFmtId="0" fontId="0" fillId="27" borderId="0" xfId="0" applyFill="1"/>
  </cellXfs>
  <cellStyles count="27">
    <cellStyle name="20% - Accent1 2" xfId="3" xr:uid="{00000000-0005-0000-0000-000006000000}"/>
    <cellStyle name="20% - Accent2 2" xfId="4" xr:uid="{00000000-0005-0000-0000-000007000000}"/>
    <cellStyle name="20% - Accent3 2" xfId="5" xr:uid="{00000000-0005-0000-0000-000008000000}"/>
    <cellStyle name="20% - Accent4 2" xfId="6" xr:uid="{00000000-0005-0000-0000-000009000000}"/>
    <cellStyle name="20% - Accent5 2" xfId="7" xr:uid="{00000000-0005-0000-0000-00000A000000}"/>
    <cellStyle name="20% - Accent6 2" xfId="8" xr:uid="{00000000-0005-0000-0000-00000B000000}"/>
    <cellStyle name="40% - Accent1 2" xfId="9" xr:uid="{00000000-0005-0000-0000-00000C000000}"/>
    <cellStyle name="40% - Accent2 2" xfId="10" xr:uid="{00000000-0005-0000-0000-00000D000000}"/>
    <cellStyle name="40% - Accent3 2" xfId="11" xr:uid="{00000000-0005-0000-0000-00000E000000}"/>
    <cellStyle name="40% - Accent4 2" xfId="12" xr:uid="{00000000-0005-0000-0000-00000F000000}"/>
    <cellStyle name="40% - Accent5 2" xfId="13" xr:uid="{00000000-0005-0000-0000-000010000000}"/>
    <cellStyle name="40% - Accent6 2" xfId="14" xr:uid="{00000000-0005-0000-0000-000011000000}"/>
    <cellStyle name="60% - Accent1 2" xfId="15" xr:uid="{00000000-0005-0000-0000-000012000000}"/>
    <cellStyle name="60% - Accent2 2" xfId="16" xr:uid="{00000000-0005-0000-0000-000013000000}"/>
    <cellStyle name="60% - Accent3 2" xfId="17" xr:uid="{00000000-0005-0000-0000-000014000000}"/>
    <cellStyle name="60% - Accent4 2" xfId="18" xr:uid="{00000000-0005-0000-0000-000015000000}"/>
    <cellStyle name="60% - Accent5 2" xfId="19" xr:uid="{00000000-0005-0000-0000-000016000000}"/>
    <cellStyle name="60% - Accent6 2" xfId="20" xr:uid="{00000000-0005-0000-0000-000017000000}"/>
    <cellStyle name="Hyperlink" xfId="2" builtinId="8"/>
    <cellStyle name="Normal" xfId="0" builtinId="0"/>
    <cellStyle name="Normal 2" xfId="21" xr:uid="{00000000-0005-0000-0000-000018000000}"/>
    <cellStyle name="Normal 3" xfId="22" xr:uid="{00000000-0005-0000-0000-000019000000}"/>
    <cellStyle name="Normal 4" xfId="23" xr:uid="{00000000-0005-0000-0000-00001A000000}"/>
    <cellStyle name="Normal 5" xfId="24" xr:uid="{00000000-0005-0000-0000-00001B000000}"/>
    <cellStyle name="Note 2" xfId="25" xr:uid="{00000000-0005-0000-0000-00001C000000}"/>
    <cellStyle name="Note 3" xfId="26" xr:uid="{00000000-0005-0000-0000-00001D000000}"/>
    <cellStyle name="Percent" xfId="1" builtinId="5"/>
  </cellStyles>
  <dxfs count="0"/>
  <tableStyles count="0" defaultTableStyle="TableStyleMedium2" defaultPivotStyle="PivotStyleLight16"/>
  <colors>
    <indexedColors>
      <rgbColor rgb="FF000000"/>
      <rgbColor rgb="FFFFFFFF"/>
      <rgbColor rgb="FFFF0000"/>
      <rgbColor rgb="FFE0E0E0"/>
      <rgbColor rgb="FF0000FF"/>
      <rgbColor rgb="FFFFFF00"/>
      <rgbColor rgb="FFF0F8FF"/>
      <rgbColor rgb="FFB5C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FFED7D31"/>
      <rgbColor rgb="FF595959"/>
      <rgbColor rgb="FFB2B2B2"/>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col"/>
        <c:grouping val="clustered"/>
        <c:varyColors val="0"/>
        <c:ser>
          <c:idx val="0"/>
          <c:order val="0"/>
          <c:tx>
            <c:strRef>
              <c:f>'Kalk-Elek'!$A$102</c:f>
              <c:strCache>
                <c:ptCount val="1"/>
                <c:pt idx="0">
                  <c:v>Kumulatiivne sääst heitekogustes </c:v>
                </c:pt>
              </c:strCache>
            </c:strRef>
          </c:tx>
          <c:spPr>
            <a:solidFill>
              <a:srgbClr val="4472C4"/>
            </a:solidFill>
            <a:ln>
              <a:noFill/>
            </a:ln>
          </c:spPr>
          <c:invertIfNegative val="0"/>
          <c:dLbls>
            <c:spPr>
              <a:noFill/>
              <a:ln>
                <a:noFill/>
              </a:ln>
              <a:effectLst/>
            </c:spPr>
            <c:txPr>
              <a:bodyPr/>
              <a:lstStyle/>
              <a:p>
                <a:pPr>
                  <a:defRPr sz="1000" b="0" strike="noStrike" spc="-1">
                    <a:solidFill>
                      <a:srgbClr val="000000"/>
                    </a:solidFill>
                    <a:latin typeface="Calibri"/>
                  </a:defRPr>
                </a:pPr>
                <a:endParaRPr lang="en-US"/>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'Kalk-Elek'!$F$6:$O$6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'Kalk-Elek'!$F$102:$O$102</c:f>
              <c:numCache>
                <c:formatCode>_-* #,##0.00\ _€_-;\-* #,##0.00\ _€_-;_-* "- "_€_-;_-@_-</c:formatCode>
                <c:ptCount val="10"/>
                <c:pt idx="0">
                  <c:v>6.6041682043893095</c:v>
                </c:pt>
                <c:pt idx="1">
                  <c:v>17.006340719948735</c:v>
                </c:pt>
                <c:pt idx="2">
                  <c:v>29.315902402875324</c:v>
                </c:pt>
                <c:pt idx="3">
                  <c:v>41.625464085801916</c:v>
                </c:pt>
                <c:pt idx="4">
                  <c:v>53.935025768728515</c:v>
                </c:pt>
                <c:pt idx="5">
                  <c:v>66.244587451655107</c:v>
                </c:pt>
                <c:pt idx="6">
                  <c:v>78.554149134581706</c:v>
                </c:pt>
                <c:pt idx="7">
                  <c:v>90.863710817508277</c:v>
                </c:pt>
                <c:pt idx="8">
                  <c:v>103.17327250043488</c:v>
                </c:pt>
                <c:pt idx="9">
                  <c:v>115.48283418336149</c:v>
                </c:pt>
              </c:numCache>
            </c:numRef>
          </c:val>
          <c:extLst>
            <c:ext xmlns:c16="http://schemas.microsoft.com/office/drawing/2014/chart" uri="{C3380CC4-5D6E-409C-BE32-E72D297353CC}">
              <c16:uniqueId val="{00000000-69CD-421C-AEC9-6597554F7CED}"/>
            </c:ext>
          </c:extLst>
        </c:ser>
        <c:dLbls>
          <c:showLegendKey val="0"/>
          <c:showVal val="0"/>
          <c:showCatName val="0"/>
          <c:showSerName val="0"/>
          <c:showPercent val="0"/>
          <c:showBubbleSize val="0"/>
        </c:dLbls>
        <c:gapWidth val="150"/>
        <c:axId val="28320535"/>
        <c:axId val="41273870"/>
      </c:barChart>
      <c:lineChart>
        <c:grouping val="standard"/>
        <c:varyColors val="0"/>
        <c:ser>
          <c:idx val="1"/>
          <c:order val="1"/>
          <c:tx>
            <c:strRef>
              <c:f>'Kalk-Elek'!$A$101</c:f>
              <c:strCache>
                <c:ptCount val="1"/>
                <c:pt idx="0">
                  <c:v>Kumulatiivne energiasääst</c:v>
                </c:pt>
              </c:strCache>
            </c:strRef>
          </c:tx>
          <c:spPr>
            <a:ln w="28440">
              <a:solidFill>
                <a:srgbClr val="ED7D31"/>
              </a:solidFill>
              <a:round/>
            </a:ln>
          </c:spPr>
          <c:marker>
            <c:symbol val="none"/>
          </c:marker>
          <c:dLbls>
            <c:spPr>
              <a:noFill/>
              <a:ln>
                <a:noFill/>
              </a:ln>
              <a:effectLst/>
            </c:spPr>
            <c:txPr>
              <a:bodyPr/>
              <a:lstStyle/>
              <a:p>
                <a:pPr>
                  <a:defRPr sz="1000" b="0" strike="noStrike" spc="-1">
                    <a:solidFill>
                      <a:srgbClr val="000000"/>
                    </a:solidFill>
                    <a:latin typeface="Calibri"/>
                  </a:defRPr>
                </a:pPr>
                <a:endParaRPr lang="en-U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'Kalk-Elek'!$F$6:$O$6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'Kalk-Elek'!$F$101:$O$101</c:f>
              <c:numCache>
                <c:formatCode>_-* #,##0.00\ _€_-;\-* #,##0.00\ _€_-;_-* "- "_€_-;_-@_-</c:formatCode>
                <c:ptCount val="10"/>
                <c:pt idx="0">
                  <c:v>22.489463404408887</c:v>
                </c:pt>
                <c:pt idx="1">
                  <c:v>57.912437331623394</c:v>
                </c:pt>
                <c:pt idx="2">
                  <c:v>99.830727179010864</c:v>
                </c:pt>
                <c:pt idx="3">
                  <c:v>141.74901702639832</c:v>
                </c:pt>
                <c:pt idx="4">
                  <c:v>183.6673068737858</c:v>
                </c:pt>
                <c:pt idx="5">
                  <c:v>225.58559672117326</c:v>
                </c:pt>
                <c:pt idx="6">
                  <c:v>267.50388656856074</c:v>
                </c:pt>
                <c:pt idx="7">
                  <c:v>309.42217641594817</c:v>
                </c:pt>
                <c:pt idx="8">
                  <c:v>351.34046626333566</c:v>
                </c:pt>
                <c:pt idx="9">
                  <c:v>393.25875611072314</c:v>
                </c:pt>
              </c:numCache>
            </c:numRef>
          </c:val>
          <c:smooth val="0"/>
          <c:extLst>
            <c:ext xmlns:c16="http://schemas.microsoft.com/office/drawing/2014/chart" uri="{C3380CC4-5D6E-409C-BE32-E72D297353CC}">
              <c16:uniqueId val="{00000001-69CD-421C-AEC9-6597554F7CED}"/>
            </c:ext>
          </c:extLst>
        </c:ser>
        <c:dLbls>
          <c:showLegendKey val="0"/>
          <c:showVal val="0"/>
          <c:showCatName val="0"/>
          <c:showSerName val="0"/>
          <c:showPercent val="0"/>
          <c:showBubbleSize val="0"/>
        </c:dLbls>
        <c:hiLowLines>
          <c:spPr>
            <a:ln>
              <a:noFill/>
            </a:ln>
          </c:spPr>
        </c:hiLowLines>
        <c:marker val="1"/>
        <c:smooth val="0"/>
        <c:axId val="17929788"/>
        <c:axId val="74233120"/>
      </c:lineChart>
      <c:dateAx>
        <c:axId val="28320535"/>
        <c:scaling>
          <c:orientation val="minMax"/>
          <c:max val="47514"/>
          <c:min val="44227"/>
        </c:scaling>
        <c:delete val="0"/>
        <c:axPos val="b"/>
        <c:title>
          <c:tx>
            <c:rich>
              <a:bodyPr rot="0"/>
              <a:lstStyle/>
              <a:p>
                <a:pPr>
                  <a:defRPr sz="1000" b="0" strike="noStrike" spc="-1">
                    <a:solidFill>
                      <a:srgbClr val="595959"/>
                    </a:solidFill>
                    <a:latin typeface="Arial"/>
                  </a:defRPr>
                </a:pPr>
                <a:r>
                  <a:rPr lang="en-GB" sz="1000" b="0" strike="noStrike" spc="-1">
                    <a:solidFill>
                      <a:schemeClr val="tx1"/>
                    </a:solidFill>
                    <a:latin typeface="Arial"/>
                  </a:rPr>
                  <a:t>Aasta</a:t>
                </a:r>
              </a:p>
            </c:rich>
          </c:tx>
          <c:layout>
            <c:manualLayout>
              <c:xMode val="edge"/>
              <c:yMode val="edge"/>
              <c:x val="0.49356461631677051"/>
              <c:y val="0.83875674523137544"/>
            </c:manualLayout>
          </c:layout>
          <c:overlay val="0"/>
          <c:spPr>
            <a:noFill/>
            <a:ln>
              <a:noFill/>
            </a:ln>
          </c:spPr>
        </c:title>
        <c:numFmt formatCode="[$-409]m/d/yyyy" sourceLinked="1"/>
        <c:majorTickMark val="out"/>
        <c:minorTickMark val="none"/>
        <c:tickLblPos val="low"/>
        <c:spPr>
          <a:ln w="9360">
            <a:solidFill>
              <a:srgbClr val="D9D9D9"/>
            </a:solidFill>
            <a:round/>
          </a:ln>
        </c:spPr>
        <c:txPr>
          <a:bodyPr/>
          <a:lstStyle/>
          <a:p>
            <a:pPr>
              <a:defRPr sz="1000" b="0" strike="noStrike" spc="-1">
                <a:solidFill>
                  <a:srgbClr val="000000"/>
                </a:solidFill>
                <a:latin typeface="Arial"/>
              </a:defRPr>
            </a:pPr>
            <a:endParaRPr lang="en-US"/>
          </a:p>
        </c:txPr>
        <c:crossAx val="41273870"/>
        <c:crosses val="autoZero"/>
        <c:auto val="1"/>
        <c:lblOffset val="100"/>
        <c:baseTimeUnit val="years"/>
      </c:dateAx>
      <c:valAx>
        <c:axId val="41273870"/>
        <c:scaling>
          <c:orientation val="minMax"/>
        </c:scaling>
        <c:delete val="0"/>
        <c:axPos val="r"/>
        <c:title>
          <c:tx>
            <c:rich>
              <a:bodyPr rot="5400000"/>
              <a:lstStyle/>
              <a:p>
                <a:pPr>
                  <a:defRPr sz="1000" b="0" strike="noStrike" spc="-1">
                    <a:solidFill>
                      <a:srgbClr val="000000"/>
                    </a:solidFill>
                    <a:latin typeface="Arial"/>
                  </a:defRPr>
                </a:pPr>
                <a:r>
                  <a:rPr lang="en-GB" sz="1000" b="0" strike="noStrike" spc="-1">
                    <a:solidFill>
                      <a:srgbClr val="000000"/>
                    </a:solidFill>
                    <a:latin typeface="Arial"/>
                  </a:rPr>
                  <a:t>tuhat t CO2 eq </a:t>
                </a:r>
              </a:p>
            </c:rich>
          </c:tx>
          <c:overlay val="0"/>
          <c:spPr>
            <a:noFill/>
            <a:ln>
              <a:noFill/>
            </a:ln>
          </c:spPr>
        </c:title>
        <c:numFmt formatCode="#,##0_ ;\-#,##0\ " sourceLinked="0"/>
        <c:majorTickMark val="out"/>
        <c:minorTickMark val="none"/>
        <c:tickLblPos val="nextTo"/>
        <c:spPr>
          <a:ln w="6480">
            <a:noFill/>
          </a:ln>
        </c:spPr>
        <c:txPr>
          <a:bodyPr/>
          <a:lstStyle/>
          <a:p>
            <a:pPr>
              <a:defRPr sz="1000" b="0" strike="noStrike" spc="-1">
                <a:solidFill>
                  <a:srgbClr val="000000"/>
                </a:solidFill>
                <a:latin typeface="Arial"/>
              </a:defRPr>
            </a:pPr>
            <a:endParaRPr lang="en-US"/>
          </a:p>
        </c:txPr>
        <c:crossAx val="28320535"/>
        <c:crosses val="max"/>
        <c:crossBetween val="between"/>
      </c:valAx>
      <c:dateAx>
        <c:axId val="17929788"/>
        <c:scaling>
          <c:orientation val="minMax"/>
        </c:scaling>
        <c:delete val="1"/>
        <c:axPos val="b"/>
        <c:numFmt formatCode="[$-409]m/d/yyyy" sourceLinked="1"/>
        <c:majorTickMark val="out"/>
        <c:minorTickMark val="none"/>
        <c:tickLblPos val="nextTo"/>
        <c:crossAx val="74233120"/>
        <c:crosses val="autoZero"/>
        <c:auto val="1"/>
        <c:lblOffset val="100"/>
        <c:baseTimeUnit val="years"/>
      </c:dateAx>
      <c:valAx>
        <c:axId val="74233120"/>
        <c:scaling>
          <c:orientation val="minMax"/>
        </c:scaling>
        <c:delete val="0"/>
        <c:axPos val="l"/>
        <c:title>
          <c:tx>
            <c:rich>
              <a:bodyPr rot="-5400000"/>
              <a:lstStyle/>
              <a:p>
                <a:pPr>
                  <a:defRPr sz="1000" b="0" strike="noStrike" spc="-1">
                    <a:solidFill>
                      <a:srgbClr val="000000"/>
                    </a:solidFill>
                    <a:latin typeface="Arial"/>
                  </a:defRPr>
                </a:pPr>
                <a:r>
                  <a:rPr lang="en-GB" sz="1000" b="0" strike="noStrike" spc="-1">
                    <a:solidFill>
                      <a:srgbClr val="000000"/>
                    </a:solidFill>
                    <a:latin typeface="Arial"/>
                  </a:rPr>
                  <a:t>GWh</a:t>
                </a:r>
              </a:p>
            </c:rich>
          </c:tx>
          <c:layout>
            <c:manualLayout>
              <c:xMode val="edge"/>
              <c:yMode val="edge"/>
              <c:x val="1.0639165172020199E-2"/>
              <c:y val="0.351941497579565"/>
            </c:manualLayout>
          </c:layout>
          <c:overlay val="0"/>
          <c:spPr>
            <a:noFill/>
            <a:ln>
              <a:noFill/>
            </a:ln>
          </c:spPr>
        </c:title>
        <c:numFmt formatCode="#,##0" sourceLinked="0"/>
        <c:majorTickMark val="out"/>
        <c:minorTickMark val="none"/>
        <c:tickLblPos val="nextTo"/>
        <c:spPr>
          <a:ln w="6480">
            <a:noFill/>
          </a:ln>
        </c:spPr>
        <c:txPr>
          <a:bodyPr/>
          <a:lstStyle/>
          <a:p>
            <a:pPr>
              <a:defRPr sz="1000" b="0" strike="noStrike" spc="-1">
                <a:solidFill>
                  <a:srgbClr val="000000"/>
                </a:solidFill>
                <a:latin typeface="Arial"/>
              </a:defRPr>
            </a:pPr>
            <a:endParaRPr lang="en-US"/>
          </a:p>
        </c:txPr>
        <c:crossAx val="17929788"/>
        <c:crosses val="autoZero"/>
        <c:crossBetween val="between"/>
      </c:valAx>
      <c:spPr>
        <a:noFill/>
        <a:ln>
          <a:noFill/>
        </a:ln>
      </c:spPr>
    </c:plotArea>
    <c:legend>
      <c:legendPos val="b"/>
      <c:layout>
        <c:manualLayout>
          <c:xMode val="edge"/>
          <c:yMode val="edge"/>
          <c:x val="0.25303760247436502"/>
          <c:y val="0.90757062476629602"/>
          <c:w val="0.51306675128850698"/>
          <c:h val="5.79511744068315E-2"/>
        </c:manualLayout>
      </c:layout>
      <c:overlay val="0"/>
      <c:spPr>
        <a:noFill/>
        <a:ln>
          <a:noFill/>
        </a:ln>
      </c:spPr>
      <c:txPr>
        <a:bodyPr/>
        <a:lstStyle/>
        <a:p>
          <a:pPr>
            <a:defRPr sz="1000" b="0" strike="noStrike" spc="-1">
              <a:solidFill>
                <a:srgbClr val="000000"/>
              </a:solidFill>
              <a:latin typeface="Arial"/>
            </a:defRPr>
          </a:pPr>
          <a:endParaRPr lang="en-US"/>
        </a:p>
      </c:txPr>
    </c:legend>
    <c:plotVisOnly val="1"/>
    <c:dispBlanksAs val="gap"/>
    <c:showDLblsOverMax val="1"/>
  </c:chart>
  <c:spPr>
    <a:solidFill>
      <a:srgbClr val="FFFFFF"/>
    </a:solidFill>
    <a:ln w="9360">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796188254058"/>
          <c:y val="4.0925472283465582E-2"/>
          <c:w val="0.79290018540495066"/>
          <c:h val="0.7422626835274535"/>
        </c:manualLayout>
      </c:layout>
      <c:barChart>
        <c:barDir val="col"/>
        <c:grouping val="clustered"/>
        <c:varyColors val="0"/>
        <c:ser>
          <c:idx val="1"/>
          <c:order val="1"/>
          <c:tx>
            <c:strRef>
              <c:f>'Sensitiivsus (2)'!$A$220</c:f>
              <c:strCache>
                <c:ptCount val="1"/>
                <c:pt idx="0">
                  <c:v>Kumulatiivne lisanduv sääst heitekogustes</c:v>
                </c:pt>
              </c:strCache>
            </c:strRef>
          </c:tx>
          <c:spPr>
            <a:solidFill>
              <a:schemeClr val="accent1"/>
            </a:solidFill>
            <a:ln>
              <a:noFill/>
            </a:ln>
            <a:effectLst/>
          </c:spPr>
          <c:invertIfNegative val="0"/>
          <c:cat>
            <c:numRef>
              <c:f>'Sensitiivsus (2)'!$F$6:$O$6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'Sensitiivsus (2)'!$F$220:$O$220</c:f>
              <c:numCache>
                <c:formatCode>_-* #,##0.00\ _€_-;\-* #,##0.00\ _€_-;_-* "- "_€_-;_-@_-</c:formatCode>
                <c:ptCount val="10"/>
                <c:pt idx="2">
                  <c:v>17.113243562688226</c:v>
                </c:pt>
                <c:pt idx="3">
                  <c:v>34.226487125376423</c:v>
                </c:pt>
                <c:pt idx="4">
                  <c:v>51.339730688064733</c:v>
                </c:pt>
                <c:pt idx="5">
                  <c:v>68.452974250752931</c:v>
                </c:pt>
                <c:pt idx="6">
                  <c:v>85.566217813441156</c:v>
                </c:pt>
                <c:pt idx="7">
                  <c:v>102.67946137612935</c:v>
                </c:pt>
                <c:pt idx="8">
                  <c:v>119.79270493881772</c:v>
                </c:pt>
                <c:pt idx="9">
                  <c:v>136.90594850150595</c:v>
                </c:pt>
              </c:numCache>
            </c:numRef>
          </c:val>
          <c:extLst>
            <c:ext xmlns:c16="http://schemas.microsoft.com/office/drawing/2014/chart" uri="{C3380CC4-5D6E-409C-BE32-E72D297353CC}">
              <c16:uniqueId val="{00000001-E0D4-492F-BA6C-BD907AB8168E}"/>
            </c:ext>
          </c:extLst>
        </c:ser>
        <c:dLbls>
          <c:showLegendKey val="0"/>
          <c:showVal val="0"/>
          <c:showCatName val="0"/>
          <c:showSerName val="0"/>
          <c:showPercent val="0"/>
          <c:showBubbleSize val="0"/>
        </c:dLbls>
        <c:gapWidth val="219"/>
        <c:axId val="1418113039"/>
        <c:axId val="1580477535"/>
      </c:barChart>
      <c:lineChart>
        <c:grouping val="standard"/>
        <c:varyColors val="0"/>
        <c:ser>
          <c:idx val="0"/>
          <c:order val="0"/>
          <c:tx>
            <c:strRef>
              <c:f>'Sensitiivsus (2)'!$A$215</c:f>
              <c:strCache>
                <c:ptCount val="1"/>
                <c:pt idx="0">
                  <c:v>Kumulatiivne lisanduv sääst</c:v>
                </c:pt>
              </c:strCache>
            </c:strRef>
          </c:tx>
          <c:spPr>
            <a:ln w="28575" cap="rnd">
              <a:solidFill>
                <a:schemeClr val="accent2"/>
              </a:solidFill>
              <a:round/>
            </a:ln>
            <a:effectLst/>
          </c:spPr>
          <c:marker>
            <c:symbol val="none"/>
          </c:marker>
          <c:cat>
            <c:numRef>
              <c:f>'Sensitiivsus (2)'!$F$6:$O$6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'Sensitiivsus (2)'!$F$215:$O$215</c:f>
              <c:numCache>
                <c:formatCode>_-* #,##0.00\ _€_-;\-* #,##0.00\ _€_-;_-* "- "_€_-;_-@_-</c:formatCode>
                <c:ptCount val="10"/>
                <c:pt idx="2">
                  <c:v>113.36536123313743</c:v>
                </c:pt>
                <c:pt idx="3">
                  <c:v>226.73072246627487</c:v>
                </c:pt>
                <c:pt idx="4">
                  <c:v>340.0960836994123</c:v>
                </c:pt>
                <c:pt idx="5">
                  <c:v>453.46144493254974</c:v>
                </c:pt>
                <c:pt idx="6">
                  <c:v>566.82680616568723</c:v>
                </c:pt>
                <c:pt idx="7">
                  <c:v>680.19216739882472</c:v>
                </c:pt>
                <c:pt idx="8">
                  <c:v>793.55752863196221</c:v>
                </c:pt>
                <c:pt idx="9">
                  <c:v>906.92288986509971</c:v>
                </c:pt>
              </c:numCache>
            </c:numRef>
          </c:val>
          <c:smooth val="0"/>
          <c:extLst>
            <c:ext xmlns:c16="http://schemas.microsoft.com/office/drawing/2014/chart" uri="{C3380CC4-5D6E-409C-BE32-E72D297353CC}">
              <c16:uniqueId val="{00000000-E0D4-492F-BA6C-BD907AB8168E}"/>
            </c:ext>
          </c:extLst>
        </c:ser>
        <c:dLbls>
          <c:showLegendKey val="0"/>
          <c:showVal val="0"/>
          <c:showCatName val="0"/>
          <c:showSerName val="0"/>
          <c:showPercent val="0"/>
          <c:showBubbleSize val="0"/>
        </c:dLbls>
        <c:marker val="1"/>
        <c:smooth val="0"/>
        <c:axId val="1624413439"/>
        <c:axId val="1322544911"/>
      </c:lineChart>
      <c:dateAx>
        <c:axId val="162441343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Aasta</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0.47681041959258241"/>
              <c:y val="0.863966601064823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409]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22544911"/>
        <c:crosses val="autoZero"/>
        <c:auto val="1"/>
        <c:lblOffset val="100"/>
        <c:baseTimeUnit val="years"/>
      </c:dateAx>
      <c:valAx>
        <c:axId val="132254491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GWh</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24413439"/>
        <c:crosses val="autoZero"/>
        <c:crossBetween val="between"/>
      </c:valAx>
      <c:valAx>
        <c:axId val="1580477535"/>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tuh t CO2 eq</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18113039"/>
        <c:crosses val="max"/>
        <c:crossBetween val="between"/>
      </c:valAx>
      <c:dateAx>
        <c:axId val="1418113039"/>
        <c:scaling>
          <c:orientation val="minMax"/>
        </c:scaling>
        <c:delete val="1"/>
        <c:axPos val="b"/>
        <c:numFmt formatCode="[$-409]m/d/yyyy" sourceLinked="1"/>
        <c:majorTickMark val="out"/>
        <c:minorTickMark val="none"/>
        <c:tickLblPos val="nextTo"/>
        <c:crossAx val="1580477535"/>
        <c:crosses val="autoZero"/>
        <c:auto val="1"/>
        <c:lblOffset val="100"/>
        <c:baseTimeUnit val="year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col"/>
        <c:grouping val="clustered"/>
        <c:varyColors val="0"/>
        <c:ser>
          <c:idx val="0"/>
          <c:order val="0"/>
          <c:tx>
            <c:strRef>
              <c:f>'Kalk-Ben'!$A$85</c:f>
              <c:strCache>
                <c:ptCount val="1"/>
                <c:pt idx="0">
                  <c:v>Kumulatiivne sääst heitekogustes </c:v>
                </c:pt>
              </c:strCache>
            </c:strRef>
          </c:tx>
          <c:spPr>
            <a:solidFill>
              <a:srgbClr val="4472C4"/>
            </a:solidFill>
            <a:ln>
              <a:noFill/>
            </a:ln>
          </c:spPr>
          <c:invertIfNegative val="0"/>
          <c:dLbls>
            <c:spPr>
              <a:noFill/>
              <a:ln>
                <a:noFill/>
              </a:ln>
              <a:effectLst/>
            </c:spPr>
            <c:txPr>
              <a:bodyPr/>
              <a:lstStyle/>
              <a:p>
                <a:pPr>
                  <a:defRPr sz="1000" b="0" strike="noStrike" spc="-1">
                    <a:solidFill>
                      <a:srgbClr val="000000"/>
                    </a:solidFill>
                    <a:latin typeface="Calibri"/>
                  </a:defRPr>
                </a:pPr>
                <a:endParaRPr lang="en-US"/>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'Kalk-Ben'!$F$6:$O$6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'Kalk-Ben'!$F$85:$O$85</c:f>
              <c:numCache>
                <c:formatCode>_-* #,##0.00\ _€_-;\-* #,##0.00\ _€_-;_-* "- "_€_-;_-@_-</c:formatCode>
                <c:ptCount val="10"/>
                <c:pt idx="0">
                  <c:v>25.007400510422038</c:v>
                </c:pt>
                <c:pt idx="1">
                  <c:v>50.014801020844075</c:v>
                </c:pt>
                <c:pt idx="2">
                  <c:v>75.022201531266106</c:v>
                </c:pt>
                <c:pt idx="3">
                  <c:v>100.02960204168815</c:v>
                </c:pt>
                <c:pt idx="4">
                  <c:v>125.03700255211022</c:v>
                </c:pt>
                <c:pt idx="5">
                  <c:v>150.04440306253221</c:v>
                </c:pt>
                <c:pt idx="6">
                  <c:v>175.0518035729543</c:v>
                </c:pt>
                <c:pt idx="7">
                  <c:v>200.0592040833763</c:v>
                </c:pt>
                <c:pt idx="8">
                  <c:v>225.06660459379836</c:v>
                </c:pt>
                <c:pt idx="9">
                  <c:v>250.07400510422045</c:v>
                </c:pt>
              </c:numCache>
            </c:numRef>
          </c:val>
          <c:extLst>
            <c:ext xmlns:c16="http://schemas.microsoft.com/office/drawing/2014/chart" uri="{C3380CC4-5D6E-409C-BE32-E72D297353CC}">
              <c16:uniqueId val="{00000000-A6C2-4CC7-9ED0-F0283F875389}"/>
            </c:ext>
          </c:extLst>
        </c:ser>
        <c:dLbls>
          <c:showLegendKey val="0"/>
          <c:showVal val="0"/>
          <c:showCatName val="0"/>
          <c:showSerName val="0"/>
          <c:showPercent val="0"/>
          <c:showBubbleSize val="0"/>
        </c:dLbls>
        <c:gapWidth val="150"/>
        <c:axId val="46358090"/>
        <c:axId val="26936900"/>
      </c:barChart>
      <c:lineChart>
        <c:grouping val="standard"/>
        <c:varyColors val="0"/>
        <c:ser>
          <c:idx val="1"/>
          <c:order val="1"/>
          <c:tx>
            <c:strRef>
              <c:f>'Kalk-Ben'!$A$84</c:f>
              <c:strCache>
                <c:ptCount val="1"/>
                <c:pt idx="0">
                  <c:v>Kumulatiivne energiasääst</c:v>
                </c:pt>
              </c:strCache>
            </c:strRef>
          </c:tx>
          <c:spPr>
            <a:ln w="28440">
              <a:solidFill>
                <a:srgbClr val="ED7D31"/>
              </a:solidFill>
              <a:round/>
            </a:ln>
          </c:spPr>
          <c:marker>
            <c:symbol val="none"/>
          </c:marker>
          <c:dLbls>
            <c:spPr>
              <a:noFill/>
              <a:ln>
                <a:noFill/>
              </a:ln>
              <a:effectLst/>
            </c:spPr>
            <c:txPr>
              <a:bodyPr/>
              <a:lstStyle/>
              <a:p>
                <a:pPr>
                  <a:defRPr sz="1000" b="0" strike="noStrike" spc="-1">
                    <a:solidFill>
                      <a:srgbClr val="000000"/>
                    </a:solidFill>
                    <a:latin typeface="Calibri"/>
                  </a:defRPr>
                </a:pPr>
                <a:endParaRPr lang="en-U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'Kalk-Ben'!$F$6:$O$6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'Kalk-Ben'!$F$84:$O$84</c:f>
              <c:numCache>
                <c:formatCode>_-* #,##0.00\ _€_-;\-* #,##0.00\ _€_-;_-* "- "_€_-;_-@_-</c:formatCode>
                <c:ptCount val="10"/>
                <c:pt idx="0">
                  <c:v>110.42449920005025</c:v>
                </c:pt>
                <c:pt idx="1">
                  <c:v>220.8489984001005</c:v>
                </c:pt>
                <c:pt idx="2">
                  <c:v>331.27349760015073</c:v>
                </c:pt>
                <c:pt idx="3">
                  <c:v>441.697996800201</c:v>
                </c:pt>
                <c:pt idx="4">
                  <c:v>552.12249600025132</c:v>
                </c:pt>
                <c:pt idx="5">
                  <c:v>662.54699520030147</c:v>
                </c:pt>
                <c:pt idx="6">
                  <c:v>772.97149440035173</c:v>
                </c:pt>
                <c:pt idx="7">
                  <c:v>883.39599360040199</c:v>
                </c:pt>
                <c:pt idx="8">
                  <c:v>993.82049280045226</c:v>
                </c:pt>
                <c:pt idx="9">
                  <c:v>1104.2449920005026</c:v>
                </c:pt>
              </c:numCache>
            </c:numRef>
          </c:val>
          <c:smooth val="0"/>
          <c:extLst>
            <c:ext xmlns:c16="http://schemas.microsoft.com/office/drawing/2014/chart" uri="{C3380CC4-5D6E-409C-BE32-E72D297353CC}">
              <c16:uniqueId val="{00000001-A6C2-4CC7-9ED0-F0283F875389}"/>
            </c:ext>
          </c:extLst>
        </c:ser>
        <c:dLbls>
          <c:showLegendKey val="0"/>
          <c:showVal val="0"/>
          <c:showCatName val="0"/>
          <c:showSerName val="0"/>
          <c:showPercent val="0"/>
          <c:showBubbleSize val="0"/>
        </c:dLbls>
        <c:hiLowLines>
          <c:spPr>
            <a:ln>
              <a:noFill/>
            </a:ln>
          </c:spPr>
        </c:hiLowLines>
        <c:marker val="1"/>
        <c:smooth val="0"/>
        <c:axId val="22018074"/>
        <c:axId val="59901168"/>
      </c:lineChart>
      <c:dateAx>
        <c:axId val="46358090"/>
        <c:scaling>
          <c:orientation val="minMax"/>
          <c:max val="47514"/>
          <c:min val="44227"/>
        </c:scaling>
        <c:delete val="0"/>
        <c:axPos val="b"/>
        <c:title>
          <c:tx>
            <c:rich>
              <a:bodyPr rot="0"/>
              <a:lstStyle/>
              <a:p>
                <a:pPr>
                  <a:defRPr sz="1000" b="0" strike="noStrike" spc="-1">
                    <a:solidFill>
                      <a:srgbClr val="000000"/>
                    </a:solidFill>
                    <a:latin typeface="Arial"/>
                  </a:defRPr>
                </a:pPr>
                <a:r>
                  <a:rPr lang="et-EE" sz="1000" b="0" strike="noStrike" spc="-1">
                    <a:solidFill>
                      <a:srgbClr val="000000"/>
                    </a:solidFill>
                    <a:latin typeface="Arial"/>
                  </a:rPr>
                  <a:t>Aasta</a:t>
                </a:r>
              </a:p>
            </c:rich>
          </c:tx>
          <c:layout>
            <c:manualLayout>
              <c:xMode val="edge"/>
              <c:yMode val="edge"/>
              <c:x val="0.48093858858315741"/>
              <c:y val="0.84190455188356428"/>
            </c:manualLayout>
          </c:layout>
          <c:overlay val="0"/>
          <c:spPr>
            <a:noFill/>
            <a:ln>
              <a:noFill/>
            </a:ln>
          </c:spPr>
        </c:title>
        <c:numFmt formatCode="[$-409]m/d/yyyy" sourceLinked="1"/>
        <c:majorTickMark val="out"/>
        <c:minorTickMark val="none"/>
        <c:tickLblPos val="low"/>
        <c:spPr>
          <a:ln w="9360">
            <a:solidFill>
              <a:srgbClr val="D9D9D9"/>
            </a:solidFill>
            <a:round/>
          </a:ln>
        </c:spPr>
        <c:txPr>
          <a:bodyPr/>
          <a:lstStyle/>
          <a:p>
            <a:pPr>
              <a:defRPr sz="1000" b="0" strike="noStrike" spc="-1">
                <a:solidFill>
                  <a:srgbClr val="000000"/>
                </a:solidFill>
                <a:latin typeface="Arial"/>
              </a:defRPr>
            </a:pPr>
            <a:endParaRPr lang="en-US"/>
          </a:p>
        </c:txPr>
        <c:crossAx val="26936900"/>
        <c:crosses val="autoZero"/>
        <c:auto val="1"/>
        <c:lblOffset val="100"/>
        <c:baseTimeUnit val="years"/>
      </c:dateAx>
      <c:valAx>
        <c:axId val="26936900"/>
        <c:scaling>
          <c:orientation val="minMax"/>
        </c:scaling>
        <c:delete val="0"/>
        <c:axPos val="r"/>
        <c:title>
          <c:tx>
            <c:rich>
              <a:bodyPr rot="5400000"/>
              <a:lstStyle/>
              <a:p>
                <a:pPr>
                  <a:defRPr sz="1000" b="0" strike="noStrike" spc="-1">
                    <a:solidFill>
                      <a:srgbClr val="595959"/>
                    </a:solidFill>
                    <a:latin typeface="Calibri"/>
                  </a:defRPr>
                </a:pPr>
                <a:r>
                  <a:rPr lang="et-EE" sz="1000" b="0" strike="noStrike" spc="-1">
                    <a:solidFill>
                      <a:schemeClr val="tx1"/>
                    </a:solidFill>
                    <a:latin typeface="Arial" panose="020B0604020202020204" pitchFamily="34" charset="0"/>
                    <a:cs typeface="Arial" panose="020B0604020202020204" pitchFamily="34" charset="0"/>
                  </a:rPr>
                  <a:t>tuh t CO2 eq </a:t>
                </a:r>
              </a:p>
            </c:rich>
          </c:tx>
          <c:overlay val="0"/>
          <c:spPr>
            <a:noFill/>
            <a:ln>
              <a:noFill/>
            </a:ln>
          </c:spPr>
        </c:title>
        <c:numFmt formatCode="#,##0_ ;\-#,##0\ " sourceLinked="0"/>
        <c:majorTickMark val="out"/>
        <c:minorTickMark val="none"/>
        <c:tickLblPos val="nextTo"/>
        <c:spPr>
          <a:ln w="6480">
            <a:noFill/>
          </a:ln>
        </c:spPr>
        <c:txPr>
          <a:bodyPr/>
          <a:lstStyle/>
          <a:p>
            <a:pPr>
              <a:defRPr sz="1000" b="0" strike="noStrike" spc="-1">
                <a:solidFill>
                  <a:srgbClr val="000000"/>
                </a:solidFill>
                <a:latin typeface="Arial"/>
              </a:defRPr>
            </a:pPr>
            <a:endParaRPr lang="en-US"/>
          </a:p>
        </c:txPr>
        <c:crossAx val="46358090"/>
        <c:crosses val="max"/>
        <c:crossBetween val="between"/>
      </c:valAx>
      <c:dateAx>
        <c:axId val="22018074"/>
        <c:scaling>
          <c:orientation val="minMax"/>
        </c:scaling>
        <c:delete val="1"/>
        <c:axPos val="b"/>
        <c:numFmt formatCode="[$-409]m/d/yyyy" sourceLinked="1"/>
        <c:majorTickMark val="out"/>
        <c:minorTickMark val="none"/>
        <c:tickLblPos val="nextTo"/>
        <c:crossAx val="59901168"/>
        <c:crosses val="autoZero"/>
        <c:auto val="1"/>
        <c:lblOffset val="100"/>
        <c:baseTimeUnit val="years"/>
      </c:dateAx>
      <c:valAx>
        <c:axId val="59901168"/>
        <c:scaling>
          <c:orientation val="minMax"/>
        </c:scaling>
        <c:delete val="0"/>
        <c:axPos val="l"/>
        <c:title>
          <c:tx>
            <c:rich>
              <a:bodyPr rot="-5400000"/>
              <a:lstStyle/>
              <a:p>
                <a:pPr>
                  <a:defRPr sz="1000" b="0" strike="noStrike" spc="-1">
                    <a:solidFill>
                      <a:srgbClr val="000000"/>
                    </a:solidFill>
                    <a:latin typeface="Arial"/>
                  </a:defRPr>
                </a:pPr>
                <a:r>
                  <a:rPr lang="et-EE" sz="1000" b="0" strike="noStrike" spc="-1">
                    <a:solidFill>
                      <a:srgbClr val="000000"/>
                    </a:solidFill>
                    <a:latin typeface="Arial"/>
                  </a:rPr>
                  <a:t>GWh</a:t>
                </a:r>
              </a:p>
            </c:rich>
          </c:tx>
          <c:overlay val="0"/>
          <c:spPr>
            <a:noFill/>
            <a:ln>
              <a:noFill/>
            </a:ln>
          </c:spPr>
        </c:title>
        <c:numFmt formatCode="#,##0" sourceLinked="0"/>
        <c:majorTickMark val="out"/>
        <c:minorTickMark val="none"/>
        <c:tickLblPos val="nextTo"/>
        <c:spPr>
          <a:ln w="6480">
            <a:noFill/>
          </a:ln>
        </c:spPr>
        <c:txPr>
          <a:bodyPr/>
          <a:lstStyle/>
          <a:p>
            <a:pPr>
              <a:defRPr sz="1000" b="0" strike="noStrike" spc="-1">
                <a:solidFill>
                  <a:srgbClr val="000000"/>
                </a:solidFill>
                <a:latin typeface="Arial"/>
              </a:defRPr>
            </a:pPr>
            <a:endParaRPr lang="en-US"/>
          </a:p>
        </c:txPr>
        <c:crossAx val="22018074"/>
        <c:crosses val="autoZero"/>
        <c:crossBetween val="between"/>
      </c:valAx>
      <c:spPr>
        <a:noFill/>
        <a:ln>
          <a:noFill/>
        </a:ln>
      </c:spPr>
    </c:plotArea>
    <c:legend>
      <c:legendPos val="b"/>
      <c:layout>
        <c:manualLayout>
          <c:xMode val="edge"/>
          <c:yMode val="edge"/>
          <c:x val="0.25303760247436502"/>
          <c:y val="0.90757062476629602"/>
          <c:w val="0.51306675128850698"/>
          <c:h val="5.79511744068315E-2"/>
        </c:manualLayout>
      </c:layout>
      <c:overlay val="0"/>
      <c:spPr>
        <a:noFill/>
        <a:ln>
          <a:noFill/>
        </a:ln>
      </c:spPr>
      <c:txPr>
        <a:bodyPr/>
        <a:lstStyle/>
        <a:p>
          <a:pPr>
            <a:defRPr sz="1000" b="0" strike="noStrike" spc="-1">
              <a:solidFill>
                <a:srgbClr val="000000"/>
              </a:solidFill>
              <a:latin typeface="Arial"/>
            </a:defRPr>
          </a:pPr>
          <a:endParaRPr lang="en-US"/>
        </a:p>
      </c:txPr>
    </c:legend>
    <c:plotVisOnly val="1"/>
    <c:dispBlanksAs val="gap"/>
    <c:showDLblsOverMax val="1"/>
  </c:chart>
  <c:spPr>
    <a:solidFill>
      <a:srgbClr val="FFFFFF"/>
    </a:solid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col"/>
        <c:grouping val="clustered"/>
        <c:varyColors val="0"/>
        <c:ser>
          <c:idx val="0"/>
          <c:order val="0"/>
          <c:tx>
            <c:strRef>
              <c:f>'Kal-Diis'!$A$85</c:f>
              <c:strCache>
                <c:ptCount val="1"/>
                <c:pt idx="0">
                  <c:v>Kumulatiivne sääst heitekogustes </c:v>
                </c:pt>
              </c:strCache>
            </c:strRef>
          </c:tx>
          <c:spPr>
            <a:solidFill>
              <a:srgbClr val="4472C4"/>
            </a:solidFill>
            <a:ln>
              <a:noFill/>
            </a:ln>
          </c:spPr>
          <c:invertIfNegative val="0"/>
          <c:dLbls>
            <c:spPr>
              <a:noFill/>
              <a:ln>
                <a:noFill/>
              </a:ln>
              <a:effectLst/>
            </c:spPr>
            <c:txPr>
              <a:bodyPr/>
              <a:lstStyle/>
              <a:p>
                <a:pPr>
                  <a:defRPr sz="1000" b="0" strike="noStrike" spc="-1">
                    <a:solidFill>
                      <a:srgbClr val="000000"/>
                    </a:solidFill>
                    <a:latin typeface="Calibri"/>
                  </a:defRPr>
                </a:pPr>
                <a:endParaRPr lang="en-US"/>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'Kal-Diis'!$F$6:$O$6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'Kal-Diis'!$F$85:$O$85</c:f>
              <c:numCache>
                <c:formatCode>_-* #,##0.00\ _€_-;\-* #,##0.00\ _€_-;_-* "- "_€_-;_-@_-</c:formatCode>
                <c:ptCount val="10"/>
                <c:pt idx="0">
                  <c:v>8.9315142270925332</c:v>
                </c:pt>
                <c:pt idx="1">
                  <c:v>34.068920216480549</c:v>
                </c:pt>
                <c:pt idx="2">
                  <c:v>67.42664101638313</c:v>
                </c:pt>
                <c:pt idx="3">
                  <c:v>100.78436181628571</c:v>
                </c:pt>
                <c:pt idx="4">
                  <c:v>134.14208261618833</c:v>
                </c:pt>
                <c:pt idx="5">
                  <c:v>167.49980341609088</c:v>
                </c:pt>
                <c:pt idx="6">
                  <c:v>200.85752421599346</c:v>
                </c:pt>
                <c:pt idx="7">
                  <c:v>234.21524501589604</c:v>
                </c:pt>
                <c:pt idx="8">
                  <c:v>267.57296581579874</c:v>
                </c:pt>
                <c:pt idx="9">
                  <c:v>300.93068661570123</c:v>
                </c:pt>
              </c:numCache>
            </c:numRef>
          </c:val>
          <c:extLst>
            <c:ext xmlns:c16="http://schemas.microsoft.com/office/drawing/2014/chart" uri="{C3380CC4-5D6E-409C-BE32-E72D297353CC}">
              <c16:uniqueId val="{00000000-20CA-462F-B697-EE5042B36124}"/>
            </c:ext>
          </c:extLst>
        </c:ser>
        <c:dLbls>
          <c:showLegendKey val="0"/>
          <c:showVal val="0"/>
          <c:showCatName val="0"/>
          <c:showSerName val="0"/>
          <c:showPercent val="0"/>
          <c:showBubbleSize val="0"/>
        </c:dLbls>
        <c:gapWidth val="150"/>
        <c:axId val="81794415"/>
        <c:axId val="17913939"/>
      </c:barChart>
      <c:lineChart>
        <c:grouping val="standard"/>
        <c:varyColors val="0"/>
        <c:ser>
          <c:idx val="1"/>
          <c:order val="1"/>
          <c:tx>
            <c:strRef>
              <c:f>'Kal-Diis'!$A$84</c:f>
              <c:strCache>
                <c:ptCount val="1"/>
                <c:pt idx="0">
                  <c:v>Kumulatiivne sääst</c:v>
                </c:pt>
              </c:strCache>
            </c:strRef>
          </c:tx>
          <c:spPr>
            <a:ln w="28440">
              <a:solidFill>
                <a:srgbClr val="ED7D31"/>
              </a:solidFill>
              <a:round/>
            </a:ln>
          </c:spPr>
          <c:marker>
            <c:symbol val="none"/>
          </c:marker>
          <c:dLbls>
            <c:spPr>
              <a:noFill/>
              <a:ln>
                <a:noFill/>
              </a:ln>
              <a:effectLst/>
            </c:spPr>
            <c:txPr>
              <a:bodyPr/>
              <a:lstStyle/>
              <a:p>
                <a:pPr>
                  <a:defRPr sz="1000" b="0" strike="noStrike" spc="-1">
                    <a:solidFill>
                      <a:srgbClr val="000000"/>
                    </a:solidFill>
                    <a:latin typeface="Calibri"/>
                  </a:defRPr>
                </a:pPr>
                <a:endParaRPr lang="en-U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numRef>
              <c:f>'Kal-Diis'!$F$6:$O$6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'Kal-Diis'!$F$84:$O$84</c:f>
              <c:numCache>
                <c:formatCode>_-* #,##0.00\ _€_-;\-* #,##0.00\ _€_-;_-* "- "_€_-;_-@_-</c:formatCode>
                <c:ptCount val="10"/>
                <c:pt idx="0">
                  <c:v>36.783241219301011</c:v>
                </c:pt>
                <c:pt idx="1">
                  <c:v>140.30827008063403</c:v>
                </c:pt>
                <c:pt idx="2">
                  <c:v>277.68756092775135</c:v>
                </c:pt>
                <c:pt idx="3">
                  <c:v>415.06685177486867</c:v>
                </c:pt>
                <c:pt idx="4">
                  <c:v>552.44614262198604</c:v>
                </c:pt>
                <c:pt idx="5">
                  <c:v>689.82543346910325</c:v>
                </c:pt>
                <c:pt idx="6">
                  <c:v>827.20472431622056</c:v>
                </c:pt>
                <c:pt idx="7">
                  <c:v>964.58401516333788</c:v>
                </c:pt>
                <c:pt idx="8">
                  <c:v>1101.9633060104554</c:v>
                </c:pt>
                <c:pt idx="9">
                  <c:v>1239.3425968575727</c:v>
                </c:pt>
              </c:numCache>
            </c:numRef>
          </c:val>
          <c:smooth val="0"/>
          <c:extLst>
            <c:ext xmlns:c16="http://schemas.microsoft.com/office/drawing/2014/chart" uri="{C3380CC4-5D6E-409C-BE32-E72D297353CC}">
              <c16:uniqueId val="{00000001-20CA-462F-B697-EE5042B36124}"/>
            </c:ext>
          </c:extLst>
        </c:ser>
        <c:dLbls>
          <c:showLegendKey val="0"/>
          <c:showVal val="0"/>
          <c:showCatName val="0"/>
          <c:showSerName val="0"/>
          <c:showPercent val="0"/>
          <c:showBubbleSize val="0"/>
        </c:dLbls>
        <c:hiLowLines>
          <c:spPr>
            <a:ln>
              <a:noFill/>
            </a:ln>
          </c:spPr>
        </c:hiLowLines>
        <c:marker val="1"/>
        <c:smooth val="0"/>
        <c:axId val="74510643"/>
        <c:axId val="6372267"/>
      </c:lineChart>
      <c:dateAx>
        <c:axId val="81794415"/>
        <c:scaling>
          <c:orientation val="minMax"/>
          <c:max val="47514"/>
          <c:min val="44227"/>
        </c:scaling>
        <c:delete val="0"/>
        <c:axPos val="b"/>
        <c:title>
          <c:tx>
            <c:rich>
              <a:bodyPr rot="0"/>
              <a:lstStyle/>
              <a:p>
                <a:pPr>
                  <a:defRPr sz="1000" b="0" strike="noStrike" spc="-1">
                    <a:solidFill>
                      <a:srgbClr val="000000"/>
                    </a:solidFill>
                    <a:latin typeface="Arial"/>
                  </a:defRPr>
                </a:pPr>
                <a:r>
                  <a:rPr lang="et-EE" sz="1000" b="0" strike="noStrike" spc="-1">
                    <a:solidFill>
                      <a:srgbClr val="000000"/>
                    </a:solidFill>
                    <a:latin typeface="Arial"/>
                  </a:rPr>
                  <a:t>Aasta</a:t>
                </a:r>
              </a:p>
            </c:rich>
          </c:tx>
          <c:layout>
            <c:manualLayout>
              <c:xMode val="edge"/>
              <c:yMode val="edge"/>
              <c:x val="0.48299164689394886"/>
              <c:y val="0.84190455188356428"/>
            </c:manualLayout>
          </c:layout>
          <c:overlay val="0"/>
          <c:spPr>
            <a:noFill/>
            <a:ln>
              <a:noFill/>
            </a:ln>
          </c:spPr>
        </c:title>
        <c:numFmt formatCode="[$-409]m/d/yyyy" sourceLinked="1"/>
        <c:majorTickMark val="out"/>
        <c:minorTickMark val="none"/>
        <c:tickLblPos val="low"/>
        <c:spPr>
          <a:ln w="9360">
            <a:solidFill>
              <a:srgbClr val="D9D9D9"/>
            </a:solidFill>
            <a:round/>
          </a:ln>
        </c:spPr>
        <c:txPr>
          <a:bodyPr/>
          <a:lstStyle/>
          <a:p>
            <a:pPr>
              <a:defRPr sz="1000" b="0" strike="noStrike" spc="-1">
                <a:solidFill>
                  <a:srgbClr val="000000"/>
                </a:solidFill>
                <a:latin typeface="Arial"/>
              </a:defRPr>
            </a:pPr>
            <a:endParaRPr lang="en-US"/>
          </a:p>
        </c:txPr>
        <c:crossAx val="17913939"/>
        <c:crosses val="autoZero"/>
        <c:auto val="1"/>
        <c:lblOffset val="100"/>
        <c:baseTimeUnit val="years"/>
      </c:dateAx>
      <c:valAx>
        <c:axId val="17913939"/>
        <c:scaling>
          <c:orientation val="minMax"/>
        </c:scaling>
        <c:delete val="0"/>
        <c:axPos val="r"/>
        <c:title>
          <c:tx>
            <c:rich>
              <a:bodyPr rot="5400000"/>
              <a:lstStyle/>
              <a:p>
                <a:pPr>
                  <a:defRPr sz="1000" b="0" strike="noStrike" spc="-1">
                    <a:solidFill>
                      <a:srgbClr val="000000"/>
                    </a:solidFill>
                    <a:latin typeface="Arial"/>
                  </a:defRPr>
                </a:pPr>
                <a:r>
                  <a:rPr lang="et-EE" sz="1000" b="0" strike="noStrike" spc="-1">
                    <a:solidFill>
                      <a:srgbClr val="000000"/>
                    </a:solidFill>
                    <a:latin typeface="Arial"/>
                  </a:rPr>
                  <a:t>tuhat t CO2 eq </a:t>
                </a:r>
              </a:p>
            </c:rich>
          </c:tx>
          <c:overlay val="0"/>
          <c:spPr>
            <a:noFill/>
            <a:ln>
              <a:noFill/>
            </a:ln>
          </c:spPr>
        </c:title>
        <c:numFmt formatCode="#,##0_ ;\-#,##0\ " sourceLinked="0"/>
        <c:majorTickMark val="out"/>
        <c:minorTickMark val="none"/>
        <c:tickLblPos val="nextTo"/>
        <c:spPr>
          <a:ln w="6480">
            <a:noFill/>
          </a:ln>
        </c:spPr>
        <c:txPr>
          <a:bodyPr/>
          <a:lstStyle/>
          <a:p>
            <a:pPr>
              <a:defRPr sz="1000" b="0" strike="noStrike" spc="-1">
                <a:solidFill>
                  <a:srgbClr val="000000"/>
                </a:solidFill>
                <a:latin typeface="Arial"/>
              </a:defRPr>
            </a:pPr>
            <a:endParaRPr lang="en-US"/>
          </a:p>
        </c:txPr>
        <c:crossAx val="81794415"/>
        <c:crosses val="max"/>
        <c:crossBetween val="between"/>
      </c:valAx>
      <c:dateAx>
        <c:axId val="74510643"/>
        <c:scaling>
          <c:orientation val="minMax"/>
        </c:scaling>
        <c:delete val="1"/>
        <c:axPos val="b"/>
        <c:numFmt formatCode="[$-409]m/d/yyyy" sourceLinked="1"/>
        <c:majorTickMark val="out"/>
        <c:minorTickMark val="none"/>
        <c:tickLblPos val="nextTo"/>
        <c:crossAx val="6372267"/>
        <c:crosses val="autoZero"/>
        <c:auto val="1"/>
        <c:lblOffset val="100"/>
        <c:baseTimeUnit val="years"/>
      </c:dateAx>
      <c:valAx>
        <c:axId val="6372267"/>
        <c:scaling>
          <c:orientation val="minMax"/>
        </c:scaling>
        <c:delete val="0"/>
        <c:axPos val="l"/>
        <c:title>
          <c:tx>
            <c:rich>
              <a:bodyPr rot="-5400000"/>
              <a:lstStyle/>
              <a:p>
                <a:pPr>
                  <a:defRPr sz="1000" b="1" strike="noStrike" spc="-1">
                    <a:solidFill>
                      <a:srgbClr val="595959"/>
                    </a:solidFill>
                    <a:latin typeface="Arial"/>
                  </a:defRPr>
                </a:pPr>
                <a:r>
                  <a:rPr lang="et-EE" sz="1000" b="1" strike="noStrike" spc="-1">
                    <a:solidFill>
                      <a:srgbClr val="595959"/>
                    </a:solidFill>
                    <a:latin typeface="Arial"/>
                  </a:rPr>
                  <a:t>GWh</a:t>
                </a:r>
              </a:p>
            </c:rich>
          </c:tx>
          <c:overlay val="0"/>
          <c:spPr>
            <a:noFill/>
            <a:ln>
              <a:noFill/>
            </a:ln>
          </c:spPr>
        </c:title>
        <c:numFmt formatCode="#,##0" sourceLinked="0"/>
        <c:majorTickMark val="out"/>
        <c:minorTickMark val="none"/>
        <c:tickLblPos val="nextTo"/>
        <c:spPr>
          <a:ln w="6480">
            <a:noFill/>
          </a:ln>
        </c:spPr>
        <c:txPr>
          <a:bodyPr/>
          <a:lstStyle/>
          <a:p>
            <a:pPr>
              <a:defRPr sz="1000" b="0" strike="noStrike" spc="-1">
                <a:solidFill>
                  <a:schemeClr val="tx1"/>
                </a:solidFill>
                <a:latin typeface="Arial" panose="020B0604020202020204" pitchFamily="34" charset="0"/>
                <a:cs typeface="Arial" panose="020B0604020202020204" pitchFamily="34" charset="0"/>
              </a:defRPr>
            </a:pPr>
            <a:endParaRPr lang="en-US"/>
          </a:p>
        </c:txPr>
        <c:crossAx val="74510643"/>
        <c:crosses val="autoZero"/>
        <c:crossBetween val="between"/>
      </c:valAx>
      <c:spPr>
        <a:noFill/>
        <a:ln>
          <a:noFill/>
        </a:ln>
      </c:spPr>
    </c:plotArea>
    <c:legend>
      <c:legendPos val="b"/>
      <c:layout>
        <c:manualLayout>
          <c:xMode val="edge"/>
          <c:yMode val="edge"/>
          <c:x val="0.25303760247436502"/>
          <c:y val="0.90757062476629602"/>
          <c:w val="0.45988657418708401"/>
          <c:h val="5.79511744068315E-2"/>
        </c:manualLayout>
      </c:layout>
      <c:overlay val="0"/>
      <c:spPr>
        <a:noFill/>
        <a:ln>
          <a:noFill/>
        </a:ln>
      </c:spPr>
      <c:txPr>
        <a:bodyPr/>
        <a:lstStyle/>
        <a:p>
          <a:pPr>
            <a:defRPr sz="1000" b="0" strike="noStrike" spc="-1">
              <a:solidFill>
                <a:srgbClr val="000000"/>
              </a:solidFill>
              <a:latin typeface="Arial"/>
            </a:defRPr>
          </a:pPr>
          <a:endParaRPr lang="en-US"/>
        </a:p>
      </c:txPr>
    </c:legend>
    <c:plotVisOnly val="1"/>
    <c:dispBlanksAs val="gap"/>
    <c:showDLblsOverMax val="1"/>
  </c:chart>
  <c:spPr>
    <a:solidFill>
      <a:srgbClr val="FFFFFF"/>
    </a:solidFill>
    <a:ln w="936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'Kalk-Gaas'!$A$102</c:f>
              <c:strCache>
                <c:ptCount val="1"/>
                <c:pt idx="0">
                  <c:v>Kumulatiivne sääst heitekogustes </c:v>
                </c:pt>
              </c:strCache>
            </c:strRef>
          </c:tx>
          <c:spPr>
            <a:solidFill>
              <a:schemeClr val="accent1"/>
            </a:solidFill>
            <a:ln>
              <a:noFill/>
            </a:ln>
            <a:effectLst/>
          </c:spPr>
          <c:invertIfNegative val="0"/>
          <c:cat>
            <c:numRef>
              <c:f>'Kalk-Gaas'!$F$6:$O$6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'Kalk-Gaas'!$F$102:$O$102</c:f>
              <c:numCache>
                <c:formatCode>_-* #,##0.00\ _€_-;\-* #,##0.00\ _€_-;_-* "- "_€_-;_-@_-</c:formatCode>
                <c:ptCount val="10"/>
                <c:pt idx="0">
                  <c:v>11.298342680939278</c:v>
                </c:pt>
                <c:pt idx="1">
                  <c:v>27.206139791525874</c:v>
                </c:pt>
                <c:pt idx="2">
                  <c:v>45.468143115555065</c:v>
                </c:pt>
                <c:pt idx="3">
                  <c:v>63.730146439584246</c:v>
                </c:pt>
                <c:pt idx="4">
                  <c:v>81.99214976361344</c:v>
                </c:pt>
                <c:pt idx="5">
                  <c:v>100.25415308764262</c:v>
                </c:pt>
                <c:pt idx="6">
                  <c:v>118.5161564116718</c:v>
                </c:pt>
                <c:pt idx="7">
                  <c:v>136.778159735701</c:v>
                </c:pt>
                <c:pt idx="8">
                  <c:v>155.04016305973019</c:v>
                </c:pt>
                <c:pt idx="9">
                  <c:v>173.30216638375938</c:v>
                </c:pt>
              </c:numCache>
            </c:numRef>
          </c:val>
          <c:extLst>
            <c:ext xmlns:c16="http://schemas.microsoft.com/office/drawing/2014/chart" uri="{C3380CC4-5D6E-409C-BE32-E72D297353CC}">
              <c16:uniqueId val="{00000001-CFB3-4FE0-AAE8-D02BB1386911}"/>
            </c:ext>
          </c:extLst>
        </c:ser>
        <c:dLbls>
          <c:showLegendKey val="0"/>
          <c:showVal val="0"/>
          <c:showCatName val="0"/>
          <c:showSerName val="0"/>
          <c:showPercent val="0"/>
          <c:showBubbleSize val="0"/>
        </c:dLbls>
        <c:gapWidth val="219"/>
        <c:axId val="1430863823"/>
        <c:axId val="1426192863"/>
      </c:barChart>
      <c:lineChart>
        <c:grouping val="standard"/>
        <c:varyColors val="0"/>
        <c:ser>
          <c:idx val="0"/>
          <c:order val="0"/>
          <c:tx>
            <c:strRef>
              <c:f>'Kalk-Gaas'!$A$101</c:f>
              <c:strCache>
                <c:ptCount val="1"/>
                <c:pt idx="0">
                  <c:v>Kumulatiivne sääst</c:v>
                </c:pt>
              </c:strCache>
            </c:strRef>
          </c:tx>
          <c:spPr>
            <a:ln w="28575" cap="rnd">
              <a:solidFill>
                <a:schemeClr val="accent2"/>
              </a:solidFill>
              <a:round/>
            </a:ln>
            <a:effectLst/>
          </c:spPr>
          <c:marker>
            <c:symbol val="none"/>
          </c:marker>
          <c:cat>
            <c:numRef>
              <c:f>'Kalk-Gaas'!$F$6:$O$6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'Kalk-Gaas'!$F$101:$O$101</c:f>
              <c:numCache>
                <c:formatCode>_-* #,##0.00\ _€_-;\-* #,##0.00\ _€_-;_-* "- "_€_-;_-@_-</c:formatCode>
                <c:ptCount val="10"/>
                <c:pt idx="0">
                  <c:v>55.888873657872843</c:v>
                </c:pt>
                <c:pt idx="1">
                  <c:v>134.5790752206685</c:v>
                </c:pt>
                <c:pt idx="2">
                  <c:v>224.91469570403225</c:v>
                </c:pt>
                <c:pt idx="3">
                  <c:v>315.25031618739598</c:v>
                </c:pt>
                <c:pt idx="4">
                  <c:v>405.58593667075974</c:v>
                </c:pt>
                <c:pt idx="5">
                  <c:v>495.92155715412349</c:v>
                </c:pt>
                <c:pt idx="6">
                  <c:v>586.25717763748719</c:v>
                </c:pt>
                <c:pt idx="7">
                  <c:v>676.59279812085094</c:v>
                </c:pt>
                <c:pt idx="8">
                  <c:v>766.9284186042147</c:v>
                </c:pt>
                <c:pt idx="9">
                  <c:v>857.26403908757845</c:v>
                </c:pt>
              </c:numCache>
            </c:numRef>
          </c:val>
          <c:smooth val="0"/>
          <c:extLst>
            <c:ext xmlns:c16="http://schemas.microsoft.com/office/drawing/2014/chart" uri="{C3380CC4-5D6E-409C-BE32-E72D297353CC}">
              <c16:uniqueId val="{00000000-CFB3-4FE0-AAE8-D02BB1386911}"/>
            </c:ext>
          </c:extLst>
        </c:ser>
        <c:dLbls>
          <c:showLegendKey val="0"/>
          <c:showVal val="0"/>
          <c:showCatName val="0"/>
          <c:showSerName val="0"/>
          <c:showPercent val="0"/>
          <c:showBubbleSize val="0"/>
        </c:dLbls>
        <c:marker val="1"/>
        <c:smooth val="0"/>
        <c:axId val="1884054671"/>
        <c:axId val="1679873103"/>
      </c:lineChart>
      <c:dateAx>
        <c:axId val="18840546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Aasta</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409]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79873103"/>
        <c:crosses val="autoZero"/>
        <c:auto val="1"/>
        <c:lblOffset val="100"/>
        <c:baseTimeUnit val="years"/>
      </c:dateAx>
      <c:valAx>
        <c:axId val="1679873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GWh</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84054671"/>
        <c:crosses val="autoZero"/>
        <c:crossBetween val="between"/>
      </c:valAx>
      <c:valAx>
        <c:axId val="1426192863"/>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sz="1000" b="0" i="0" baseline="0">
                    <a:solidFill>
                      <a:schemeClr val="tx1"/>
                    </a:solidFill>
                    <a:effectLst/>
                    <a:latin typeface="Arial" panose="020B0604020202020204" pitchFamily="34" charset="0"/>
                    <a:cs typeface="Arial" panose="020B0604020202020204" pitchFamily="34" charset="0"/>
                  </a:rPr>
                  <a:t>tuhat t CO2 eq </a:t>
                </a:r>
                <a:endParaRPr lang="en-GB" sz="1000">
                  <a:solidFill>
                    <a:schemeClr val="tx1"/>
                  </a:solidFill>
                  <a:effectLst/>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0863823"/>
        <c:crosses val="max"/>
        <c:crossBetween val="between"/>
      </c:valAx>
      <c:dateAx>
        <c:axId val="1430863823"/>
        <c:scaling>
          <c:orientation val="minMax"/>
        </c:scaling>
        <c:delete val="1"/>
        <c:axPos val="b"/>
        <c:numFmt formatCode="[$-409]m/d/yyyy" sourceLinked="1"/>
        <c:majorTickMark val="out"/>
        <c:minorTickMark val="none"/>
        <c:tickLblPos val="nextTo"/>
        <c:crossAx val="1426192863"/>
        <c:crosses val="autoZero"/>
        <c:auto val="1"/>
        <c:lblOffset val="100"/>
        <c:baseTimeUnit val="year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'Kalk-Sooj'!$A$85</c:f>
              <c:strCache>
                <c:ptCount val="1"/>
                <c:pt idx="0">
                  <c:v>Kumulatiivne sääst heitekogustes </c:v>
                </c:pt>
              </c:strCache>
            </c:strRef>
          </c:tx>
          <c:spPr>
            <a:solidFill>
              <a:schemeClr val="accent1"/>
            </a:solidFill>
            <a:ln>
              <a:noFill/>
            </a:ln>
            <a:effectLst/>
          </c:spPr>
          <c:invertIfNegative val="0"/>
          <c:cat>
            <c:numRef>
              <c:f>'Kalk-Sooj'!$F$6:$O$6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'Kalk-Sooj'!$F$85:$O$85</c:f>
              <c:numCache>
                <c:formatCode>_-* #,##0.00\ _€_-;\-* #,##0.00\ _€_-;_-* "- "_€_-;_-@_-</c:formatCode>
                <c:ptCount val="10"/>
                <c:pt idx="0">
                  <c:v>38.30278634333753</c:v>
                </c:pt>
                <c:pt idx="1">
                  <c:v>80.936751896134879</c:v>
                </c:pt>
                <c:pt idx="2">
                  <c:v>125.97611188143129</c:v>
                </c:pt>
                <c:pt idx="3">
                  <c:v>171.01547186672769</c:v>
                </c:pt>
                <c:pt idx="4">
                  <c:v>216.05483185202408</c:v>
                </c:pt>
                <c:pt idx="5">
                  <c:v>261.09419183732052</c:v>
                </c:pt>
                <c:pt idx="6">
                  <c:v>306.13355182261688</c:v>
                </c:pt>
                <c:pt idx="7">
                  <c:v>351.17291180791329</c:v>
                </c:pt>
                <c:pt idx="8">
                  <c:v>396.21227179320971</c:v>
                </c:pt>
                <c:pt idx="9">
                  <c:v>441.25163177850612</c:v>
                </c:pt>
              </c:numCache>
            </c:numRef>
          </c:val>
          <c:extLst>
            <c:ext xmlns:c16="http://schemas.microsoft.com/office/drawing/2014/chart" uri="{C3380CC4-5D6E-409C-BE32-E72D297353CC}">
              <c16:uniqueId val="{00000001-906C-4A6F-BBE8-0D6E0BA7DA52}"/>
            </c:ext>
          </c:extLst>
        </c:ser>
        <c:dLbls>
          <c:showLegendKey val="0"/>
          <c:showVal val="0"/>
          <c:showCatName val="0"/>
          <c:showSerName val="0"/>
          <c:showPercent val="0"/>
          <c:showBubbleSize val="0"/>
        </c:dLbls>
        <c:gapWidth val="219"/>
        <c:axId val="1430876223"/>
        <c:axId val="1986094959"/>
      </c:barChart>
      <c:lineChart>
        <c:grouping val="standard"/>
        <c:varyColors val="0"/>
        <c:ser>
          <c:idx val="0"/>
          <c:order val="0"/>
          <c:tx>
            <c:strRef>
              <c:f>'Kalk-Sooj'!$A$84</c:f>
              <c:strCache>
                <c:ptCount val="1"/>
                <c:pt idx="0">
                  <c:v>Kumulatiivne energiasääst</c:v>
                </c:pt>
              </c:strCache>
            </c:strRef>
          </c:tx>
          <c:spPr>
            <a:ln w="28575" cap="rnd">
              <a:solidFill>
                <a:schemeClr val="accent2"/>
              </a:solidFill>
              <a:round/>
            </a:ln>
            <a:effectLst/>
          </c:spPr>
          <c:marker>
            <c:symbol val="none"/>
          </c:marker>
          <c:cat>
            <c:numRef>
              <c:f>'Kalk-Sooj'!$F$6:$O$6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'Kalk-Sooj'!$F$84:$O$84</c:f>
              <c:numCache>
                <c:formatCode>_-* #,##0.00\ _€_-;\-* #,##0.00\ _€_-;_-* "- "_€_-;_-@_-</c:formatCode>
                <c:ptCount val="10"/>
                <c:pt idx="0">
                  <c:v>176.51053614441258</c:v>
                </c:pt>
                <c:pt idx="1">
                  <c:v>372.98042348449258</c:v>
                </c:pt>
                <c:pt idx="2">
                  <c:v>580.53507779461427</c:v>
                </c:pt>
                <c:pt idx="3">
                  <c:v>788.08973210473596</c:v>
                </c:pt>
                <c:pt idx="4">
                  <c:v>995.64438641485754</c:v>
                </c:pt>
                <c:pt idx="5">
                  <c:v>1203.1990407249793</c:v>
                </c:pt>
                <c:pt idx="6">
                  <c:v>1410.7536950351009</c:v>
                </c:pt>
                <c:pt idx="7">
                  <c:v>1618.3083493452225</c:v>
                </c:pt>
                <c:pt idx="8">
                  <c:v>1825.8630036553443</c:v>
                </c:pt>
                <c:pt idx="9">
                  <c:v>2033.4176579654659</c:v>
                </c:pt>
              </c:numCache>
            </c:numRef>
          </c:val>
          <c:smooth val="0"/>
          <c:extLst>
            <c:ext xmlns:c16="http://schemas.microsoft.com/office/drawing/2014/chart" uri="{C3380CC4-5D6E-409C-BE32-E72D297353CC}">
              <c16:uniqueId val="{00000000-906C-4A6F-BBE8-0D6E0BA7DA52}"/>
            </c:ext>
          </c:extLst>
        </c:ser>
        <c:dLbls>
          <c:showLegendKey val="0"/>
          <c:showVal val="0"/>
          <c:showCatName val="0"/>
          <c:showSerName val="0"/>
          <c:showPercent val="0"/>
          <c:showBubbleSize val="0"/>
        </c:dLbls>
        <c:marker val="1"/>
        <c:smooth val="0"/>
        <c:axId val="758963567"/>
        <c:axId val="1679856047"/>
      </c:lineChart>
      <c:dateAx>
        <c:axId val="7589635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Aasta</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409]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79856047"/>
        <c:crosses val="autoZero"/>
        <c:auto val="1"/>
        <c:lblOffset val="100"/>
        <c:baseTimeUnit val="years"/>
      </c:dateAx>
      <c:valAx>
        <c:axId val="167985604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GWh</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58963567"/>
        <c:crosses val="autoZero"/>
        <c:crossBetween val="between"/>
      </c:valAx>
      <c:valAx>
        <c:axId val="1986094959"/>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sz="1000" b="0" i="0" baseline="0">
                    <a:solidFill>
                      <a:schemeClr val="tx1"/>
                    </a:solidFill>
                    <a:effectLst/>
                    <a:latin typeface="Arial" panose="020B0604020202020204" pitchFamily="34" charset="0"/>
                    <a:cs typeface="Arial" panose="020B0604020202020204" pitchFamily="34" charset="0"/>
                  </a:rPr>
                  <a:t>tuhat t CO2 eq </a:t>
                </a:r>
                <a:endParaRPr lang="en-GB" sz="1000">
                  <a:solidFill>
                    <a:schemeClr val="tx1"/>
                  </a:solidFill>
                  <a:effectLst/>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0876223"/>
        <c:crosses val="max"/>
        <c:crossBetween val="between"/>
      </c:valAx>
      <c:dateAx>
        <c:axId val="1430876223"/>
        <c:scaling>
          <c:orientation val="minMax"/>
        </c:scaling>
        <c:delete val="1"/>
        <c:axPos val="b"/>
        <c:numFmt formatCode="[$-409]m/d/yyyy" sourceLinked="1"/>
        <c:majorTickMark val="out"/>
        <c:minorTickMark val="none"/>
        <c:tickLblPos val="nextTo"/>
        <c:crossAx val="1986094959"/>
        <c:crosses val="autoZero"/>
        <c:auto val="1"/>
        <c:lblOffset val="100"/>
        <c:baseTimeUnit val="years"/>
      </c:dateAx>
      <c:spPr>
        <a:noFill/>
        <a:ln>
          <a:noFill/>
        </a:ln>
        <a:effectLst/>
      </c:spPr>
    </c:plotArea>
    <c:legend>
      <c:legendPos val="b"/>
      <c:layout>
        <c:manualLayout>
          <c:xMode val="edge"/>
          <c:yMode val="edge"/>
          <c:x val="0.22594311740152173"/>
          <c:y val="0.89366543863874415"/>
          <c:w val="0.54811365154404867"/>
          <c:h val="6.242977827508363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'Kalk-EMD'!$A$85</c:f>
              <c:strCache>
                <c:ptCount val="1"/>
                <c:pt idx="0">
                  <c:v>Kumulatiivne sääst heitekogustes </c:v>
                </c:pt>
              </c:strCache>
            </c:strRef>
          </c:tx>
          <c:spPr>
            <a:solidFill>
              <a:schemeClr val="accent1"/>
            </a:solidFill>
            <a:ln>
              <a:noFill/>
            </a:ln>
            <a:effectLst/>
          </c:spPr>
          <c:invertIfNegative val="0"/>
          <c:cat>
            <c:numRef>
              <c:f>'Kalk-EMD'!$F$6:$O$6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'Kalk-EMD'!$F$85:$O$85</c:f>
              <c:numCache>
                <c:formatCode>_-* #,##0.00\ _€_-;\-* #,##0.00\ _€_-;_-* "- "_€_-;_-@_-</c:formatCode>
                <c:ptCount val="10"/>
                <c:pt idx="0">
                  <c:v>2.7275535286474901</c:v>
                </c:pt>
                <c:pt idx="1">
                  <c:v>6.2285910420875217</c:v>
                </c:pt>
                <c:pt idx="2">
                  <c:v>10.118689572785934</c:v>
                </c:pt>
                <c:pt idx="3">
                  <c:v>14.008788103484347</c:v>
                </c:pt>
                <c:pt idx="4">
                  <c:v>17.898886634182759</c:v>
                </c:pt>
                <c:pt idx="5">
                  <c:v>21.788985164881172</c:v>
                </c:pt>
                <c:pt idx="6">
                  <c:v>25.679083695579582</c:v>
                </c:pt>
                <c:pt idx="7">
                  <c:v>29.569182226277995</c:v>
                </c:pt>
                <c:pt idx="8">
                  <c:v>33.459280756976405</c:v>
                </c:pt>
                <c:pt idx="9">
                  <c:v>37.349379287674822</c:v>
                </c:pt>
              </c:numCache>
            </c:numRef>
          </c:val>
          <c:extLst>
            <c:ext xmlns:c16="http://schemas.microsoft.com/office/drawing/2014/chart" uri="{C3380CC4-5D6E-409C-BE32-E72D297353CC}">
              <c16:uniqueId val="{00000001-723D-4670-94E0-4341D063801C}"/>
            </c:ext>
          </c:extLst>
        </c:ser>
        <c:dLbls>
          <c:showLegendKey val="0"/>
          <c:showVal val="0"/>
          <c:showCatName val="0"/>
          <c:showSerName val="0"/>
          <c:showPercent val="0"/>
          <c:showBubbleSize val="0"/>
        </c:dLbls>
        <c:gapWidth val="219"/>
        <c:axId val="1430879423"/>
        <c:axId val="1426192447"/>
      </c:barChart>
      <c:lineChart>
        <c:grouping val="standard"/>
        <c:varyColors val="0"/>
        <c:ser>
          <c:idx val="0"/>
          <c:order val="0"/>
          <c:tx>
            <c:strRef>
              <c:f>'Kalk-EMD'!$A$84</c:f>
              <c:strCache>
                <c:ptCount val="1"/>
                <c:pt idx="0">
                  <c:v>Kumulatiivne sääst</c:v>
                </c:pt>
              </c:strCache>
            </c:strRef>
          </c:tx>
          <c:spPr>
            <a:ln w="28575" cap="rnd">
              <a:solidFill>
                <a:schemeClr val="accent2"/>
              </a:solidFill>
              <a:round/>
            </a:ln>
            <a:effectLst/>
          </c:spPr>
          <c:marker>
            <c:symbol val="none"/>
          </c:marker>
          <c:cat>
            <c:numRef>
              <c:f>'Kalk-EMD'!$F$6:$O$6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'Kalk-EMD'!$F$84:$O$84</c:f>
              <c:numCache>
                <c:formatCode>_-* #,##0.00\ _€_-;\-* #,##0.00\ _€_-;_-* "- "_€_-;_-@_-</c:formatCode>
                <c:ptCount val="10"/>
                <c:pt idx="0">
                  <c:v>11.233062707157107</c:v>
                </c:pt>
                <c:pt idx="1">
                  <c:v>25.651615272863303</c:v>
                </c:pt>
                <c:pt idx="2">
                  <c:v>41.67246336013195</c:v>
                </c:pt>
                <c:pt idx="3">
                  <c:v>57.693311447400603</c:v>
                </c:pt>
                <c:pt idx="4">
                  <c:v>73.71415953466925</c:v>
                </c:pt>
                <c:pt idx="5">
                  <c:v>89.735007621937896</c:v>
                </c:pt>
                <c:pt idx="6">
                  <c:v>105.75585570920654</c:v>
                </c:pt>
                <c:pt idx="7">
                  <c:v>121.77670379647519</c:v>
                </c:pt>
                <c:pt idx="8">
                  <c:v>137.79755188374384</c:v>
                </c:pt>
                <c:pt idx="9">
                  <c:v>153.8183999710125</c:v>
                </c:pt>
              </c:numCache>
            </c:numRef>
          </c:val>
          <c:smooth val="0"/>
          <c:extLst>
            <c:ext xmlns:c16="http://schemas.microsoft.com/office/drawing/2014/chart" uri="{C3380CC4-5D6E-409C-BE32-E72D297353CC}">
              <c16:uniqueId val="{00000000-723D-4670-94E0-4341D063801C}"/>
            </c:ext>
          </c:extLst>
        </c:ser>
        <c:dLbls>
          <c:showLegendKey val="0"/>
          <c:showVal val="0"/>
          <c:showCatName val="0"/>
          <c:showSerName val="0"/>
          <c:showPercent val="0"/>
          <c:showBubbleSize val="0"/>
        </c:dLbls>
        <c:marker val="1"/>
        <c:smooth val="0"/>
        <c:axId val="1905025375"/>
        <c:axId val="1679841487"/>
      </c:lineChart>
      <c:dateAx>
        <c:axId val="190502537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Aatsa</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0.47432868111391946"/>
              <c:y val="0.84813604119426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409]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79841487"/>
        <c:crosses val="autoZero"/>
        <c:auto val="1"/>
        <c:lblOffset val="100"/>
        <c:baseTimeUnit val="years"/>
      </c:dateAx>
      <c:valAx>
        <c:axId val="167984148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GWh</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05025375"/>
        <c:crosses val="autoZero"/>
        <c:crossBetween val="between"/>
      </c:valAx>
      <c:valAx>
        <c:axId val="1426192447"/>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sz="1000" b="0" i="0" baseline="0">
                    <a:solidFill>
                      <a:schemeClr val="tx1"/>
                    </a:solidFill>
                    <a:effectLst/>
                    <a:latin typeface="Arial" panose="020B0604020202020204" pitchFamily="34" charset="0"/>
                    <a:cs typeface="Arial" panose="020B0604020202020204" pitchFamily="34" charset="0"/>
                  </a:rPr>
                  <a:t>tuhat t CO2 eq </a:t>
                </a:r>
                <a:endParaRPr lang="en-GB" sz="1000">
                  <a:solidFill>
                    <a:schemeClr val="tx1"/>
                  </a:solidFill>
                  <a:effectLst/>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0879423"/>
        <c:crosses val="max"/>
        <c:crossBetween val="between"/>
      </c:valAx>
      <c:dateAx>
        <c:axId val="1430879423"/>
        <c:scaling>
          <c:orientation val="minMax"/>
        </c:scaling>
        <c:delete val="1"/>
        <c:axPos val="b"/>
        <c:numFmt formatCode="[$-409]m/d/yyyy" sourceLinked="1"/>
        <c:majorTickMark val="out"/>
        <c:minorTickMark val="none"/>
        <c:tickLblPos val="nextTo"/>
        <c:crossAx val="1426192447"/>
        <c:crosses val="autoZero"/>
        <c:auto val="1"/>
        <c:lblOffset val="100"/>
        <c:baseTimeUnit val="year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'Kalk-Puit'!$A$86</c:f>
              <c:strCache>
                <c:ptCount val="1"/>
                <c:pt idx="0">
                  <c:v>Kumulatiivne sääst heitekogustes </c:v>
                </c:pt>
              </c:strCache>
            </c:strRef>
          </c:tx>
          <c:spPr>
            <a:solidFill>
              <a:schemeClr val="accent1"/>
            </a:solidFill>
            <a:ln>
              <a:noFill/>
            </a:ln>
            <a:effectLst/>
          </c:spPr>
          <c:invertIfNegative val="0"/>
          <c:cat>
            <c:numRef>
              <c:f>'Kalk-Puit'!$F$6:$O$6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'Kalk-Puit'!$F$86:$O$86</c:f>
              <c:numCache>
                <c:formatCode>_-* #,##0.00\ _€_-;\-* #,##0.00\ _€_-;_-* "- "_€_-;_-@_-</c:formatCode>
                <c:ptCount val="10"/>
                <c:pt idx="0">
                  <c:v>0.47447103024292969</c:v>
                </c:pt>
                <c:pt idx="1">
                  <c:v>0.94894206048585938</c:v>
                </c:pt>
                <c:pt idx="2">
                  <c:v>1.423413090728789</c:v>
                </c:pt>
                <c:pt idx="3">
                  <c:v>1.8978841209717188</c:v>
                </c:pt>
                <c:pt idx="4">
                  <c:v>2.3723551512146481</c:v>
                </c:pt>
                <c:pt idx="5">
                  <c:v>2.8468261814575779</c:v>
                </c:pt>
                <c:pt idx="6">
                  <c:v>3.3212972117005077</c:v>
                </c:pt>
                <c:pt idx="7">
                  <c:v>3.7957682419434375</c:v>
                </c:pt>
                <c:pt idx="8">
                  <c:v>4.2702392721863678</c:v>
                </c:pt>
                <c:pt idx="9">
                  <c:v>4.7447103024292963</c:v>
                </c:pt>
              </c:numCache>
            </c:numRef>
          </c:val>
          <c:extLst>
            <c:ext xmlns:c16="http://schemas.microsoft.com/office/drawing/2014/chart" uri="{C3380CC4-5D6E-409C-BE32-E72D297353CC}">
              <c16:uniqueId val="{00000001-8251-422C-ADF8-9E890A3EF082}"/>
            </c:ext>
          </c:extLst>
        </c:ser>
        <c:dLbls>
          <c:showLegendKey val="0"/>
          <c:showVal val="0"/>
          <c:showCatName val="0"/>
          <c:showSerName val="0"/>
          <c:showPercent val="0"/>
          <c:showBubbleSize val="0"/>
        </c:dLbls>
        <c:gapWidth val="219"/>
        <c:axId val="1430872623"/>
        <c:axId val="1986099119"/>
      </c:barChart>
      <c:lineChart>
        <c:grouping val="standard"/>
        <c:varyColors val="0"/>
        <c:ser>
          <c:idx val="0"/>
          <c:order val="0"/>
          <c:tx>
            <c:strRef>
              <c:f>'Kalk-Puit'!$A$85</c:f>
              <c:strCache>
                <c:ptCount val="1"/>
                <c:pt idx="0">
                  <c:v>Kumulatiivne sääst</c:v>
                </c:pt>
              </c:strCache>
            </c:strRef>
          </c:tx>
          <c:spPr>
            <a:ln w="28575" cap="rnd">
              <a:solidFill>
                <a:schemeClr val="accent2"/>
              </a:solidFill>
              <a:round/>
            </a:ln>
            <a:effectLst/>
          </c:spPr>
          <c:marker>
            <c:symbol val="none"/>
          </c:marker>
          <c:cat>
            <c:numRef>
              <c:f>'Kalk-Puit'!$F$6:$O$6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'Kalk-Puit'!$F$85:$O$85</c:f>
              <c:numCache>
                <c:formatCode>_-* #,##0.00\ _€_-;\-* #,##0.00\ _€_-;_-* "- "_€_-;_-@_-</c:formatCode>
                <c:ptCount val="10"/>
                <c:pt idx="0">
                  <c:v>67.86689413018199</c:v>
                </c:pt>
                <c:pt idx="1">
                  <c:v>135.73378826036398</c:v>
                </c:pt>
                <c:pt idx="2">
                  <c:v>203.60068239054596</c:v>
                </c:pt>
                <c:pt idx="3">
                  <c:v>271.46757652072796</c:v>
                </c:pt>
                <c:pt idx="4">
                  <c:v>339.33447065090991</c:v>
                </c:pt>
                <c:pt idx="5">
                  <c:v>407.20136478109191</c:v>
                </c:pt>
                <c:pt idx="6">
                  <c:v>475.06825891127392</c:v>
                </c:pt>
                <c:pt idx="7">
                  <c:v>542.93515304145592</c:v>
                </c:pt>
                <c:pt idx="8">
                  <c:v>610.80204717163792</c:v>
                </c:pt>
                <c:pt idx="9">
                  <c:v>678.66894130181981</c:v>
                </c:pt>
              </c:numCache>
            </c:numRef>
          </c:val>
          <c:smooth val="0"/>
          <c:extLst>
            <c:ext xmlns:c16="http://schemas.microsoft.com/office/drawing/2014/chart" uri="{C3380CC4-5D6E-409C-BE32-E72D297353CC}">
              <c16:uniqueId val="{00000000-8251-422C-ADF8-9E890A3EF082}"/>
            </c:ext>
          </c:extLst>
        </c:ser>
        <c:dLbls>
          <c:showLegendKey val="0"/>
          <c:showVal val="0"/>
          <c:showCatName val="0"/>
          <c:showSerName val="0"/>
          <c:showPercent val="0"/>
          <c:showBubbleSize val="0"/>
        </c:dLbls>
        <c:marker val="1"/>
        <c:smooth val="0"/>
        <c:axId val="1904991775"/>
        <c:axId val="1679857711"/>
      </c:lineChart>
      <c:dateAx>
        <c:axId val="190499177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Aasta</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0.48856482048531413"/>
              <c:y val="0.8528212149987760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409]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79857711"/>
        <c:crosses val="autoZero"/>
        <c:auto val="1"/>
        <c:lblOffset val="100"/>
        <c:baseTimeUnit val="years"/>
      </c:dateAx>
      <c:valAx>
        <c:axId val="167985771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GWh</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04991775"/>
        <c:crosses val="autoZero"/>
        <c:crossBetween val="between"/>
      </c:valAx>
      <c:valAx>
        <c:axId val="1986099119"/>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sz="1000" b="0" i="0" baseline="0">
                    <a:solidFill>
                      <a:schemeClr val="tx1"/>
                    </a:solidFill>
                    <a:effectLst/>
                    <a:latin typeface="Arial" panose="020B0604020202020204" pitchFamily="34" charset="0"/>
                    <a:cs typeface="Arial" panose="020B0604020202020204" pitchFamily="34" charset="0"/>
                  </a:rPr>
                  <a:t>tuhat t CO2 eq </a:t>
                </a:r>
                <a:endParaRPr lang="en-GB" sz="1000">
                  <a:solidFill>
                    <a:schemeClr val="tx1"/>
                  </a:solidFill>
                  <a:effectLst/>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0872623"/>
        <c:crosses val="max"/>
        <c:crossBetween val="between"/>
      </c:valAx>
      <c:dateAx>
        <c:axId val="1430872623"/>
        <c:scaling>
          <c:orientation val="minMax"/>
        </c:scaling>
        <c:delete val="1"/>
        <c:axPos val="b"/>
        <c:numFmt formatCode="[$-409]m/d/yyyy" sourceLinked="1"/>
        <c:majorTickMark val="out"/>
        <c:minorTickMark val="none"/>
        <c:tickLblPos val="nextTo"/>
        <c:crossAx val="1986099119"/>
        <c:crosses val="autoZero"/>
        <c:auto val="1"/>
        <c:lblOffset val="100"/>
        <c:baseTimeUnit val="year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'Kalk-PJäät'!$A$86</c:f>
              <c:strCache>
                <c:ptCount val="1"/>
                <c:pt idx="0">
                  <c:v>Kumulatiivne sääst heitekogustes </c:v>
                </c:pt>
              </c:strCache>
            </c:strRef>
          </c:tx>
          <c:spPr>
            <a:solidFill>
              <a:schemeClr val="accent1"/>
            </a:solidFill>
            <a:ln>
              <a:solidFill>
                <a:schemeClr val="accent1"/>
              </a:solidFill>
            </a:ln>
            <a:effectLst/>
          </c:spPr>
          <c:invertIfNegative val="0"/>
          <c:cat>
            <c:numRef>
              <c:f>'Kalk-PJäät'!$F$6:$O$6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'Kalk-PJäät'!$F$86:$O$86</c:f>
              <c:numCache>
                <c:formatCode>_-* #,##0.00\ _€_-;\-* #,##0.00\ _€_-;_-* "- "_€_-;_-@_-</c:formatCode>
                <c:ptCount val="10"/>
                <c:pt idx="0">
                  <c:v>0.19980718753893864</c:v>
                </c:pt>
                <c:pt idx="1">
                  <c:v>0.39961437507787728</c:v>
                </c:pt>
                <c:pt idx="2">
                  <c:v>0.59942156261681601</c:v>
                </c:pt>
                <c:pt idx="3">
                  <c:v>0.79922875015575456</c:v>
                </c:pt>
                <c:pt idx="4">
                  <c:v>0.99903593769469345</c:v>
                </c:pt>
                <c:pt idx="5">
                  <c:v>1.198843125233632</c:v>
                </c:pt>
                <c:pt idx="6">
                  <c:v>1.3986503127725707</c:v>
                </c:pt>
                <c:pt idx="7">
                  <c:v>1.5984575003115091</c:v>
                </c:pt>
                <c:pt idx="8">
                  <c:v>1.7982646878504485</c:v>
                </c:pt>
                <c:pt idx="9">
                  <c:v>1.9980718753893869</c:v>
                </c:pt>
              </c:numCache>
            </c:numRef>
          </c:val>
          <c:extLst>
            <c:ext xmlns:c16="http://schemas.microsoft.com/office/drawing/2014/chart" uri="{C3380CC4-5D6E-409C-BE32-E72D297353CC}">
              <c16:uniqueId val="{00000001-D382-4161-AAAB-33DBEA2C96DC}"/>
            </c:ext>
          </c:extLst>
        </c:ser>
        <c:dLbls>
          <c:showLegendKey val="0"/>
          <c:showVal val="0"/>
          <c:showCatName val="0"/>
          <c:showSerName val="0"/>
          <c:showPercent val="0"/>
          <c:showBubbleSize val="0"/>
        </c:dLbls>
        <c:gapWidth val="219"/>
        <c:axId val="1884095471"/>
        <c:axId val="1679865199"/>
      </c:barChart>
      <c:lineChart>
        <c:grouping val="standard"/>
        <c:varyColors val="0"/>
        <c:ser>
          <c:idx val="0"/>
          <c:order val="0"/>
          <c:tx>
            <c:strRef>
              <c:f>'Kalk-PJäät'!$A$85</c:f>
              <c:strCache>
                <c:ptCount val="1"/>
                <c:pt idx="0">
                  <c:v>Kumulatiivne sääst</c:v>
                </c:pt>
              </c:strCache>
            </c:strRef>
          </c:tx>
          <c:spPr>
            <a:ln w="28575" cap="rnd">
              <a:solidFill>
                <a:schemeClr val="accent2"/>
              </a:solidFill>
              <a:round/>
            </a:ln>
            <a:effectLst/>
          </c:spPr>
          <c:marker>
            <c:symbol val="none"/>
          </c:marker>
          <c:cat>
            <c:numRef>
              <c:f>'Kalk-PJäät'!$F$6:$O$6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'Kalk-PJäät'!$F$85:$O$85</c:f>
              <c:numCache>
                <c:formatCode>_-* #,##0.00\ _€_-;\-* #,##0.00\ _€_-;_-* "- "_€_-;_-@_-</c:formatCode>
                <c:ptCount val="10"/>
                <c:pt idx="0">
                  <c:v>28.579812841706442</c:v>
                </c:pt>
                <c:pt idx="1">
                  <c:v>57.159625683412884</c:v>
                </c:pt>
                <c:pt idx="2">
                  <c:v>85.739438525119326</c:v>
                </c:pt>
                <c:pt idx="3">
                  <c:v>114.31925136682577</c:v>
                </c:pt>
                <c:pt idx="4">
                  <c:v>142.89906420853222</c:v>
                </c:pt>
                <c:pt idx="5">
                  <c:v>171.47887705023865</c:v>
                </c:pt>
                <c:pt idx="6">
                  <c:v>200.05868989194511</c:v>
                </c:pt>
                <c:pt idx="7">
                  <c:v>228.63850273365153</c:v>
                </c:pt>
                <c:pt idx="8">
                  <c:v>257.21831557535802</c:v>
                </c:pt>
                <c:pt idx="9">
                  <c:v>285.79812841706445</c:v>
                </c:pt>
              </c:numCache>
            </c:numRef>
          </c:val>
          <c:smooth val="0"/>
          <c:extLst>
            <c:ext xmlns:c16="http://schemas.microsoft.com/office/drawing/2014/chart" uri="{C3380CC4-5D6E-409C-BE32-E72D297353CC}">
              <c16:uniqueId val="{00000000-D382-4161-AAAB-33DBEA2C96DC}"/>
            </c:ext>
          </c:extLst>
        </c:ser>
        <c:dLbls>
          <c:showLegendKey val="0"/>
          <c:showVal val="0"/>
          <c:showCatName val="0"/>
          <c:showSerName val="0"/>
          <c:showPercent val="0"/>
          <c:showBubbleSize val="0"/>
        </c:dLbls>
        <c:marker val="1"/>
        <c:smooth val="0"/>
        <c:axId val="1694144975"/>
        <c:axId val="1971949055"/>
      </c:lineChart>
      <c:dateAx>
        <c:axId val="169414497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b="0">
                    <a:solidFill>
                      <a:schemeClr val="tx1"/>
                    </a:solidFill>
                    <a:latin typeface="Arial" panose="020B0604020202020204" pitchFamily="34" charset="0"/>
                    <a:cs typeface="Arial" panose="020B0604020202020204" pitchFamily="34" charset="0"/>
                  </a:rPr>
                  <a:t>Aasta</a:t>
                </a:r>
                <a:endParaRPr lang="en-GB" b="0">
                  <a:solidFill>
                    <a:schemeClr val="tx1"/>
                  </a:solidFill>
                  <a:latin typeface="Arial" panose="020B0604020202020204" pitchFamily="34" charset="0"/>
                  <a:cs typeface="Arial" panose="020B0604020202020204" pitchFamily="34" charset="0"/>
                </a:endParaRPr>
              </a:p>
            </c:rich>
          </c:tx>
          <c:layout>
            <c:manualLayout>
              <c:xMode val="edge"/>
              <c:yMode val="edge"/>
              <c:x val="0.46937449524168356"/>
              <c:y val="0.861967236402848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409]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71949055"/>
        <c:crosses val="autoZero"/>
        <c:auto val="1"/>
        <c:lblOffset val="100"/>
        <c:baseTimeUnit val="years"/>
      </c:dateAx>
      <c:valAx>
        <c:axId val="1971949055"/>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b="0">
                    <a:solidFill>
                      <a:schemeClr val="tx1"/>
                    </a:solidFill>
                    <a:latin typeface="Arial" panose="020B0604020202020204" pitchFamily="34" charset="0"/>
                    <a:cs typeface="Arial" panose="020B0604020202020204" pitchFamily="34" charset="0"/>
                  </a:rPr>
                  <a:t>GWh</a:t>
                </a:r>
                <a:endParaRPr lang="en-GB" b="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94144975"/>
        <c:crosses val="autoZero"/>
        <c:crossBetween val="between"/>
      </c:valAx>
      <c:valAx>
        <c:axId val="1679865199"/>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sz="1000" b="0" i="0" baseline="0">
                    <a:solidFill>
                      <a:schemeClr val="tx1"/>
                    </a:solidFill>
                    <a:effectLst/>
                    <a:latin typeface="Arial" panose="020B0604020202020204" pitchFamily="34" charset="0"/>
                    <a:cs typeface="Arial" panose="020B0604020202020204" pitchFamily="34" charset="0"/>
                  </a:rPr>
                  <a:t>tuhat t CO2 eq </a:t>
                </a:r>
                <a:endParaRPr lang="en-GB" sz="1000">
                  <a:solidFill>
                    <a:schemeClr val="tx1"/>
                  </a:solidFill>
                  <a:effectLst/>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84095471"/>
        <c:crosses val="max"/>
        <c:crossBetween val="between"/>
      </c:valAx>
      <c:dateAx>
        <c:axId val="1884095471"/>
        <c:scaling>
          <c:orientation val="minMax"/>
        </c:scaling>
        <c:delete val="1"/>
        <c:axPos val="b"/>
        <c:numFmt formatCode="[$-409]m/d/yyyy" sourceLinked="1"/>
        <c:majorTickMark val="out"/>
        <c:minorTickMark val="none"/>
        <c:tickLblPos val="nextTo"/>
        <c:crossAx val="1679865199"/>
        <c:crosses val="autoZero"/>
        <c:auto val="1"/>
        <c:lblOffset val="100"/>
        <c:baseTimeUnit val="year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'Sensitiivsus (1)'!$A$148</c:f>
              <c:strCache>
                <c:ptCount val="1"/>
                <c:pt idx="0">
                  <c:v>Kumulatiivne lisanduv sääst heitekogustes</c:v>
                </c:pt>
              </c:strCache>
            </c:strRef>
          </c:tx>
          <c:spPr>
            <a:solidFill>
              <a:schemeClr val="accent1"/>
            </a:solidFill>
            <a:ln>
              <a:noFill/>
            </a:ln>
            <a:effectLst/>
          </c:spPr>
          <c:invertIfNegative val="0"/>
          <c:cat>
            <c:numRef>
              <c:f>'Sensitiivsus (1)'!$F$6:$O$6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'Sensitiivsus (1)'!$F$148:$O$148</c:f>
              <c:numCache>
                <c:formatCode>_-* #,##0.00\ _€_-;\-* #,##0.00\ _€_-;_-* "- "_€_-;_-@_-</c:formatCode>
                <c:ptCount val="10"/>
                <c:pt idx="2">
                  <c:v>51.712967771717572</c:v>
                </c:pt>
                <c:pt idx="3">
                  <c:v>103.42593554343517</c:v>
                </c:pt>
                <c:pt idx="4">
                  <c:v>155.13890331515276</c:v>
                </c:pt>
                <c:pt idx="5">
                  <c:v>206.85187108687029</c:v>
                </c:pt>
                <c:pt idx="6">
                  <c:v>258.5648388585879</c:v>
                </c:pt>
                <c:pt idx="7">
                  <c:v>310.27780663030546</c:v>
                </c:pt>
                <c:pt idx="8">
                  <c:v>361.99077440202302</c:v>
                </c:pt>
                <c:pt idx="9">
                  <c:v>413.70374217374058</c:v>
                </c:pt>
              </c:numCache>
            </c:numRef>
          </c:val>
          <c:extLst>
            <c:ext xmlns:c16="http://schemas.microsoft.com/office/drawing/2014/chart" uri="{C3380CC4-5D6E-409C-BE32-E72D297353CC}">
              <c16:uniqueId val="{00000001-757A-419B-A9AA-6469D56C7B64}"/>
            </c:ext>
          </c:extLst>
        </c:ser>
        <c:dLbls>
          <c:showLegendKey val="0"/>
          <c:showVal val="0"/>
          <c:showCatName val="0"/>
          <c:showSerName val="0"/>
          <c:showPercent val="0"/>
          <c:showBubbleSize val="0"/>
        </c:dLbls>
        <c:gapWidth val="219"/>
        <c:axId val="1884102271"/>
        <c:axId val="1679868943"/>
      </c:barChart>
      <c:lineChart>
        <c:grouping val="standard"/>
        <c:varyColors val="0"/>
        <c:ser>
          <c:idx val="0"/>
          <c:order val="0"/>
          <c:tx>
            <c:strRef>
              <c:f>'Sensitiivsus (1)'!$A$143</c:f>
              <c:strCache>
                <c:ptCount val="1"/>
                <c:pt idx="0">
                  <c:v>Kumulatiivne lisanduv sääst</c:v>
                </c:pt>
              </c:strCache>
            </c:strRef>
          </c:tx>
          <c:spPr>
            <a:ln w="28575" cap="rnd">
              <a:solidFill>
                <a:schemeClr val="accent2"/>
              </a:solidFill>
              <a:round/>
            </a:ln>
            <a:effectLst/>
          </c:spPr>
          <c:marker>
            <c:symbol val="none"/>
          </c:marker>
          <c:cat>
            <c:numRef>
              <c:f>'Sensitiivsus (1)'!$F$6:$O$6</c:f>
              <c:numCache>
                <c:formatCode>[$-409]m/d/yyyy</c:formatCode>
                <c:ptCount val="10"/>
                <c:pt idx="0">
                  <c:v>44561</c:v>
                </c:pt>
                <c:pt idx="1">
                  <c:v>44926</c:v>
                </c:pt>
                <c:pt idx="2">
                  <c:v>45291</c:v>
                </c:pt>
                <c:pt idx="3">
                  <c:v>45657</c:v>
                </c:pt>
                <c:pt idx="4">
                  <c:v>46022</c:v>
                </c:pt>
                <c:pt idx="5">
                  <c:v>46387</c:v>
                </c:pt>
                <c:pt idx="6">
                  <c:v>46752</c:v>
                </c:pt>
                <c:pt idx="7">
                  <c:v>47118</c:v>
                </c:pt>
                <c:pt idx="8">
                  <c:v>47483</c:v>
                </c:pt>
                <c:pt idx="9">
                  <c:v>47848</c:v>
                </c:pt>
              </c:numCache>
            </c:numRef>
          </c:cat>
          <c:val>
            <c:numRef>
              <c:f>'Sensitiivsus (1)'!$F$143:$O$143</c:f>
              <c:numCache>
                <c:formatCode>_-* #,##0.00\ _€_-;\-* #,##0.00\ _€_-;_-* "- "_€_-;_-@_-</c:formatCode>
                <c:ptCount val="10"/>
                <c:pt idx="2">
                  <c:v>353.54614450712609</c:v>
                </c:pt>
                <c:pt idx="3">
                  <c:v>707.09228901425217</c:v>
                </c:pt>
                <c:pt idx="4">
                  <c:v>1060.6384335213784</c:v>
                </c:pt>
                <c:pt idx="5">
                  <c:v>1414.1845780285043</c:v>
                </c:pt>
                <c:pt idx="6">
                  <c:v>1767.7307225356303</c:v>
                </c:pt>
                <c:pt idx="7">
                  <c:v>2121.2768670427563</c:v>
                </c:pt>
                <c:pt idx="8">
                  <c:v>2474.8230115498823</c:v>
                </c:pt>
                <c:pt idx="9">
                  <c:v>2828.3691560570082</c:v>
                </c:pt>
              </c:numCache>
            </c:numRef>
          </c:val>
          <c:smooth val="0"/>
          <c:extLst>
            <c:ext xmlns:c16="http://schemas.microsoft.com/office/drawing/2014/chart" uri="{C3380CC4-5D6E-409C-BE32-E72D297353CC}">
              <c16:uniqueId val="{00000000-757A-419B-A9AA-6469D56C7B64}"/>
            </c:ext>
          </c:extLst>
        </c:ser>
        <c:dLbls>
          <c:showLegendKey val="0"/>
          <c:showVal val="0"/>
          <c:showCatName val="0"/>
          <c:showSerName val="0"/>
          <c:showPercent val="0"/>
          <c:showBubbleSize val="0"/>
        </c:dLbls>
        <c:marker val="1"/>
        <c:smooth val="0"/>
        <c:axId val="1904986175"/>
        <c:axId val="1322601071"/>
      </c:lineChart>
      <c:dateAx>
        <c:axId val="190498617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b="0">
                    <a:solidFill>
                      <a:schemeClr val="tx1"/>
                    </a:solidFill>
                    <a:latin typeface="Arial" panose="020B0604020202020204" pitchFamily="34" charset="0"/>
                    <a:cs typeface="Arial" panose="020B0604020202020204" pitchFamily="34" charset="0"/>
                  </a:rPr>
                  <a:t>Aasta</a:t>
                </a:r>
                <a:endParaRPr lang="en-GB" b="0">
                  <a:solidFill>
                    <a:schemeClr val="tx1"/>
                  </a:solidFill>
                  <a:latin typeface="Arial" panose="020B0604020202020204" pitchFamily="34" charset="0"/>
                  <a:cs typeface="Arial" panose="020B0604020202020204" pitchFamily="34" charset="0"/>
                </a:endParaRPr>
              </a:p>
            </c:rich>
          </c:tx>
          <c:layout>
            <c:manualLayout>
              <c:xMode val="edge"/>
              <c:yMode val="edge"/>
              <c:x val="0.47366722984593612"/>
              <c:y val="0.8345798439619788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409]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22601071"/>
        <c:crosses val="autoZero"/>
        <c:auto val="1"/>
        <c:lblOffset val="100"/>
        <c:baseTimeUnit val="years"/>
      </c:dateAx>
      <c:valAx>
        <c:axId val="132260107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GWh</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04986175"/>
        <c:crosses val="autoZero"/>
        <c:crossBetween val="between"/>
      </c:valAx>
      <c:valAx>
        <c:axId val="1679868943"/>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solidFill>
                      <a:schemeClr val="tx1"/>
                    </a:solidFill>
                    <a:latin typeface="Arial" panose="020B0604020202020204" pitchFamily="34" charset="0"/>
                    <a:cs typeface="Arial" panose="020B0604020202020204" pitchFamily="34" charset="0"/>
                  </a:rPr>
                  <a:t>tuh t CO2 eq</a:t>
                </a:r>
                <a:endParaRPr lang="en-GB">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84102271"/>
        <c:crosses val="max"/>
        <c:crossBetween val="between"/>
      </c:valAx>
      <c:dateAx>
        <c:axId val="1884102271"/>
        <c:scaling>
          <c:orientation val="minMax"/>
        </c:scaling>
        <c:delete val="1"/>
        <c:axPos val="b"/>
        <c:numFmt formatCode="[$-409]m/d/yyyy" sourceLinked="1"/>
        <c:majorTickMark val="out"/>
        <c:minorTickMark val="none"/>
        <c:tickLblPos val="nextTo"/>
        <c:crossAx val="1679868943"/>
        <c:crosses val="autoZero"/>
        <c:auto val="1"/>
        <c:lblOffset val="100"/>
        <c:baseTimeUnit val="years"/>
      </c:dateAx>
      <c:spPr>
        <a:noFill/>
        <a:ln>
          <a:noFill/>
        </a:ln>
        <a:effectLst/>
      </c:spPr>
    </c:plotArea>
    <c:legend>
      <c:legendPos val="b"/>
      <c:layout>
        <c:manualLayout>
          <c:xMode val="edge"/>
          <c:yMode val="edge"/>
          <c:x val="0.18081739116239967"/>
          <c:y val="0.89379660387836357"/>
          <c:w val="0.63836510107493782"/>
          <c:h val="6.235277022876273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1905000</xdr:colOff>
      <xdr:row>4</xdr:row>
      <xdr:rowOff>20955</xdr:rowOff>
    </xdr:to>
    <xdr:pic>
      <xdr:nvPicPr>
        <xdr:cNvPr id="3" name="Picture 2">
          <a:extLst>
            <a:ext uri="{FF2B5EF4-FFF2-40B4-BE49-F238E27FC236}">
              <a16:creationId xmlns:a16="http://schemas.microsoft.com/office/drawing/2014/main" id="{A9152804-2C60-4ADC-88F0-ECC659A946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476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474344</xdr:colOff>
      <xdr:row>89</xdr:row>
      <xdr:rowOff>13094</xdr:rowOff>
    </xdr:from>
    <xdr:to>
      <xdr:col>14</xdr:col>
      <xdr:colOff>154781</xdr:colOff>
      <xdr:row>109</xdr:row>
      <xdr:rowOff>160494</xdr:rowOff>
    </xdr:to>
    <xdr:graphicFrame macro="">
      <xdr:nvGraphicFramePr>
        <xdr:cNvPr id="2" name="Chart 1">
          <a:extLst>
            <a:ext uri="{FF2B5EF4-FFF2-40B4-BE49-F238E27FC236}">
              <a16:creationId xmlns:a16="http://schemas.microsoft.com/office/drawing/2014/main" id="{937E15D9-A8F4-4AE8-8655-F36202D448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287416</xdr:colOff>
      <xdr:row>88</xdr:row>
      <xdr:rowOff>96915</xdr:rowOff>
    </xdr:from>
    <xdr:to>
      <xdr:col>13</xdr:col>
      <xdr:colOff>976311</xdr:colOff>
      <xdr:row>110</xdr:row>
      <xdr:rowOff>35717</xdr:rowOff>
    </xdr:to>
    <xdr:graphicFrame macro="">
      <xdr:nvGraphicFramePr>
        <xdr:cNvPr id="3" name="Chart 2">
          <a:extLst>
            <a:ext uri="{FF2B5EF4-FFF2-40B4-BE49-F238E27FC236}">
              <a16:creationId xmlns:a16="http://schemas.microsoft.com/office/drawing/2014/main" id="{6D900253-6B38-4134-8CA5-372396523C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xdr:colOff>
      <xdr:row>150</xdr:row>
      <xdr:rowOff>20716</xdr:rowOff>
    </xdr:from>
    <xdr:to>
      <xdr:col>14</xdr:col>
      <xdr:colOff>275748</xdr:colOff>
      <xdr:row>169</xdr:row>
      <xdr:rowOff>95249</xdr:rowOff>
    </xdr:to>
    <xdr:graphicFrame macro="">
      <xdr:nvGraphicFramePr>
        <xdr:cNvPr id="2" name="Chart 1">
          <a:extLst>
            <a:ext uri="{FF2B5EF4-FFF2-40B4-BE49-F238E27FC236}">
              <a16:creationId xmlns:a16="http://schemas.microsoft.com/office/drawing/2014/main" id="{62957105-A57E-4065-9A21-7CC834D1C7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96917</xdr:colOff>
      <xdr:row>221</xdr:row>
      <xdr:rowOff>150256</xdr:rowOff>
    </xdr:from>
    <xdr:to>
      <xdr:col>14</xdr:col>
      <xdr:colOff>450532</xdr:colOff>
      <xdr:row>240</xdr:row>
      <xdr:rowOff>166687</xdr:rowOff>
    </xdr:to>
    <xdr:graphicFrame macro="">
      <xdr:nvGraphicFramePr>
        <xdr:cNvPr id="3" name="Chart 1">
          <a:extLst>
            <a:ext uri="{FF2B5EF4-FFF2-40B4-BE49-F238E27FC236}">
              <a16:creationId xmlns:a16="http://schemas.microsoft.com/office/drawing/2014/main" id="{89EAE28C-F17C-48A6-9DF7-A5AD38E984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365760</xdr:colOff>
      <xdr:row>41</xdr:row>
      <xdr:rowOff>121920</xdr:rowOff>
    </xdr:to>
    <xdr:sp macro="" textlink="">
      <xdr:nvSpPr>
        <xdr:cNvPr id="1038" name="_x0000_t202" hidden="1">
          <a:extLst>
            <a:ext uri="{FF2B5EF4-FFF2-40B4-BE49-F238E27FC236}">
              <a16:creationId xmlns:a16="http://schemas.microsoft.com/office/drawing/2014/main" id="{83C84EF8-DEB7-47D9-899A-B620D07CE4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365760</xdr:colOff>
      <xdr:row>41</xdr:row>
      <xdr:rowOff>121920</xdr:rowOff>
    </xdr:to>
    <xdr:sp macro="" textlink="">
      <xdr:nvSpPr>
        <xdr:cNvPr id="1036" name="_x0000_t202" hidden="1">
          <a:extLst>
            <a:ext uri="{FF2B5EF4-FFF2-40B4-BE49-F238E27FC236}">
              <a16:creationId xmlns:a16="http://schemas.microsoft.com/office/drawing/2014/main" id="{49C5E116-626E-4E7C-89A1-D76CEDB60C0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365760</xdr:colOff>
      <xdr:row>41</xdr:row>
      <xdr:rowOff>121920</xdr:rowOff>
    </xdr:to>
    <xdr:sp macro="" textlink="">
      <xdr:nvSpPr>
        <xdr:cNvPr id="1034" name="_x0000_t202" hidden="1">
          <a:extLst>
            <a:ext uri="{FF2B5EF4-FFF2-40B4-BE49-F238E27FC236}">
              <a16:creationId xmlns:a16="http://schemas.microsoft.com/office/drawing/2014/main" id="{D90B5ECC-9426-441A-A4E7-0CF127D5C40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365760</xdr:colOff>
      <xdr:row>41</xdr:row>
      <xdr:rowOff>121920</xdr:rowOff>
    </xdr:to>
    <xdr:sp macro="" textlink="">
      <xdr:nvSpPr>
        <xdr:cNvPr id="1032" name="_x0000_t202" hidden="1">
          <a:extLst>
            <a:ext uri="{FF2B5EF4-FFF2-40B4-BE49-F238E27FC236}">
              <a16:creationId xmlns:a16="http://schemas.microsoft.com/office/drawing/2014/main" id="{1DE037FF-416E-4B00-86B1-96DD4BFD3A4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365760</xdr:colOff>
      <xdr:row>41</xdr:row>
      <xdr:rowOff>121920</xdr:rowOff>
    </xdr:to>
    <xdr:sp macro="" textlink="">
      <xdr:nvSpPr>
        <xdr:cNvPr id="1030" name="_x0000_t202" hidden="1">
          <a:extLst>
            <a:ext uri="{FF2B5EF4-FFF2-40B4-BE49-F238E27FC236}">
              <a16:creationId xmlns:a16="http://schemas.microsoft.com/office/drawing/2014/main" id="{52DDB5FB-B527-4494-B2BF-0D1CF22CA10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365760</xdr:colOff>
      <xdr:row>41</xdr:row>
      <xdr:rowOff>121920</xdr:rowOff>
    </xdr:to>
    <xdr:sp macro="" textlink="">
      <xdr:nvSpPr>
        <xdr:cNvPr id="1028" name="_x0000_t202" hidden="1">
          <a:extLst>
            <a:ext uri="{FF2B5EF4-FFF2-40B4-BE49-F238E27FC236}">
              <a16:creationId xmlns:a16="http://schemas.microsoft.com/office/drawing/2014/main" id="{A5DEFCA7-824F-4B21-8B1B-33F186CD588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365760</xdr:colOff>
      <xdr:row>41</xdr:row>
      <xdr:rowOff>121920</xdr:rowOff>
    </xdr:to>
    <xdr:sp macro="" textlink="">
      <xdr:nvSpPr>
        <xdr:cNvPr id="1026" name="_x0000_t202" hidden="1">
          <a:extLst>
            <a:ext uri="{FF2B5EF4-FFF2-40B4-BE49-F238E27FC236}">
              <a16:creationId xmlns:a16="http://schemas.microsoft.com/office/drawing/2014/main" id="{98F988A4-C73A-4038-B888-491CE71371C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365760</xdr:colOff>
      <xdr:row>41</xdr:row>
      <xdr:rowOff>121920</xdr:rowOff>
    </xdr:to>
    <xdr:sp macro="" textlink="">
      <xdr:nvSpPr>
        <xdr:cNvPr id="2" name="AutoShape 14">
          <a:extLst>
            <a:ext uri="{FF2B5EF4-FFF2-40B4-BE49-F238E27FC236}">
              <a16:creationId xmlns:a16="http://schemas.microsoft.com/office/drawing/2014/main" id="{40818566-DC69-4B19-B09A-DCF8A438364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121920</xdr:rowOff>
    </xdr:to>
    <xdr:sp macro="" textlink="">
      <xdr:nvSpPr>
        <xdr:cNvPr id="3" name="AutoShape 12">
          <a:extLst>
            <a:ext uri="{FF2B5EF4-FFF2-40B4-BE49-F238E27FC236}">
              <a16:creationId xmlns:a16="http://schemas.microsoft.com/office/drawing/2014/main" id="{9F1B500F-8302-45EC-9A4E-46442377FAAC}"/>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121920</xdr:rowOff>
    </xdr:to>
    <xdr:sp macro="" textlink="">
      <xdr:nvSpPr>
        <xdr:cNvPr id="4" name="AutoShape 10">
          <a:extLst>
            <a:ext uri="{FF2B5EF4-FFF2-40B4-BE49-F238E27FC236}">
              <a16:creationId xmlns:a16="http://schemas.microsoft.com/office/drawing/2014/main" id="{AC753726-6275-49BD-9B58-F0FAAEADC7FC}"/>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121920</xdr:rowOff>
    </xdr:to>
    <xdr:sp macro="" textlink="">
      <xdr:nvSpPr>
        <xdr:cNvPr id="5" name="AutoShape 8">
          <a:extLst>
            <a:ext uri="{FF2B5EF4-FFF2-40B4-BE49-F238E27FC236}">
              <a16:creationId xmlns:a16="http://schemas.microsoft.com/office/drawing/2014/main" id="{66716B7A-16C8-488C-87D2-0711F04BC01B}"/>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121920</xdr:rowOff>
    </xdr:to>
    <xdr:sp macro="" textlink="">
      <xdr:nvSpPr>
        <xdr:cNvPr id="6" name="AutoShape 6">
          <a:extLst>
            <a:ext uri="{FF2B5EF4-FFF2-40B4-BE49-F238E27FC236}">
              <a16:creationId xmlns:a16="http://schemas.microsoft.com/office/drawing/2014/main" id="{CE30BAA2-B0F4-4B51-967B-63E21845ABD7}"/>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121920</xdr:rowOff>
    </xdr:to>
    <xdr:sp macro="" textlink="">
      <xdr:nvSpPr>
        <xdr:cNvPr id="7" name="AutoShape 4">
          <a:extLst>
            <a:ext uri="{FF2B5EF4-FFF2-40B4-BE49-F238E27FC236}">
              <a16:creationId xmlns:a16="http://schemas.microsoft.com/office/drawing/2014/main" id="{4AA540B9-5F95-4B26-B111-C0163AEFA348}"/>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121920</xdr:rowOff>
    </xdr:to>
    <xdr:sp macro="" textlink="">
      <xdr:nvSpPr>
        <xdr:cNvPr id="8" name="AutoShape 2">
          <a:extLst>
            <a:ext uri="{FF2B5EF4-FFF2-40B4-BE49-F238E27FC236}">
              <a16:creationId xmlns:a16="http://schemas.microsoft.com/office/drawing/2014/main" id="{59F6C8F5-E3E3-450E-A63D-A9B8957F1562}"/>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9" name="AutoShape 14">
          <a:extLst>
            <a:ext uri="{FF2B5EF4-FFF2-40B4-BE49-F238E27FC236}">
              <a16:creationId xmlns:a16="http://schemas.microsoft.com/office/drawing/2014/main" id="{93B4FE45-DA4B-4654-A425-219A96F8341B}"/>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10" name="AutoShape 12">
          <a:extLst>
            <a:ext uri="{FF2B5EF4-FFF2-40B4-BE49-F238E27FC236}">
              <a16:creationId xmlns:a16="http://schemas.microsoft.com/office/drawing/2014/main" id="{17681606-52B4-42AC-80F1-741EE13432C5}"/>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11" name="AutoShape 10">
          <a:extLst>
            <a:ext uri="{FF2B5EF4-FFF2-40B4-BE49-F238E27FC236}">
              <a16:creationId xmlns:a16="http://schemas.microsoft.com/office/drawing/2014/main" id="{19BE1E5E-EA43-442F-BEE2-A9EEA2C53A62}"/>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12" name="AutoShape 8">
          <a:extLst>
            <a:ext uri="{FF2B5EF4-FFF2-40B4-BE49-F238E27FC236}">
              <a16:creationId xmlns:a16="http://schemas.microsoft.com/office/drawing/2014/main" id="{7FB6F7FA-7B5C-4844-9C3D-8B1F09D62827}"/>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13" name="AutoShape 6">
          <a:extLst>
            <a:ext uri="{FF2B5EF4-FFF2-40B4-BE49-F238E27FC236}">
              <a16:creationId xmlns:a16="http://schemas.microsoft.com/office/drawing/2014/main" id="{2BF448FD-8BCB-4CAD-9677-0F7180981C3A}"/>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14" name="AutoShape 4">
          <a:extLst>
            <a:ext uri="{FF2B5EF4-FFF2-40B4-BE49-F238E27FC236}">
              <a16:creationId xmlns:a16="http://schemas.microsoft.com/office/drawing/2014/main" id="{26496A39-F5CE-4119-AE11-EE2B931CB2B1}"/>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15" name="AutoShape 2">
          <a:extLst>
            <a:ext uri="{FF2B5EF4-FFF2-40B4-BE49-F238E27FC236}">
              <a16:creationId xmlns:a16="http://schemas.microsoft.com/office/drawing/2014/main" id="{70D8BD3C-8F82-4BD2-9522-1711D5A55622}"/>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16" name="AutoShape 14">
          <a:extLst>
            <a:ext uri="{FF2B5EF4-FFF2-40B4-BE49-F238E27FC236}">
              <a16:creationId xmlns:a16="http://schemas.microsoft.com/office/drawing/2014/main" id="{F2C96C4F-5D50-45D4-8863-168B99C90D63}"/>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17" name="AutoShape 12">
          <a:extLst>
            <a:ext uri="{FF2B5EF4-FFF2-40B4-BE49-F238E27FC236}">
              <a16:creationId xmlns:a16="http://schemas.microsoft.com/office/drawing/2014/main" id="{F6B77E1D-AF01-476B-9266-A00315BA58B1}"/>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18" name="AutoShape 10">
          <a:extLst>
            <a:ext uri="{FF2B5EF4-FFF2-40B4-BE49-F238E27FC236}">
              <a16:creationId xmlns:a16="http://schemas.microsoft.com/office/drawing/2014/main" id="{D50DA647-F9BA-4C68-B5A8-47E40F2CE9D7}"/>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19" name="AutoShape 8">
          <a:extLst>
            <a:ext uri="{FF2B5EF4-FFF2-40B4-BE49-F238E27FC236}">
              <a16:creationId xmlns:a16="http://schemas.microsoft.com/office/drawing/2014/main" id="{9FEC22FB-6027-434D-B36A-40234079258C}"/>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20" name="AutoShape 6">
          <a:extLst>
            <a:ext uri="{FF2B5EF4-FFF2-40B4-BE49-F238E27FC236}">
              <a16:creationId xmlns:a16="http://schemas.microsoft.com/office/drawing/2014/main" id="{54894440-B41F-4184-B2CF-9CA17F848F27}"/>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21" name="AutoShape 4">
          <a:extLst>
            <a:ext uri="{FF2B5EF4-FFF2-40B4-BE49-F238E27FC236}">
              <a16:creationId xmlns:a16="http://schemas.microsoft.com/office/drawing/2014/main" id="{18289906-9853-4DF7-B56A-4E75C6E5AFFE}"/>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22" name="AutoShape 2">
          <a:extLst>
            <a:ext uri="{FF2B5EF4-FFF2-40B4-BE49-F238E27FC236}">
              <a16:creationId xmlns:a16="http://schemas.microsoft.com/office/drawing/2014/main" id="{B2DEFFA9-5A78-4A67-A0E2-7EEAF4DBCD21}"/>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23" name="AutoShape 14">
          <a:extLst>
            <a:ext uri="{FF2B5EF4-FFF2-40B4-BE49-F238E27FC236}">
              <a16:creationId xmlns:a16="http://schemas.microsoft.com/office/drawing/2014/main" id="{E8045150-6FFA-4BED-B995-CC19DC7D432B}"/>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24" name="AutoShape 12">
          <a:extLst>
            <a:ext uri="{FF2B5EF4-FFF2-40B4-BE49-F238E27FC236}">
              <a16:creationId xmlns:a16="http://schemas.microsoft.com/office/drawing/2014/main" id="{670E20F4-61F8-40CF-99AE-651B42CA99F1}"/>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25" name="AutoShape 10">
          <a:extLst>
            <a:ext uri="{FF2B5EF4-FFF2-40B4-BE49-F238E27FC236}">
              <a16:creationId xmlns:a16="http://schemas.microsoft.com/office/drawing/2014/main" id="{C3247791-CCF1-4E48-B6CC-70B0ABA43D04}"/>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26" name="AutoShape 8">
          <a:extLst>
            <a:ext uri="{FF2B5EF4-FFF2-40B4-BE49-F238E27FC236}">
              <a16:creationId xmlns:a16="http://schemas.microsoft.com/office/drawing/2014/main" id="{3E0801DB-63C1-454E-8450-32376D485225}"/>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27" name="AutoShape 6">
          <a:extLst>
            <a:ext uri="{FF2B5EF4-FFF2-40B4-BE49-F238E27FC236}">
              <a16:creationId xmlns:a16="http://schemas.microsoft.com/office/drawing/2014/main" id="{6C3B4678-4838-42AA-B20B-4009C7444E98}"/>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28" name="AutoShape 4">
          <a:extLst>
            <a:ext uri="{FF2B5EF4-FFF2-40B4-BE49-F238E27FC236}">
              <a16:creationId xmlns:a16="http://schemas.microsoft.com/office/drawing/2014/main" id="{9DE83E78-13DA-48C0-92FE-BFB395E6BF5B}"/>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571500</xdr:colOff>
      <xdr:row>39</xdr:row>
      <xdr:rowOff>161925</xdr:rowOff>
    </xdr:to>
    <xdr:sp macro="" textlink="">
      <xdr:nvSpPr>
        <xdr:cNvPr id="29" name="AutoShape 2">
          <a:extLst>
            <a:ext uri="{FF2B5EF4-FFF2-40B4-BE49-F238E27FC236}">
              <a16:creationId xmlns:a16="http://schemas.microsoft.com/office/drawing/2014/main" id="{0CAFC87C-7497-4714-9AA0-8DC6F25E03A5}"/>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30" name="AutoShape 14">
          <a:extLst>
            <a:ext uri="{FF2B5EF4-FFF2-40B4-BE49-F238E27FC236}">
              <a16:creationId xmlns:a16="http://schemas.microsoft.com/office/drawing/2014/main" id="{12253415-26CB-43F9-9766-CE724285100F}"/>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31" name="AutoShape 12">
          <a:extLst>
            <a:ext uri="{FF2B5EF4-FFF2-40B4-BE49-F238E27FC236}">
              <a16:creationId xmlns:a16="http://schemas.microsoft.com/office/drawing/2014/main" id="{1EA80874-CFC5-4634-8C83-8B0320B77F5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32" name="AutoShape 10">
          <a:extLst>
            <a:ext uri="{FF2B5EF4-FFF2-40B4-BE49-F238E27FC236}">
              <a16:creationId xmlns:a16="http://schemas.microsoft.com/office/drawing/2014/main" id="{535D0856-EAFE-424C-ABBC-41B10C1C513B}"/>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33" name="AutoShape 8">
          <a:extLst>
            <a:ext uri="{FF2B5EF4-FFF2-40B4-BE49-F238E27FC236}">
              <a16:creationId xmlns:a16="http://schemas.microsoft.com/office/drawing/2014/main" id="{D08A09AC-A709-4BB2-AF95-C4FEBB3CBFF9}"/>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34" name="AutoShape 6">
          <a:extLst>
            <a:ext uri="{FF2B5EF4-FFF2-40B4-BE49-F238E27FC236}">
              <a16:creationId xmlns:a16="http://schemas.microsoft.com/office/drawing/2014/main" id="{1ACA952F-F337-4B4E-8966-19447A9755FE}"/>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35" name="AutoShape 4">
          <a:extLst>
            <a:ext uri="{FF2B5EF4-FFF2-40B4-BE49-F238E27FC236}">
              <a16:creationId xmlns:a16="http://schemas.microsoft.com/office/drawing/2014/main" id="{5365603B-F9D4-442B-91A8-13969C4A967A}"/>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365760</xdr:colOff>
      <xdr:row>41</xdr:row>
      <xdr:rowOff>60960</xdr:rowOff>
    </xdr:to>
    <xdr:sp macro="" textlink="">
      <xdr:nvSpPr>
        <xdr:cNvPr id="36" name="AutoShape 2">
          <a:extLst>
            <a:ext uri="{FF2B5EF4-FFF2-40B4-BE49-F238E27FC236}">
              <a16:creationId xmlns:a16="http://schemas.microsoft.com/office/drawing/2014/main" id="{7D80B405-0B2F-448C-84C9-0AEB8D2231BA}"/>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609600</xdr:colOff>
      <xdr:row>37</xdr:row>
      <xdr:rowOff>121920</xdr:rowOff>
    </xdr:to>
    <xdr:sp macro="" textlink="">
      <xdr:nvSpPr>
        <xdr:cNvPr id="10242" name="_x0000_t202" hidden="1">
          <a:extLst>
            <a:ext uri="{FF2B5EF4-FFF2-40B4-BE49-F238E27FC236}">
              <a16:creationId xmlns:a16="http://schemas.microsoft.com/office/drawing/2014/main" id="{24EA2B8E-9FDB-4636-B421-3481792E11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10</xdr:col>
      <xdr:colOff>609600</xdr:colOff>
      <xdr:row>37</xdr:row>
      <xdr:rowOff>121920</xdr:rowOff>
    </xdr:to>
    <xdr:sp macro="" textlink="">
      <xdr:nvSpPr>
        <xdr:cNvPr id="2" name="AutoShape 2">
          <a:extLst>
            <a:ext uri="{FF2B5EF4-FFF2-40B4-BE49-F238E27FC236}">
              <a16:creationId xmlns:a16="http://schemas.microsoft.com/office/drawing/2014/main" id="{1FF80D2A-290F-4B5F-9C90-DB8C6E7D0FB4}"/>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105</xdr:row>
      <xdr:rowOff>0</xdr:rowOff>
    </xdr:from>
    <xdr:to>
      <xdr:col>13</xdr:col>
      <xdr:colOff>555840</xdr:colOff>
      <xdr:row>124</xdr:row>
      <xdr:rowOff>20160</xdr:rowOff>
    </xdr:to>
    <xdr:graphicFrame macro="">
      <xdr:nvGraphicFramePr>
        <xdr:cNvPr id="2" name="Chart 4">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1044000</xdr:colOff>
      <xdr:row>88</xdr:row>
      <xdr:rowOff>60840</xdr:rowOff>
    </xdr:from>
    <xdr:to>
      <xdr:col>13</xdr:col>
      <xdr:colOff>533160</xdr:colOff>
      <xdr:row>107</xdr:row>
      <xdr:rowOff>82905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15120</xdr:colOff>
      <xdr:row>89</xdr:row>
      <xdr:rowOff>99000</xdr:rowOff>
    </xdr:from>
    <xdr:to>
      <xdr:col>13</xdr:col>
      <xdr:colOff>570960</xdr:colOff>
      <xdr:row>108</xdr:row>
      <xdr:rowOff>121065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160494</xdr:colOff>
      <xdr:row>104</xdr:row>
      <xdr:rowOff>80722</xdr:rowOff>
    </xdr:from>
    <xdr:to>
      <xdr:col>14</xdr:col>
      <xdr:colOff>535781</xdr:colOff>
      <xdr:row>124</xdr:row>
      <xdr:rowOff>55721</xdr:rowOff>
    </xdr:to>
    <xdr:graphicFrame macro="">
      <xdr:nvGraphicFramePr>
        <xdr:cNvPr id="2" name="Chart 1">
          <a:extLst>
            <a:ext uri="{FF2B5EF4-FFF2-40B4-BE49-F238E27FC236}">
              <a16:creationId xmlns:a16="http://schemas.microsoft.com/office/drawing/2014/main" id="{C1A2DF62-14A5-4D82-ACA0-DE861CFED4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549592</xdr:colOff>
      <xdr:row>88</xdr:row>
      <xdr:rowOff>96441</xdr:rowOff>
    </xdr:from>
    <xdr:to>
      <xdr:col>14</xdr:col>
      <xdr:colOff>240030</xdr:colOff>
      <xdr:row>107</xdr:row>
      <xdr:rowOff>166688</xdr:rowOff>
    </xdr:to>
    <xdr:graphicFrame macro="">
      <xdr:nvGraphicFramePr>
        <xdr:cNvPr id="2" name="Chart 1">
          <a:extLst>
            <a:ext uri="{FF2B5EF4-FFF2-40B4-BE49-F238E27FC236}">
              <a16:creationId xmlns:a16="http://schemas.microsoft.com/office/drawing/2014/main" id="{3D56627E-9ECD-46C4-A1A5-785F362D5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116681</xdr:colOff>
      <xdr:row>89</xdr:row>
      <xdr:rowOff>132635</xdr:rowOff>
    </xdr:from>
    <xdr:to>
      <xdr:col>14</xdr:col>
      <xdr:colOff>364807</xdr:colOff>
      <xdr:row>109</xdr:row>
      <xdr:rowOff>0</xdr:rowOff>
    </xdr:to>
    <xdr:graphicFrame macro="">
      <xdr:nvGraphicFramePr>
        <xdr:cNvPr id="2" name="Chart 1">
          <a:extLst>
            <a:ext uri="{FF2B5EF4-FFF2-40B4-BE49-F238E27FC236}">
              <a16:creationId xmlns:a16="http://schemas.microsoft.com/office/drawing/2014/main" id="{41D45895-67EA-427E-BB73-09D5CDEAAB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ec.europa.eu/taxation_customs/business/excise-duties-alcohol-tobacco-energy/excise-duties-energy_en" TargetMode="External"/><Relationship Id="rId18" Type="http://schemas.openxmlformats.org/officeDocument/2006/relationships/hyperlink" Target="https://ec.europa.eu/taxation_customs/business/excise-duties-alcohol-tobacco-energy/excise-duties-energy_en" TargetMode="External"/><Relationship Id="rId26" Type="http://schemas.openxmlformats.org/officeDocument/2006/relationships/hyperlink" Target="https://www.sei.org/publications/eesti-kliimaambitsiooni-tostmise-voimaluste-analuus/" TargetMode="External"/><Relationship Id="rId39" Type="http://schemas.openxmlformats.org/officeDocument/2006/relationships/hyperlink" Target="https://www.emta.ee/et/ariklient/aktsiisid-vara-hasartmang/uldist/aktsiisimaarad" TargetMode="External"/><Relationship Id="rId21" Type="http://schemas.openxmlformats.org/officeDocument/2006/relationships/hyperlink" Target="https://www.envir.ee/sites/default/files/content-editors/Kliima/nir_est_1990-2017_15.01.2019.pdf" TargetMode="External"/><Relationship Id="rId34" Type="http://schemas.openxmlformats.org/officeDocument/2006/relationships/hyperlink" Target="http://andmebaas.stat.ee/Index.aspx?lang=et&amp;DataSetCode=KE08" TargetMode="External"/><Relationship Id="rId42" Type="http://schemas.openxmlformats.org/officeDocument/2006/relationships/hyperlink" Target="http://andmebaas.stat.ee/Index.aspx?DataSetCode=KE023" TargetMode="External"/><Relationship Id="rId47" Type="http://schemas.openxmlformats.org/officeDocument/2006/relationships/hyperlink" Target="http://andmebaas.stat.ee/Index.aspx?DataSetCode=KE024" TargetMode="External"/><Relationship Id="rId50" Type="http://schemas.openxmlformats.org/officeDocument/2006/relationships/hyperlink" Target="http://andmebaas.stat.ee/Index.aspx?DataSetCode=KE024" TargetMode="External"/><Relationship Id="rId55" Type="http://schemas.openxmlformats.org/officeDocument/2006/relationships/hyperlink" Target="http://andmebaas.stat.ee/Index.aspx?DataSetCode=KE024" TargetMode="External"/><Relationship Id="rId7" Type="http://schemas.openxmlformats.org/officeDocument/2006/relationships/hyperlink" Target="https://ec.europa.eu/taxation_customs/business/excise-duties-alcohol-tobacco-energy/excise-duties-energy_en" TargetMode="External"/><Relationship Id="rId2" Type="http://schemas.openxmlformats.org/officeDocument/2006/relationships/hyperlink" Target="https://www.emta.ee/et/ariklient/aktsiisid-vara-hasartmang/uldist/aktsiisimaarad" TargetMode="External"/><Relationship Id="rId16" Type="http://schemas.openxmlformats.org/officeDocument/2006/relationships/hyperlink" Target="https://ec.europa.eu/taxation_customs/business/excise-duties-alcohol-tobacco-energy/excise-duties-energy_en" TargetMode="External"/><Relationship Id="rId29" Type="http://schemas.openxmlformats.org/officeDocument/2006/relationships/hyperlink" Target="https://www.sei.org/publications/eesti-kliimaambitsiooni-tostmise-voimaluste-analuus/" TargetMode="External"/><Relationship Id="rId11" Type="http://schemas.openxmlformats.org/officeDocument/2006/relationships/hyperlink" Target="https://ec.europa.eu/taxation_customs/business/excise-duties-alcohol-tobacco-energy/excise-duties-energy_en" TargetMode="External"/><Relationship Id="rId24" Type="http://schemas.openxmlformats.org/officeDocument/2006/relationships/hyperlink" Target="https://www.sei.org/publications/eesti-kliimaambitsiooni-tostmise-voimaluste-analuus/" TargetMode="External"/><Relationship Id="rId32" Type="http://schemas.openxmlformats.org/officeDocument/2006/relationships/hyperlink" Target="https://www.iea.org/data-and-statistics?country=WORLD&amp;fuel=Energy%20supply&amp;indicator=Total%20primary%20energy%20supply%20(TPES)%20by%20source" TargetMode="External"/><Relationship Id="rId37" Type="http://schemas.openxmlformats.org/officeDocument/2006/relationships/hyperlink" Target="http://andmebaas.stat.ee/Index.aspx?lang=et&amp;DataSetCode=KE08" TargetMode="External"/><Relationship Id="rId40" Type="http://schemas.openxmlformats.org/officeDocument/2006/relationships/hyperlink" Target="https://www.emta.ee/et/ariklient/aktsiisid-vara-hasartmang/uldist/aktsiisimaarad" TargetMode="External"/><Relationship Id="rId45" Type="http://schemas.openxmlformats.org/officeDocument/2006/relationships/hyperlink" Target="http://andmebaas.stat.ee/Index.aspx?DataSetCode=KE023" TargetMode="External"/><Relationship Id="rId53" Type="http://schemas.openxmlformats.org/officeDocument/2006/relationships/hyperlink" Target="http://andmebaas.stat.ee/Index.aspx?DataSetCode=KE024" TargetMode="External"/><Relationship Id="rId58" Type="http://schemas.openxmlformats.org/officeDocument/2006/relationships/drawing" Target="../drawings/drawing2.xml"/><Relationship Id="rId5" Type="http://schemas.openxmlformats.org/officeDocument/2006/relationships/hyperlink" Target="https://www.emta.ee/et/ariklient/aktsiisid-vara-hasartmang/uldist/aktsiisimaarad" TargetMode="External"/><Relationship Id="rId19" Type="http://schemas.openxmlformats.org/officeDocument/2006/relationships/hyperlink" Target="https://www.konkurentsiamet.ee/et/vesi-soojus/soojus/kooskolastatud-soojuse-piirhinnad" TargetMode="External"/><Relationship Id="rId4" Type="http://schemas.openxmlformats.org/officeDocument/2006/relationships/hyperlink" Target="https://www.emta.ee/et/ariklient/aktsiisid-vara-hasartmang/uldist/aktsiisimaarad" TargetMode="External"/><Relationship Id="rId9" Type="http://schemas.openxmlformats.org/officeDocument/2006/relationships/hyperlink" Target="https://ec.europa.eu/taxation_customs/business/excise-duties-alcohol-tobacco-energy/excise-duties-energy_en" TargetMode="External"/><Relationship Id="rId14" Type="http://schemas.openxmlformats.org/officeDocument/2006/relationships/hyperlink" Target="https://ec.europa.eu/taxation_customs/business/excise-duties-alcohol-tobacco-energy/excise-duties-energy_en" TargetMode="External"/><Relationship Id="rId22" Type="http://schemas.openxmlformats.org/officeDocument/2006/relationships/hyperlink" Target="https://www.sciencedirect.com/science/article/pii/S0961953499000628" TargetMode="External"/><Relationship Id="rId27" Type="http://schemas.openxmlformats.org/officeDocument/2006/relationships/hyperlink" Target="https://www.sei.org/publications/eesti-kliimaambitsiooni-tostmise-voimaluste-analuus/" TargetMode="External"/><Relationship Id="rId30" Type="http://schemas.openxmlformats.org/officeDocument/2006/relationships/hyperlink" Target="https://ec.europa.eu/energy/sites/ener/files/documents/se_final_necp_main_en.pdf" TargetMode="External"/><Relationship Id="rId35" Type="http://schemas.openxmlformats.org/officeDocument/2006/relationships/hyperlink" Target="http://andmebaas.stat.ee/Index.aspx?lang=et&amp;DataSetCode=KE08" TargetMode="External"/><Relationship Id="rId43" Type="http://schemas.openxmlformats.org/officeDocument/2006/relationships/hyperlink" Target="http://andmebaas.stat.ee/Index.aspx?DataSetCode=KE023" TargetMode="External"/><Relationship Id="rId48" Type="http://schemas.openxmlformats.org/officeDocument/2006/relationships/hyperlink" Target="http://andmebaas.stat.ee/Index.aspx?DataSetCode=KE024" TargetMode="External"/><Relationship Id="rId56" Type="http://schemas.openxmlformats.org/officeDocument/2006/relationships/hyperlink" Target="http://andmebaas.stat.ee/Index.aspx?DataSetCode=KE024" TargetMode="External"/><Relationship Id="rId8" Type="http://schemas.openxmlformats.org/officeDocument/2006/relationships/hyperlink" Target="https://ec.europa.eu/taxation_customs/business/excise-duties-alcohol-tobacco-energy/excise-duties-energy_en" TargetMode="External"/><Relationship Id="rId51" Type="http://schemas.openxmlformats.org/officeDocument/2006/relationships/hyperlink" Target="http://andmebaas.stat.ee/Index.aspx?DataSetCode=KE024" TargetMode="External"/><Relationship Id="rId3" Type="http://schemas.openxmlformats.org/officeDocument/2006/relationships/hyperlink" Target="https://www.emta.ee/et/ariklient/aktsiisid-vara-hasartmang/uldist/aktsiisimaarad" TargetMode="External"/><Relationship Id="rId12" Type="http://schemas.openxmlformats.org/officeDocument/2006/relationships/hyperlink" Target="https://ec.europa.eu/taxation_customs/business/excise-duties-alcohol-tobacco-energy/excise-duties-energy_en" TargetMode="External"/><Relationship Id="rId17" Type="http://schemas.openxmlformats.org/officeDocument/2006/relationships/hyperlink" Target="https://ec.europa.eu/taxation_customs/business/excise-duties-alcohol-tobacco-energy/excise-duties-energy_en" TargetMode="External"/><Relationship Id="rId25" Type="http://schemas.openxmlformats.org/officeDocument/2006/relationships/hyperlink" Target="https://www.sei.org/publications/eesti-kliimaambitsiooni-tostmise-voimaluste-analuus/" TargetMode="External"/><Relationship Id="rId33" Type="http://schemas.openxmlformats.org/officeDocument/2006/relationships/hyperlink" Target="https://www.emta.ee/sites/default/files/kontaktid-ja-ametist/ameti-struktuur-ulesanded-strateegia/strateegia/mta_kokkuvote_2019.pdf" TargetMode="External"/><Relationship Id="rId38" Type="http://schemas.openxmlformats.org/officeDocument/2006/relationships/hyperlink" Target="https://www.emta.ee/et/ariklient/aktsiisid-vara-hasartmang/uldist/aktsiisimaarad" TargetMode="External"/><Relationship Id="rId46" Type="http://schemas.openxmlformats.org/officeDocument/2006/relationships/hyperlink" Target="http://andmebaas.stat.ee/Index.aspx?DataSetCode=KE024" TargetMode="External"/><Relationship Id="rId20" Type="http://schemas.openxmlformats.org/officeDocument/2006/relationships/hyperlink" Target="https://www.volker-quaschning.de/datserv/CO2-spez/index_e.php" TargetMode="External"/><Relationship Id="rId41" Type="http://schemas.openxmlformats.org/officeDocument/2006/relationships/hyperlink" Target="http://andmebaas.stat.ee/Index.aspx?DataSetCode=KE023" TargetMode="External"/><Relationship Id="rId54" Type="http://schemas.openxmlformats.org/officeDocument/2006/relationships/hyperlink" Target="http://andmebaas.stat.ee/Index.aspx?DataSetCode=KE024" TargetMode="External"/><Relationship Id="rId1" Type="http://schemas.openxmlformats.org/officeDocument/2006/relationships/hyperlink" Target="https://www.emta.ee/et/ariklient/aktsiisid-vara-hasartmang/uldist/aktsiisimaarad" TargetMode="External"/><Relationship Id="rId6" Type="http://schemas.openxmlformats.org/officeDocument/2006/relationships/hyperlink" Target="https://www.emta.ee/et/ariklient/aktsiisid-vara-hasartmang/uldist/aktsiisimaarad" TargetMode="External"/><Relationship Id="rId15" Type="http://schemas.openxmlformats.org/officeDocument/2006/relationships/hyperlink" Target="https://ec.europa.eu/taxation_customs/business/excise-duties-alcohol-tobacco-energy/excise-duties-energy_en" TargetMode="External"/><Relationship Id="rId23" Type="http://schemas.openxmlformats.org/officeDocument/2006/relationships/hyperlink" Target="https://www.sciencedirect.com/science/article/abs/pii/S0301421517300022" TargetMode="External"/><Relationship Id="rId28" Type="http://schemas.openxmlformats.org/officeDocument/2006/relationships/hyperlink" Target="https://www.sei.org/publications/eesti-kliimaambitsiooni-tostmise-voimaluste-analuus/" TargetMode="External"/><Relationship Id="rId36" Type="http://schemas.openxmlformats.org/officeDocument/2006/relationships/hyperlink" Target="http://andmebaas.stat.ee/Index.aspx?lang=et&amp;DataSetCode=KE08" TargetMode="External"/><Relationship Id="rId49" Type="http://schemas.openxmlformats.org/officeDocument/2006/relationships/hyperlink" Target="http://andmebaas.stat.ee/Index.aspx?DataSetCode=KE024" TargetMode="External"/><Relationship Id="rId57" Type="http://schemas.openxmlformats.org/officeDocument/2006/relationships/printerSettings" Target="../printerSettings/printerSettings3.bin"/><Relationship Id="rId10" Type="http://schemas.openxmlformats.org/officeDocument/2006/relationships/hyperlink" Target="https://ec.europa.eu/taxation_customs/business/excise-duties-alcohol-tobacco-energy/excise-duties-energy_en" TargetMode="External"/><Relationship Id="rId31" Type="http://schemas.openxmlformats.org/officeDocument/2006/relationships/hyperlink" Target="https://www.iea.org/data-and-statistics?country=WORLD&amp;fuel=Energy%20supply&amp;indicator=Total%20primary%20energy%20supply%20(TPES)%20by%20source" TargetMode="External"/><Relationship Id="rId44" Type="http://schemas.openxmlformats.org/officeDocument/2006/relationships/hyperlink" Target="http://andmebaas.stat.ee/Index.aspx?DataSetCode=KE023" TargetMode="External"/><Relationship Id="rId52" Type="http://schemas.openxmlformats.org/officeDocument/2006/relationships/hyperlink" Target="http://andmebaas.stat.ee/Index.aspx?DataSetCode=KE02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data.europa.eu/euodp/en/data/dataset/YMBohnmluqCoptt27hgsjw" TargetMode="External"/><Relationship Id="rId21" Type="http://schemas.openxmlformats.org/officeDocument/2006/relationships/hyperlink" Target="https://data.europa.eu/euodp/en/data/dataset/YMBohnmluqCoptt27hgsjw" TargetMode="External"/><Relationship Id="rId42" Type="http://schemas.openxmlformats.org/officeDocument/2006/relationships/hyperlink" Target="https://data.europa.eu/euodp/en/data/dataset/YMBohnmluqCoptt27hgsjw" TargetMode="External"/><Relationship Id="rId47" Type="http://schemas.openxmlformats.org/officeDocument/2006/relationships/hyperlink" Target="https://data.europa.eu/euodp/en/data/dataset/YMBohnmluqCoptt27hgsjw" TargetMode="External"/><Relationship Id="rId63" Type="http://schemas.openxmlformats.org/officeDocument/2006/relationships/hyperlink" Target="https://data.europa.eu/euodp/en/data/dataset/YMBohnmluqCoptt27hgsjw" TargetMode="External"/><Relationship Id="rId68" Type="http://schemas.openxmlformats.org/officeDocument/2006/relationships/hyperlink" Target="https://data.europa.eu/euodp/en/data/dataset/YMBohnmluqCoptt27hgsjw" TargetMode="External"/><Relationship Id="rId16" Type="http://schemas.openxmlformats.org/officeDocument/2006/relationships/hyperlink" Target="https://data.europa.eu/euodp/en/data/dataset/YMBohnmluqCoptt27hgsjw" TargetMode="External"/><Relationship Id="rId11" Type="http://schemas.openxmlformats.org/officeDocument/2006/relationships/hyperlink" Target="https://data.europa.eu/euodp/en/data/dataset/YMBohnmluqCoptt27hgsjw" TargetMode="External"/><Relationship Id="rId32" Type="http://schemas.openxmlformats.org/officeDocument/2006/relationships/hyperlink" Target="https://data.europa.eu/euodp/en/data/dataset/YMBohnmluqCoptt27hgsjw" TargetMode="External"/><Relationship Id="rId37" Type="http://schemas.openxmlformats.org/officeDocument/2006/relationships/hyperlink" Target="https://data.europa.eu/euodp/en/data/dataset/YMBohnmluqCoptt27hgsjw" TargetMode="External"/><Relationship Id="rId53" Type="http://schemas.openxmlformats.org/officeDocument/2006/relationships/hyperlink" Target="https://data.europa.eu/euodp/en/data/dataset/YMBohnmluqCoptt27hgsjw" TargetMode="External"/><Relationship Id="rId58" Type="http://schemas.openxmlformats.org/officeDocument/2006/relationships/hyperlink" Target="https://data.europa.eu/euodp/en/data/dataset/YMBohnmluqCoptt27hgsjw" TargetMode="External"/><Relationship Id="rId74" Type="http://schemas.openxmlformats.org/officeDocument/2006/relationships/hyperlink" Target="https://data.europa.eu/euodp/en/data/dataset/YMBohnmluqCoptt27hgsjw" TargetMode="External"/><Relationship Id="rId79" Type="http://schemas.openxmlformats.org/officeDocument/2006/relationships/hyperlink" Target="https://data.europa.eu/euodp/en/data/dataset/YMBohnmluqCoptt27hgsjw" TargetMode="External"/><Relationship Id="rId5" Type="http://schemas.openxmlformats.org/officeDocument/2006/relationships/hyperlink" Target="https://data.europa.eu/euodp/en/data/dataset/YMBohnmluqCoptt27hgsjw" TargetMode="External"/><Relationship Id="rId61" Type="http://schemas.openxmlformats.org/officeDocument/2006/relationships/hyperlink" Target="https://data.europa.eu/euodp/en/data/dataset/YMBohnmluqCoptt27hgsjw" TargetMode="External"/><Relationship Id="rId82" Type="http://schemas.openxmlformats.org/officeDocument/2006/relationships/drawing" Target="../drawings/drawing3.xml"/><Relationship Id="rId19" Type="http://schemas.openxmlformats.org/officeDocument/2006/relationships/hyperlink" Target="https://data.europa.eu/euodp/en/data/dataset/YMBohnmluqCoptt27hgsjw" TargetMode="External"/><Relationship Id="rId14" Type="http://schemas.openxmlformats.org/officeDocument/2006/relationships/hyperlink" Target="https://data.europa.eu/euodp/en/data/dataset/YMBohnmluqCoptt27hgsjw" TargetMode="External"/><Relationship Id="rId22" Type="http://schemas.openxmlformats.org/officeDocument/2006/relationships/hyperlink" Target="https://data.europa.eu/euodp/en/data/dataset/YMBohnmluqCoptt27hgsjw" TargetMode="External"/><Relationship Id="rId27" Type="http://schemas.openxmlformats.org/officeDocument/2006/relationships/hyperlink" Target="https://data.europa.eu/euodp/en/data/dataset/YMBohnmluqCoptt27hgsjw" TargetMode="External"/><Relationship Id="rId30" Type="http://schemas.openxmlformats.org/officeDocument/2006/relationships/hyperlink" Target="https://data.europa.eu/euodp/en/data/dataset/YMBohnmluqCoptt27hgsjw" TargetMode="External"/><Relationship Id="rId35" Type="http://schemas.openxmlformats.org/officeDocument/2006/relationships/hyperlink" Target="https://data.europa.eu/euodp/en/data/dataset/YMBohnmluqCoptt27hgsjw" TargetMode="External"/><Relationship Id="rId43" Type="http://schemas.openxmlformats.org/officeDocument/2006/relationships/hyperlink" Target="https://data.europa.eu/euodp/en/data/dataset/YMBohnmluqCoptt27hgsjw" TargetMode="External"/><Relationship Id="rId48" Type="http://schemas.openxmlformats.org/officeDocument/2006/relationships/hyperlink" Target="https://data.europa.eu/euodp/en/data/dataset/YMBohnmluqCoptt27hgsjw" TargetMode="External"/><Relationship Id="rId56" Type="http://schemas.openxmlformats.org/officeDocument/2006/relationships/hyperlink" Target="https://data.europa.eu/euodp/en/data/dataset/YMBohnmluqCoptt27hgsjw" TargetMode="External"/><Relationship Id="rId64" Type="http://schemas.openxmlformats.org/officeDocument/2006/relationships/hyperlink" Target="https://data.europa.eu/euodp/en/data/dataset/YMBohnmluqCoptt27hgsjw" TargetMode="External"/><Relationship Id="rId69" Type="http://schemas.openxmlformats.org/officeDocument/2006/relationships/hyperlink" Target="https://data.europa.eu/euodp/en/data/dataset/YMBohnmluqCoptt27hgsjw" TargetMode="External"/><Relationship Id="rId77" Type="http://schemas.openxmlformats.org/officeDocument/2006/relationships/hyperlink" Target="https://data.europa.eu/euodp/en/data/dataset/YMBohnmluqCoptt27hgsjw" TargetMode="External"/><Relationship Id="rId8" Type="http://schemas.openxmlformats.org/officeDocument/2006/relationships/hyperlink" Target="https://data.europa.eu/euodp/en/data/dataset/YMBohnmluqCoptt27hgsjw" TargetMode="External"/><Relationship Id="rId51" Type="http://schemas.openxmlformats.org/officeDocument/2006/relationships/hyperlink" Target="https://data.europa.eu/euodp/en/data/dataset/YMBohnmluqCoptt27hgsjw" TargetMode="External"/><Relationship Id="rId72" Type="http://schemas.openxmlformats.org/officeDocument/2006/relationships/hyperlink" Target="https://data.europa.eu/euodp/en/data/dataset/YMBohnmluqCoptt27hgsjw" TargetMode="External"/><Relationship Id="rId80" Type="http://schemas.openxmlformats.org/officeDocument/2006/relationships/hyperlink" Target="https://data.europa.eu/euodp/en/data/dataset/YMBohnmluqCoptt27hgsjw" TargetMode="External"/><Relationship Id="rId3" Type="http://schemas.openxmlformats.org/officeDocument/2006/relationships/hyperlink" Target="https://urldefense.proofpoint.com/v2/url?u=https-3A__ec.europa.eu_energy_data-2Danalysis_weekly-2Doil-2Dbulletin-5Fen-3Fredir-3D1&amp;d=DwMF_w&amp;c=vgc7_vOYmgImobMVdyKsCY1rdGZhhtCa2JetijQZAG0&amp;r=pzvw3ar6i6hSvKaeNTWGgg&amp;m=Mz8ViwNLPnmJBHb41loHrQyGhNPi6XByq1rdJsiIhvQ" TargetMode="External"/><Relationship Id="rId12" Type="http://schemas.openxmlformats.org/officeDocument/2006/relationships/hyperlink" Target="https://data.europa.eu/euodp/en/data/dataset/YMBohnmluqCoptt27hgsjw" TargetMode="External"/><Relationship Id="rId17" Type="http://schemas.openxmlformats.org/officeDocument/2006/relationships/hyperlink" Target="https://data.europa.eu/euodp/en/data/dataset/YMBohnmluqCoptt27hgsjw" TargetMode="External"/><Relationship Id="rId25" Type="http://schemas.openxmlformats.org/officeDocument/2006/relationships/hyperlink" Target="https://data.europa.eu/euodp/en/data/dataset/YMBohnmluqCoptt27hgsjw" TargetMode="External"/><Relationship Id="rId33" Type="http://schemas.openxmlformats.org/officeDocument/2006/relationships/hyperlink" Target="https://data.europa.eu/euodp/en/data/dataset/YMBohnmluqCoptt27hgsjw" TargetMode="External"/><Relationship Id="rId38" Type="http://schemas.openxmlformats.org/officeDocument/2006/relationships/hyperlink" Target="https://data.europa.eu/euodp/en/data/dataset/YMBohnmluqCoptt27hgsjw" TargetMode="External"/><Relationship Id="rId46" Type="http://schemas.openxmlformats.org/officeDocument/2006/relationships/hyperlink" Target="https://data.europa.eu/euodp/en/data/dataset/YMBohnmluqCoptt27hgsjw" TargetMode="External"/><Relationship Id="rId59" Type="http://schemas.openxmlformats.org/officeDocument/2006/relationships/hyperlink" Target="https://data.europa.eu/euodp/en/data/dataset/YMBohnmluqCoptt27hgsjw" TargetMode="External"/><Relationship Id="rId67" Type="http://schemas.openxmlformats.org/officeDocument/2006/relationships/hyperlink" Target="https://data.europa.eu/euodp/en/data/dataset/YMBohnmluqCoptt27hgsjw" TargetMode="External"/><Relationship Id="rId20" Type="http://schemas.openxmlformats.org/officeDocument/2006/relationships/hyperlink" Target="https://data.europa.eu/euodp/en/data/dataset/YMBohnmluqCoptt27hgsjw" TargetMode="External"/><Relationship Id="rId41" Type="http://schemas.openxmlformats.org/officeDocument/2006/relationships/hyperlink" Target="https://data.europa.eu/euodp/en/data/dataset/YMBohnmluqCoptt27hgsjw" TargetMode="External"/><Relationship Id="rId54" Type="http://schemas.openxmlformats.org/officeDocument/2006/relationships/hyperlink" Target="https://data.europa.eu/euodp/en/data/dataset/YMBohnmluqCoptt27hgsjw" TargetMode="External"/><Relationship Id="rId62" Type="http://schemas.openxmlformats.org/officeDocument/2006/relationships/hyperlink" Target="https://data.europa.eu/euodp/en/data/dataset/YMBohnmluqCoptt27hgsjw" TargetMode="External"/><Relationship Id="rId70" Type="http://schemas.openxmlformats.org/officeDocument/2006/relationships/hyperlink" Target="https://data.europa.eu/euodp/en/data/dataset/YMBohnmluqCoptt27hgsjw" TargetMode="External"/><Relationship Id="rId75" Type="http://schemas.openxmlformats.org/officeDocument/2006/relationships/hyperlink" Target="https://data.europa.eu/euodp/en/data/dataset/YMBohnmluqCoptt27hgsjw" TargetMode="External"/><Relationship Id="rId1" Type="http://schemas.openxmlformats.org/officeDocument/2006/relationships/hyperlink" Target="https://data.europa.eu/euodp/en/data/dataset/YMBohnmluqCoptt27hgsjw" TargetMode="External"/><Relationship Id="rId6" Type="http://schemas.openxmlformats.org/officeDocument/2006/relationships/hyperlink" Target="https://data.europa.eu/euodp/en/data/dataset/YMBohnmluqCoptt27hgsjw" TargetMode="External"/><Relationship Id="rId15" Type="http://schemas.openxmlformats.org/officeDocument/2006/relationships/hyperlink" Target="https://data.europa.eu/euodp/en/data/dataset/YMBohnmluqCoptt27hgsjw" TargetMode="External"/><Relationship Id="rId23" Type="http://schemas.openxmlformats.org/officeDocument/2006/relationships/hyperlink" Target="https://data.europa.eu/euodp/en/data/dataset/YMBohnmluqCoptt27hgsjw" TargetMode="External"/><Relationship Id="rId28" Type="http://schemas.openxmlformats.org/officeDocument/2006/relationships/hyperlink" Target="https://data.europa.eu/euodp/en/data/dataset/YMBohnmluqCoptt27hgsjw" TargetMode="External"/><Relationship Id="rId36" Type="http://schemas.openxmlformats.org/officeDocument/2006/relationships/hyperlink" Target="https://data.europa.eu/euodp/en/data/dataset/YMBohnmluqCoptt27hgsjw" TargetMode="External"/><Relationship Id="rId49" Type="http://schemas.openxmlformats.org/officeDocument/2006/relationships/hyperlink" Target="https://data.europa.eu/euodp/en/data/dataset/YMBohnmluqCoptt27hgsjw" TargetMode="External"/><Relationship Id="rId57" Type="http://schemas.openxmlformats.org/officeDocument/2006/relationships/hyperlink" Target="https://data.europa.eu/euodp/en/data/dataset/YMBohnmluqCoptt27hgsjw" TargetMode="External"/><Relationship Id="rId10" Type="http://schemas.openxmlformats.org/officeDocument/2006/relationships/hyperlink" Target="https://data.europa.eu/euodp/en/data/dataset/YMBohnmluqCoptt27hgsjw" TargetMode="External"/><Relationship Id="rId31" Type="http://schemas.openxmlformats.org/officeDocument/2006/relationships/hyperlink" Target="https://data.europa.eu/euodp/en/data/dataset/YMBohnmluqCoptt27hgsjw" TargetMode="External"/><Relationship Id="rId44" Type="http://schemas.openxmlformats.org/officeDocument/2006/relationships/hyperlink" Target="https://data.europa.eu/euodp/en/data/dataset/YMBohnmluqCoptt27hgsjw" TargetMode="External"/><Relationship Id="rId52" Type="http://schemas.openxmlformats.org/officeDocument/2006/relationships/hyperlink" Target="https://data.europa.eu/euodp/en/data/dataset/YMBohnmluqCoptt27hgsjw" TargetMode="External"/><Relationship Id="rId60" Type="http://schemas.openxmlformats.org/officeDocument/2006/relationships/hyperlink" Target="https://data.europa.eu/euodp/en/data/dataset/YMBohnmluqCoptt27hgsjw" TargetMode="External"/><Relationship Id="rId65" Type="http://schemas.openxmlformats.org/officeDocument/2006/relationships/hyperlink" Target="https://data.europa.eu/euodp/en/data/dataset/YMBohnmluqCoptt27hgsjw" TargetMode="External"/><Relationship Id="rId73" Type="http://schemas.openxmlformats.org/officeDocument/2006/relationships/hyperlink" Target="https://data.europa.eu/euodp/en/data/dataset/YMBohnmluqCoptt27hgsjw" TargetMode="External"/><Relationship Id="rId78" Type="http://schemas.openxmlformats.org/officeDocument/2006/relationships/hyperlink" Target="https://data.europa.eu/euodp/en/data/dataset/YMBohnmluqCoptt27hgsjw" TargetMode="External"/><Relationship Id="rId81" Type="http://schemas.openxmlformats.org/officeDocument/2006/relationships/printerSettings" Target="../printerSettings/printerSettings4.bin"/><Relationship Id="rId4" Type="http://schemas.openxmlformats.org/officeDocument/2006/relationships/hyperlink" Target="https://data.europa.eu/euodp/en/data/dataset/YMBohnmluqCoptt27hgsjw" TargetMode="External"/><Relationship Id="rId9" Type="http://schemas.openxmlformats.org/officeDocument/2006/relationships/hyperlink" Target="https://data.europa.eu/euodp/en/data/dataset/YMBohnmluqCoptt27hgsjw" TargetMode="External"/><Relationship Id="rId13" Type="http://schemas.openxmlformats.org/officeDocument/2006/relationships/hyperlink" Target="https://data.europa.eu/euodp/en/data/dataset/YMBohnmluqCoptt27hgsjw" TargetMode="External"/><Relationship Id="rId18" Type="http://schemas.openxmlformats.org/officeDocument/2006/relationships/hyperlink" Target="https://data.europa.eu/euodp/en/data/dataset/YMBohnmluqCoptt27hgsjw" TargetMode="External"/><Relationship Id="rId39" Type="http://schemas.openxmlformats.org/officeDocument/2006/relationships/hyperlink" Target="https://data.europa.eu/euodp/en/data/dataset/YMBohnmluqCoptt27hgsjw" TargetMode="External"/><Relationship Id="rId34" Type="http://schemas.openxmlformats.org/officeDocument/2006/relationships/hyperlink" Target="https://data.europa.eu/euodp/en/data/dataset/YMBohnmluqCoptt27hgsjw" TargetMode="External"/><Relationship Id="rId50" Type="http://schemas.openxmlformats.org/officeDocument/2006/relationships/hyperlink" Target="https://data.europa.eu/euodp/en/data/dataset/YMBohnmluqCoptt27hgsjw" TargetMode="External"/><Relationship Id="rId55" Type="http://schemas.openxmlformats.org/officeDocument/2006/relationships/hyperlink" Target="https://data.europa.eu/euodp/en/data/dataset/YMBohnmluqCoptt27hgsjw" TargetMode="External"/><Relationship Id="rId76" Type="http://schemas.openxmlformats.org/officeDocument/2006/relationships/hyperlink" Target="https://data.europa.eu/euodp/en/data/dataset/YMBohnmluqCoptt27hgsjw" TargetMode="External"/><Relationship Id="rId7" Type="http://schemas.openxmlformats.org/officeDocument/2006/relationships/hyperlink" Target="https://data.europa.eu/euodp/en/data/dataset/YMBohnmluqCoptt27hgsjw" TargetMode="External"/><Relationship Id="rId71" Type="http://schemas.openxmlformats.org/officeDocument/2006/relationships/hyperlink" Target="https://data.europa.eu/euodp/en/data/dataset/YMBohnmluqCoptt27hgsjw" TargetMode="External"/><Relationship Id="rId2" Type="http://schemas.openxmlformats.org/officeDocument/2006/relationships/hyperlink" Target="https://data.europa.eu/euodp/en/data/dataset/YMBohnmluqCoptt27hgsjw" TargetMode="External"/><Relationship Id="rId29" Type="http://schemas.openxmlformats.org/officeDocument/2006/relationships/hyperlink" Target="https://data.europa.eu/euodp/en/data/dataset/YMBohnmluqCoptt27hgsjw" TargetMode="External"/><Relationship Id="rId24" Type="http://schemas.openxmlformats.org/officeDocument/2006/relationships/hyperlink" Target="https://data.europa.eu/euodp/en/data/dataset/YMBohnmluqCoptt27hgsjw" TargetMode="External"/><Relationship Id="rId40" Type="http://schemas.openxmlformats.org/officeDocument/2006/relationships/hyperlink" Target="https://data.europa.eu/euodp/en/data/dataset/YMBohnmluqCoptt27hgsjw" TargetMode="External"/><Relationship Id="rId45" Type="http://schemas.openxmlformats.org/officeDocument/2006/relationships/hyperlink" Target="https://data.europa.eu/euodp/en/data/dataset/YMBohnmluqCoptt27hgsjw" TargetMode="External"/><Relationship Id="rId66" Type="http://schemas.openxmlformats.org/officeDocument/2006/relationships/hyperlink" Target="https://data.europa.eu/euodp/en/data/dataset/YMBohnmluqCoptt27hgsjw"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B5B7E-01F0-47A2-838B-6AFAC6A611CB}">
  <dimension ref="A6:A25"/>
  <sheetViews>
    <sheetView showGridLines="0" tabSelected="1" zoomScale="70" zoomScaleNormal="70" workbookViewId="0">
      <selection activeCell="A15" sqref="A15"/>
    </sheetView>
  </sheetViews>
  <sheetFormatPr defaultColWidth="0" defaultRowHeight="14.4"/>
  <cols>
    <col min="1" max="1" width="218.5546875" customWidth="1"/>
    <col min="2" max="16384" width="8.88671875" hidden="1"/>
  </cols>
  <sheetData>
    <row r="6" spans="1:1" s="118" customFormat="1"/>
    <row r="7" spans="1:1" ht="94.95" customHeight="1">
      <c r="A7" s="119" t="s">
        <v>0</v>
      </c>
    </row>
    <row r="8" spans="1:1" ht="27.6">
      <c r="A8" s="116"/>
    </row>
    <row r="9" spans="1:1" ht="77.400000000000006">
      <c r="A9" s="117" t="s">
        <v>1</v>
      </c>
    </row>
    <row r="11" spans="1:1" ht="103.2">
      <c r="A11" s="117" t="s">
        <v>2</v>
      </c>
    </row>
    <row r="12" spans="1:1" ht="25.8">
      <c r="A12" s="117"/>
    </row>
    <row r="13" spans="1:1" ht="25.8">
      <c r="A13" s="119" t="s">
        <v>3</v>
      </c>
    </row>
    <row r="14" spans="1:1" ht="25.8">
      <c r="A14" s="117"/>
    </row>
    <row r="15" spans="1:1" ht="60" customHeight="1">
      <c r="A15" s="123" t="s">
        <v>4</v>
      </c>
    </row>
    <row r="16" spans="1:1" ht="51.6" customHeight="1">
      <c r="A16" s="120" t="s">
        <v>5</v>
      </c>
    </row>
    <row r="17" spans="1:1" ht="25.8">
      <c r="A17" s="121" t="s">
        <v>6</v>
      </c>
    </row>
    <row r="19" spans="1:1" ht="25.8">
      <c r="A19" s="119" t="s">
        <v>7</v>
      </c>
    </row>
    <row r="21" spans="1:1" ht="25.8">
      <c r="A21" s="121" t="s">
        <v>8</v>
      </c>
    </row>
    <row r="22" spans="1:1" ht="25.8">
      <c r="A22" s="121" t="s">
        <v>9</v>
      </c>
    </row>
    <row r="23" spans="1:1" ht="51.6">
      <c r="A23" s="121" t="s">
        <v>10</v>
      </c>
    </row>
    <row r="24" spans="1:1" ht="51.6">
      <c r="A24" s="121" t="s">
        <v>11</v>
      </c>
    </row>
    <row r="25" spans="1:1" ht="51.6">
      <c r="A25" s="121" t="s">
        <v>12</v>
      </c>
    </row>
  </sheetData>
  <pageMargins left="0.7" right="0.7" top="0.75" bottom="0.75" header="0.3" footer="0.3"/>
  <pageSetup paperSize="9" orientation="portrait" verticalDpi="0" r:id="rId1"/>
  <headerFooter>
    <oddFooter>&amp;C&amp;7&amp;B&amp;"Arial"Document Classification: KPMG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2"/>
  <sheetViews>
    <sheetView showGridLines="0" zoomScale="80" zoomScaleNormal="80" workbookViewId="0">
      <selection activeCell="G34" sqref="G33:G34"/>
    </sheetView>
  </sheetViews>
  <sheetFormatPr defaultColWidth="8.5546875" defaultRowHeight="14.4"/>
  <cols>
    <col min="5" max="5" width="15.5546875" customWidth="1"/>
    <col min="6" max="15" width="14.6640625" customWidth="1"/>
    <col min="17" max="17" width="12.6640625" customWidth="1"/>
  </cols>
  <sheetData>
    <row r="1" spans="1:16">
      <c r="A1" s="1"/>
      <c r="B1" s="1"/>
      <c r="C1" s="1"/>
      <c r="D1" s="1"/>
      <c r="E1" s="1"/>
      <c r="F1" s="1"/>
      <c r="G1" s="1"/>
      <c r="H1" s="1"/>
      <c r="I1" s="1"/>
      <c r="J1" s="1"/>
      <c r="K1" s="1"/>
      <c r="L1" s="1"/>
      <c r="M1" s="1"/>
      <c r="N1" s="1"/>
      <c r="O1" s="1"/>
    </row>
    <row r="2" spans="1:16">
      <c r="A2" s="2" t="s">
        <v>411</v>
      </c>
      <c r="B2" s="3"/>
      <c r="C2" s="3"/>
      <c r="D2" s="3"/>
      <c r="E2" s="3"/>
      <c r="F2" s="3"/>
      <c r="G2" s="3"/>
      <c r="H2" s="3"/>
      <c r="I2" s="3"/>
      <c r="J2" s="3"/>
      <c r="K2" s="3"/>
      <c r="L2" s="3"/>
      <c r="M2" s="3"/>
      <c r="N2" s="3"/>
      <c r="O2" s="3"/>
    </row>
    <row r="3" spans="1:16">
      <c r="A3" s="1"/>
      <c r="B3" s="1"/>
      <c r="C3" s="1"/>
      <c r="D3" s="1"/>
      <c r="E3" s="1"/>
      <c r="F3" s="1"/>
      <c r="G3" s="1"/>
      <c r="H3" s="1"/>
      <c r="I3" s="1"/>
      <c r="J3" s="1"/>
      <c r="K3" s="1"/>
      <c r="L3" s="1"/>
      <c r="M3" s="1"/>
      <c r="N3" s="1"/>
      <c r="O3" s="1"/>
    </row>
    <row r="4" spans="1:16">
      <c r="A4" s="4"/>
      <c r="B4" s="4"/>
      <c r="C4" s="4"/>
      <c r="D4" s="4"/>
      <c r="E4" s="5" t="str">
        <f>'Kalk-Elek'!E4</f>
        <v>Perioodi number</v>
      </c>
      <c r="F4" s="6">
        <f>'Kalk-Elek'!F4</f>
        <v>1</v>
      </c>
      <c r="G4" s="4">
        <f>'Kalk-Elek'!G4</f>
        <v>2</v>
      </c>
      <c r="H4" s="4">
        <f>'Kalk-Elek'!H4</f>
        <v>3</v>
      </c>
      <c r="I4" s="4">
        <f>'Kalk-Elek'!I4</f>
        <v>4</v>
      </c>
      <c r="J4" s="4">
        <f>'Kalk-Elek'!J4</f>
        <v>5</v>
      </c>
      <c r="K4" s="4">
        <f>'Kalk-Elek'!K4</f>
        <v>6</v>
      </c>
      <c r="L4" s="4">
        <f>'Kalk-Elek'!L4</f>
        <v>7</v>
      </c>
      <c r="M4" s="4">
        <f>'Kalk-Elek'!M4</f>
        <v>8</v>
      </c>
      <c r="N4" s="4">
        <f>'Kalk-Elek'!N4</f>
        <v>9</v>
      </c>
      <c r="O4" s="4">
        <f>'Kalk-Elek'!O4</f>
        <v>10</v>
      </c>
    </row>
    <row r="5" spans="1:16">
      <c r="A5" s="4"/>
      <c r="B5" s="4"/>
      <c r="C5" s="4"/>
      <c r="D5" s="4"/>
      <c r="E5" s="5" t="str">
        <f>'Kalk-Elek'!E5</f>
        <v>Aasta algus</v>
      </c>
      <c r="F5" s="7">
        <f>'Kalk-Elek'!F5</f>
        <v>44197</v>
      </c>
      <c r="G5" s="7">
        <f>'Kalk-Elek'!G5</f>
        <v>44562</v>
      </c>
      <c r="H5" s="7">
        <f>'Kalk-Elek'!H5</f>
        <v>44927</v>
      </c>
      <c r="I5" s="7">
        <f>'Kalk-Elek'!I5</f>
        <v>45292</v>
      </c>
      <c r="J5" s="7">
        <f>'Kalk-Elek'!J5</f>
        <v>45658</v>
      </c>
      <c r="K5" s="7">
        <f>'Kalk-Elek'!K5</f>
        <v>46023</v>
      </c>
      <c r="L5" s="7">
        <f>'Kalk-Elek'!L5</f>
        <v>46388</v>
      </c>
      <c r="M5" s="7">
        <f>'Kalk-Elek'!M5</f>
        <v>46753</v>
      </c>
      <c r="N5" s="7">
        <f>'Kalk-Elek'!N5</f>
        <v>47119</v>
      </c>
      <c r="O5" s="7">
        <f>'Kalk-Elek'!O5</f>
        <v>47484</v>
      </c>
    </row>
    <row r="6" spans="1:16">
      <c r="A6" s="4"/>
      <c r="B6" s="4"/>
      <c r="C6" s="4"/>
      <c r="D6" s="4"/>
      <c r="E6" s="5" t="str">
        <f>'Kalk-Elek'!E6</f>
        <v>Aasta lõpp</v>
      </c>
      <c r="F6" s="7">
        <f>'Kalk-Elek'!F6</f>
        <v>44561</v>
      </c>
      <c r="G6" s="7">
        <f>'Kalk-Elek'!G6</f>
        <v>44926</v>
      </c>
      <c r="H6" s="7">
        <f>'Kalk-Elek'!H6</f>
        <v>45291</v>
      </c>
      <c r="I6" s="7">
        <f>'Kalk-Elek'!I6</f>
        <v>45657</v>
      </c>
      <c r="J6" s="7">
        <f>'Kalk-Elek'!J6</f>
        <v>46022</v>
      </c>
      <c r="K6" s="7">
        <f>'Kalk-Elek'!K6</f>
        <v>46387</v>
      </c>
      <c r="L6" s="7">
        <f>'Kalk-Elek'!L6</f>
        <v>46752</v>
      </c>
      <c r="M6" s="7">
        <f>'Kalk-Elek'!M6</f>
        <v>47118</v>
      </c>
      <c r="N6" s="7">
        <f>'Kalk-Elek'!N6</f>
        <v>47483</v>
      </c>
      <c r="O6" s="7">
        <f>'Kalk-Elek'!O6</f>
        <v>47848</v>
      </c>
    </row>
    <row r="7" spans="1:16">
      <c r="A7" s="1"/>
      <c r="B7" s="1"/>
      <c r="C7" s="1"/>
      <c r="D7" s="1"/>
      <c r="E7" s="1"/>
      <c r="F7" s="1"/>
      <c r="G7" s="1"/>
      <c r="H7" s="1"/>
      <c r="I7" s="1"/>
      <c r="J7" s="1"/>
      <c r="K7" s="1"/>
      <c r="L7" s="1"/>
      <c r="M7" s="1"/>
      <c r="N7" s="1"/>
      <c r="O7" s="1"/>
      <c r="P7" s="1"/>
    </row>
    <row r="8" spans="1:16">
      <c r="A8" s="14" t="s">
        <v>345</v>
      </c>
      <c r="B8" s="1"/>
      <c r="C8" s="1"/>
      <c r="D8" s="1"/>
      <c r="E8" s="1"/>
      <c r="F8" s="1"/>
      <c r="G8" s="1"/>
      <c r="H8" s="1"/>
      <c r="I8" s="1"/>
      <c r="J8" s="1"/>
      <c r="K8" s="1"/>
      <c r="L8" s="1"/>
      <c r="M8" s="1"/>
      <c r="N8" s="1"/>
      <c r="O8" s="1"/>
      <c r="P8" s="1"/>
    </row>
    <row r="9" spans="1:16">
      <c r="A9" s="1"/>
      <c r="B9" s="1"/>
      <c r="C9" s="1"/>
      <c r="D9" s="1"/>
      <c r="E9" s="1"/>
      <c r="F9" s="1"/>
      <c r="G9" s="1"/>
      <c r="H9" s="1"/>
      <c r="I9" s="1"/>
      <c r="J9" s="1"/>
      <c r="K9" s="1"/>
      <c r="L9" s="1"/>
      <c r="M9" s="1"/>
      <c r="N9" s="1"/>
      <c r="O9" s="1"/>
      <c r="P9" s="1"/>
    </row>
    <row r="10" spans="1:16">
      <c r="A10" s="14" t="s">
        <v>160</v>
      </c>
      <c r="B10" s="1"/>
      <c r="C10" s="1"/>
      <c r="D10" s="1"/>
      <c r="E10" s="1"/>
      <c r="F10" s="1"/>
      <c r="G10" s="1"/>
      <c r="H10" s="1"/>
      <c r="I10" s="1"/>
      <c r="J10" s="1"/>
      <c r="K10" s="1"/>
      <c r="L10" s="1"/>
      <c r="M10" s="1"/>
      <c r="N10" s="1"/>
      <c r="O10" s="1"/>
      <c r="P10" s="1"/>
    </row>
    <row r="11" spans="1:16">
      <c r="A11" s="1"/>
      <c r="B11" s="1"/>
      <c r="C11" s="1"/>
      <c r="D11" s="1"/>
      <c r="E11" s="1"/>
      <c r="F11" s="1"/>
      <c r="G11" s="1"/>
      <c r="H11" s="1"/>
      <c r="I11" s="1"/>
      <c r="J11" s="1"/>
      <c r="K11" s="1"/>
      <c r="L11" s="1"/>
      <c r="M11" s="1"/>
      <c r="N11" s="1"/>
      <c r="O11" s="1"/>
      <c r="P11" s="1"/>
    </row>
    <row r="12" spans="1:16">
      <c r="A12" s="1" t="s">
        <v>346</v>
      </c>
      <c r="B12" s="1"/>
      <c r="C12" s="1"/>
      <c r="D12" s="1"/>
      <c r="E12" s="1"/>
      <c r="F12" s="22">
        <f>'Sisend-Gen'!$F$133</f>
        <v>100</v>
      </c>
      <c r="G12" s="22">
        <f>'Sisend-Gen'!$G$133</f>
        <v>122</v>
      </c>
      <c r="H12" s="22">
        <f>'Sisend-Gen'!$H$133</f>
        <v>133</v>
      </c>
      <c r="I12" s="22">
        <f>'Sisend-Gen'!$H$133</f>
        <v>133</v>
      </c>
      <c r="J12" s="22">
        <f>'Sisend-Gen'!$H$133</f>
        <v>133</v>
      </c>
      <c r="K12" s="22">
        <f>'Sisend-Gen'!$H$133</f>
        <v>133</v>
      </c>
      <c r="L12" s="22">
        <f>'Sisend-Gen'!$H$133</f>
        <v>133</v>
      </c>
      <c r="M12" s="22">
        <f>'Sisend-Gen'!$H$133</f>
        <v>133</v>
      </c>
      <c r="N12" s="22">
        <f>'Sisend-Gen'!$H$133</f>
        <v>133</v>
      </c>
      <c r="O12" s="22">
        <f>'Sisend-Gen'!$H$133</f>
        <v>133</v>
      </c>
      <c r="P12" s="1" t="s">
        <v>100</v>
      </c>
    </row>
    <row r="13" spans="1:16">
      <c r="A13" s="1" t="s">
        <v>347</v>
      </c>
      <c r="B13" s="1"/>
      <c r="C13" s="1"/>
      <c r="D13" s="1"/>
      <c r="E13" s="1"/>
      <c r="F13" s="22">
        <f>'Sisend-Gen'!F156</f>
        <v>21</v>
      </c>
      <c r="G13" s="22">
        <f>'Sisend-Gen'!G156</f>
        <v>21</v>
      </c>
      <c r="H13" s="22">
        <f>'Sisend-Gen'!H156</f>
        <v>21</v>
      </c>
      <c r="I13" s="22">
        <f>'Sisend-Gen'!I156</f>
        <v>21</v>
      </c>
      <c r="J13" s="22">
        <f>'Sisend-Gen'!J156</f>
        <v>21</v>
      </c>
      <c r="K13" s="22">
        <f>'Sisend-Gen'!K156</f>
        <v>21</v>
      </c>
      <c r="L13" s="22">
        <f>'Sisend-Gen'!L156</f>
        <v>21</v>
      </c>
      <c r="M13" s="22">
        <f>'Sisend-Gen'!M156</f>
        <v>21</v>
      </c>
      <c r="N13" s="22">
        <f>'Sisend-Gen'!N156</f>
        <v>21</v>
      </c>
      <c r="O13" s="22">
        <f>'Sisend-Gen'!O156</f>
        <v>21</v>
      </c>
      <c r="P13" s="1" t="s">
        <v>100</v>
      </c>
    </row>
    <row r="14" spans="1:16">
      <c r="A14" s="1" t="s">
        <v>348</v>
      </c>
      <c r="B14" s="1"/>
      <c r="C14" s="1"/>
      <c r="D14" s="1"/>
      <c r="E14" s="1"/>
      <c r="F14" s="22">
        <f t="shared" ref="F14:O14" si="0">F12-F13</f>
        <v>79</v>
      </c>
      <c r="G14" s="22">
        <f t="shared" si="0"/>
        <v>101</v>
      </c>
      <c r="H14" s="22">
        <f t="shared" si="0"/>
        <v>112</v>
      </c>
      <c r="I14" s="22">
        <f t="shared" si="0"/>
        <v>112</v>
      </c>
      <c r="J14" s="22">
        <f t="shared" si="0"/>
        <v>112</v>
      </c>
      <c r="K14" s="22">
        <f t="shared" si="0"/>
        <v>112</v>
      </c>
      <c r="L14" s="22">
        <f t="shared" si="0"/>
        <v>112</v>
      </c>
      <c r="M14" s="22">
        <f t="shared" si="0"/>
        <v>112</v>
      </c>
      <c r="N14" s="22">
        <f t="shared" si="0"/>
        <v>112</v>
      </c>
      <c r="O14" s="22">
        <f t="shared" si="0"/>
        <v>112</v>
      </c>
      <c r="P14" s="1" t="s">
        <v>100</v>
      </c>
    </row>
    <row r="15" spans="1:16">
      <c r="A15" s="1"/>
      <c r="B15" s="1"/>
      <c r="C15" s="1"/>
      <c r="D15" s="1"/>
      <c r="E15" s="1"/>
      <c r="F15" s="1"/>
      <c r="G15" s="1"/>
      <c r="H15" s="1"/>
      <c r="I15" s="1"/>
      <c r="J15" s="1"/>
      <c r="K15" s="1"/>
      <c r="L15" s="1"/>
      <c r="M15" s="1"/>
      <c r="N15" s="1"/>
      <c r="O15" s="1"/>
      <c r="P15" s="1"/>
    </row>
    <row r="16" spans="1:16">
      <c r="A16" s="1" t="s">
        <v>412</v>
      </c>
      <c r="B16" s="1"/>
      <c r="C16" s="1"/>
      <c r="D16" s="1"/>
      <c r="E16" s="1"/>
      <c r="F16" s="22">
        <f>'Sisend-Gen'!F178</f>
        <v>0</v>
      </c>
      <c r="G16" s="22">
        <f>'Sisend-Gen'!G178</f>
        <v>0</v>
      </c>
      <c r="H16" s="22">
        <f>'Sisend-Gen'!H178</f>
        <v>0</v>
      </c>
      <c r="I16" s="22">
        <f>'Sisend-Gen'!I178</f>
        <v>0</v>
      </c>
      <c r="J16" s="22">
        <f>'Sisend-Gen'!J178</f>
        <v>0</v>
      </c>
      <c r="K16" s="22">
        <f>'Sisend-Gen'!K178</f>
        <v>0</v>
      </c>
      <c r="L16" s="22">
        <f>'Sisend-Gen'!L178</f>
        <v>0</v>
      </c>
      <c r="M16" s="22">
        <f>'Sisend-Gen'!M178</f>
        <v>0</v>
      </c>
      <c r="N16" s="22">
        <f>'Sisend-Gen'!N178</f>
        <v>0</v>
      </c>
      <c r="O16" s="22">
        <f>'Sisend-Gen'!O178</f>
        <v>0</v>
      </c>
      <c r="P16" s="1"/>
    </row>
    <row r="17" spans="1:16">
      <c r="A17" s="1" t="s">
        <v>350</v>
      </c>
      <c r="B17" s="1"/>
      <c r="C17" s="1"/>
      <c r="D17" s="1"/>
      <c r="E17" s="1"/>
      <c r="F17" s="22" t="str">
        <f t="shared" ref="F17:O17" si="1">IF(ISERROR(F14/F16),"N/A",F14/F16)</f>
        <v>N/A</v>
      </c>
      <c r="G17" s="22" t="str">
        <f t="shared" si="1"/>
        <v>N/A</v>
      </c>
      <c r="H17" s="22" t="str">
        <f t="shared" si="1"/>
        <v>N/A</v>
      </c>
      <c r="I17" s="22" t="str">
        <f t="shared" si="1"/>
        <v>N/A</v>
      </c>
      <c r="J17" s="22" t="str">
        <f t="shared" si="1"/>
        <v>N/A</v>
      </c>
      <c r="K17" s="22" t="str">
        <f t="shared" si="1"/>
        <v>N/A</v>
      </c>
      <c r="L17" s="22" t="str">
        <f t="shared" si="1"/>
        <v>N/A</v>
      </c>
      <c r="M17" s="22" t="str">
        <f t="shared" si="1"/>
        <v>N/A</v>
      </c>
      <c r="N17" s="22" t="str">
        <f t="shared" si="1"/>
        <v>N/A</v>
      </c>
      <c r="O17" s="22" t="str">
        <f t="shared" si="1"/>
        <v>N/A</v>
      </c>
      <c r="P17" s="1"/>
    </row>
    <row r="18" spans="1:16">
      <c r="A18" s="1"/>
      <c r="B18" s="1"/>
      <c r="C18" s="1"/>
      <c r="D18" s="1"/>
      <c r="E18" s="1"/>
      <c r="F18" s="1"/>
      <c r="G18" s="1"/>
      <c r="H18" s="1"/>
      <c r="I18" s="1"/>
      <c r="J18" s="1"/>
      <c r="K18" s="1"/>
      <c r="L18" s="1"/>
      <c r="M18" s="1"/>
      <c r="N18" s="1"/>
      <c r="O18" s="1"/>
      <c r="P18" s="1"/>
    </row>
    <row r="19" spans="1:16">
      <c r="A19" s="1" t="s">
        <v>413</v>
      </c>
      <c r="B19" s="1"/>
      <c r="C19" s="1"/>
      <c r="D19" s="1"/>
      <c r="E19" s="1"/>
      <c r="F19" s="22">
        <f>'Sisend-Gen'!F294</f>
        <v>-0.13</v>
      </c>
      <c r="G19" s="22">
        <f>'Sisend-Gen'!G294</f>
        <v>-0.13</v>
      </c>
      <c r="H19" s="22">
        <f>'Sisend-Gen'!H294</f>
        <v>-0.13</v>
      </c>
      <c r="I19" s="22">
        <f>'Sisend-Gen'!I294</f>
        <v>-0.13</v>
      </c>
      <c r="J19" s="22">
        <f>'Sisend-Gen'!J294</f>
        <v>-0.13</v>
      </c>
      <c r="K19" s="22">
        <f>'Sisend-Gen'!K294</f>
        <v>-0.13</v>
      </c>
      <c r="L19" s="22">
        <f>'Sisend-Gen'!L294</f>
        <v>-0.13</v>
      </c>
      <c r="M19" s="22">
        <f>'Sisend-Gen'!M294</f>
        <v>-0.13</v>
      </c>
      <c r="N19" s="22">
        <f>'Sisend-Gen'!N294</f>
        <v>-0.13</v>
      </c>
      <c r="O19" s="22">
        <f>'Sisend-Gen'!O294</f>
        <v>-0.13</v>
      </c>
    </row>
    <row r="20" spans="1:16">
      <c r="A20" s="1" t="s">
        <v>352</v>
      </c>
      <c r="B20" s="1"/>
      <c r="C20" s="1"/>
      <c r="D20" s="1"/>
      <c r="E20" s="1"/>
      <c r="F20" s="31" t="str">
        <f t="shared" ref="F20:O20" si="2">IF(ISERROR(F17*F19),"N/A",F17*F19)</f>
        <v>N/A</v>
      </c>
      <c r="G20" s="31" t="str">
        <f t="shared" si="2"/>
        <v>N/A</v>
      </c>
      <c r="H20" s="31" t="str">
        <f t="shared" si="2"/>
        <v>N/A</v>
      </c>
      <c r="I20" s="31" t="str">
        <f t="shared" si="2"/>
        <v>N/A</v>
      </c>
      <c r="J20" s="31" t="str">
        <f t="shared" si="2"/>
        <v>N/A</v>
      </c>
      <c r="K20" s="31" t="str">
        <f t="shared" si="2"/>
        <v>N/A</v>
      </c>
      <c r="L20" s="31" t="str">
        <f t="shared" si="2"/>
        <v>N/A</v>
      </c>
      <c r="M20" s="31" t="str">
        <f t="shared" si="2"/>
        <v>N/A</v>
      </c>
      <c r="N20" s="31" t="str">
        <f t="shared" si="2"/>
        <v>N/A</v>
      </c>
      <c r="O20" s="31" t="str">
        <f t="shared" si="2"/>
        <v>N/A</v>
      </c>
      <c r="P20" s="1"/>
    </row>
    <row r="21" spans="1:16">
      <c r="A21" s="1"/>
      <c r="B21" s="1"/>
      <c r="C21" s="1"/>
      <c r="D21" s="1"/>
      <c r="E21" s="1"/>
      <c r="F21" s="1"/>
      <c r="G21" s="1"/>
      <c r="H21" s="1"/>
      <c r="I21" s="1"/>
      <c r="J21" s="1"/>
      <c r="K21" s="1"/>
      <c r="L21" s="1"/>
      <c r="M21" s="1"/>
      <c r="N21" s="1"/>
      <c r="O21" s="1"/>
      <c r="P21" s="1"/>
    </row>
    <row r="22" spans="1:16">
      <c r="A22" s="1" t="s">
        <v>414</v>
      </c>
      <c r="B22" s="1"/>
      <c r="C22" s="1"/>
      <c r="D22" s="1"/>
      <c r="E22" s="1"/>
      <c r="F22" s="22">
        <f>'Sisend-Gen'!F100</f>
        <v>0</v>
      </c>
      <c r="G22" s="22">
        <f>'Sisend-Gen'!G100</f>
        <v>0</v>
      </c>
      <c r="H22" s="22">
        <f>'Sisend-Gen'!H100</f>
        <v>0</v>
      </c>
      <c r="I22" s="22">
        <f>'Sisend-Gen'!I100</f>
        <v>0</v>
      </c>
      <c r="J22" s="22">
        <f>'Sisend-Gen'!J100</f>
        <v>0</v>
      </c>
      <c r="K22" s="22">
        <f>'Sisend-Gen'!K100</f>
        <v>0</v>
      </c>
      <c r="L22" s="22">
        <f>'Sisend-Gen'!L100</f>
        <v>0</v>
      </c>
      <c r="M22" s="22">
        <f>'Sisend-Gen'!M100</f>
        <v>0</v>
      </c>
      <c r="N22" s="22">
        <f>'Sisend-Gen'!N100</f>
        <v>0</v>
      </c>
      <c r="O22" s="22">
        <f>'Sisend-Gen'!O100</f>
        <v>0</v>
      </c>
      <c r="P22" s="1"/>
    </row>
    <row r="23" spans="1:16">
      <c r="A23" s="1" t="s">
        <v>415</v>
      </c>
      <c r="B23" s="1"/>
      <c r="C23" s="1"/>
      <c r="D23" s="1"/>
      <c r="E23" s="1"/>
      <c r="F23" s="22" t="str">
        <f t="shared" ref="F23:O23" si="3">IF(ISERROR(F22/(1+F20)),"N/A",F22/(1+F20))</f>
        <v>N/A</v>
      </c>
      <c r="G23" s="22" t="str">
        <f t="shared" si="3"/>
        <v>N/A</v>
      </c>
      <c r="H23" s="22" t="str">
        <f t="shared" si="3"/>
        <v>N/A</v>
      </c>
      <c r="I23" s="22" t="str">
        <f t="shared" si="3"/>
        <v>N/A</v>
      </c>
      <c r="J23" s="22" t="str">
        <f t="shared" si="3"/>
        <v>N/A</v>
      </c>
      <c r="K23" s="22" t="str">
        <f t="shared" si="3"/>
        <v>N/A</v>
      </c>
      <c r="L23" s="22" t="str">
        <f t="shared" si="3"/>
        <v>N/A</v>
      </c>
      <c r="M23" s="22" t="str">
        <f t="shared" si="3"/>
        <v>N/A</v>
      </c>
      <c r="N23" s="22" t="str">
        <f t="shared" si="3"/>
        <v>N/A</v>
      </c>
      <c r="O23" s="22" t="str">
        <f t="shared" si="3"/>
        <v>N/A</v>
      </c>
      <c r="P23" s="1"/>
    </row>
    <row r="24" spans="1:16">
      <c r="A24" s="14" t="s">
        <v>355</v>
      </c>
      <c r="B24" s="14"/>
      <c r="C24" s="14"/>
      <c r="D24" s="14"/>
      <c r="E24" s="14"/>
      <c r="F24" s="32">
        <f t="shared" ref="F24:O24" si="4">IF(ISERROR(F23-F22),0,F23-F22)</f>
        <v>0</v>
      </c>
      <c r="G24" s="32">
        <f t="shared" si="4"/>
        <v>0</v>
      </c>
      <c r="H24" s="32">
        <f t="shared" si="4"/>
        <v>0</v>
      </c>
      <c r="I24" s="32">
        <f t="shared" si="4"/>
        <v>0</v>
      </c>
      <c r="J24" s="32">
        <f t="shared" si="4"/>
        <v>0</v>
      </c>
      <c r="K24" s="32">
        <f t="shared" si="4"/>
        <v>0</v>
      </c>
      <c r="L24" s="32">
        <f t="shared" si="4"/>
        <v>0</v>
      </c>
      <c r="M24" s="32">
        <f t="shared" si="4"/>
        <v>0</v>
      </c>
      <c r="N24" s="32">
        <f t="shared" si="4"/>
        <v>0</v>
      </c>
      <c r="O24" s="32">
        <f t="shared" si="4"/>
        <v>0</v>
      </c>
      <c r="P24" s="1"/>
    </row>
    <row r="25" spans="1:16">
      <c r="A25" s="1"/>
      <c r="B25" s="1"/>
      <c r="C25" s="1"/>
      <c r="D25" s="1"/>
      <c r="E25" s="1"/>
      <c r="F25" s="1"/>
      <c r="G25" s="1"/>
      <c r="H25" s="1"/>
      <c r="I25" s="1"/>
      <c r="J25" s="1"/>
      <c r="K25" s="1"/>
      <c r="L25" s="1"/>
      <c r="M25" s="1"/>
      <c r="N25" s="1"/>
      <c r="O25" s="1"/>
      <c r="P25" s="1"/>
    </row>
    <row r="26" spans="1:16">
      <c r="A26" s="14" t="s">
        <v>161</v>
      </c>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 t="s">
        <v>346</v>
      </c>
      <c r="B28" s="1"/>
      <c r="C28" s="1"/>
      <c r="D28" s="1"/>
      <c r="E28" s="1"/>
      <c r="F28" s="22">
        <f>'Sisend-Gen'!F133</f>
        <v>100</v>
      </c>
      <c r="G28" s="22">
        <f>'Sisend-Gen'!G133</f>
        <v>122</v>
      </c>
      <c r="H28" s="22">
        <f>'Sisend-Gen'!H133</f>
        <v>133</v>
      </c>
      <c r="I28" s="22">
        <f>'Sisend-Gen'!I133</f>
        <v>133</v>
      </c>
      <c r="J28" s="22">
        <f>'Sisend-Gen'!J133</f>
        <v>133</v>
      </c>
      <c r="K28" s="22">
        <f>'Sisend-Gen'!K133</f>
        <v>133</v>
      </c>
      <c r="L28" s="22">
        <f>'Sisend-Gen'!L133</f>
        <v>133</v>
      </c>
      <c r="M28" s="22">
        <f>'Sisend-Gen'!M133</f>
        <v>133</v>
      </c>
      <c r="N28" s="22">
        <f>'Sisend-Gen'!N133</f>
        <v>133</v>
      </c>
      <c r="O28" s="22">
        <f>'Sisend-Gen'!O133</f>
        <v>133</v>
      </c>
      <c r="P28" s="1" t="s">
        <v>100</v>
      </c>
    </row>
    <row r="29" spans="1:16">
      <c r="A29" s="1" t="s">
        <v>347</v>
      </c>
      <c r="B29" s="1"/>
      <c r="C29" s="1"/>
      <c r="D29" s="1"/>
      <c r="E29" s="1"/>
      <c r="F29" s="22">
        <f>'Sisend-Gen'!F156</f>
        <v>21</v>
      </c>
      <c r="G29" s="22">
        <f>'Sisend-Gen'!G156</f>
        <v>21</v>
      </c>
      <c r="H29" s="22">
        <f>'Sisend-Gen'!H156</f>
        <v>21</v>
      </c>
      <c r="I29" s="22">
        <f>'Sisend-Gen'!I156</f>
        <v>21</v>
      </c>
      <c r="J29" s="22">
        <f>'Sisend-Gen'!J156</f>
        <v>21</v>
      </c>
      <c r="K29" s="22">
        <f>'Sisend-Gen'!K156</f>
        <v>21</v>
      </c>
      <c r="L29" s="22">
        <f>'Sisend-Gen'!L156</f>
        <v>21</v>
      </c>
      <c r="M29" s="22">
        <f>'Sisend-Gen'!M156</f>
        <v>21</v>
      </c>
      <c r="N29" s="22">
        <f>'Sisend-Gen'!N156</f>
        <v>21</v>
      </c>
      <c r="O29" s="22">
        <f>'Sisend-Gen'!O156</f>
        <v>21</v>
      </c>
      <c r="P29" s="1" t="s">
        <v>100</v>
      </c>
    </row>
    <row r="30" spans="1:16">
      <c r="A30" s="1" t="s">
        <v>348</v>
      </c>
      <c r="B30" s="1"/>
      <c r="C30" s="1"/>
      <c r="D30" s="1"/>
      <c r="E30" s="1"/>
      <c r="F30" s="22">
        <f t="shared" ref="F30:O30" si="5">F28-F29</f>
        <v>79</v>
      </c>
      <c r="G30" s="22">
        <f t="shared" si="5"/>
        <v>101</v>
      </c>
      <c r="H30" s="22">
        <f t="shared" si="5"/>
        <v>112</v>
      </c>
      <c r="I30" s="22">
        <f t="shared" si="5"/>
        <v>112</v>
      </c>
      <c r="J30" s="22">
        <f t="shared" si="5"/>
        <v>112</v>
      </c>
      <c r="K30" s="22">
        <f t="shared" si="5"/>
        <v>112</v>
      </c>
      <c r="L30" s="22">
        <f t="shared" si="5"/>
        <v>112</v>
      </c>
      <c r="M30" s="22">
        <f t="shared" si="5"/>
        <v>112</v>
      </c>
      <c r="N30" s="22">
        <f t="shared" si="5"/>
        <v>112</v>
      </c>
      <c r="O30" s="22">
        <f t="shared" si="5"/>
        <v>112</v>
      </c>
      <c r="P30" s="1" t="s">
        <v>100</v>
      </c>
    </row>
    <row r="31" spans="1:16">
      <c r="A31" s="1"/>
      <c r="B31" s="1"/>
      <c r="C31" s="1"/>
      <c r="D31" s="1"/>
      <c r="E31" s="1"/>
      <c r="F31" s="1"/>
      <c r="G31" s="1"/>
      <c r="H31" s="1"/>
      <c r="I31" s="1"/>
      <c r="J31" s="1"/>
      <c r="K31" s="1"/>
      <c r="L31" s="1"/>
      <c r="M31" s="1"/>
      <c r="N31" s="1"/>
      <c r="O31" s="1"/>
      <c r="P31" s="1"/>
    </row>
    <row r="32" spans="1:16">
      <c r="A32" s="1" t="s">
        <v>416</v>
      </c>
      <c r="B32" s="1"/>
      <c r="C32" s="1"/>
      <c r="D32" s="1"/>
      <c r="E32" s="1"/>
      <c r="F32" s="22">
        <f>'Sisend-Gen'!F181</f>
        <v>730</v>
      </c>
      <c r="G32" s="22">
        <f>'Sisend-Gen'!G181</f>
        <v>730</v>
      </c>
      <c r="H32" s="22">
        <f>'Sisend-Gen'!H181</f>
        <v>730</v>
      </c>
      <c r="I32" s="22">
        <f>'Sisend-Gen'!I181</f>
        <v>730</v>
      </c>
      <c r="J32" s="22">
        <f>'Sisend-Gen'!J181</f>
        <v>730</v>
      </c>
      <c r="K32" s="22">
        <f>'Sisend-Gen'!K181</f>
        <v>730</v>
      </c>
      <c r="L32" s="22">
        <f>'Sisend-Gen'!L181</f>
        <v>730</v>
      </c>
      <c r="M32" s="22">
        <f>'Sisend-Gen'!M181</f>
        <v>730</v>
      </c>
      <c r="N32" s="22">
        <f>'Sisend-Gen'!N181</f>
        <v>730</v>
      </c>
      <c r="O32" s="22">
        <f>'Sisend-Gen'!O181</f>
        <v>730</v>
      </c>
      <c r="P32" s="1" t="s">
        <v>100</v>
      </c>
    </row>
    <row r="33" spans="1:16">
      <c r="A33" s="1" t="s">
        <v>350</v>
      </c>
      <c r="B33" s="1"/>
      <c r="C33" s="1"/>
      <c r="D33" s="1"/>
      <c r="E33" s="1"/>
      <c r="F33" s="30">
        <f t="shared" ref="F33:O33" si="6">F30/F32</f>
        <v>0.10821917808219178</v>
      </c>
      <c r="G33" s="30">
        <f t="shared" si="6"/>
        <v>0.13835616438356163</v>
      </c>
      <c r="H33" s="30">
        <f t="shared" si="6"/>
        <v>0.15342465753424658</v>
      </c>
      <c r="I33" s="30">
        <f t="shared" si="6"/>
        <v>0.15342465753424658</v>
      </c>
      <c r="J33" s="30">
        <f t="shared" si="6"/>
        <v>0.15342465753424658</v>
      </c>
      <c r="K33" s="30">
        <f t="shared" si="6"/>
        <v>0.15342465753424658</v>
      </c>
      <c r="L33" s="30">
        <f t="shared" si="6"/>
        <v>0.15342465753424658</v>
      </c>
      <c r="M33" s="30">
        <f t="shared" si="6"/>
        <v>0.15342465753424658</v>
      </c>
      <c r="N33" s="30">
        <f t="shared" si="6"/>
        <v>0.15342465753424658</v>
      </c>
      <c r="O33" s="30">
        <f t="shared" si="6"/>
        <v>0.15342465753424658</v>
      </c>
      <c r="P33" s="1"/>
    </row>
    <row r="34" spans="1:16">
      <c r="A34" s="1"/>
      <c r="B34" s="1"/>
      <c r="C34" s="1"/>
      <c r="D34" s="1"/>
      <c r="E34" s="1"/>
      <c r="F34" s="1"/>
      <c r="G34" s="1"/>
      <c r="H34" s="1"/>
      <c r="I34" s="1"/>
      <c r="J34" s="1"/>
      <c r="K34" s="1"/>
      <c r="L34" s="1"/>
      <c r="M34" s="1"/>
      <c r="N34" s="1"/>
      <c r="O34" s="1"/>
      <c r="P34" s="1"/>
    </row>
    <row r="35" spans="1:16">
      <c r="A35" s="1" t="s">
        <v>413</v>
      </c>
      <c r="B35" s="1"/>
      <c r="C35" s="1"/>
      <c r="D35" s="1"/>
      <c r="E35" s="1"/>
      <c r="F35" s="22">
        <f>'Sisend-Gen'!F294</f>
        <v>-0.13</v>
      </c>
      <c r="G35" s="22">
        <f>'Sisend-Gen'!G294</f>
        <v>-0.13</v>
      </c>
      <c r="H35" s="22">
        <f>'Sisend-Gen'!H294</f>
        <v>-0.13</v>
      </c>
      <c r="I35" s="22">
        <f>'Sisend-Gen'!I294</f>
        <v>-0.13</v>
      </c>
      <c r="J35" s="22">
        <f>'Sisend-Gen'!J294</f>
        <v>-0.13</v>
      </c>
      <c r="K35" s="22">
        <f>'Sisend-Gen'!K294</f>
        <v>-0.13</v>
      </c>
      <c r="L35" s="22">
        <f>'Sisend-Gen'!L294</f>
        <v>-0.13</v>
      </c>
      <c r="M35" s="22">
        <f>'Sisend-Gen'!M294</f>
        <v>-0.13</v>
      </c>
      <c r="N35" s="22">
        <f>'Sisend-Gen'!N294</f>
        <v>-0.13</v>
      </c>
      <c r="O35" s="22">
        <f>'Sisend-Gen'!O294</f>
        <v>-0.13</v>
      </c>
    </row>
    <row r="36" spans="1:16">
      <c r="A36" s="1" t="s">
        <v>352</v>
      </c>
      <c r="B36" s="1"/>
      <c r="C36" s="1"/>
      <c r="D36" s="1"/>
      <c r="E36" s="1"/>
      <c r="F36" s="31">
        <f t="shared" ref="F36:O36" si="7">F33*F35</f>
        <v>-1.4068493150684931E-2</v>
      </c>
      <c r="G36" s="31">
        <f t="shared" si="7"/>
        <v>-1.7986301369863011E-2</v>
      </c>
      <c r="H36" s="31">
        <f t="shared" si="7"/>
        <v>-1.9945205479452055E-2</v>
      </c>
      <c r="I36" s="31">
        <f t="shared" si="7"/>
        <v>-1.9945205479452055E-2</v>
      </c>
      <c r="J36" s="31">
        <f t="shared" si="7"/>
        <v>-1.9945205479452055E-2</v>
      </c>
      <c r="K36" s="31">
        <f t="shared" si="7"/>
        <v>-1.9945205479452055E-2</v>
      </c>
      <c r="L36" s="31">
        <f t="shared" si="7"/>
        <v>-1.9945205479452055E-2</v>
      </c>
      <c r="M36" s="31">
        <f t="shared" si="7"/>
        <v>-1.9945205479452055E-2</v>
      </c>
      <c r="N36" s="31">
        <f t="shared" si="7"/>
        <v>-1.9945205479452055E-2</v>
      </c>
      <c r="O36" s="31">
        <f t="shared" si="7"/>
        <v>-1.9945205479452055E-2</v>
      </c>
      <c r="P36" s="1"/>
    </row>
    <row r="37" spans="1:16">
      <c r="A37" s="1"/>
      <c r="B37" s="1"/>
      <c r="C37" s="1"/>
      <c r="D37" s="1"/>
      <c r="E37" s="1"/>
      <c r="F37" s="1"/>
      <c r="G37" s="1"/>
      <c r="H37" s="1"/>
      <c r="I37" s="1"/>
      <c r="J37" s="1"/>
      <c r="K37" s="1"/>
      <c r="L37" s="1"/>
      <c r="M37" s="1"/>
      <c r="N37" s="1"/>
      <c r="O37" s="1"/>
      <c r="P37" s="1"/>
    </row>
    <row r="38" spans="1:16">
      <c r="A38" s="1" t="s">
        <v>417</v>
      </c>
      <c r="B38" s="1"/>
      <c r="C38" s="1"/>
      <c r="D38" s="1"/>
      <c r="E38" s="1"/>
      <c r="F38" s="22">
        <f>'Sisend-Gen'!F101</f>
        <v>787222.22222222213</v>
      </c>
      <c r="G38" s="22">
        <f>'Sisend-Gen'!G101</f>
        <v>787222.22222222213</v>
      </c>
      <c r="H38" s="22">
        <f>'Sisend-Gen'!H101</f>
        <v>787222.22222222213</v>
      </c>
      <c r="I38" s="22">
        <f>'Sisend-Gen'!I101</f>
        <v>787222.22222222213</v>
      </c>
      <c r="J38" s="22">
        <f>'Sisend-Gen'!J101</f>
        <v>787222.22222222213</v>
      </c>
      <c r="K38" s="22">
        <f>'Sisend-Gen'!K101</f>
        <v>787222.22222222213</v>
      </c>
      <c r="L38" s="22">
        <f>'Sisend-Gen'!L101</f>
        <v>787222.22222222213</v>
      </c>
      <c r="M38" s="22">
        <f>'Sisend-Gen'!M101</f>
        <v>787222.22222222213</v>
      </c>
      <c r="N38" s="22">
        <f>'Sisend-Gen'!N101</f>
        <v>787222.22222222213</v>
      </c>
      <c r="O38" s="22">
        <f>'Sisend-Gen'!O101</f>
        <v>787222.22222222213</v>
      </c>
      <c r="P38" s="1" t="s">
        <v>40</v>
      </c>
    </row>
    <row r="39" spans="1:16">
      <c r="A39" s="1" t="s">
        <v>415</v>
      </c>
      <c r="B39" s="1"/>
      <c r="C39" s="1"/>
      <c r="D39" s="1"/>
      <c r="E39" s="1"/>
      <c r="F39" s="22">
        <f t="shared" ref="F39:O39" si="8">F38/(1+F36)</f>
        <v>798455.28492937924</v>
      </c>
      <c r="G39" s="22">
        <f t="shared" si="8"/>
        <v>801640.77478792833</v>
      </c>
      <c r="H39" s="22">
        <f t="shared" si="8"/>
        <v>803243.07030949078</v>
      </c>
      <c r="I39" s="22">
        <f t="shared" si="8"/>
        <v>803243.07030949078</v>
      </c>
      <c r="J39" s="22">
        <f t="shared" si="8"/>
        <v>803243.07030949078</v>
      </c>
      <c r="K39" s="22">
        <f t="shared" si="8"/>
        <v>803243.07030949078</v>
      </c>
      <c r="L39" s="22">
        <f t="shared" si="8"/>
        <v>803243.07030949078</v>
      </c>
      <c r="M39" s="22">
        <f t="shared" si="8"/>
        <v>803243.07030949078</v>
      </c>
      <c r="N39" s="22">
        <f t="shared" si="8"/>
        <v>803243.07030949078</v>
      </c>
      <c r="O39" s="22">
        <f t="shared" si="8"/>
        <v>803243.07030949078</v>
      </c>
      <c r="P39" s="1" t="s">
        <v>40</v>
      </c>
    </row>
    <row r="40" spans="1:16">
      <c r="A40" s="14" t="s">
        <v>355</v>
      </c>
      <c r="B40" s="14"/>
      <c r="C40" s="14"/>
      <c r="D40" s="14"/>
      <c r="E40" s="14"/>
      <c r="F40" s="32">
        <f t="shared" ref="F40:O40" si="9">F39-F38</f>
        <v>11233.062707157107</v>
      </c>
      <c r="G40" s="32">
        <f t="shared" si="9"/>
        <v>14418.552565706195</v>
      </c>
      <c r="H40" s="32">
        <f t="shared" si="9"/>
        <v>16020.848087268649</v>
      </c>
      <c r="I40" s="32">
        <f t="shared" si="9"/>
        <v>16020.848087268649</v>
      </c>
      <c r="J40" s="32">
        <f t="shared" si="9"/>
        <v>16020.848087268649</v>
      </c>
      <c r="K40" s="32">
        <f t="shared" si="9"/>
        <v>16020.848087268649</v>
      </c>
      <c r="L40" s="32">
        <f t="shared" si="9"/>
        <v>16020.848087268649</v>
      </c>
      <c r="M40" s="32">
        <f t="shared" si="9"/>
        <v>16020.848087268649</v>
      </c>
      <c r="N40" s="32">
        <f t="shared" si="9"/>
        <v>16020.848087268649</v>
      </c>
      <c r="O40" s="32">
        <f t="shared" si="9"/>
        <v>16020.848087268649</v>
      </c>
      <c r="P40" s="1" t="s">
        <v>40</v>
      </c>
    </row>
    <row r="41" spans="1:16">
      <c r="A41" s="1"/>
      <c r="B41" s="1"/>
      <c r="C41" s="1"/>
      <c r="D41" s="1"/>
      <c r="E41" s="1"/>
      <c r="F41" s="1"/>
      <c r="G41" s="1"/>
      <c r="H41" s="1"/>
      <c r="I41" s="1"/>
      <c r="J41" s="1"/>
      <c r="K41" s="1"/>
      <c r="L41" s="1"/>
      <c r="M41" s="1"/>
      <c r="N41" s="1"/>
      <c r="O41" s="1"/>
      <c r="P41" s="1"/>
    </row>
    <row r="42" spans="1:16">
      <c r="A42" s="14" t="s">
        <v>156</v>
      </c>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4" t="s">
        <v>160</v>
      </c>
      <c r="B44" s="1"/>
      <c r="C44" s="1"/>
      <c r="D44" s="1"/>
      <c r="E44" s="1"/>
      <c r="F44" s="1"/>
      <c r="G44" s="1"/>
      <c r="H44" s="1"/>
      <c r="I44" s="1"/>
      <c r="J44" s="1"/>
      <c r="K44" s="1"/>
      <c r="L44" s="1"/>
      <c r="M44" s="1"/>
      <c r="N44" s="1"/>
      <c r="O44" s="1"/>
      <c r="P44" s="1"/>
    </row>
    <row r="45" spans="1:16">
      <c r="A45" s="1"/>
      <c r="B45" s="1"/>
      <c r="C45" s="1"/>
      <c r="D45" s="1"/>
      <c r="E45" s="1"/>
      <c r="F45" s="1"/>
      <c r="G45" s="1"/>
      <c r="H45" s="1"/>
      <c r="I45" s="1"/>
      <c r="J45" s="1"/>
      <c r="K45" s="1"/>
      <c r="L45" s="1"/>
      <c r="M45" s="1"/>
      <c r="N45" s="1"/>
      <c r="O45" s="1"/>
      <c r="P45" s="1"/>
    </row>
    <row r="46" spans="1:16">
      <c r="A46" s="1" t="s">
        <v>360</v>
      </c>
      <c r="B46" s="1"/>
      <c r="C46" s="1"/>
      <c r="D46" s="1"/>
      <c r="E46" s="1"/>
      <c r="F46" s="22">
        <f>'Sisend-Gen'!F223</f>
        <v>0</v>
      </c>
      <c r="G46" s="22">
        <f>'Sisend-Gen'!G223</f>
        <v>0</v>
      </c>
      <c r="H46" s="22">
        <f>'Sisend-Gen'!H223</f>
        <v>0</v>
      </c>
      <c r="I46" s="22">
        <f>'Sisend-Gen'!I223</f>
        <v>0</v>
      </c>
      <c r="J46" s="22">
        <f>'Sisend-Gen'!J223</f>
        <v>0</v>
      </c>
      <c r="K46" s="22">
        <f>'Sisend-Gen'!K223</f>
        <v>0</v>
      </c>
      <c r="L46" s="22">
        <f>'Sisend-Gen'!L223</f>
        <v>0</v>
      </c>
      <c r="M46" s="22">
        <f>'Sisend-Gen'!M223</f>
        <v>0</v>
      </c>
      <c r="N46" s="22">
        <f>'Sisend-Gen'!N223</f>
        <v>0</v>
      </c>
      <c r="O46" s="22">
        <f>'Sisend-Gen'!O223</f>
        <v>0</v>
      </c>
      <c r="P46" s="1" t="s">
        <v>100</v>
      </c>
    </row>
    <row r="47" spans="1:16">
      <c r="A47" s="1" t="s">
        <v>347</v>
      </c>
      <c r="B47" s="1"/>
      <c r="C47" s="1"/>
      <c r="D47" s="1"/>
      <c r="E47" s="1"/>
      <c r="F47" s="22">
        <f>'Sisend-Gen'!F265</f>
        <v>0</v>
      </c>
      <c r="G47" s="22">
        <f>'Sisend-Gen'!G265</f>
        <v>0</v>
      </c>
      <c r="H47" s="22">
        <f>'Sisend-Gen'!H265</f>
        <v>0</v>
      </c>
      <c r="I47" s="22">
        <f>'Sisend-Gen'!I265</f>
        <v>0</v>
      </c>
      <c r="J47" s="22">
        <f>'Sisend-Gen'!J265</f>
        <v>0</v>
      </c>
      <c r="K47" s="22">
        <f>'Sisend-Gen'!K265</f>
        <v>0</v>
      </c>
      <c r="L47" s="22">
        <f>'Sisend-Gen'!L265</f>
        <v>0</v>
      </c>
      <c r="M47" s="22">
        <f>'Sisend-Gen'!M265</f>
        <v>0</v>
      </c>
      <c r="N47" s="22">
        <f>'Sisend-Gen'!N265</f>
        <v>0</v>
      </c>
      <c r="O47" s="22">
        <f>'Sisend-Gen'!O265</f>
        <v>0</v>
      </c>
      <c r="P47" s="1" t="s">
        <v>100</v>
      </c>
    </row>
    <row r="48" spans="1:16">
      <c r="A48" s="1" t="s">
        <v>361</v>
      </c>
      <c r="B48" s="1"/>
      <c r="C48" s="1"/>
      <c r="D48" s="1"/>
      <c r="E48" s="1"/>
      <c r="F48" s="22">
        <f t="shared" ref="F48:O48" si="10">F46-F47</f>
        <v>0</v>
      </c>
      <c r="G48" s="22">
        <f t="shared" si="10"/>
        <v>0</v>
      </c>
      <c r="H48" s="22">
        <f t="shared" si="10"/>
        <v>0</v>
      </c>
      <c r="I48" s="22">
        <f t="shared" si="10"/>
        <v>0</v>
      </c>
      <c r="J48" s="22">
        <f t="shared" si="10"/>
        <v>0</v>
      </c>
      <c r="K48" s="22">
        <f t="shared" si="10"/>
        <v>0</v>
      </c>
      <c r="L48" s="22">
        <f t="shared" si="10"/>
        <v>0</v>
      </c>
      <c r="M48" s="22">
        <f t="shared" si="10"/>
        <v>0</v>
      </c>
      <c r="N48" s="22">
        <f t="shared" si="10"/>
        <v>0</v>
      </c>
      <c r="O48" s="22">
        <f t="shared" si="10"/>
        <v>0</v>
      </c>
      <c r="P48" s="1" t="s">
        <v>100</v>
      </c>
    </row>
    <row r="49" spans="1:16">
      <c r="A49" s="1"/>
      <c r="B49" s="1"/>
      <c r="C49" s="1"/>
      <c r="D49" s="1"/>
      <c r="E49" s="1"/>
      <c r="F49" s="1"/>
      <c r="G49" s="1"/>
      <c r="H49" s="1"/>
      <c r="I49" s="1"/>
      <c r="J49" s="1"/>
      <c r="K49" s="1"/>
      <c r="L49" s="1"/>
      <c r="M49" s="1"/>
      <c r="N49" s="1"/>
      <c r="O49" s="1"/>
      <c r="P49" s="1"/>
    </row>
    <row r="50" spans="1:16">
      <c r="A50" s="1" t="s">
        <v>412</v>
      </c>
      <c r="B50" s="1"/>
      <c r="C50" s="1"/>
      <c r="D50" s="1"/>
      <c r="E50" s="1"/>
      <c r="F50" s="22">
        <f>'Sisend-Gen'!F179</f>
        <v>0</v>
      </c>
      <c r="G50" s="22">
        <f>'Sisend-Gen'!G179</f>
        <v>0</v>
      </c>
      <c r="H50" s="22">
        <f>'Sisend-Gen'!H179</f>
        <v>0</v>
      </c>
      <c r="I50" s="22">
        <f>'Sisend-Gen'!I179</f>
        <v>0</v>
      </c>
      <c r="J50" s="22">
        <f>'Sisend-Gen'!J179</f>
        <v>0</v>
      </c>
      <c r="K50" s="22">
        <f>'Sisend-Gen'!K179</f>
        <v>0</v>
      </c>
      <c r="L50" s="22">
        <f>'Sisend-Gen'!L179</f>
        <v>0</v>
      </c>
      <c r="M50" s="22">
        <f>'Sisend-Gen'!M179</f>
        <v>0</v>
      </c>
      <c r="N50" s="22">
        <f>'Sisend-Gen'!N179</f>
        <v>0</v>
      </c>
      <c r="O50" s="22">
        <f>'Sisend-Gen'!O179</f>
        <v>0</v>
      </c>
      <c r="P50" s="1" t="s">
        <v>100</v>
      </c>
    </row>
    <row r="51" spans="1:16">
      <c r="A51" s="1" t="s">
        <v>350</v>
      </c>
      <c r="B51" s="1"/>
      <c r="C51" s="1"/>
      <c r="D51" s="1"/>
      <c r="E51" s="1"/>
      <c r="F51" s="22" t="str">
        <f t="shared" ref="F51:O51" si="11">IF(ISERROR(F48/F50),"N/A",F48/F50)</f>
        <v>N/A</v>
      </c>
      <c r="G51" s="22" t="str">
        <f t="shared" si="11"/>
        <v>N/A</v>
      </c>
      <c r="H51" s="22" t="str">
        <f t="shared" si="11"/>
        <v>N/A</v>
      </c>
      <c r="I51" s="22" t="str">
        <f t="shared" si="11"/>
        <v>N/A</v>
      </c>
      <c r="J51" s="22" t="str">
        <f t="shared" si="11"/>
        <v>N/A</v>
      </c>
      <c r="K51" s="22" t="str">
        <f t="shared" si="11"/>
        <v>N/A</v>
      </c>
      <c r="L51" s="22" t="str">
        <f t="shared" si="11"/>
        <v>N/A</v>
      </c>
      <c r="M51" s="22" t="str">
        <f t="shared" si="11"/>
        <v>N/A</v>
      </c>
      <c r="N51" s="22" t="str">
        <f t="shared" si="11"/>
        <v>N/A</v>
      </c>
      <c r="O51" s="22" t="str">
        <f t="shared" si="11"/>
        <v>N/A</v>
      </c>
      <c r="P51" s="1"/>
    </row>
    <row r="52" spans="1:16">
      <c r="A52" s="1"/>
      <c r="B52" s="1"/>
      <c r="C52" s="1"/>
      <c r="D52" s="1"/>
      <c r="E52" s="1"/>
      <c r="F52" s="1"/>
      <c r="G52" s="1"/>
      <c r="H52" s="1"/>
      <c r="I52" s="1"/>
      <c r="J52" s="1"/>
      <c r="K52" s="1"/>
      <c r="L52" s="1"/>
      <c r="M52" s="1"/>
      <c r="N52" s="1"/>
      <c r="O52" s="1"/>
      <c r="P52" s="1"/>
    </row>
    <row r="53" spans="1:16">
      <c r="A53" s="1" t="s">
        <v>413</v>
      </c>
      <c r="B53" s="1"/>
      <c r="C53" s="1"/>
      <c r="D53" s="1"/>
      <c r="E53" s="1"/>
      <c r="F53" s="22">
        <f>'Sisend-Gen'!F294</f>
        <v>-0.13</v>
      </c>
      <c r="G53" s="22">
        <f>'Sisend-Gen'!G294</f>
        <v>-0.13</v>
      </c>
      <c r="H53" s="22">
        <f>'Sisend-Gen'!H294</f>
        <v>-0.13</v>
      </c>
      <c r="I53" s="22">
        <f>'Sisend-Gen'!I294</f>
        <v>-0.13</v>
      </c>
      <c r="J53" s="22">
        <f>'Sisend-Gen'!J294</f>
        <v>-0.13</v>
      </c>
      <c r="K53" s="22">
        <f>'Sisend-Gen'!K294</f>
        <v>-0.13</v>
      </c>
      <c r="L53" s="22">
        <f>'Sisend-Gen'!L294</f>
        <v>-0.13</v>
      </c>
      <c r="M53" s="22">
        <f>'Sisend-Gen'!M294</f>
        <v>-0.13</v>
      </c>
      <c r="N53" s="22">
        <f>'Sisend-Gen'!N294</f>
        <v>-0.13</v>
      </c>
      <c r="O53" s="22">
        <f>'Sisend-Gen'!O294</f>
        <v>-0.13</v>
      </c>
      <c r="P53" s="1"/>
    </row>
    <row r="54" spans="1:16">
      <c r="A54" s="1" t="s">
        <v>352</v>
      </c>
      <c r="B54" s="1"/>
      <c r="C54" s="1"/>
      <c r="D54" s="1"/>
      <c r="E54" s="1"/>
      <c r="F54" s="31">
        <f t="shared" ref="F54:O54" si="12">IF(ISERROR(F51*F53),0,F51*F53)</f>
        <v>0</v>
      </c>
      <c r="G54" s="31">
        <f t="shared" si="12"/>
        <v>0</v>
      </c>
      <c r="H54" s="31">
        <f t="shared" si="12"/>
        <v>0</v>
      </c>
      <c r="I54" s="31">
        <f t="shared" si="12"/>
        <v>0</v>
      </c>
      <c r="J54" s="31">
        <f t="shared" si="12"/>
        <v>0</v>
      </c>
      <c r="K54" s="31">
        <f t="shared" si="12"/>
        <v>0</v>
      </c>
      <c r="L54" s="31">
        <f t="shared" si="12"/>
        <v>0</v>
      </c>
      <c r="M54" s="31">
        <f t="shared" si="12"/>
        <v>0</v>
      </c>
      <c r="N54" s="31">
        <f t="shared" si="12"/>
        <v>0</v>
      </c>
      <c r="O54" s="31">
        <f t="shared" si="12"/>
        <v>0</v>
      </c>
      <c r="P54" s="1"/>
    </row>
    <row r="55" spans="1:16">
      <c r="A55" s="1"/>
      <c r="B55" s="1"/>
      <c r="C55" s="1"/>
      <c r="D55" s="1"/>
      <c r="E55" s="1"/>
      <c r="F55" s="1"/>
      <c r="G55" s="1"/>
      <c r="H55" s="1"/>
      <c r="I55" s="1"/>
      <c r="J55" s="1"/>
      <c r="K55" s="1"/>
      <c r="L55" s="1"/>
      <c r="M55" s="1"/>
      <c r="N55" s="1"/>
      <c r="O55" s="1"/>
      <c r="P55" s="1"/>
    </row>
    <row r="56" spans="1:16">
      <c r="A56" s="1" t="s">
        <v>414</v>
      </c>
      <c r="B56" s="1"/>
      <c r="C56" s="1"/>
      <c r="D56" s="1"/>
      <c r="E56" s="1"/>
      <c r="F56" s="17">
        <f>'Sisend-Gen'!F100</f>
        <v>0</v>
      </c>
      <c r="G56" s="17">
        <f>'Sisend-Gen'!G100</f>
        <v>0</v>
      </c>
      <c r="H56" s="17">
        <f>'Sisend-Gen'!H100</f>
        <v>0</v>
      </c>
      <c r="I56" s="17">
        <f>'Sisend-Gen'!I100</f>
        <v>0</v>
      </c>
      <c r="J56" s="17">
        <f>'Sisend-Gen'!J100</f>
        <v>0</v>
      </c>
      <c r="K56" s="17">
        <f>'Sisend-Gen'!K100</f>
        <v>0</v>
      </c>
      <c r="L56" s="17">
        <f>'Sisend-Gen'!L100</f>
        <v>0</v>
      </c>
      <c r="M56" s="17">
        <f>'Sisend-Gen'!M100</f>
        <v>0</v>
      </c>
      <c r="N56" s="17">
        <f>'Sisend-Gen'!N100</f>
        <v>0</v>
      </c>
      <c r="O56" s="17">
        <f>'Sisend-Gen'!O100</f>
        <v>0</v>
      </c>
      <c r="P56" s="1" t="s">
        <v>40</v>
      </c>
    </row>
    <row r="57" spans="1:16">
      <c r="A57" s="1" t="s">
        <v>415</v>
      </c>
      <c r="B57" s="1"/>
      <c r="C57" s="1"/>
      <c r="D57" s="1"/>
      <c r="E57" s="1"/>
      <c r="F57" s="22">
        <f t="shared" ref="F57:O57" si="13">F56/(1+F54)</f>
        <v>0</v>
      </c>
      <c r="G57" s="22">
        <f t="shared" si="13"/>
        <v>0</v>
      </c>
      <c r="H57" s="22">
        <f t="shared" si="13"/>
        <v>0</v>
      </c>
      <c r="I57" s="22">
        <f t="shared" si="13"/>
        <v>0</v>
      </c>
      <c r="J57" s="22">
        <f t="shared" si="13"/>
        <v>0</v>
      </c>
      <c r="K57" s="22">
        <f t="shared" si="13"/>
        <v>0</v>
      </c>
      <c r="L57" s="22">
        <f t="shared" si="13"/>
        <v>0</v>
      </c>
      <c r="M57" s="22">
        <f t="shared" si="13"/>
        <v>0</v>
      </c>
      <c r="N57" s="22">
        <f t="shared" si="13"/>
        <v>0</v>
      </c>
      <c r="O57" s="22">
        <f t="shared" si="13"/>
        <v>0</v>
      </c>
      <c r="P57" s="1" t="s">
        <v>40</v>
      </c>
    </row>
    <row r="58" spans="1:16">
      <c r="A58" s="14" t="s">
        <v>355</v>
      </c>
      <c r="B58" s="14"/>
      <c r="C58" s="14"/>
      <c r="D58" s="14"/>
      <c r="E58" s="14"/>
      <c r="F58" s="32">
        <f t="shared" ref="F58:O58" si="14">F57-F56</f>
        <v>0</v>
      </c>
      <c r="G58" s="32">
        <f t="shared" si="14"/>
        <v>0</v>
      </c>
      <c r="H58" s="32">
        <f t="shared" si="14"/>
        <v>0</v>
      </c>
      <c r="I58" s="32">
        <f t="shared" si="14"/>
        <v>0</v>
      </c>
      <c r="J58" s="32">
        <f t="shared" si="14"/>
        <v>0</v>
      </c>
      <c r="K58" s="32">
        <f t="shared" si="14"/>
        <v>0</v>
      </c>
      <c r="L58" s="32">
        <f t="shared" si="14"/>
        <v>0</v>
      </c>
      <c r="M58" s="32">
        <f t="shared" si="14"/>
        <v>0</v>
      </c>
      <c r="N58" s="32">
        <f t="shared" si="14"/>
        <v>0</v>
      </c>
      <c r="O58" s="32">
        <f t="shared" si="14"/>
        <v>0</v>
      </c>
      <c r="P58" s="1" t="s">
        <v>40</v>
      </c>
    </row>
    <row r="59" spans="1:16">
      <c r="A59" s="1"/>
      <c r="B59" s="1"/>
      <c r="C59" s="1"/>
      <c r="D59" s="1"/>
      <c r="E59" s="1"/>
      <c r="F59" s="1"/>
      <c r="G59" s="1"/>
      <c r="H59" s="1"/>
      <c r="I59" s="1"/>
      <c r="J59" s="1"/>
      <c r="K59" s="1"/>
      <c r="L59" s="1"/>
      <c r="M59" s="1"/>
      <c r="N59" s="1"/>
      <c r="O59" s="1"/>
      <c r="P59" s="1"/>
    </row>
    <row r="60" spans="1:16">
      <c r="A60" s="14" t="s">
        <v>161</v>
      </c>
      <c r="B60" s="1"/>
      <c r="C60" s="1"/>
      <c r="D60" s="1"/>
      <c r="E60" s="1"/>
      <c r="F60" s="1"/>
      <c r="G60" s="1"/>
      <c r="H60" s="1"/>
      <c r="I60" s="1"/>
      <c r="J60" s="1"/>
      <c r="K60" s="1"/>
      <c r="L60" s="1"/>
      <c r="M60" s="1"/>
      <c r="N60" s="1"/>
      <c r="O60" s="1"/>
      <c r="P60" s="1"/>
    </row>
    <row r="61" spans="1:16">
      <c r="A61" s="1"/>
      <c r="B61" s="1"/>
      <c r="C61" s="1"/>
      <c r="D61" s="1"/>
      <c r="E61" s="1"/>
      <c r="F61" s="1"/>
      <c r="G61" s="1"/>
      <c r="H61" s="1"/>
      <c r="I61" s="1"/>
      <c r="J61" s="1"/>
      <c r="K61" s="1"/>
      <c r="L61" s="1"/>
      <c r="M61" s="1"/>
      <c r="N61" s="1"/>
      <c r="O61" s="1"/>
      <c r="P61" s="1"/>
    </row>
    <row r="62" spans="1:16">
      <c r="A62" s="1" t="s">
        <v>360</v>
      </c>
      <c r="B62" s="1"/>
      <c r="C62" s="1"/>
      <c r="D62" s="1"/>
      <c r="E62" s="1"/>
      <c r="F62" s="22">
        <f>'Sisend-Gen'!F225</f>
        <v>0</v>
      </c>
      <c r="G62" s="22">
        <f>'Sisend-Gen'!G225</f>
        <v>0</v>
      </c>
      <c r="H62" s="22">
        <f>'Sisend-Gen'!H225</f>
        <v>0</v>
      </c>
      <c r="I62" s="22">
        <f>'Sisend-Gen'!I225</f>
        <v>0</v>
      </c>
      <c r="J62" s="22">
        <f>'Sisend-Gen'!J225</f>
        <v>0</v>
      </c>
      <c r="K62" s="22">
        <f>'Sisend-Gen'!K225</f>
        <v>0</v>
      </c>
      <c r="L62" s="22">
        <f>'Sisend-Gen'!L225</f>
        <v>0</v>
      </c>
      <c r="M62" s="22">
        <f>'Sisend-Gen'!M225</f>
        <v>0</v>
      </c>
      <c r="N62" s="22">
        <f>'Sisend-Gen'!N225</f>
        <v>0</v>
      </c>
      <c r="O62" s="22">
        <f>'Sisend-Gen'!O225</f>
        <v>0</v>
      </c>
      <c r="P62" s="1" t="s">
        <v>100</v>
      </c>
    </row>
    <row r="63" spans="1:16">
      <c r="A63" s="1" t="s">
        <v>347</v>
      </c>
      <c r="B63" s="1"/>
      <c r="C63" s="1"/>
      <c r="D63" s="1"/>
      <c r="E63" s="1"/>
      <c r="F63" s="22">
        <f>'Sisend-Gen'!F265</f>
        <v>0</v>
      </c>
      <c r="G63" s="22">
        <f>'Sisend-Gen'!G265</f>
        <v>0</v>
      </c>
      <c r="H63" s="22">
        <f>'Sisend-Gen'!H265</f>
        <v>0</v>
      </c>
      <c r="I63" s="22">
        <f>'Sisend-Gen'!I265</f>
        <v>0</v>
      </c>
      <c r="J63" s="22">
        <f>'Sisend-Gen'!J265</f>
        <v>0</v>
      </c>
      <c r="K63" s="22">
        <f>'Sisend-Gen'!K265</f>
        <v>0</v>
      </c>
      <c r="L63" s="22">
        <f>'Sisend-Gen'!L265</f>
        <v>0</v>
      </c>
      <c r="M63" s="22">
        <f>'Sisend-Gen'!M265</f>
        <v>0</v>
      </c>
      <c r="N63" s="22">
        <f>'Sisend-Gen'!N265</f>
        <v>0</v>
      </c>
      <c r="O63" s="22">
        <f>'Sisend-Gen'!O265</f>
        <v>0</v>
      </c>
      <c r="P63" s="1" t="s">
        <v>100</v>
      </c>
    </row>
    <row r="64" spans="1:16">
      <c r="A64" s="1" t="s">
        <v>361</v>
      </c>
      <c r="B64" s="1"/>
      <c r="C64" s="1"/>
      <c r="D64" s="1"/>
      <c r="E64" s="1"/>
      <c r="F64" s="22">
        <f t="shared" ref="F64:O64" si="15">F62-F63</f>
        <v>0</v>
      </c>
      <c r="G64" s="22">
        <f t="shared" si="15"/>
        <v>0</v>
      </c>
      <c r="H64" s="22">
        <f t="shared" si="15"/>
        <v>0</v>
      </c>
      <c r="I64" s="22">
        <f t="shared" si="15"/>
        <v>0</v>
      </c>
      <c r="J64" s="22">
        <f t="shared" si="15"/>
        <v>0</v>
      </c>
      <c r="K64" s="22">
        <f t="shared" si="15"/>
        <v>0</v>
      </c>
      <c r="L64" s="22">
        <f t="shared" si="15"/>
        <v>0</v>
      </c>
      <c r="M64" s="22">
        <f t="shared" si="15"/>
        <v>0</v>
      </c>
      <c r="N64" s="22">
        <f t="shared" si="15"/>
        <v>0</v>
      </c>
      <c r="O64" s="22">
        <f t="shared" si="15"/>
        <v>0</v>
      </c>
      <c r="P64" s="1" t="s">
        <v>100</v>
      </c>
    </row>
    <row r="65" spans="1:16">
      <c r="A65" s="1"/>
      <c r="B65" s="1"/>
      <c r="C65" s="1"/>
      <c r="D65" s="1"/>
      <c r="E65" s="1"/>
      <c r="F65" s="1"/>
      <c r="G65" s="1"/>
      <c r="H65" s="1"/>
      <c r="I65" s="1"/>
      <c r="J65" s="1"/>
      <c r="K65" s="1"/>
      <c r="L65" s="1"/>
      <c r="M65" s="1"/>
      <c r="N65" s="1"/>
      <c r="O65" s="1"/>
      <c r="P65" s="1"/>
    </row>
    <row r="66" spans="1:16">
      <c r="A66" s="1" t="s">
        <v>416</v>
      </c>
      <c r="B66" s="1"/>
      <c r="C66" s="1"/>
      <c r="D66" s="1"/>
      <c r="E66" s="1"/>
      <c r="F66" s="22">
        <f>'Sisend-Gen'!F180</f>
        <v>597</v>
      </c>
      <c r="G66" s="22">
        <f>'Sisend-Gen'!G180</f>
        <v>597</v>
      </c>
      <c r="H66" s="22">
        <f>'Sisend-Gen'!H180</f>
        <v>597</v>
      </c>
      <c r="I66" s="22">
        <f>'Sisend-Gen'!I180</f>
        <v>597</v>
      </c>
      <c r="J66" s="22">
        <f>'Sisend-Gen'!J180</f>
        <v>597</v>
      </c>
      <c r="K66" s="22">
        <f>'Sisend-Gen'!K180</f>
        <v>597</v>
      </c>
      <c r="L66" s="22">
        <f>'Sisend-Gen'!L180</f>
        <v>597</v>
      </c>
      <c r="M66" s="22">
        <f>'Sisend-Gen'!M180</f>
        <v>597</v>
      </c>
      <c r="N66" s="22">
        <f>'Sisend-Gen'!N180</f>
        <v>597</v>
      </c>
      <c r="O66" s="22">
        <f>'Sisend-Gen'!O180</f>
        <v>597</v>
      </c>
      <c r="P66" s="1" t="s">
        <v>100</v>
      </c>
    </row>
    <row r="67" spans="1:16">
      <c r="A67" s="1" t="s">
        <v>350</v>
      </c>
      <c r="B67" s="1"/>
      <c r="C67" s="1"/>
      <c r="D67" s="1"/>
      <c r="E67" s="1"/>
      <c r="F67" s="22">
        <f t="shared" ref="F67:O67" si="16">F64/F66</f>
        <v>0</v>
      </c>
      <c r="G67" s="22">
        <f t="shared" si="16"/>
        <v>0</v>
      </c>
      <c r="H67" s="22">
        <f t="shared" si="16"/>
        <v>0</v>
      </c>
      <c r="I67" s="22">
        <f t="shared" si="16"/>
        <v>0</v>
      </c>
      <c r="J67" s="22">
        <f t="shared" si="16"/>
        <v>0</v>
      </c>
      <c r="K67" s="22">
        <f t="shared" si="16"/>
        <v>0</v>
      </c>
      <c r="L67" s="22">
        <f t="shared" si="16"/>
        <v>0</v>
      </c>
      <c r="M67" s="22">
        <f t="shared" si="16"/>
        <v>0</v>
      </c>
      <c r="N67" s="22">
        <f t="shared" si="16"/>
        <v>0</v>
      </c>
      <c r="O67" s="22">
        <f t="shared" si="16"/>
        <v>0</v>
      </c>
      <c r="P67" s="1"/>
    </row>
    <row r="68" spans="1:16">
      <c r="A68" s="1"/>
      <c r="B68" s="1"/>
      <c r="C68" s="1"/>
      <c r="D68" s="1"/>
      <c r="E68" s="1"/>
      <c r="F68" s="1"/>
      <c r="G68" s="1"/>
      <c r="H68" s="1"/>
      <c r="I68" s="1"/>
      <c r="J68" s="1"/>
      <c r="K68" s="1"/>
      <c r="L68" s="1"/>
      <c r="M68" s="1"/>
      <c r="N68" s="1"/>
      <c r="O68" s="1"/>
      <c r="P68" s="1"/>
    </row>
    <row r="69" spans="1:16">
      <c r="A69" s="1" t="s">
        <v>413</v>
      </c>
      <c r="B69" s="1"/>
      <c r="C69" s="1"/>
      <c r="D69" s="1"/>
      <c r="E69" s="1"/>
      <c r="F69" s="22">
        <f>'Sisend-Gen'!F294</f>
        <v>-0.13</v>
      </c>
      <c r="G69" s="22">
        <f>'Sisend-Gen'!G294</f>
        <v>-0.13</v>
      </c>
      <c r="H69" s="22">
        <f>'Sisend-Gen'!H294</f>
        <v>-0.13</v>
      </c>
      <c r="I69" s="22">
        <f>'Sisend-Gen'!I294</f>
        <v>-0.13</v>
      </c>
      <c r="J69" s="22">
        <f>'Sisend-Gen'!J294</f>
        <v>-0.13</v>
      </c>
      <c r="K69" s="22">
        <f>'Sisend-Gen'!K294</f>
        <v>-0.13</v>
      </c>
      <c r="L69" s="22">
        <f>'Sisend-Gen'!L294</f>
        <v>-0.13</v>
      </c>
      <c r="M69" s="22">
        <f>'Sisend-Gen'!M294</f>
        <v>-0.13</v>
      </c>
      <c r="N69" s="22">
        <f>'Sisend-Gen'!N294</f>
        <v>-0.13</v>
      </c>
      <c r="O69" s="22">
        <f>'Sisend-Gen'!O294</f>
        <v>-0.13</v>
      </c>
      <c r="P69" s="1"/>
    </row>
    <row r="70" spans="1:16">
      <c r="A70" s="1" t="s">
        <v>352</v>
      </c>
      <c r="B70" s="1"/>
      <c r="C70" s="1"/>
      <c r="D70" s="1"/>
      <c r="E70" s="1"/>
      <c r="F70" s="31">
        <f t="shared" ref="F70:O70" si="17">F67*F69</f>
        <v>0</v>
      </c>
      <c r="G70" s="31">
        <f t="shared" si="17"/>
        <v>0</v>
      </c>
      <c r="H70" s="31">
        <f t="shared" si="17"/>
        <v>0</v>
      </c>
      <c r="I70" s="31">
        <f t="shared" si="17"/>
        <v>0</v>
      </c>
      <c r="J70" s="31">
        <f t="shared" si="17"/>
        <v>0</v>
      </c>
      <c r="K70" s="31">
        <f t="shared" si="17"/>
        <v>0</v>
      </c>
      <c r="L70" s="31">
        <f t="shared" si="17"/>
        <v>0</v>
      </c>
      <c r="M70" s="31">
        <f t="shared" si="17"/>
        <v>0</v>
      </c>
      <c r="N70" s="31">
        <f t="shared" si="17"/>
        <v>0</v>
      </c>
      <c r="O70" s="31">
        <f t="shared" si="17"/>
        <v>0</v>
      </c>
      <c r="P70" s="1"/>
    </row>
    <row r="71" spans="1:16">
      <c r="A71" s="1"/>
      <c r="B71" s="1"/>
      <c r="C71" s="1"/>
      <c r="D71" s="1"/>
      <c r="E71" s="1"/>
      <c r="F71" s="1"/>
      <c r="G71" s="1"/>
      <c r="H71" s="1"/>
      <c r="I71" s="1"/>
      <c r="J71" s="1"/>
      <c r="K71" s="1"/>
      <c r="L71" s="1"/>
      <c r="M71" s="1"/>
      <c r="N71" s="1"/>
      <c r="O71" s="1"/>
      <c r="P71" s="1"/>
    </row>
    <row r="72" spans="1:16">
      <c r="A72" s="1" t="s">
        <v>417</v>
      </c>
      <c r="B72" s="1"/>
      <c r="C72" s="1"/>
      <c r="D72" s="1"/>
      <c r="E72" s="1"/>
      <c r="F72" s="22">
        <f>'Sisend-Gen'!F102</f>
        <v>787222.22222222213</v>
      </c>
      <c r="G72" s="22">
        <f>'Sisend-Gen'!G102</f>
        <v>787222.22222222213</v>
      </c>
      <c r="H72" s="22">
        <f>'Sisend-Gen'!H102</f>
        <v>787222.22222222213</v>
      </c>
      <c r="I72" s="22">
        <f>'Sisend-Gen'!I102</f>
        <v>787222.22222222213</v>
      </c>
      <c r="J72" s="22">
        <f>'Sisend-Gen'!J102</f>
        <v>787222.22222222213</v>
      </c>
      <c r="K72" s="22">
        <f>'Sisend-Gen'!K102</f>
        <v>787222.22222222213</v>
      </c>
      <c r="L72" s="22">
        <f>'Sisend-Gen'!L102</f>
        <v>787222.22222222213</v>
      </c>
      <c r="M72" s="22">
        <f>'Sisend-Gen'!M102</f>
        <v>787222.22222222213</v>
      </c>
      <c r="N72" s="22">
        <f>'Sisend-Gen'!N102</f>
        <v>787222.22222222213</v>
      </c>
      <c r="O72" s="22">
        <f>'Sisend-Gen'!O102</f>
        <v>787222.22222222213</v>
      </c>
      <c r="P72" s="1" t="s">
        <v>40</v>
      </c>
    </row>
    <row r="73" spans="1:16">
      <c r="A73" s="1" t="s">
        <v>415</v>
      </c>
      <c r="B73" s="1"/>
      <c r="C73" s="1"/>
      <c r="D73" s="1"/>
      <c r="E73" s="1"/>
      <c r="F73" s="22">
        <f t="shared" ref="F73:O73" si="18">F72/(1+F70)</f>
        <v>787222.22222222213</v>
      </c>
      <c r="G73" s="22">
        <f t="shared" si="18"/>
        <v>787222.22222222213</v>
      </c>
      <c r="H73" s="22">
        <f t="shared" si="18"/>
        <v>787222.22222222213</v>
      </c>
      <c r="I73" s="22">
        <f t="shared" si="18"/>
        <v>787222.22222222213</v>
      </c>
      <c r="J73" s="22">
        <f t="shared" si="18"/>
        <v>787222.22222222213</v>
      </c>
      <c r="K73" s="22">
        <f t="shared" si="18"/>
        <v>787222.22222222213</v>
      </c>
      <c r="L73" s="22">
        <f t="shared" si="18"/>
        <v>787222.22222222213</v>
      </c>
      <c r="M73" s="22">
        <f t="shared" si="18"/>
        <v>787222.22222222213</v>
      </c>
      <c r="N73" s="22">
        <f t="shared" si="18"/>
        <v>787222.22222222213</v>
      </c>
      <c r="O73" s="22">
        <f t="shared" si="18"/>
        <v>787222.22222222213</v>
      </c>
      <c r="P73" s="1" t="s">
        <v>40</v>
      </c>
    </row>
    <row r="74" spans="1:16">
      <c r="A74" s="14" t="s">
        <v>355</v>
      </c>
      <c r="B74" s="14"/>
      <c r="C74" s="14"/>
      <c r="D74" s="14"/>
      <c r="E74" s="14"/>
      <c r="F74" s="32">
        <f t="shared" ref="F74:O74" si="19">F73-F72</f>
        <v>0</v>
      </c>
      <c r="G74" s="32">
        <f t="shared" si="19"/>
        <v>0</v>
      </c>
      <c r="H74" s="32">
        <f t="shared" si="19"/>
        <v>0</v>
      </c>
      <c r="I74" s="32">
        <f t="shared" si="19"/>
        <v>0</v>
      </c>
      <c r="J74" s="32">
        <f t="shared" si="19"/>
        <v>0</v>
      </c>
      <c r="K74" s="32">
        <f t="shared" si="19"/>
        <v>0</v>
      </c>
      <c r="L74" s="32">
        <f t="shared" si="19"/>
        <v>0</v>
      </c>
      <c r="M74" s="32">
        <f t="shared" si="19"/>
        <v>0</v>
      </c>
      <c r="N74" s="32">
        <f t="shared" si="19"/>
        <v>0</v>
      </c>
      <c r="O74" s="32">
        <f t="shared" si="19"/>
        <v>0</v>
      </c>
      <c r="P74" s="1" t="s">
        <v>40</v>
      </c>
    </row>
    <row r="75" spans="1:16">
      <c r="A75" s="1"/>
      <c r="B75" s="1"/>
      <c r="C75" s="1"/>
      <c r="D75" s="1"/>
      <c r="E75" s="1"/>
      <c r="F75" s="1"/>
      <c r="G75" s="1"/>
      <c r="H75" s="1"/>
      <c r="I75" s="1"/>
      <c r="J75" s="1"/>
      <c r="K75" s="1"/>
      <c r="L75" s="1"/>
      <c r="M75" s="1"/>
      <c r="N75" s="1"/>
      <c r="O75" s="1"/>
      <c r="P75" s="1"/>
    </row>
    <row r="76" spans="1:16">
      <c r="A76" s="14" t="s">
        <v>362</v>
      </c>
      <c r="B76" s="1"/>
      <c r="C76" s="1"/>
      <c r="D76" s="1"/>
      <c r="E76" s="1"/>
      <c r="F76" s="1"/>
      <c r="G76" s="1"/>
      <c r="H76" s="1"/>
      <c r="I76" s="1"/>
      <c r="J76" s="1"/>
      <c r="K76" s="1"/>
      <c r="L76" s="1"/>
      <c r="M76" s="1"/>
      <c r="N76" s="1"/>
      <c r="O76" s="1"/>
      <c r="P76" s="1"/>
    </row>
    <row r="77" spans="1:16">
      <c r="A77" s="1"/>
      <c r="B77" s="1"/>
      <c r="C77" s="1"/>
      <c r="D77" s="1"/>
      <c r="E77" s="1"/>
      <c r="F77" s="1"/>
      <c r="G77" s="1"/>
      <c r="H77" s="1"/>
      <c r="I77" s="1"/>
      <c r="J77" s="1"/>
      <c r="K77" s="1"/>
      <c r="L77" s="1"/>
      <c r="M77" s="1"/>
      <c r="N77" s="1"/>
      <c r="O77" s="1"/>
      <c r="P77" s="1"/>
    </row>
    <row r="78" spans="1:16">
      <c r="A78" s="1" t="s">
        <v>363</v>
      </c>
      <c r="B78" s="1"/>
      <c r="C78" s="1"/>
      <c r="D78" s="1"/>
      <c r="E78" s="1"/>
      <c r="F78" s="22">
        <f t="shared" ref="F78:O78" si="20">F24</f>
        <v>0</v>
      </c>
      <c r="G78" s="22">
        <f t="shared" si="20"/>
        <v>0</v>
      </c>
      <c r="H78" s="22">
        <f t="shared" si="20"/>
        <v>0</v>
      </c>
      <c r="I78" s="22">
        <f t="shared" si="20"/>
        <v>0</v>
      </c>
      <c r="J78" s="22">
        <f t="shared" si="20"/>
        <v>0</v>
      </c>
      <c r="K78" s="22">
        <f t="shared" si="20"/>
        <v>0</v>
      </c>
      <c r="L78" s="22">
        <f t="shared" si="20"/>
        <v>0</v>
      </c>
      <c r="M78" s="22">
        <f t="shared" si="20"/>
        <v>0</v>
      </c>
      <c r="N78" s="22">
        <f t="shared" si="20"/>
        <v>0</v>
      </c>
      <c r="O78" s="22">
        <f t="shared" si="20"/>
        <v>0</v>
      </c>
      <c r="P78" s="1" t="s">
        <v>40</v>
      </c>
    </row>
    <row r="79" spans="1:16">
      <c r="A79" s="1" t="s">
        <v>382</v>
      </c>
      <c r="B79" s="1"/>
      <c r="C79" s="1"/>
      <c r="D79" s="1"/>
      <c r="E79" s="1"/>
      <c r="F79" s="22">
        <f t="shared" ref="F79:O79" si="21">F40</f>
        <v>11233.062707157107</v>
      </c>
      <c r="G79" s="22">
        <f t="shared" si="21"/>
        <v>14418.552565706195</v>
      </c>
      <c r="H79" s="22">
        <f t="shared" si="21"/>
        <v>16020.848087268649</v>
      </c>
      <c r="I79" s="22">
        <f t="shared" si="21"/>
        <v>16020.848087268649</v>
      </c>
      <c r="J79" s="22">
        <f t="shared" si="21"/>
        <v>16020.848087268649</v>
      </c>
      <c r="K79" s="22">
        <f t="shared" si="21"/>
        <v>16020.848087268649</v>
      </c>
      <c r="L79" s="22">
        <f t="shared" si="21"/>
        <v>16020.848087268649</v>
      </c>
      <c r="M79" s="22">
        <f t="shared" si="21"/>
        <v>16020.848087268649</v>
      </c>
      <c r="N79" s="22">
        <f t="shared" si="21"/>
        <v>16020.848087268649</v>
      </c>
      <c r="O79" s="22">
        <f t="shared" si="21"/>
        <v>16020.848087268649</v>
      </c>
      <c r="P79" s="1" t="s">
        <v>40</v>
      </c>
    </row>
    <row r="80" spans="1:16">
      <c r="A80" s="1" t="s">
        <v>366</v>
      </c>
      <c r="B80" s="1"/>
      <c r="C80" s="1"/>
      <c r="D80" s="1"/>
      <c r="E80" s="1"/>
      <c r="F80" s="22">
        <f t="shared" ref="F80:O80" si="22">F58</f>
        <v>0</v>
      </c>
      <c r="G80" s="22">
        <f t="shared" si="22"/>
        <v>0</v>
      </c>
      <c r="H80" s="22">
        <f t="shared" si="22"/>
        <v>0</v>
      </c>
      <c r="I80" s="22">
        <f t="shared" si="22"/>
        <v>0</v>
      </c>
      <c r="J80" s="22">
        <f t="shared" si="22"/>
        <v>0</v>
      </c>
      <c r="K80" s="22">
        <f t="shared" si="22"/>
        <v>0</v>
      </c>
      <c r="L80" s="22">
        <f t="shared" si="22"/>
        <v>0</v>
      </c>
      <c r="M80" s="22">
        <f t="shared" si="22"/>
        <v>0</v>
      </c>
      <c r="N80" s="22">
        <f t="shared" si="22"/>
        <v>0</v>
      </c>
      <c r="O80" s="22">
        <f t="shared" si="22"/>
        <v>0</v>
      </c>
      <c r="P80" s="1" t="s">
        <v>40</v>
      </c>
    </row>
    <row r="81" spans="1:16">
      <c r="A81" s="1" t="s">
        <v>367</v>
      </c>
      <c r="B81" s="1"/>
      <c r="C81" s="1"/>
      <c r="D81" s="1"/>
      <c r="E81" s="1"/>
      <c r="F81" s="22">
        <f t="shared" ref="F81:O81" si="23">F74</f>
        <v>0</v>
      </c>
      <c r="G81" s="22">
        <f t="shared" si="23"/>
        <v>0</v>
      </c>
      <c r="H81" s="22">
        <f t="shared" si="23"/>
        <v>0</v>
      </c>
      <c r="I81" s="22">
        <f t="shared" si="23"/>
        <v>0</v>
      </c>
      <c r="J81" s="22">
        <f t="shared" si="23"/>
        <v>0</v>
      </c>
      <c r="K81" s="22">
        <f t="shared" si="23"/>
        <v>0</v>
      </c>
      <c r="L81" s="22">
        <f t="shared" si="23"/>
        <v>0</v>
      </c>
      <c r="M81" s="22">
        <f t="shared" si="23"/>
        <v>0</v>
      </c>
      <c r="N81" s="22">
        <f t="shared" si="23"/>
        <v>0</v>
      </c>
      <c r="O81" s="22">
        <f t="shared" si="23"/>
        <v>0</v>
      </c>
      <c r="P81" s="1" t="s">
        <v>40</v>
      </c>
    </row>
    <row r="82" spans="1:16">
      <c r="A82" s="1" t="s">
        <v>368</v>
      </c>
      <c r="B82" s="1"/>
      <c r="C82" s="1"/>
      <c r="D82" s="1"/>
      <c r="E82" s="1"/>
      <c r="F82" s="22">
        <f t="shared" ref="F82:O82" si="24">SUM(F78:F81)</f>
        <v>11233.062707157107</v>
      </c>
      <c r="G82" s="22">
        <f t="shared" si="24"/>
        <v>14418.552565706195</v>
      </c>
      <c r="H82" s="22">
        <f t="shared" si="24"/>
        <v>16020.848087268649</v>
      </c>
      <c r="I82" s="22">
        <f t="shared" si="24"/>
        <v>16020.848087268649</v>
      </c>
      <c r="J82" s="22">
        <f t="shared" si="24"/>
        <v>16020.848087268649</v>
      </c>
      <c r="K82" s="22">
        <f t="shared" si="24"/>
        <v>16020.848087268649</v>
      </c>
      <c r="L82" s="22">
        <f t="shared" si="24"/>
        <v>16020.848087268649</v>
      </c>
      <c r="M82" s="22">
        <f t="shared" si="24"/>
        <v>16020.848087268649</v>
      </c>
      <c r="N82" s="22">
        <f t="shared" si="24"/>
        <v>16020.848087268649</v>
      </c>
      <c r="O82" s="22">
        <f t="shared" si="24"/>
        <v>16020.848087268649</v>
      </c>
      <c r="P82" s="1" t="s">
        <v>40</v>
      </c>
    </row>
    <row r="83" spans="1:16">
      <c r="A83" s="1" t="s">
        <v>369</v>
      </c>
      <c r="B83" s="1"/>
      <c r="C83" s="1"/>
      <c r="D83" s="1"/>
      <c r="E83" s="1"/>
      <c r="F83" s="22">
        <f t="shared" ref="F83:O83" si="25">E83+F82</f>
        <v>11233.062707157107</v>
      </c>
      <c r="G83" s="22">
        <f t="shared" si="25"/>
        <v>25651.615272863302</v>
      </c>
      <c r="H83" s="22">
        <f t="shared" si="25"/>
        <v>41672.463360131951</v>
      </c>
      <c r="I83" s="22">
        <f t="shared" si="25"/>
        <v>57693.3114474006</v>
      </c>
      <c r="J83" s="22">
        <f t="shared" si="25"/>
        <v>73714.159534669248</v>
      </c>
      <c r="K83" s="22">
        <f t="shared" si="25"/>
        <v>89735.007621937897</v>
      </c>
      <c r="L83" s="22">
        <f t="shared" si="25"/>
        <v>105755.85570920655</v>
      </c>
      <c r="M83" s="22">
        <f t="shared" si="25"/>
        <v>121776.70379647519</v>
      </c>
      <c r="N83" s="22">
        <f t="shared" si="25"/>
        <v>137797.55188374384</v>
      </c>
      <c r="O83" s="22">
        <f t="shared" si="25"/>
        <v>153818.39997101249</v>
      </c>
      <c r="P83" s="1" t="s">
        <v>40</v>
      </c>
    </row>
    <row r="84" spans="1:16">
      <c r="A84" s="14" t="s">
        <v>369</v>
      </c>
      <c r="B84" s="14"/>
      <c r="C84" s="14"/>
      <c r="D84" s="14"/>
      <c r="E84" s="14"/>
      <c r="F84" s="32">
        <f>F83/'Sisend-Gen'!$B$19</f>
        <v>11.233062707157107</v>
      </c>
      <c r="G84" s="32">
        <f>G83/'Sisend-Gen'!$B$19</f>
        <v>25.651615272863303</v>
      </c>
      <c r="H84" s="32">
        <f>H83/'Sisend-Gen'!$B$19</f>
        <v>41.67246336013195</v>
      </c>
      <c r="I84" s="32">
        <f>I83/'Sisend-Gen'!$B$19</f>
        <v>57.693311447400603</v>
      </c>
      <c r="J84" s="32">
        <f>J83/'Sisend-Gen'!$B$19</f>
        <v>73.71415953466925</v>
      </c>
      <c r="K84" s="32">
        <f>K83/'Sisend-Gen'!$B$19</f>
        <v>89.735007621937896</v>
      </c>
      <c r="L84" s="32">
        <f>L83/'Sisend-Gen'!$B$19</f>
        <v>105.75585570920654</v>
      </c>
      <c r="M84" s="32">
        <f>M83/'Sisend-Gen'!$B$19</f>
        <v>121.77670379647519</v>
      </c>
      <c r="N84" s="32">
        <f>N83/'Sisend-Gen'!$B$19</f>
        <v>137.79755188374384</v>
      </c>
      <c r="O84" s="32">
        <f>O83/'Sisend-Gen'!$B$19</f>
        <v>153.8183999710125</v>
      </c>
      <c r="P84" s="1" t="s">
        <v>199</v>
      </c>
    </row>
    <row r="85" spans="1:16">
      <c r="A85" s="14" t="s">
        <v>371</v>
      </c>
      <c r="B85" s="14"/>
      <c r="C85" s="14"/>
      <c r="D85" s="14"/>
      <c r="E85" s="14"/>
      <c r="F85" s="32">
        <f>(F84*'Sisend-Gen'!$B$324)*'Sisend-Gen'!$F$305/1000</f>
        <v>2.7275535286474901</v>
      </c>
      <c r="G85" s="32">
        <f>(G84*'Sisend-Gen'!$B$324)*'Sisend-Gen'!$F$305/1000</f>
        <v>6.2285910420875217</v>
      </c>
      <c r="H85" s="32">
        <f>(H84*'Sisend-Gen'!$B$324)*'Sisend-Gen'!$F$305/1000</f>
        <v>10.118689572785934</v>
      </c>
      <c r="I85" s="32">
        <f>(I84*'Sisend-Gen'!$B$324)*'Sisend-Gen'!$F$305/1000</f>
        <v>14.008788103484347</v>
      </c>
      <c r="J85" s="32">
        <f>(J84*'Sisend-Gen'!$B$324)*'Sisend-Gen'!$F$305/1000</f>
        <v>17.898886634182759</v>
      </c>
      <c r="K85" s="32">
        <f>(K84*'Sisend-Gen'!$B$324)*'Sisend-Gen'!$F$305/1000</f>
        <v>21.788985164881172</v>
      </c>
      <c r="L85" s="32">
        <f>(L84*'Sisend-Gen'!$B$324)*'Sisend-Gen'!$F$305/1000</f>
        <v>25.679083695579582</v>
      </c>
      <c r="M85" s="32">
        <f>(M84*'Sisend-Gen'!$B$324)*'Sisend-Gen'!$F$305/1000</f>
        <v>29.569182226277995</v>
      </c>
      <c r="N85" s="32">
        <f>(N84*'Sisend-Gen'!$B$324)*'Sisend-Gen'!$F$305/1000</f>
        <v>33.459280756976405</v>
      </c>
      <c r="O85" s="32">
        <f>(O84*'Sisend-Gen'!$B$324)*'Sisend-Gen'!$F$305/1000</f>
        <v>37.349379287674822</v>
      </c>
      <c r="P85" s="1" t="s">
        <v>391</v>
      </c>
    </row>
    <row r="86" spans="1:16">
      <c r="A86" s="1"/>
      <c r="B86" s="1"/>
      <c r="C86" s="1"/>
      <c r="D86" s="1"/>
      <c r="E86" s="1"/>
      <c r="F86" s="104"/>
      <c r="G86" s="104"/>
      <c r="H86" s="104"/>
      <c r="I86" s="104"/>
      <c r="J86" s="104"/>
      <c r="K86" s="104"/>
      <c r="L86" s="104"/>
      <c r="M86" s="104"/>
      <c r="N86" s="104"/>
      <c r="O86" s="104"/>
      <c r="P86" s="1"/>
    </row>
    <row r="87" spans="1:16">
      <c r="A87" s="1"/>
      <c r="B87" s="1"/>
      <c r="C87" s="1"/>
      <c r="D87" s="1"/>
      <c r="E87" s="26"/>
      <c r="F87" s="1"/>
      <c r="G87" s="1"/>
      <c r="H87" s="1"/>
      <c r="I87" s="1"/>
      <c r="J87" s="1"/>
      <c r="K87" s="1"/>
      <c r="L87" s="1"/>
      <c r="M87" s="1"/>
      <c r="N87" s="1"/>
      <c r="O87" s="1"/>
      <c r="P87" s="1"/>
    </row>
    <row r="88" spans="1:16">
      <c r="A88" s="1"/>
      <c r="B88" s="1"/>
      <c r="C88" s="1"/>
      <c r="D88" s="1"/>
      <c r="E88" s="1"/>
      <c r="F88" s="1"/>
      <c r="G88" s="1"/>
      <c r="H88" s="1"/>
      <c r="I88" s="1"/>
      <c r="J88" s="1"/>
      <c r="K88" s="1"/>
      <c r="L88" s="1"/>
      <c r="M88" s="1"/>
      <c r="N88" s="1"/>
      <c r="O88" s="1"/>
      <c r="P88" s="1"/>
    </row>
    <row r="89" spans="1:16">
      <c r="A89" s="1"/>
      <c r="B89" s="1"/>
      <c r="C89" s="1"/>
      <c r="D89" s="1"/>
      <c r="E89" s="1"/>
      <c r="F89" s="1"/>
      <c r="G89" s="1"/>
      <c r="H89" s="1"/>
      <c r="I89" s="1"/>
      <c r="J89" s="1"/>
      <c r="K89" s="1"/>
      <c r="L89" s="1"/>
      <c r="M89" s="1"/>
      <c r="N89" s="1"/>
      <c r="O89" s="1"/>
      <c r="P89" s="1"/>
    </row>
    <row r="90" spans="1:16">
      <c r="A90" s="1"/>
      <c r="B90" s="1"/>
      <c r="C90" s="1"/>
      <c r="D90" s="1"/>
      <c r="E90" s="1"/>
      <c r="F90" s="1"/>
      <c r="G90" s="1"/>
      <c r="H90" s="1"/>
      <c r="I90" s="1"/>
      <c r="J90" s="1"/>
      <c r="K90" s="1"/>
      <c r="L90" s="1"/>
      <c r="M90" s="1"/>
      <c r="N90" s="1"/>
      <c r="O90" s="1"/>
      <c r="P90" s="1"/>
    </row>
    <row r="91" spans="1:16">
      <c r="A91" s="1"/>
      <c r="B91" s="1"/>
      <c r="C91" s="1"/>
      <c r="D91" s="1"/>
      <c r="E91" s="1"/>
      <c r="F91" s="1"/>
      <c r="G91" s="1"/>
      <c r="H91" s="1"/>
      <c r="I91" s="1"/>
      <c r="J91" s="1"/>
      <c r="K91" s="1"/>
      <c r="L91" s="1"/>
      <c r="M91" s="1"/>
      <c r="N91" s="1"/>
      <c r="O91" s="1"/>
      <c r="P91" s="1"/>
    </row>
    <row r="92" spans="1:16">
      <c r="A92" s="1"/>
      <c r="B92" s="1"/>
      <c r="C92" s="1"/>
      <c r="D92" s="1"/>
      <c r="E92" s="1"/>
      <c r="F92" s="1"/>
      <c r="G92" s="1"/>
      <c r="H92" s="1"/>
      <c r="I92" s="1"/>
      <c r="J92" s="1"/>
      <c r="K92" s="1"/>
      <c r="L92" s="1"/>
      <c r="M92" s="1"/>
      <c r="N92" s="1"/>
      <c r="O92" s="1"/>
      <c r="P92" s="1"/>
    </row>
    <row r="93" spans="1:16">
      <c r="A93" s="1"/>
      <c r="B93" s="1"/>
      <c r="C93" s="1"/>
      <c r="D93" s="1"/>
      <c r="E93" s="1"/>
      <c r="F93" s="1"/>
      <c r="G93" s="1"/>
      <c r="H93" s="1"/>
      <c r="I93" s="1"/>
      <c r="J93" s="1"/>
      <c r="K93" s="1"/>
      <c r="L93" s="1"/>
      <c r="M93" s="1"/>
      <c r="N93" s="1"/>
      <c r="O93" s="1"/>
      <c r="P93" s="1"/>
    </row>
    <row r="94" spans="1:16">
      <c r="A94" s="1"/>
      <c r="B94" s="1"/>
      <c r="C94" s="1"/>
      <c r="D94" s="1"/>
      <c r="E94" s="1"/>
      <c r="F94" s="1"/>
      <c r="G94" s="1"/>
      <c r="H94" s="1"/>
      <c r="I94" s="1"/>
      <c r="J94" s="1"/>
      <c r="K94" s="1"/>
      <c r="L94" s="1"/>
      <c r="M94" s="1"/>
      <c r="N94" s="1"/>
      <c r="O94" s="1"/>
      <c r="P94" s="1"/>
    </row>
    <row r="95" spans="1:16">
      <c r="A95" s="1"/>
      <c r="B95" s="1"/>
      <c r="C95" s="1"/>
      <c r="D95" s="1"/>
      <c r="E95" s="1"/>
      <c r="F95" s="1"/>
      <c r="G95" s="1"/>
      <c r="H95" s="1"/>
      <c r="I95" s="1"/>
      <c r="J95" s="1"/>
      <c r="K95" s="1"/>
      <c r="L95" s="1"/>
      <c r="M95" s="1"/>
      <c r="N95" s="1"/>
      <c r="O95" s="1"/>
      <c r="P95" s="1"/>
    </row>
    <row r="96" spans="1:16">
      <c r="A96" s="1"/>
      <c r="B96" s="1"/>
      <c r="C96" s="1"/>
      <c r="D96" s="1"/>
      <c r="E96" s="1"/>
      <c r="F96" s="1"/>
      <c r="G96" s="1"/>
      <c r="H96" s="1"/>
      <c r="I96" s="1"/>
      <c r="J96" s="1"/>
      <c r="K96" s="1"/>
      <c r="L96" s="1"/>
      <c r="M96" s="1"/>
      <c r="N96" s="1"/>
      <c r="O96" s="1"/>
      <c r="P96" s="1"/>
    </row>
    <row r="97" spans="1:16">
      <c r="A97" s="1"/>
      <c r="B97" s="1"/>
      <c r="C97" s="1"/>
      <c r="D97" s="1"/>
      <c r="E97" s="1"/>
      <c r="F97" s="1"/>
      <c r="G97" s="1"/>
      <c r="H97" s="1"/>
      <c r="I97" s="1"/>
      <c r="J97" s="1"/>
      <c r="K97" s="1"/>
      <c r="L97" s="1"/>
      <c r="M97" s="1"/>
      <c r="N97" s="1"/>
      <c r="O97" s="1"/>
      <c r="P97" s="1"/>
    </row>
    <row r="98" spans="1:16">
      <c r="A98" s="1"/>
      <c r="B98" s="1"/>
      <c r="C98" s="1"/>
      <c r="D98" s="1"/>
      <c r="E98" s="1"/>
      <c r="F98" s="1"/>
      <c r="G98" s="1"/>
      <c r="H98" s="1"/>
      <c r="I98" s="1"/>
      <c r="J98" s="1"/>
      <c r="K98" s="1"/>
      <c r="L98" s="1"/>
      <c r="M98" s="1"/>
      <c r="N98" s="1"/>
      <c r="O98" s="1"/>
      <c r="P98" s="1"/>
    </row>
    <row r="99" spans="1:16">
      <c r="A99" s="1"/>
      <c r="B99" s="1"/>
      <c r="C99" s="1"/>
      <c r="D99" s="1"/>
      <c r="E99" s="1"/>
      <c r="F99" s="1"/>
      <c r="G99" s="1"/>
      <c r="H99" s="1"/>
      <c r="I99" s="1"/>
      <c r="J99" s="1"/>
      <c r="K99" s="1"/>
      <c r="L99" s="1"/>
      <c r="M99" s="1"/>
      <c r="N99" s="1"/>
      <c r="O99" s="1"/>
      <c r="P99" s="1"/>
    </row>
    <row r="100" spans="1:16">
      <c r="A100" s="1"/>
      <c r="B100" s="1"/>
      <c r="C100" s="1"/>
      <c r="D100" s="1"/>
      <c r="E100" s="1"/>
      <c r="F100" s="1"/>
      <c r="G100" s="1"/>
      <c r="H100" s="1"/>
      <c r="I100" s="1"/>
      <c r="J100" s="1"/>
      <c r="K100" s="1"/>
      <c r="L100" s="1"/>
      <c r="M100" s="1"/>
      <c r="N100" s="1"/>
      <c r="O100" s="1"/>
      <c r="P100" s="1"/>
    </row>
    <row r="101" spans="1:16">
      <c r="A101" s="1"/>
      <c r="B101" s="1"/>
      <c r="C101" s="1"/>
      <c r="D101" s="1"/>
      <c r="E101" s="1"/>
      <c r="F101" s="1"/>
      <c r="G101" s="1"/>
      <c r="H101" s="1"/>
      <c r="I101" s="1"/>
      <c r="J101" s="1"/>
      <c r="K101" s="1"/>
      <c r="L101" s="1"/>
      <c r="M101" s="1"/>
      <c r="N101" s="1"/>
      <c r="O101" s="1"/>
      <c r="P101" s="1"/>
    </row>
    <row r="102" spans="1:16">
      <c r="A102" s="1"/>
      <c r="B102" s="1"/>
      <c r="C102" s="1"/>
      <c r="D102" s="1"/>
      <c r="E102" s="1"/>
      <c r="F102" s="1"/>
      <c r="G102" s="1"/>
      <c r="H102" s="1"/>
      <c r="I102" s="1"/>
      <c r="J102" s="1"/>
      <c r="K102" s="1"/>
      <c r="L102" s="1"/>
      <c r="M102" s="1"/>
      <c r="N102" s="1"/>
      <c r="O102" s="1"/>
      <c r="P102" s="1"/>
    </row>
    <row r="103" spans="1:16">
      <c r="A103" s="1"/>
      <c r="B103" s="1"/>
      <c r="C103" s="1"/>
      <c r="D103" s="1"/>
      <c r="E103" s="1"/>
      <c r="F103" s="1"/>
      <c r="G103" s="1"/>
      <c r="H103" s="1"/>
      <c r="I103" s="1"/>
      <c r="J103" s="1"/>
      <c r="K103" s="1"/>
      <c r="L103" s="1"/>
      <c r="M103" s="1"/>
      <c r="N103" s="1"/>
      <c r="O103" s="1"/>
      <c r="P103" s="1"/>
    </row>
    <row r="104" spans="1:16">
      <c r="A104" s="1"/>
      <c r="B104" s="1"/>
      <c r="C104" s="1"/>
      <c r="D104" s="1"/>
      <c r="E104" s="1"/>
      <c r="F104" s="1"/>
      <c r="G104" s="1"/>
      <c r="H104" s="1"/>
      <c r="I104" s="1"/>
      <c r="J104" s="1"/>
      <c r="K104" s="1"/>
      <c r="L104" s="1"/>
      <c r="M104" s="1"/>
      <c r="N104" s="1"/>
      <c r="O104" s="1"/>
      <c r="P104" s="1"/>
    </row>
    <row r="105" spans="1:16">
      <c r="A105" s="1"/>
      <c r="B105" s="1"/>
      <c r="C105" s="1"/>
      <c r="D105" s="1"/>
      <c r="E105" s="1"/>
      <c r="F105" s="1"/>
      <c r="G105" s="1"/>
      <c r="H105" s="1"/>
      <c r="I105" s="1"/>
      <c r="J105" s="1"/>
      <c r="K105" s="1"/>
      <c r="L105" s="1"/>
      <c r="M105" s="1"/>
      <c r="N105" s="1"/>
      <c r="O105" s="1"/>
      <c r="P105" s="1"/>
    </row>
    <row r="106" spans="1:16">
      <c r="A106" s="1"/>
      <c r="B106" s="1"/>
      <c r="C106" s="1"/>
      <c r="D106" s="1"/>
      <c r="E106" s="1"/>
      <c r="F106" s="1"/>
      <c r="G106" s="1"/>
      <c r="H106" s="1"/>
      <c r="I106" s="1"/>
      <c r="J106" s="1"/>
      <c r="K106" s="1"/>
      <c r="L106" s="1"/>
      <c r="M106" s="1"/>
      <c r="N106" s="1"/>
      <c r="O106" s="1"/>
      <c r="P106" s="1"/>
    </row>
    <row r="107" spans="1:16">
      <c r="A107" s="1"/>
      <c r="B107" s="1"/>
      <c r="C107" s="1"/>
      <c r="D107" s="1"/>
      <c r="E107" s="1"/>
      <c r="F107" s="1"/>
      <c r="G107" s="1"/>
      <c r="H107" s="1"/>
      <c r="I107" s="1"/>
      <c r="J107" s="1"/>
      <c r="K107" s="1"/>
      <c r="L107" s="1"/>
      <c r="M107" s="1"/>
      <c r="N107" s="1"/>
      <c r="O107" s="1"/>
      <c r="P107" s="1"/>
    </row>
    <row r="108" spans="1:16">
      <c r="A108" s="1"/>
      <c r="B108" s="1"/>
      <c r="C108" s="1"/>
      <c r="D108" s="1"/>
      <c r="E108" s="1"/>
      <c r="F108" s="1"/>
      <c r="G108" s="1"/>
      <c r="H108" s="1"/>
      <c r="I108" s="1"/>
      <c r="J108" s="1"/>
      <c r="K108" s="1"/>
      <c r="L108" s="1"/>
      <c r="M108" s="1"/>
      <c r="N108" s="1"/>
      <c r="O108" s="1"/>
      <c r="P108" s="1"/>
    </row>
    <row r="109" spans="1:16">
      <c r="A109" s="1"/>
      <c r="B109" s="1"/>
      <c r="C109" s="1"/>
      <c r="D109" s="1"/>
      <c r="E109" s="1"/>
      <c r="F109" s="1"/>
      <c r="G109" s="1"/>
      <c r="H109" s="1"/>
      <c r="I109" s="1"/>
      <c r="J109" s="1"/>
      <c r="K109" s="1"/>
      <c r="L109" s="1"/>
      <c r="M109" s="1"/>
      <c r="N109" s="1"/>
      <c r="O109" s="1"/>
      <c r="P109" s="1"/>
    </row>
    <row r="110" spans="1:16">
      <c r="A110" s="1"/>
      <c r="B110" s="1"/>
      <c r="C110" s="1"/>
      <c r="D110" s="1"/>
      <c r="E110" s="1"/>
      <c r="F110" s="1"/>
      <c r="G110" s="1"/>
      <c r="H110" s="1"/>
      <c r="I110" s="1"/>
      <c r="J110" s="1"/>
      <c r="K110" s="1"/>
      <c r="L110" s="1"/>
      <c r="M110" s="1"/>
      <c r="N110" s="1"/>
      <c r="O110" s="1"/>
      <c r="P110" s="1"/>
    </row>
    <row r="111" spans="1:16">
      <c r="A111" s="1"/>
      <c r="B111" s="1"/>
      <c r="C111" s="1"/>
      <c r="D111" s="1"/>
      <c r="E111" s="1"/>
      <c r="F111" s="1"/>
      <c r="G111" s="1"/>
      <c r="H111" s="1"/>
      <c r="I111" s="1"/>
      <c r="J111" s="1"/>
      <c r="K111" s="1"/>
      <c r="L111" s="1"/>
      <c r="M111" s="1"/>
      <c r="N111" s="1"/>
      <c r="O111" s="1"/>
      <c r="P111" s="1"/>
    </row>
    <row r="112" spans="1:16">
      <c r="A112" s="1"/>
      <c r="B112" s="1"/>
      <c r="C112" s="1"/>
      <c r="D112" s="1"/>
      <c r="E112" s="1"/>
      <c r="F112" s="1"/>
      <c r="G112" s="1"/>
      <c r="H112" s="1"/>
      <c r="I112" s="1"/>
      <c r="J112" s="1"/>
      <c r="K112" s="1"/>
      <c r="L112" s="1"/>
      <c r="M112" s="1"/>
      <c r="N112" s="1"/>
      <c r="O112" s="1"/>
      <c r="P112" s="1"/>
    </row>
    <row r="113" spans="1:16">
      <c r="A113" s="1"/>
      <c r="B113" s="1"/>
      <c r="C113" s="1"/>
      <c r="D113" s="1"/>
      <c r="E113" s="1"/>
      <c r="F113" s="1"/>
      <c r="G113" s="1"/>
      <c r="H113" s="1"/>
      <c r="I113" s="1"/>
      <c r="J113" s="1"/>
      <c r="K113" s="1"/>
      <c r="L113" s="1"/>
      <c r="M113" s="1"/>
      <c r="N113" s="1"/>
      <c r="O113" s="1"/>
      <c r="P113" s="1"/>
    </row>
    <row r="114" spans="1:16">
      <c r="A114" s="1"/>
      <c r="B114" s="1"/>
      <c r="C114" s="1"/>
      <c r="D114" s="1"/>
      <c r="E114" s="1"/>
      <c r="F114" s="1"/>
      <c r="G114" s="1"/>
      <c r="H114" s="1"/>
      <c r="I114" s="1"/>
      <c r="J114" s="1"/>
      <c r="K114" s="1"/>
      <c r="L114" s="1"/>
      <c r="M114" s="1"/>
      <c r="N114" s="1"/>
      <c r="O114" s="1"/>
      <c r="P114" s="1"/>
    </row>
    <row r="115" spans="1:16">
      <c r="A115" s="1"/>
      <c r="B115" s="1"/>
      <c r="C115" s="1"/>
      <c r="D115" s="1"/>
      <c r="E115" s="1"/>
      <c r="F115" s="1"/>
      <c r="G115" s="1"/>
      <c r="H115" s="1"/>
      <c r="I115" s="1"/>
      <c r="J115" s="1"/>
      <c r="K115" s="1"/>
      <c r="L115" s="1"/>
      <c r="M115" s="1"/>
      <c r="N115" s="1"/>
      <c r="O115" s="1"/>
      <c r="P115" s="1"/>
    </row>
    <row r="116" spans="1:16">
      <c r="A116" s="1"/>
      <c r="B116" s="1"/>
      <c r="C116" s="1"/>
      <c r="D116" s="1"/>
      <c r="E116" s="1"/>
      <c r="F116" s="1"/>
      <c r="G116" s="1"/>
      <c r="H116" s="1"/>
      <c r="I116" s="1"/>
      <c r="J116" s="1"/>
      <c r="K116" s="1"/>
      <c r="L116" s="1"/>
      <c r="M116" s="1"/>
      <c r="N116" s="1"/>
      <c r="O116" s="1"/>
      <c r="P116" s="1"/>
    </row>
    <row r="117" spans="1:16">
      <c r="A117" s="1"/>
      <c r="B117" s="1"/>
      <c r="C117" s="1"/>
      <c r="D117" s="1"/>
      <c r="E117" s="1"/>
      <c r="F117" s="1"/>
      <c r="G117" s="1"/>
      <c r="H117" s="1"/>
      <c r="I117" s="1"/>
      <c r="J117" s="1"/>
      <c r="K117" s="1"/>
      <c r="L117" s="1"/>
      <c r="M117" s="1"/>
      <c r="N117" s="1"/>
      <c r="O117" s="1"/>
      <c r="P117" s="1"/>
    </row>
    <row r="118" spans="1:16">
      <c r="A118" s="1"/>
      <c r="B118" s="1"/>
      <c r="C118" s="1"/>
      <c r="D118" s="1"/>
      <c r="E118" s="1"/>
      <c r="F118" s="1"/>
      <c r="G118" s="1"/>
      <c r="H118" s="1"/>
      <c r="I118" s="1"/>
      <c r="J118" s="1"/>
      <c r="K118" s="1"/>
      <c r="L118" s="1"/>
      <c r="M118" s="1"/>
      <c r="N118" s="1"/>
      <c r="O118" s="1"/>
      <c r="P118" s="1"/>
    </row>
    <row r="119" spans="1:16">
      <c r="A119" s="1"/>
      <c r="B119" s="1"/>
      <c r="C119" s="1"/>
      <c r="D119" s="1"/>
      <c r="E119" s="1"/>
      <c r="F119" s="1"/>
      <c r="G119" s="1"/>
      <c r="H119" s="1"/>
      <c r="I119" s="1"/>
      <c r="J119" s="1"/>
      <c r="K119" s="1"/>
      <c r="L119" s="1"/>
      <c r="M119" s="1"/>
      <c r="N119" s="1"/>
      <c r="O119" s="1"/>
      <c r="P119" s="1"/>
    </row>
    <row r="120" spans="1:16">
      <c r="A120" s="1"/>
      <c r="B120" s="1"/>
      <c r="C120" s="1"/>
      <c r="D120" s="1"/>
      <c r="E120" s="1"/>
      <c r="F120" s="1"/>
      <c r="G120" s="1"/>
      <c r="H120" s="1"/>
      <c r="I120" s="1"/>
      <c r="J120" s="1"/>
      <c r="K120" s="1"/>
      <c r="L120" s="1"/>
      <c r="M120" s="1"/>
      <c r="N120" s="1"/>
      <c r="O120" s="1"/>
      <c r="P120" s="1"/>
    </row>
    <row r="121" spans="1:16">
      <c r="A121" s="1"/>
      <c r="B121" s="1"/>
      <c r="C121" s="1"/>
      <c r="D121" s="1"/>
      <c r="E121" s="1"/>
      <c r="F121" s="1"/>
      <c r="G121" s="1"/>
      <c r="H121" s="1"/>
      <c r="I121" s="1"/>
      <c r="J121" s="1"/>
      <c r="K121" s="1"/>
      <c r="L121" s="1"/>
      <c r="M121" s="1"/>
      <c r="N121" s="1"/>
      <c r="O121" s="1"/>
      <c r="P121" s="1"/>
    </row>
    <row r="122" spans="1:16">
      <c r="A122" s="1"/>
      <c r="B122" s="1"/>
      <c r="C122" s="1"/>
      <c r="D122" s="1"/>
      <c r="E122" s="1"/>
      <c r="F122" s="1"/>
      <c r="G122" s="1"/>
      <c r="H122" s="1"/>
      <c r="I122" s="1"/>
      <c r="J122" s="1"/>
      <c r="K122" s="1"/>
      <c r="L122" s="1"/>
      <c r="M122" s="1"/>
      <c r="N122" s="1"/>
      <c r="O122" s="1"/>
      <c r="P122" s="1"/>
    </row>
    <row r="123" spans="1:16">
      <c r="A123" s="1"/>
      <c r="B123" s="1"/>
      <c r="C123" s="1"/>
      <c r="D123" s="1"/>
      <c r="E123" s="1"/>
      <c r="F123" s="1"/>
      <c r="G123" s="1"/>
      <c r="H123" s="1"/>
      <c r="I123" s="1"/>
      <c r="J123" s="1"/>
      <c r="K123" s="1"/>
      <c r="L123" s="1"/>
      <c r="M123" s="1"/>
      <c r="N123" s="1"/>
      <c r="O123" s="1"/>
      <c r="P123" s="1"/>
    </row>
    <row r="124" spans="1:16">
      <c r="A124" s="1"/>
      <c r="B124" s="1"/>
      <c r="C124" s="1"/>
      <c r="D124" s="1"/>
      <c r="E124" s="1"/>
      <c r="F124" s="1"/>
      <c r="G124" s="1"/>
      <c r="H124" s="1"/>
      <c r="I124" s="1"/>
      <c r="J124" s="1"/>
      <c r="K124" s="1"/>
      <c r="L124" s="1"/>
      <c r="M124" s="1"/>
      <c r="N124" s="1"/>
      <c r="O124" s="1"/>
      <c r="P124" s="1"/>
    </row>
    <row r="125" spans="1:16">
      <c r="A125" s="1"/>
      <c r="B125" s="1"/>
      <c r="C125" s="1"/>
      <c r="D125" s="1"/>
      <c r="E125" s="1"/>
      <c r="F125" s="1"/>
      <c r="G125" s="1"/>
      <c r="H125" s="1"/>
      <c r="I125" s="1"/>
      <c r="J125" s="1"/>
      <c r="K125" s="1"/>
      <c r="L125" s="1"/>
      <c r="M125" s="1"/>
      <c r="N125" s="1"/>
      <c r="O125" s="1"/>
      <c r="P125" s="1"/>
    </row>
    <row r="126" spans="1:16">
      <c r="A126" s="1"/>
      <c r="B126" s="1"/>
      <c r="C126" s="1"/>
      <c r="D126" s="1"/>
      <c r="E126" s="1"/>
      <c r="F126" s="1"/>
      <c r="G126" s="1"/>
      <c r="H126" s="1"/>
      <c r="I126" s="1"/>
      <c r="J126" s="1"/>
      <c r="K126" s="1"/>
      <c r="L126" s="1"/>
      <c r="M126" s="1"/>
      <c r="N126" s="1"/>
      <c r="O126" s="1"/>
      <c r="P126" s="1"/>
    </row>
    <row r="127" spans="1:16">
      <c r="A127" s="1"/>
      <c r="B127" s="1"/>
      <c r="C127" s="1"/>
      <c r="D127" s="1"/>
      <c r="E127" s="1"/>
      <c r="F127" s="1"/>
      <c r="G127" s="1"/>
      <c r="H127" s="1"/>
      <c r="I127" s="1"/>
      <c r="J127" s="1"/>
      <c r="K127" s="1"/>
      <c r="L127" s="1"/>
      <c r="M127" s="1"/>
      <c r="N127" s="1"/>
      <c r="O127" s="1"/>
      <c r="P127" s="1"/>
    </row>
    <row r="128" spans="1:16">
      <c r="A128" s="1"/>
      <c r="B128" s="1"/>
      <c r="C128" s="1"/>
      <c r="D128" s="1"/>
      <c r="E128" s="1"/>
      <c r="F128" s="1"/>
      <c r="G128" s="1"/>
      <c r="H128" s="1"/>
      <c r="I128" s="1"/>
      <c r="J128" s="1"/>
      <c r="K128" s="1"/>
      <c r="L128" s="1"/>
      <c r="M128" s="1"/>
      <c r="N128" s="1"/>
      <c r="O128" s="1"/>
      <c r="P128" s="1"/>
    </row>
    <row r="129" spans="1:16">
      <c r="A129" s="1"/>
      <c r="B129" s="1"/>
      <c r="C129" s="1"/>
      <c r="D129" s="1"/>
      <c r="E129" s="1"/>
      <c r="F129" s="1"/>
      <c r="G129" s="1"/>
      <c r="H129" s="1"/>
      <c r="I129" s="1"/>
      <c r="J129" s="1"/>
      <c r="K129" s="1"/>
      <c r="L129" s="1"/>
      <c r="M129" s="1"/>
      <c r="N129" s="1"/>
      <c r="O129" s="1"/>
      <c r="P129" s="1"/>
    </row>
    <row r="130" spans="1:16">
      <c r="A130" s="1"/>
      <c r="B130" s="1"/>
      <c r="C130" s="1"/>
      <c r="D130" s="1"/>
      <c r="E130" s="1"/>
      <c r="F130" s="1"/>
      <c r="G130" s="1"/>
      <c r="H130" s="1"/>
      <c r="I130" s="1"/>
      <c r="J130" s="1"/>
      <c r="K130" s="1"/>
      <c r="L130" s="1"/>
      <c r="M130" s="1"/>
      <c r="N130" s="1"/>
      <c r="O130" s="1"/>
      <c r="P130" s="1"/>
    </row>
    <row r="131" spans="1:16">
      <c r="A131" s="1"/>
      <c r="B131" s="1"/>
      <c r="C131" s="1"/>
      <c r="D131" s="1"/>
      <c r="E131" s="1"/>
      <c r="F131" s="1"/>
      <c r="G131" s="1"/>
      <c r="H131" s="1"/>
      <c r="I131" s="1"/>
      <c r="J131" s="1"/>
      <c r="K131" s="1"/>
      <c r="L131" s="1"/>
      <c r="M131" s="1"/>
      <c r="N131" s="1"/>
      <c r="O131" s="1"/>
      <c r="P131" s="1"/>
    </row>
    <row r="132" spans="1:16">
      <c r="A132" s="1"/>
      <c r="B132" s="1"/>
      <c r="C132" s="1"/>
      <c r="D132" s="1"/>
      <c r="E132" s="1"/>
      <c r="F132" s="1"/>
      <c r="G132" s="1"/>
      <c r="H132" s="1"/>
      <c r="I132" s="1"/>
      <c r="J132" s="1"/>
      <c r="K132" s="1"/>
      <c r="L132" s="1"/>
      <c r="M132" s="1"/>
      <c r="N132" s="1"/>
      <c r="O132" s="1"/>
      <c r="P132" s="1"/>
    </row>
    <row r="133" spans="1:16">
      <c r="A133" s="1"/>
      <c r="B133" s="1"/>
      <c r="C133" s="1"/>
      <c r="D133" s="1"/>
      <c r="E133" s="1"/>
      <c r="F133" s="1"/>
      <c r="G133" s="1"/>
      <c r="H133" s="1"/>
      <c r="I133" s="1"/>
      <c r="J133" s="1"/>
      <c r="K133" s="1"/>
      <c r="L133" s="1"/>
      <c r="M133" s="1"/>
      <c r="N133" s="1"/>
      <c r="O133" s="1"/>
      <c r="P133" s="1"/>
    </row>
    <row r="134" spans="1:16">
      <c r="A134" s="1"/>
      <c r="B134" s="1"/>
      <c r="C134" s="1"/>
      <c r="D134" s="1"/>
      <c r="E134" s="1"/>
      <c r="F134" s="1"/>
      <c r="G134" s="1"/>
      <c r="H134" s="1"/>
      <c r="I134" s="1"/>
      <c r="J134" s="1"/>
      <c r="K134" s="1"/>
      <c r="L134" s="1"/>
      <c r="M134" s="1"/>
      <c r="N134" s="1"/>
      <c r="O134" s="1"/>
      <c r="P134" s="1"/>
    </row>
    <row r="135" spans="1:16">
      <c r="A135" s="1"/>
      <c r="B135" s="1"/>
      <c r="C135" s="1"/>
      <c r="D135" s="1"/>
      <c r="E135" s="1"/>
      <c r="F135" s="1"/>
      <c r="G135" s="1"/>
      <c r="H135" s="1"/>
      <c r="I135" s="1"/>
      <c r="J135" s="1"/>
      <c r="K135" s="1"/>
      <c r="L135" s="1"/>
      <c r="M135" s="1"/>
      <c r="N135" s="1"/>
      <c r="O135" s="1"/>
      <c r="P135" s="1"/>
    </row>
    <row r="136" spans="1:16">
      <c r="A136" s="1"/>
      <c r="B136" s="1"/>
      <c r="C136" s="1"/>
      <c r="D136" s="1"/>
      <c r="E136" s="1"/>
      <c r="F136" s="1"/>
      <c r="G136" s="1"/>
      <c r="H136" s="1"/>
      <c r="I136" s="1"/>
      <c r="J136" s="1"/>
      <c r="K136" s="1"/>
      <c r="L136" s="1"/>
      <c r="M136" s="1"/>
      <c r="N136" s="1"/>
      <c r="O136" s="1"/>
      <c r="P136" s="1"/>
    </row>
    <row r="137" spans="1:16">
      <c r="A137" s="1"/>
      <c r="B137" s="1"/>
      <c r="C137" s="1"/>
      <c r="D137" s="1"/>
      <c r="E137" s="1"/>
      <c r="F137" s="1"/>
      <c r="G137" s="1"/>
      <c r="H137" s="1"/>
      <c r="I137" s="1"/>
      <c r="J137" s="1"/>
      <c r="K137" s="1"/>
      <c r="L137" s="1"/>
      <c r="M137" s="1"/>
      <c r="N137" s="1"/>
      <c r="O137" s="1"/>
      <c r="P137" s="1"/>
    </row>
    <row r="138" spans="1:16">
      <c r="A138" s="1"/>
      <c r="B138" s="1"/>
      <c r="C138" s="1"/>
      <c r="D138" s="1"/>
      <c r="E138" s="1"/>
      <c r="F138" s="1"/>
      <c r="G138" s="1"/>
      <c r="H138" s="1"/>
      <c r="I138" s="1"/>
      <c r="J138" s="1"/>
      <c r="K138" s="1"/>
      <c r="L138" s="1"/>
      <c r="M138" s="1"/>
      <c r="N138" s="1"/>
      <c r="O138" s="1"/>
      <c r="P138" s="1"/>
    </row>
    <row r="139" spans="1:16">
      <c r="A139" s="1"/>
      <c r="B139" s="1"/>
      <c r="C139" s="1"/>
      <c r="D139" s="1"/>
      <c r="E139" s="1"/>
      <c r="F139" s="1"/>
      <c r="G139" s="1"/>
      <c r="H139" s="1"/>
      <c r="I139" s="1"/>
      <c r="J139" s="1"/>
      <c r="K139" s="1"/>
      <c r="L139" s="1"/>
      <c r="M139" s="1"/>
      <c r="N139" s="1"/>
      <c r="O139" s="1"/>
      <c r="P139" s="1"/>
    </row>
    <row r="140" spans="1:16">
      <c r="A140" s="1"/>
      <c r="B140" s="1"/>
      <c r="C140" s="1"/>
      <c r="D140" s="1"/>
      <c r="E140" s="1"/>
      <c r="F140" s="1"/>
      <c r="G140" s="1"/>
      <c r="H140" s="1"/>
      <c r="I140" s="1"/>
      <c r="J140" s="1"/>
      <c r="K140" s="1"/>
      <c r="L140" s="1"/>
      <c r="M140" s="1"/>
      <c r="N140" s="1"/>
      <c r="O140" s="1"/>
      <c r="P140" s="1"/>
    </row>
    <row r="141" spans="1:16">
      <c r="A141" s="1"/>
      <c r="B141" s="1"/>
      <c r="C141" s="1"/>
      <c r="D141" s="1"/>
      <c r="E141" s="1"/>
      <c r="F141" s="1"/>
      <c r="G141" s="1"/>
      <c r="H141" s="1"/>
      <c r="I141" s="1"/>
      <c r="J141" s="1"/>
      <c r="K141" s="1"/>
      <c r="L141" s="1"/>
      <c r="M141" s="1"/>
      <c r="N141" s="1"/>
      <c r="O141" s="1"/>
      <c r="P141" s="1"/>
    </row>
    <row r="142" spans="1:16">
      <c r="A142" s="1"/>
      <c r="B142" s="1"/>
      <c r="C142" s="1"/>
      <c r="D142" s="1"/>
      <c r="E142" s="1"/>
      <c r="F142" s="1"/>
      <c r="G142" s="1"/>
      <c r="H142" s="1"/>
      <c r="I142" s="1"/>
      <c r="J142" s="1"/>
      <c r="K142" s="1"/>
      <c r="L142" s="1"/>
      <c r="M142" s="1"/>
      <c r="N142" s="1"/>
      <c r="O142" s="1"/>
      <c r="P142" s="1"/>
    </row>
    <row r="143" spans="1:16">
      <c r="A143" s="1"/>
      <c r="B143" s="1"/>
      <c r="C143" s="1"/>
      <c r="D143" s="1"/>
      <c r="E143" s="1"/>
      <c r="F143" s="1"/>
      <c r="G143" s="1"/>
      <c r="H143" s="1"/>
      <c r="I143" s="1"/>
      <c r="J143" s="1"/>
      <c r="K143" s="1"/>
      <c r="L143" s="1"/>
      <c r="M143" s="1"/>
      <c r="N143" s="1"/>
      <c r="O143" s="1"/>
      <c r="P143" s="1"/>
    </row>
    <row r="144" spans="1:16">
      <c r="A144" s="1"/>
      <c r="B144" s="1"/>
      <c r="C144" s="1"/>
      <c r="D144" s="1"/>
      <c r="E144" s="1"/>
      <c r="F144" s="1"/>
      <c r="G144" s="1"/>
      <c r="H144" s="1"/>
      <c r="I144" s="1"/>
      <c r="J144" s="1"/>
      <c r="K144" s="1"/>
      <c r="L144" s="1"/>
      <c r="M144" s="1"/>
      <c r="N144" s="1"/>
      <c r="O144" s="1"/>
      <c r="P144" s="1"/>
    </row>
    <row r="145" spans="1:16">
      <c r="A145" s="1"/>
      <c r="B145" s="1"/>
      <c r="C145" s="1"/>
      <c r="D145" s="1"/>
      <c r="E145" s="1"/>
      <c r="F145" s="1"/>
      <c r="G145" s="1"/>
      <c r="H145" s="1"/>
      <c r="I145" s="1"/>
      <c r="J145" s="1"/>
      <c r="K145" s="1"/>
      <c r="L145" s="1"/>
      <c r="M145" s="1"/>
      <c r="N145" s="1"/>
      <c r="O145" s="1"/>
      <c r="P145" s="1"/>
    </row>
    <row r="146" spans="1:16">
      <c r="A146" s="1"/>
      <c r="B146" s="1"/>
      <c r="C146" s="1"/>
      <c r="D146" s="1"/>
      <c r="E146" s="1"/>
      <c r="F146" s="1"/>
      <c r="G146" s="1"/>
      <c r="H146" s="1"/>
      <c r="I146" s="1"/>
      <c r="J146" s="1"/>
      <c r="K146" s="1"/>
      <c r="L146" s="1"/>
      <c r="M146" s="1"/>
      <c r="N146" s="1"/>
      <c r="O146" s="1"/>
      <c r="P146" s="1"/>
    </row>
    <row r="147" spans="1:16">
      <c r="A147" s="1"/>
      <c r="B147" s="1"/>
      <c r="C147" s="1"/>
      <c r="D147" s="1"/>
      <c r="E147" s="1"/>
      <c r="F147" s="1"/>
      <c r="G147" s="1"/>
      <c r="H147" s="1"/>
      <c r="I147" s="1"/>
      <c r="J147" s="1"/>
      <c r="K147" s="1"/>
      <c r="L147" s="1"/>
      <c r="M147" s="1"/>
      <c r="N147" s="1"/>
      <c r="O147" s="1"/>
      <c r="P147" s="1"/>
    </row>
    <row r="148" spans="1:16">
      <c r="A148" s="1"/>
      <c r="B148" s="1"/>
      <c r="C148" s="1"/>
      <c r="D148" s="1"/>
      <c r="E148" s="1"/>
      <c r="F148" s="1"/>
      <c r="G148" s="1"/>
      <c r="H148" s="1"/>
      <c r="I148" s="1"/>
      <c r="J148" s="1"/>
      <c r="K148" s="1"/>
      <c r="L148" s="1"/>
      <c r="M148" s="1"/>
      <c r="N148" s="1"/>
      <c r="O148" s="1"/>
      <c r="P148" s="1"/>
    </row>
    <row r="149" spans="1:16">
      <c r="A149" s="1"/>
      <c r="B149" s="1"/>
      <c r="C149" s="1"/>
      <c r="D149" s="1"/>
      <c r="E149" s="1"/>
      <c r="F149" s="1"/>
      <c r="G149" s="1"/>
      <c r="H149" s="1"/>
      <c r="I149" s="1"/>
      <c r="J149" s="1"/>
      <c r="K149" s="1"/>
      <c r="L149" s="1"/>
      <c r="M149" s="1"/>
      <c r="N149" s="1"/>
      <c r="O149" s="1"/>
      <c r="P149" s="1"/>
    </row>
    <row r="150" spans="1:16">
      <c r="A150" s="1"/>
      <c r="B150" s="1"/>
      <c r="C150" s="1"/>
      <c r="D150" s="1"/>
      <c r="E150" s="1"/>
      <c r="F150" s="1"/>
      <c r="G150" s="1"/>
      <c r="H150" s="1"/>
      <c r="I150" s="1"/>
      <c r="J150" s="1"/>
      <c r="K150" s="1"/>
      <c r="L150" s="1"/>
      <c r="M150" s="1"/>
      <c r="N150" s="1"/>
      <c r="O150" s="1"/>
      <c r="P150" s="1"/>
    </row>
    <row r="151" spans="1:16">
      <c r="A151" s="1"/>
      <c r="B151" s="1"/>
      <c r="C151" s="1"/>
      <c r="D151" s="1"/>
      <c r="E151" s="1"/>
      <c r="F151" s="1"/>
      <c r="G151" s="1"/>
      <c r="H151" s="1"/>
      <c r="I151" s="1"/>
      <c r="J151" s="1"/>
      <c r="K151" s="1"/>
      <c r="L151" s="1"/>
      <c r="M151" s="1"/>
      <c r="N151" s="1"/>
      <c r="O151" s="1"/>
      <c r="P151" s="1"/>
    </row>
    <row r="152" spans="1:16">
      <c r="A152" s="1"/>
      <c r="B152" s="1"/>
      <c r="C152" s="1"/>
      <c r="D152" s="1"/>
      <c r="E152" s="1"/>
      <c r="F152" s="1"/>
      <c r="G152" s="1"/>
      <c r="H152" s="1"/>
      <c r="I152" s="1"/>
      <c r="J152" s="1"/>
      <c r="K152" s="1"/>
      <c r="L152" s="1"/>
      <c r="M152" s="1"/>
      <c r="N152" s="1"/>
      <c r="O152" s="1"/>
      <c r="P152" s="1"/>
    </row>
    <row r="153" spans="1:16">
      <c r="A153" s="1"/>
      <c r="B153" s="1"/>
      <c r="C153" s="1"/>
      <c r="D153" s="1"/>
      <c r="E153" s="1"/>
      <c r="F153" s="1"/>
      <c r="G153" s="1"/>
      <c r="H153" s="1"/>
      <c r="I153" s="1"/>
      <c r="J153" s="1"/>
      <c r="K153" s="1"/>
      <c r="L153" s="1"/>
      <c r="M153" s="1"/>
      <c r="N153" s="1"/>
      <c r="O153" s="1"/>
      <c r="P153" s="1"/>
    </row>
    <row r="154" spans="1:16">
      <c r="A154" s="1"/>
      <c r="B154" s="1"/>
      <c r="C154" s="1"/>
      <c r="D154" s="1"/>
      <c r="E154" s="1"/>
      <c r="F154" s="1"/>
      <c r="G154" s="1"/>
      <c r="H154" s="1"/>
      <c r="I154" s="1"/>
      <c r="J154" s="1"/>
      <c r="K154" s="1"/>
      <c r="L154" s="1"/>
      <c r="M154" s="1"/>
      <c r="N154" s="1"/>
      <c r="O154" s="1"/>
      <c r="P154" s="1"/>
    </row>
    <row r="155" spans="1:16">
      <c r="A155" s="1"/>
      <c r="B155" s="1"/>
      <c r="C155" s="1"/>
      <c r="D155" s="1"/>
      <c r="E155" s="1"/>
      <c r="F155" s="1"/>
      <c r="G155" s="1"/>
      <c r="H155" s="1"/>
      <c r="I155" s="1"/>
      <c r="J155" s="1"/>
      <c r="K155" s="1"/>
      <c r="L155" s="1"/>
      <c r="M155" s="1"/>
      <c r="N155" s="1"/>
      <c r="O155" s="1"/>
      <c r="P155" s="1"/>
    </row>
    <row r="156" spans="1:16">
      <c r="A156" s="1"/>
      <c r="B156" s="1"/>
      <c r="C156" s="1"/>
      <c r="D156" s="1"/>
      <c r="E156" s="1"/>
      <c r="F156" s="1"/>
      <c r="G156" s="1"/>
      <c r="H156" s="1"/>
      <c r="I156" s="1"/>
      <c r="J156" s="1"/>
      <c r="K156" s="1"/>
      <c r="L156" s="1"/>
      <c r="M156" s="1"/>
      <c r="N156" s="1"/>
      <c r="O156" s="1"/>
      <c r="P156" s="1"/>
    </row>
    <row r="157" spans="1:16">
      <c r="A157" s="1"/>
      <c r="B157" s="1"/>
      <c r="C157" s="1"/>
      <c r="D157" s="1"/>
      <c r="E157" s="1"/>
      <c r="F157" s="1"/>
      <c r="G157" s="1"/>
      <c r="H157" s="1"/>
      <c r="I157" s="1"/>
      <c r="J157" s="1"/>
      <c r="K157" s="1"/>
      <c r="L157" s="1"/>
      <c r="M157" s="1"/>
      <c r="N157" s="1"/>
      <c r="O157" s="1"/>
      <c r="P157" s="1"/>
    </row>
    <row r="158" spans="1:16">
      <c r="A158" s="1"/>
      <c r="B158" s="1"/>
      <c r="C158" s="1"/>
      <c r="D158" s="1"/>
      <c r="E158" s="1"/>
      <c r="F158" s="1"/>
      <c r="G158" s="1"/>
      <c r="H158" s="1"/>
      <c r="I158" s="1"/>
      <c r="J158" s="1"/>
      <c r="K158" s="1"/>
      <c r="L158" s="1"/>
      <c r="M158" s="1"/>
      <c r="N158" s="1"/>
      <c r="O158" s="1"/>
      <c r="P158" s="1"/>
    </row>
    <row r="159" spans="1:16">
      <c r="A159" s="1"/>
      <c r="B159" s="1"/>
      <c r="C159" s="1"/>
      <c r="D159" s="1"/>
      <c r="E159" s="1"/>
      <c r="F159" s="1"/>
      <c r="G159" s="1"/>
      <c r="H159" s="1"/>
      <c r="I159" s="1"/>
      <c r="J159" s="1"/>
      <c r="K159" s="1"/>
      <c r="L159" s="1"/>
      <c r="M159" s="1"/>
      <c r="N159" s="1"/>
      <c r="O159" s="1"/>
      <c r="P159" s="1"/>
    </row>
    <row r="160" spans="1:16">
      <c r="A160" s="1"/>
      <c r="B160" s="1"/>
      <c r="C160" s="1"/>
      <c r="D160" s="1"/>
      <c r="E160" s="1"/>
      <c r="F160" s="1"/>
      <c r="G160" s="1"/>
      <c r="H160" s="1"/>
      <c r="I160" s="1"/>
      <c r="J160" s="1"/>
      <c r="K160" s="1"/>
      <c r="L160" s="1"/>
      <c r="M160" s="1"/>
      <c r="N160" s="1"/>
      <c r="O160" s="1"/>
      <c r="P160" s="1"/>
    </row>
    <row r="161" spans="1:16">
      <c r="A161" s="1"/>
      <c r="B161" s="1"/>
      <c r="C161" s="1"/>
      <c r="D161" s="1"/>
      <c r="E161" s="1"/>
      <c r="F161" s="1"/>
      <c r="G161" s="1"/>
      <c r="H161" s="1"/>
      <c r="I161" s="1"/>
      <c r="J161" s="1"/>
      <c r="K161" s="1"/>
      <c r="L161" s="1"/>
      <c r="M161" s="1"/>
      <c r="N161" s="1"/>
      <c r="O161" s="1"/>
      <c r="P161" s="1"/>
    </row>
    <row r="162" spans="1:16">
      <c r="A162" s="1"/>
      <c r="B162" s="1"/>
      <c r="C162" s="1"/>
      <c r="D162" s="1"/>
      <c r="E162" s="1"/>
      <c r="F162" s="1"/>
      <c r="G162" s="1"/>
      <c r="H162" s="1"/>
      <c r="I162" s="1"/>
      <c r="J162" s="1"/>
      <c r="K162" s="1"/>
      <c r="L162" s="1"/>
      <c r="M162" s="1"/>
      <c r="N162" s="1"/>
      <c r="O162" s="1"/>
      <c r="P162" s="1"/>
    </row>
    <row r="163" spans="1:16">
      <c r="A163" s="1"/>
      <c r="B163" s="1"/>
      <c r="C163" s="1"/>
      <c r="D163" s="1"/>
      <c r="E163" s="1"/>
      <c r="F163" s="1"/>
      <c r="G163" s="1"/>
      <c r="H163" s="1"/>
      <c r="I163" s="1"/>
      <c r="J163" s="1"/>
      <c r="K163" s="1"/>
      <c r="L163" s="1"/>
      <c r="M163" s="1"/>
      <c r="N163" s="1"/>
      <c r="O163" s="1"/>
      <c r="P163" s="1"/>
    </row>
    <row r="164" spans="1:16">
      <c r="A164" s="1"/>
      <c r="B164" s="1"/>
      <c r="C164" s="1"/>
      <c r="D164" s="1"/>
      <c r="E164" s="1"/>
      <c r="F164" s="1"/>
      <c r="G164" s="1"/>
      <c r="H164" s="1"/>
      <c r="I164" s="1"/>
      <c r="J164" s="1"/>
      <c r="K164" s="1"/>
      <c r="L164" s="1"/>
      <c r="M164" s="1"/>
      <c r="N164" s="1"/>
      <c r="O164" s="1"/>
      <c r="P164" s="1"/>
    </row>
    <row r="165" spans="1:16">
      <c r="A165" s="1"/>
      <c r="B165" s="1"/>
      <c r="C165" s="1"/>
      <c r="D165" s="1"/>
      <c r="E165" s="1"/>
      <c r="F165" s="1"/>
      <c r="G165" s="1"/>
      <c r="H165" s="1"/>
      <c r="I165" s="1"/>
      <c r="J165" s="1"/>
      <c r="K165" s="1"/>
      <c r="L165" s="1"/>
      <c r="M165" s="1"/>
      <c r="N165" s="1"/>
      <c r="O165" s="1"/>
      <c r="P165" s="1"/>
    </row>
    <row r="166" spans="1:16">
      <c r="A166" s="1"/>
      <c r="B166" s="1"/>
      <c r="C166" s="1"/>
      <c r="D166" s="1"/>
      <c r="E166" s="1"/>
      <c r="F166" s="1"/>
      <c r="G166" s="1"/>
      <c r="H166" s="1"/>
      <c r="I166" s="1"/>
      <c r="J166" s="1"/>
      <c r="K166" s="1"/>
      <c r="L166" s="1"/>
      <c r="M166" s="1"/>
      <c r="N166" s="1"/>
      <c r="O166" s="1"/>
      <c r="P166" s="1"/>
    </row>
    <row r="167" spans="1:16">
      <c r="A167" s="1"/>
      <c r="B167" s="1"/>
      <c r="C167" s="1"/>
      <c r="D167" s="1"/>
      <c r="E167" s="1"/>
      <c r="F167" s="1"/>
      <c r="G167" s="1"/>
      <c r="H167" s="1"/>
      <c r="I167" s="1"/>
      <c r="J167" s="1"/>
      <c r="K167" s="1"/>
      <c r="L167" s="1"/>
      <c r="M167" s="1"/>
      <c r="N167" s="1"/>
      <c r="O167" s="1"/>
      <c r="P167" s="1"/>
    </row>
    <row r="168" spans="1:16">
      <c r="A168" s="1"/>
      <c r="B168" s="1"/>
      <c r="C168" s="1"/>
      <c r="D168" s="1"/>
      <c r="E168" s="1"/>
      <c r="F168" s="1"/>
      <c r="G168" s="1"/>
      <c r="H168" s="1"/>
      <c r="I168" s="1"/>
      <c r="J168" s="1"/>
      <c r="K168" s="1"/>
      <c r="L168" s="1"/>
      <c r="M168" s="1"/>
      <c r="N168" s="1"/>
      <c r="O168" s="1"/>
      <c r="P168" s="1"/>
    </row>
    <row r="169" spans="1:16">
      <c r="A169" s="1"/>
      <c r="B169" s="1"/>
      <c r="C169" s="1"/>
      <c r="D169" s="1"/>
      <c r="E169" s="1"/>
      <c r="F169" s="1"/>
      <c r="G169" s="1"/>
      <c r="H169" s="1"/>
      <c r="I169" s="1"/>
      <c r="J169" s="1"/>
      <c r="K169" s="1"/>
      <c r="L169" s="1"/>
      <c r="M169" s="1"/>
      <c r="N169" s="1"/>
      <c r="O169" s="1"/>
      <c r="P169" s="1"/>
    </row>
    <row r="170" spans="1:16">
      <c r="A170" s="1"/>
      <c r="B170" s="1"/>
      <c r="C170" s="1"/>
      <c r="D170" s="1"/>
      <c r="E170" s="1"/>
      <c r="F170" s="1"/>
      <c r="G170" s="1"/>
      <c r="H170" s="1"/>
      <c r="I170" s="1"/>
      <c r="J170" s="1"/>
      <c r="K170" s="1"/>
      <c r="L170" s="1"/>
      <c r="M170" s="1"/>
      <c r="N170" s="1"/>
      <c r="O170" s="1"/>
      <c r="P170" s="1"/>
    </row>
    <row r="171" spans="1:16">
      <c r="A171" s="1"/>
      <c r="B171" s="1"/>
      <c r="C171" s="1"/>
      <c r="D171" s="1"/>
      <c r="E171" s="1"/>
      <c r="F171" s="1"/>
      <c r="G171" s="1"/>
      <c r="H171" s="1"/>
      <c r="I171" s="1"/>
      <c r="J171" s="1"/>
      <c r="K171" s="1"/>
      <c r="L171" s="1"/>
      <c r="M171" s="1"/>
      <c r="N171" s="1"/>
      <c r="O171" s="1"/>
      <c r="P171" s="1"/>
    </row>
    <row r="172" spans="1:16">
      <c r="A172" s="1"/>
      <c r="B172" s="1"/>
      <c r="C172" s="1"/>
      <c r="D172" s="1"/>
      <c r="E172" s="1"/>
      <c r="F172" s="1"/>
      <c r="G172" s="1"/>
      <c r="H172" s="1"/>
      <c r="I172" s="1"/>
      <c r="J172" s="1"/>
      <c r="K172" s="1"/>
      <c r="L172" s="1"/>
      <c r="M172" s="1"/>
      <c r="N172" s="1"/>
      <c r="O172" s="1"/>
      <c r="P172" s="1"/>
    </row>
  </sheetData>
  <pageMargins left="0.7" right="0.7" top="0.75" bottom="0.75" header="0.51180555555555496" footer="0.51180555555555496"/>
  <pageSetup firstPageNumber="0" orientation="portrait" horizontalDpi="300" verticalDpi="300" r:id="rId1"/>
  <headerFooter>
    <oddFooter>&amp;C&amp;7&amp;B&amp;"Arial"Document Classification: KPMG 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68"/>
  <sheetViews>
    <sheetView showGridLines="0" zoomScale="80" zoomScaleNormal="80" workbookViewId="0">
      <selection activeCell="F86" sqref="F86"/>
    </sheetView>
  </sheetViews>
  <sheetFormatPr defaultColWidth="8.5546875" defaultRowHeight="14.4"/>
  <cols>
    <col min="5" max="5" width="15.5546875" customWidth="1"/>
    <col min="6" max="15" width="14.6640625" customWidth="1"/>
  </cols>
  <sheetData>
    <row r="1" spans="1:16">
      <c r="A1" s="1"/>
      <c r="B1" s="1"/>
      <c r="C1" s="1"/>
      <c r="D1" s="1"/>
      <c r="E1" s="1"/>
      <c r="F1" s="1"/>
      <c r="G1" s="1"/>
      <c r="H1" s="1"/>
      <c r="I1" s="1"/>
      <c r="J1" s="1"/>
      <c r="K1" s="1"/>
      <c r="L1" s="1"/>
      <c r="M1" s="1"/>
      <c r="N1" s="1"/>
      <c r="O1" s="1"/>
      <c r="P1" s="1"/>
    </row>
    <row r="2" spans="1:16">
      <c r="A2" s="2" t="s">
        <v>418</v>
      </c>
      <c r="B2" s="3"/>
      <c r="C2" s="3"/>
      <c r="D2" s="3"/>
      <c r="E2" s="3"/>
      <c r="F2" s="3"/>
      <c r="G2" s="3"/>
      <c r="H2" s="3"/>
      <c r="I2" s="3"/>
      <c r="J2" s="3"/>
      <c r="K2" s="3"/>
      <c r="L2" s="3"/>
      <c r="M2" s="3"/>
      <c r="N2" s="3"/>
      <c r="O2" s="3"/>
    </row>
    <row r="3" spans="1:16">
      <c r="A3" s="1"/>
      <c r="B3" s="1"/>
      <c r="C3" s="1"/>
      <c r="D3" s="1"/>
      <c r="E3" s="1"/>
      <c r="F3" s="1"/>
      <c r="G3" s="1"/>
      <c r="H3" s="1"/>
      <c r="I3" s="1"/>
      <c r="J3" s="1"/>
      <c r="K3" s="1"/>
      <c r="L3" s="1"/>
      <c r="M3" s="1"/>
      <c r="N3" s="1"/>
      <c r="O3" s="1"/>
    </row>
    <row r="4" spans="1:16">
      <c r="A4" s="4"/>
      <c r="B4" s="4"/>
      <c r="C4" s="4"/>
      <c r="D4" s="4"/>
      <c r="E4" s="5" t="str">
        <f>'Sisend-Gen'!E4</f>
        <v>Perioodi number</v>
      </c>
      <c r="F4" s="6">
        <f>'Sisend-Gen'!F4</f>
        <v>1</v>
      </c>
      <c r="G4" s="4">
        <f>'Sisend-Gen'!G4</f>
        <v>2</v>
      </c>
      <c r="H4" s="4">
        <f>'Sisend-Gen'!H4</f>
        <v>3</v>
      </c>
      <c r="I4" s="4">
        <f>'Sisend-Gen'!I4</f>
        <v>4</v>
      </c>
      <c r="J4" s="4">
        <f>'Sisend-Gen'!J4</f>
        <v>5</v>
      </c>
      <c r="K4" s="4">
        <f>'Sisend-Gen'!K4</f>
        <v>6</v>
      </c>
      <c r="L4" s="4">
        <f>'Sisend-Gen'!L4</f>
        <v>7</v>
      </c>
      <c r="M4" s="4">
        <f>'Sisend-Gen'!M4</f>
        <v>8</v>
      </c>
      <c r="N4" s="4">
        <f>'Sisend-Gen'!N4</f>
        <v>9</v>
      </c>
      <c r="O4" s="4">
        <f>'Sisend-Gen'!O4</f>
        <v>10</v>
      </c>
    </row>
    <row r="5" spans="1:16">
      <c r="A5" s="4"/>
      <c r="B5" s="4"/>
      <c r="C5" s="4"/>
      <c r="D5" s="4"/>
      <c r="E5" s="5" t="str">
        <f>'Sisend-Gen'!E5</f>
        <v>Aasta algus</v>
      </c>
      <c r="F5" s="7">
        <f>'Sisend-Gen'!F5</f>
        <v>44197</v>
      </c>
      <c r="G5" s="7">
        <f>'Sisend-Gen'!G5</f>
        <v>44562</v>
      </c>
      <c r="H5" s="7">
        <f>'Sisend-Gen'!H5</f>
        <v>44927</v>
      </c>
      <c r="I5" s="7">
        <f>'Sisend-Gen'!I5</f>
        <v>45292</v>
      </c>
      <c r="J5" s="7">
        <f>'Sisend-Gen'!J5</f>
        <v>45658</v>
      </c>
      <c r="K5" s="7">
        <f>'Sisend-Gen'!K5</f>
        <v>46023</v>
      </c>
      <c r="L5" s="7">
        <f>'Sisend-Gen'!L5</f>
        <v>46388</v>
      </c>
      <c r="M5" s="7">
        <f>'Sisend-Gen'!M5</f>
        <v>46753</v>
      </c>
      <c r="N5" s="7">
        <f>'Sisend-Gen'!N5</f>
        <v>47119</v>
      </c>
      <c r="O5" s="7">
        <f>'Sisend-Gen'!O5</f>
        <v>47484</v>
      </c>
    </row>
    <row r="6" spans="1:16">
      <c r="A6" s="4"/>
      <c r="B6" s="4"/>
      <c r="C6" s="4"/>
      <c r="D6" s="4"/>
      <c r="E6" s="5" t="str">
        <f>'Sisend-Gen'!E6</f>
        <v>Aasta lõpp</v>
      </c>
      <c r="F6" s="7">
        <f>'Sisend-Gen'!F6</f>
        <v>44561</v>
      </c>
      <c r="G6" s="7">
        <f>'Sisend-Gen'!G6</f>
        <v>44926</v>
      </c>
      <c r="H6" s="7">
        <f>'Sisend-Gen'!H6</f>
        <v>45291</v>
      </c>
      <c r="I6" s="7">
        <f>'Sisend-Gen'!I6</f>
        <v>45657</v>
      </c>
      <c r="J6" s="7">
        <f>'Sisend-Gen'!J6</f>
        <v>46022</v>
      </c>
      <c r="K6" s="7">
        <f>'Sisend-Gen'!K6</f>
        <v>46387</v>
      </c>
      <c r="L6" s="7">
        <f>'Sisend-Gen'!L6</f>
        <v>46752</v>
      </c>
      <c r="M6" s="7">
        <f>'Sisend-Gen'!M6</f>
        <v>47118</v>
      </c>
      <c r="N6" s="7">
        <f>'Sisend-Gen'!N6</f>
        <v>47483</v>
      </c>
      <c r="O6" s="7">
        <f>'Sisend-Gen'!O6</f>
        <v>47848</v>
      </c>
    </row>
    <row r="7" spans="1:16">
      <c r="A7" s="1"/>
      <c r="B7" s="1"/>
      <c r="C7" s="1"/>
      <c r="D7" s="1"/>
      <c r="E7" s="1"/>
      <c r="F7" s="1"/>
      <c r="G7" s="1"/>
      <c r="H7" s="1"/>
      <c r="I7" s="1"/>
      <c r="J7" s="1"/>
      <c r="K7" s="1"/>
      <c r="L7" s="1"/>
      <c r="M7" s="1"/>
      <c r="N7" s="1"/>
      <c r="O7" s="1"/>
      <c r="P7" s="1"/>
    </row>
    <row r="8" spans="1:16">
      <c r="A8" s="14" t="s">
        <v>345</v>
      </c>
      <c r="B8" s="1"/>
      <c r="C8" s="1"/>
      <c r="D8" s="1"/>
      <c r="E8" s="1"/>
      <c r="F8" s="1"/>
      <c r="G8" s="1"/>
      <c r="H8" s="1"/>
      <c r="I8" s="1"/>
      <c r="J8" s="1"/>
      <c r="K8" s="1"/>
      <c r="L8" s="1"/>
      <c r="M8" s="1"/>
      <c r="N8" s="1"/>
      <c r="O8" s="1"/>
      <c r="P8" s="1"/>
    </row>
    <row r="9" spans="1:16">
      <c r="A9" s="1"/>
      <c r="B9" s="1"/>
      <c r="C9" s="1"/>
      <c r="D9" s="1"/>
      <c r="E9" s="1"/>
      <c r="F9" s="1"/>
      <c r="G9" s="1"/>
      <c r="H9" s="1"/>
      <c r="I9" s="1"/>
      <c r="J9" s="1"/>
      <c r="K9" s="1"/>
      <c r="L9" s="1"/>
      <c r="M9" s="1"/>
      <c r="N9" s="1"/>
      <c r="O9" s="1"/>
      <c r="P9" s="1"/>
    </row>
    <row r="10" spans="1:16">
      <c r="A10" s="14" t="s">
        <v>419</v>
      </c>
      <c r="B10" s="1"/>
      <c r="C10" s="1"/>
      <c r="D10" s="1"/>
      <c r="E10" s="1"/>
      <c r="F10" s="1"/>
      <c r="G10" s="1"/>
      <c r="H10" s="1"/>
      <c r="I10" s="1"/>
      <c r="J10" s="1"/>
      <c r="K10" s="1"/>
      <c r="L10" s="1"/>
      <c r="M10" s="1"/>
      <c r="N10" s="1"/>
      <c r="O10" s="1"/>
      <c r="P10" s="1"/>
    </row>
    <row r="11" spans="1:16">
      <c r="A11" s="1"/>
      <c r="B11" s="1"/>
      <c r="C11" s="1"/>
      <c r="D11" s="1"/>
      <c r="E11" s="1"/>
      <c r="F11" s="1"/>
      <c r="G11" s="1"/>
      <c r="H11" s="1"/>
      <c r="I11" s="1"/>
      <c r="J11" s="1"/>
      <c r="K11" s="1"/>
      <c r="L11" s="1"/>
      <c r="M11" s="1"/>
      <c r="N11" s="1"/>
      <c r="O11" s="1"/>
      <c r="P11" s="1"/>
    </row>
    <row r="12" spans="1:16">
      <c r="A12" s="1" t="s">
        <v>346</v>
      </c>
      <c r="B12" s="1"/>
      <c r="C12" s="1"/>
      <c r="D12" s="1"/>
      <c r="E12" s="1"/>
      <c r="F12" s="24">
        <f>'Sisend-Gen'!F135</f>
        <v>0</v>
      </c>
      <c r="G12" s="24">
        <f>'Sisend-Gen'!G135</f>
        <v>0</v>
      </c>
      <c r="H12" s="24">
        <f>'Sisend-Gen'!H135</f>
        <v>0</v>
      </c>
      <c r="I12" s="24">
        <f>'Sisend-Gen'!I135</f>
        <v>0</v>
      </c>
      <c r="J12" s="24">
        <f>'Sisend-Gen'!J135</f>
        <v>0</v>
      </c>
      <c r="K12" s="24">
        <f>'Sisend-Gen'!K135</f>
        <v>0</v>
      </c>
      <c r="L12" s="24">
        <f>'Sisend-Gen'!L135</f>
        <v>0</v>
      </c>
      <c r="M12" s="24">
        <f>'Sisend-Gen'!M135</f>
        <v>0</v>
      </c>
      <c r="N12" s="24">
        <f>'Sisend-Gen'!N135</f>
        <v>0</v>
      </c>
      <c r="O12" s="24">
        <f>'Sisend-Gen'!O135</f>
        <v>0</v>
      </c>
      <c r="P12" s="1" t="s">
        <v>149</v>
      </c>
    </row>
    <row r="13" spans="1:16">
      <c r="A13" s="1" t="s">
        <v>347</v>
      </c>
      <c r="B13" s="1"/>
      <c r="C13" s="1"/>
      <c r="D13" s="1"/>
      <c r="E13" s="1"/>
      <c r="F13" s="24">
        <f>'Sisend-Gen'!F158</f>
        <v>0</v>
      </c>
      <c r="G13" s="24">
        <f>'Sisend-Gen'!G158</f>
        <v>0</v>
      </c>
      <c r="H13" s="24">
        <f>'Sisend-Gen'!H158</f>
        <v>0</v>
      </c>
      <c r="I13" s="24">
        <f>'Sisend-Gen'!I158</f>
        <v>0</v>
      </c>
      <c r="J13" s="24">
        <f>'Sisend-Gen'!J158</f>
        <v>0</v>
      </c>
      <c r="K13" s="24">
        <f>'Sisend-Gen'!K158</f>
        <v>0</v>
      </c>
      <c r="L13" s="24">
        <f>'Sisend-Gen'!L158</f>
        <v>0</v>
      </c>
      <c r="M13" s="24">
        <f>'Sisend-Gen'!M158</f>
        <v>0</v>
      </c>
      <c r="N13" s="24">
        <f>'Sisend-Gen'!N158</f>
        <v>0</v>
      </c>
      <c r="O13" s="24">
        <f>'Sisend-Gen'!O158</f>
        <v>0</v>
      </c>
      <c r="P13" s="1" t="s">
        <v>149</v>
      </c>
    </row>
    <row r="14" spans="1:16">
      <c r="A14" s="1" t="s">
        <v>348</v>
      </c>
      <c r="B14" s="1"/>
      <c r="C14" s="1"/>
      <c r="D14" s="1"/>
      <c r="E14" s="1"/>
      <c r="F14" s="24">
        <f t="shared" ref="F14:O14" si="0">F12-F13</f>
        <v>0</v>
      </c>
      <c r="G14" s="24">
        <f t="shared" si="0"/>
        <v>0</v>
      </c>
      <c r="H14" s="24">
        <f t="shared" si="0"/>
        <v>0</v>
      </c>
      <c r="I14" s="24">
        <f t="shared" si="0"/>
        <v>0</v>
      </c>
      <c r="J14" s="24">
        <f t="shared" si="0"/>
        <v>0</v>
      </c>
      <c r="K14" s="24">
        <f t="shared" si="0"/>
        <v>0</v>
      </c>
      <c r="L14" s="24">
        <f t="shared" si="0"/>
        <v>0</v>
      </c>
      <c r="M14" s="24">
        <f t="shared" si="0"/>
        <v>0</v>
      </c>
      <c r="N14" s="24">
        <f t="shared" si="0"/>
        <v>0</v>
      </c>
      <c r="O14" s="24">
        <f t="shared" si="0"/>
        <v>0</v>
      </c>
      <c r="P14" s="1" t="s">
        <v>149</v>
      </c>
    </row>
    <row r="15" spans="1:16">
      <c r="A15" s="1"/>
      <c r="B15" s="1"/>
      <c r="C15" s="1"/>
      <c r="D15" s="1"/>
      <c r="E15" s="1"/>
      <c r="F15" s="1"/>
      <c r="G15" s="1"/>
      <c r="H15" s="1"/>
      <c r="I15" s="1"/>
      <c r="J15" s="1"/>
      <c r="K15" s="1"/>
      <c r="L15" s="1"/>
      <c r="M15" s="1"/>
      <c r="N15" s="1"/>
      <c r="O15" s="1"/>
      <c r="P15" s="1"/>
    </row>
    <row r="16" spans="1:16">
      <c r="A16" s="1" t="s">
        <v>420</v>
      </c>
      <c r="B16" s="1"/>
      <c r="C16" s="1"/>
      <c r="D16" s="1"/>
      <c r="E16" s="1"/>
      <c r="F16" s="22">
        <f>'Sisend-Gen'!F187</f>
        <v>45.311999999999998</v>
      </c>
      <c r="G16" s="22">
        <f>'Sisend-Gen'!G187</f>
        <v>45.311999999999998</v>
      </c>
      <c r="H16" s="22">
        <f>'Sisend-Gen'!H187</f>
        <v>45.311999999999998</v>
      </c>
      <c r="I16" s="22">
        <f>'Sisend-Gen'!I187</f>
        <v>45.311999999999998</v>
      </c>
      <c r="J16" s="22">
        <f>'Sisend-Gen'!J187</f>
        <v>45.311999999999998</v>
      </c>
      <c r="K16" s="22">
        <f>'Sisend-Gen'!K187</f>
        <v>45.311999999999998</v>
      </c>
      <c r="L16" s="22">
        <f>'Sisend-Gen'!L187</f>
        <v>45.311999999999998</v>
      </c>
      <c r="M16" s="22">
        <f>'Sisend-Gen'!M187</f>
        <v>45.311999999999998</v>
      </c>
      <c r="N16" s="22">
        <f>'Sisend-Gen'!N187</f>
        <v>45.311999999999998</v>
      </c>
      <c r="O16" s="22">
        <f>'Sisend-Gen'!O187</f>
        <v>45.311999999999998</v>
      </c>
      <c r="P16" s="1" t="s">
        <v>149</v>
      </c>
    </row>
    <row r="17" spans="1:16">
      <c r="A17" s="1" t="s">
        <v>350</v>
      </c>
      <c r="B17" s="1"/>
      <c r="C17" s="1"/>
      <c r="D17" s="1"/>
      <c r="E17" s="1"/>
      <c r="F17" s="22">
        <f t="shared" ref="F17:O17" si="1">F14/F16</f>
        <v>0</v>
      </c>
      <c r="G17" s="22">
        <f t="shared" si="1"/>
        <v>0</v>
      </c>
      <c r="H17" s="22">
        <f t="shared" si="1"/>
        <v>0</v>
      </c>
      <c r="I17" s="22">
        <f t="shared" si="1"/>
        <v>0</v>
      </c>
      <c r="J17" s="22">
        <f t="shared" si="1"/>
        <v>0</v>
      </c>
      <c r="K17" s="22">
        <f t="shared" si="1"/>
        <v>0</v>
      </c>
      <c r="L17" s="22">
        <f t="shared" si="1"/>
        <v>0</v>
      </c>
      <c r="M17" s="22">
        <f t="shared" si="1"/>
        <v>0</v>
      </c>
      <c r="N17" s="22">
        <f t="shared" si="1"/>
        <v>0</v>
      </c>
      <c r="O17" s="22">
        <f t="shared" si="1"/>
        <v>0</v>
      </c>
      <c r="P17" s="1"/>
    </row>
    <row r="18" spans="1:16">
      <c r="A18" s="1"/>
      <c r="B18" s="1"/>
      <c r="C18" s="1"/>
      <c r="D18" s="1"/>
      <c r="E18" s="1"/>
      <c r="F18" s="1"/>
      <c r="G18" s="1"/>
      <c r="H18" s="1"/>
      <c r="I18" s="1"/>
      <c r="J18" s="1"/>
      <c r="K18" s="1"/>
      <c r="L18" s="1"/>
      <c r="M18" s="1"/>
      <c r="N18" s="1"/>
      <c r="O18" s="1"/>
      <c r="P18" s="1"/>
    </row>
    <row r="19" spans="1:16">
      <c r="A19" s="1" t="s">
        <v>421</v>
      </c>
      <c r="B19" s="1"/>
      <c r="C19" s="1"/>
      <c r="D19" s="1"/>
      <c r="E19" s="1"/>
      <c r="F19" s="22">
        <f>'Sisend-Gen'!F300</f>
        <v>-0.25700000000000001</v>
      </c>
      <c r="G19" s="22">
        <f>'Sisend-Gen'!G300</f>
        <v>-0.25700000000000001</v>
      </c>
      <c r="H19" s="22">
        <f>'Sisend-Gen'!H300</f>
        <v>-0.25700000000000001</v>
      </c>
      <c r="I19" s="22">
        <f>'Sisend-Gen'!I300</f>
        <v>-0.25700000000000001</v>
      </c>
      <c r="J19" s="22">
        <f>'Sisend-Gen'!J300</f>
        <v>-0.25700000000000001</v>
      </c>
      <c r="K19" s="22">
        <f>'Sisend-Gen'!K300</f>
        <v>-0.25700000000000001</v>
      </c>
      <c r="L19" s="22">
        <f>'Sisend-Gen'!L300</f>
        <v>-0.25700000000000001</v>
      </c>
      <c r="M19" s="22">
        <f>'Sisend-Gen'!M300</f>
        <v>-0.25700000000000001</v>
      </c>
      <c r="N19" s="22">
        <f>'Sisend-Gen'!N300</f>
        <v>-0.25700000000000001</v>
      </c>
      <c r="O19" s="22">
        <f>'Sisend-Gen'!O300</f>
        <v>-0.25700000000000001</v>
      </c>
      <c r="P19" s="1"/>
    </row>
    <row r="20" spans="1:16">
      <c r="A20" s="1" t="s">
        <v>352</v>
      </c>
      <c r="B20" s="1"/>
      <c r="C20" s="1"/>
      <c r="D20" s="1"/>
      <c r="E20" s="1"/>
      <c r="F20" s="24">
        <f t="shared" ref="F20:O20" si="2">F17*F19</f>
        <v>0</v>
      </c>
      <c r="G20" s="24">
        <f t="shared" si="2"/>
        <v>0</v>
      </c>
      <c r="H20" s="24">
        <f t="shared" si="2"/>
        <v>0</v>
      </c>
      <c r="I20" s="24">
        <f t="shared" si="2"/>
        <v>0</v>
      </c>
      <c r="J20" s="24">
        <f t="shared" si="2"/>
        <v>0</v>
      </c>
      <c r="K20" s="24">
        <f t="shared" si="2"/>
        <v>0</v>
      </c>
      <c r="L20" s="24">
        <f t="shared" si="2"/>
        <v>0</v>
      </c>
      <c r="M20" s="24">
        <f t="shared" si="2"/>
        <v>0</v>
      </c>
      <c r="N20" s="24">
        <f t="shared" si="2"/>
        <v>0</v>
      </c>
      <c r="O20" s="24">
        <f t="shared" si="2"/>
        <v>0</v>
      </c>
      <c r="P20" s="1"/>
    </row>
    <row r="21" spans="1:16">
      <c r="A21" s="1"/>
      <c r="B21" s="1"/>
      <c r="C21" s="1"/>
      <c r="D21" s="1"/>
      <c r="E21" s="1"/>
      <c r="F21" s="1"/>
      <c r="G21" s="1"/>
      <c r="H21" s="1"/>
      <c r="I21" s="1"/>
      <c r="J21" s="1"/>
      <c r="K21" s="1"/>
      <c r="L21" s="1"/>
      <c r="M21" s="1"/>
      <c r="N21" s="1"/>
      <c r="O21" s="1"/>
      <c r="P21" s="1"/>
    </row>
    <row r="22" spans="1:16">
      <c r="A22" s="1" t="s">
        <v>422</v>
      </c>
      <c r="B22" s="1"/>
      <c r="C22" s="1"/>
      <c r="D22" s="1"/>
      <c r="E22" s="1"/>
      <c r="F22" s="22">
        <f>'Sisend-Gen'!F78</f>
        <v>2044721.25</v>
      </c>
      <c r="G22" s="22">
        <f>'Sisend-Gen'!G78</f>
        <v>2044721.25</v>
      </c>
      <c r="H22" s="22">
        <f>'Sisend-Gen'!H78</f>
        <v>2044721.25</v>
      </c>
      <c r="I22" s="22">
        <f>'Sisend-Gen'!I78</f>
        <v>2044721.25</v>
      </c>
      <c r="J22" s="22">
        <f>'Sisend-Gen'!J78</f>
        <v>2044721.25</v>
      </c>
      <c r="K22" s="22">
        <f>'Sisend-Gen'!K78</f>
        <v>2044721.25</v>
      </c>
      <c r="L22" s="22">
        <f>'Sisend-Gen'!L78</f>
        <v>2044721.25</v>
      </c>
      <c r="M22" s="22">
        <f>'Sisend-Gen'!M78</f>
        <v>2044721.25</v>
      </c>
      <c r="N22" s="22">
        <f>'Sisend-Gen'!N78</f>
        <v>2044721.25</v>
      </c>
      <c r="O22" s="22">
        <f>'Sisend-Gen'!O78</f>
        <v>2044721.25</v>
      </c>
      <c r="P22" s="1" t="s">
        <v>40</v>
      </c>
    </row>
    <row r="23" spans="1:16">
      <c r="A23" s="1" t="s">
        <v>423</v>
      </c>
      <c r="B23" s="1"/>
      <c r="C23" s="1"/>
      <c r="D23" s="1"/>
      <c r="E23" s="1"/>
      <c r="F23" s="22">
        <f t="shared" ref="F23:O23" si="3">F22/(1+F20)</f>
        <v>2044721.25</v>
      </c>
      <c r="G23" s="22">
        <f t="shared" si="3"/>
        <v>2044721.25</v>
      </c>
      <c r="H23" s="22">
        <f t="shared" si="3"/>
        <v>2044721.25</v>
      </c>
      <c r="I23" s="22">
        <f t="shared" si="3"/>
        <v>2044721.25</v>
      </c>
      <c r="J23" s="22">
        <f t="shared" si="3"/>
        <v>2044721.25</v>
      </c>
      <c r="K23" s="22">
        <f t="shared" si="3"/>
        <v>2044721.25</v>
      </c>
      <c r="L23" s="22">
        <f t="shared" si="3"/>
        <v>2044721.25</v>
      </c>
      <c r="M23" s="22">
        <f t="shared" si="3"/>
        <v>2044721.25</v>
      </c>
      <c r="N23" s="22">
        <f t="shared" si="3"/>
        <v>2044721.25</v>
      </c>
      <c r="O23" s="22">
        <f t="shared" si="3"/>
        <v>2044721.25</v>
      </c>
      <c r="P23" s="1" t="s">
        <v>40</v>
      </c>
    </row>
    <row r="24" spans="1:16">
      <c r="A24" s="14" t="s">
        <v>355</v>
      </c>
      <c r="B24" s="14"/>
      <c r="C24" s="14"/>
      <c r="D24" s="14"/>
      <c r="E24" s="14"/>
      <c r="F24" s="24">
        <f t="shared" ref="F24:O24" si="4">F23-F22</f>
        <v>0</v>
      </c>
      <c r="G24" s="24">
        <f t="shared" si="4"/>
        <v>0</v>
      </c>
      <c r="H24" s="24">
        <f t="shared" si="4"/>
        <v>0</v>
      </c>
      <c r="I24" s="24">
        <f t="shared" si="4"/>
        <v>0</v>
      </c>
      <c r="J24" s="24">
        <f t="shared" si="4"/>
        <v>0</v>
      </c>
      <c r="K24" s="24">
        <f t="shared" si="4"/>
        <v>0</v>
      </c>
      <c r="L24" s="24">
        <f t="shared" si="4"/>
        <v>0</v>
      </c>
      <c r="M24" s="24">
        <f t="shared" si="4"/>
        <v>0</v>
      </c>
      <c r="N24" s="24">
        <f t="shared" si="4"/>
        <v>0</v>
      </c>
      <c r="O24" s="24">
        <f t="shared" si="4"/>
        <v>0</v>
      </c>
      <c r="P24" s="1" t="s">
        <v>40</v>
      </c>
    </row>
    <row r="25" spans="1:16">
      <c r="A25" s="1"/>
      <c r="B25" s="1"/>
      <c r="C25" s="1"/>
      <c r="D25" s="1"/>
      <c r="E25" s="1"/>
      <c r="F25" s="1"/>
      <c r="G25" s="1"/>
      <c r="H25" s="1"/>
      <c r="I25" s="1"/>
      <c r="J25" s="1"/>
      <c r="K25" s="1"/>
      <c r="L25" s="1"/>
      <c r="M25" s="1"/>
      <c r="N25" s="1"/>
      <c r="O25" s="1"/>
      <c r="P25" s="1"/>
    </row>
    <row r="26" spans="1:16">
      <c r="A26" s="14" t="s">
        <v>424</v>
      </c>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 t="s">
        <v>346</v>
      </c>
      <c r="B28" s="1"/>
      <c r="C28" s="1"/>
      <c r="D28" s="1"/>
      <c r="E28" s="1"/>
      <c r="F28" s="17">
        <f>'Sisend-Gen'!F135</f>
        <v>0</v>
      </c>
      <c r="G28" s="17">
        <f>'Sisend-Gen'!G135</f>
        <v>0</v>
      </c>
      <c r="H28" s="17">
        <f>'Sisend-Gen'!H135</f>
        <v>0</v>
      </c>
      <c r="I28" s="17">
        <f>'Sisend-Gen'!I135</f>
        <v>0</v>
      </c>
      <c r="J28" s="17">
        <f>'Sisend-Gen'!J135</f>
        <v>0</v>
      </c>
      <c r="K28" s="17">
        <f>'Sisend-Gen'!K135</f>
        <v>0</v>
      </c>
      <c r="L28" s="17">
        <f>'Sisend-Gen'!L135</f>
        <v>0</v>
      </c>
      <c r="M28" s="17">
        <f>'Sisend-Gen'!M135</f>
        <v>0</v>
      </c>
      <c r="N28" s="17">
        <f>'Sisend-Gen'!N135</f>
        <v>0</v>
      </c>
      <c r="O28" s="17">
        <f>'Sisend-Gen'!O135</f>
        <v>0</v>
      </c>
      <c r="P28" s="1" t="s">
        <v>149</v>
      </c>
    </row>
    <row r="29" spans="1:16">
      <c r="A29" s="1" t="s">
        <v>347</v>
      </c>
      <c r="B29" s="1"/>
      <c r="C29" s="1"/>
      <c r="D29" s="1"/>
      <c r="E29" s="1"/>
      <c r="F29" s="22">
        <f>'Sisend-Gen'!F158</f>
        <v>0</v>
      </c>
      <c r="G29" s="22">
        <f>'Sisend-Gen'!G158</f>
        <v>0</v>
      </c>
      <c r="H29" s="22">
        <f>'Sisend-Gen'!H158</f>
        <v>0</v>
      </c>
      <c r="I29" s="22">
        <f>'Sisend-Gen'!I158</f>
        <v>0</v>
      </c>
      <c r="J29" s="22">
        <f>'Sisend-Gen'!J158</f>
        <v>0</v>
      </c>
      <c r="K29" s="22">
        <f>'Sisend-Gen'!K158</f>
        <v>0</v>
      </c>
      <c r="L29" s="22">
        <f>'Sisend-Gen'!L158</f>
        <v>0</v>
      </c>
      <c r="M29" s="22">
        <f>'Sisend-Gen'!M158</f>
        <v>0</v>
      </c>
      <c r="N29" s="22">
        <f>'Sisend-Gen'!N158</f>
        <v>0</v>
      </c>
      <c r="O29" s="22">
        <f>'Sisend-Gen'!O158</f>
        <v>0</v>
      </c>
      <c r="P29" s="1" t="s">
        <v>149</v>
      </c>
    </row>
    <row r="30" spans="1:16">
      <c r="A30" s="1" t="s">
        <v>348</v>
      </c>
      <c r="B30" s="1"/>
      <c r="C30" s="1"/>
      <c r="D30" s="1"/>
      <c r="E30" s="1"/>
      <c r="F30" s="22">
        <f t="shared" ref="F30:O30" si="5">F28-F29</f>
        <v>0</v>
      </c>
      <c r="G30" s="22">
        <f t="shared" si="5"/>
        <v>0</v>
      </c>
      <c r="H30" s="22">
        <f t="shared" si="5"/>
        <v>0</v>
      </c>
      <c r="I30" s="22">
        <f t="shared" si="5"/>
        <v>0</v>
      </c>
      <c r="J30" s="22">
        <f t="shared" si="5"/>
        <v>0</v>
      </c>
      <c r="K30" s="22">
        <f t="shared" si="5"/>
        <v>0</v>
      </c>
      <c r="L30" s="22">
        <f t="shared" si="5"/>
        <v>0</v>
      </c>
      <c r="M30" s="22">
        <f t="shared" si="5"/>
        <v>0</v>
      </c>
      <c r="N30" s="22">
        <f t="shared" si="5"/>
        <v>0</v>
      </c>
      <c r="O30" s="22">
        <f t="shared" si="5"/>
        <v>0</v>
      </c>
      <c r="P30" s="1" t="s">
        <v>149</v>
      </c>
    </row>
    <row r="31" spans="1:16">
      <c r="A31" s="1"/>
      <c r="B31" s="1"/>
      <c r="C31" s="1"/>
      <c r="D31" s="1"/>
      <c r="E31" s="1"/>
      <c r="F31" s="1"/>
      <c r="G31" s="1"/>
      <c r="H31" s="1"/>
      <c r="I31" s="1"/>
      <c r="J31" s="1"/>
      <c r="K31" s="1"/>
      <c r="L31" s="1"/>
      <c r="M31" s="1"/>
      <c r="N31" s="1"/>
      <c r="O31" s="1"/>
      <c r="P31" s="1"/>
    </row>
    <row r="32" spans="1:16">
      <c r="A32" s="1" t="s">
        <v>425</v>
      </c>
      <c r="B32" s="1"/>
      <c r="C32" s="1"/>
      <c r="D32" s="1"/>
      <c r="E32" s="1"/>
      <c r="F32" s="17">
        <f>'Sisend-Gen'!F188</f>
        <v>37.76</v>
      </c>
      <c r="G32" s="17">
        <f>'Sisend-Gen'!G188</f>
        <v>37.76</v>
      </c>
      <c r="H32" s="17">
        <f>'Sisend-Gen'!H188</f>
        <v>37.76</v>
      </c>
      <c r="I32" s="17">
        <f>'Sisend-Gen'!I188</f>
        <v>37.76</v>
      </c>
      <c r="J32" s="17">
        <f>'Sisend-Gen'!J188</f>
        <v>37.76</v>
      </c>
      <c r="K32" s="17">
        <f>'Sisend-Gen'!K188</f>
        <v>37.76</v>
      </c>
      <c r="L32" s="17">
        <f>'Sisend-Gen'!L188</f>
        <v>37.76</v>
      </c>
      <c r="M32" s="17">
        <f>'Sisend-Gen'!M188</f>
        <v>37.76</v>
      </c>
      <c r="N32" s="17">
        <f>'Sisend-Gen'!N188</f>
        <v>37.76</v>
      </c>
      <c r="O32" s="17">
        <f>'Sisend-Gen'!O188</f>
        <v>37.76</v>
      </c>
      <c r="P32" s="1" t="s">
        <v>149</v>
      </c>
    </row>
    <row r="33" spans="1:16">
      <c r="A33" s="1" t="s">
        <v>350</v>
      </c>
      <c r="B33" s="1"/>
      <c r="C33" s="1"/>
      <c r="D33" s="1"/>
      <c r="E33" s="1"/>
      <c r="F33" s="22">
        <f t="shared" ref="F33:O33" si="6">F30/F32</f>
        <v>0</v>
      </c>
      <c r="G33" s="22">
        <f t="shared" si="6"/>
        <v>0</v>
      </c>
      <c r="H33" s="22">
        <f t="shared" si="6"/>
        <v>0</v>
      </c>
      <c r="I33" s="22">
        <f t="shared" si="6"/>
        <v>0</v>
      </c>
      <c r="J33" s="22">
        <f t="shared" si="6"/>
        <v>0</v>
      </c>
      <c r="K33" s="22">
        <f t="shared" si="6"/>
        <v>0</v>
      </c>
      <c r="L33" s="22">
        <f t="shared" si="6"/>
        <v>0</v>
      </c>
      <c r="M33" s="22">
        <f t="shared" si="6"/>
        <v>0</v>
      </c>
      <c r="N33" s="22">
        <f t="shared" si="6"/>
        <v>0</v>
      </c>
      <c r="O33" s="22">
        <f t="shared" si="6"/>
        <v>0</v>
      </c>
      <c r="P33" s="1"/>
    </row>
    <row r="34" spans="1:16">
      <c r="A34" s="1"/>
      <c r="B34" s="1"/>
      <c r="C34" s="1"/>
      <c r="D34" s="1"/>
      <c r="E34" s="1"/>
      <c r="F34" s="1"/>
      <c r="G34" s="1"/>
      <c r="H34" s="1"/>
      <c r="I34" s="1"/>
      <c r="J34" s="1"/>
      <c r="K34" s="1"/>
      <c r="L34" s="1"/>
      <c r="M34" s="1"/>
      <c r="N34" s="1"/>
      <c r="O34" s="1"/>
      <c r="P34" s="1"/>
    </row>
    <row r="35" spans="1:16">
      <c r="A35" s="1" t="s">
        <v>421</v>
      </c>
      <c r="B35" s="1"/>
      <c r="C35" s="1"/>
      <c r="D35" s="1"/>
      <c r="E35" s="1"/>
      <c r="F35" s="18">
        <f>'Sisend-Gen'!$F$300</f>
        <v>-0.25700000000000001</v>
      </c>
      <c r="G35" s="18">
        <f>'Sisend-Gen'!$F$300</f>
        <v>-0.25700000000000001</v>
      </c>
      <c r="H35" s="18">
        <f>'Sisend-Gen'!$F$300</f>
        <v>-0.25700000000000001</v>
      </c>
      <c r="I35" s="18">
        <f>'Sisend-Gen'!$F$300</f>
        <v>-0.25700000000000001</v>
      </c>
      <c r="J35" s="18">
        <f>'Sisend-Gen'!$F$300</f>
        <v>-0.25700000000000001</v>
      </c>
      <c r="K35" s="18">
        <f>'Sisend-Gen'!$F$300</f>
        <v>-0.25700000000000001</v>
      </c>
      <c r="L35" s="18">
        <f>'Sisend-Gen'!$F$300</f>
        <v>-0.25700000000000001</v>
      </c>
      <c r="M35" s="18">
        <f>'Sisend-Gen'!$F$300</f>
        <v>-0.25700000000000001</v>
      </c>
      <c r="N35" s="18">
        <f>'Sisend-Gen'!$F$300</f>
        <v>-0.25700000000000001</v>
      </c>
      <c r="O35" s="18">
        <f>'Sisend-Gen'!$F$300</f>
        <v>-0.25700000000000001</v>
      </c>
      <c r="P35" s="1"/>
    </row>
    <row r="36" spans="1:16">
      <c r="A36" s="1" t="s">
        <v>352</v>
      </c>
      <c r="B36" s="1"/>
      <c r="C36" s="1"/>
      <c r="D36" s="1"/>
      <c r="E36" s="1"/>
      <c r="F36" s="31">
        <f t="shared" ref="F36:O36" si="7">F33*F35</f>
        <v>0</v>
      </c>
      <c r="G36" s="31">
        <f t="shared" si="7"/>
        <v>0</v>
      </c>
      <c r="H36" s="31">
        <f t="shared" si="7"/>
        <v>0</v>
      </c>
      <c r="I36" s="31">
        <f t="shared" si="7"/>
        <v>0</v>
      </c>
      <c r="J36" s="31">
        <f t="shared" si="7"/>
        <v>0</v>
      </c>
      <c r="K36" s="31">
        <f t="shared" si="7"/>
        <v>0</v>
      </c>
      <c r="L36" s="31">
        <f t="shared" si="7"/>
        <v>0</v>
      </c>
      <c r="M36" s="31">
        <f t="shared" si="7"/>
        <v>0</v>
      </c>
      <c r="N36" s="31">
        <f t="shared" si="7"/>
        <v>0</v>
      </c>
      <c r="O36" s="31">
        <f t="shared" si="7"/>
        <v>0</v>
      </c>
      <c r="P36" s="1"/>
    </row>
    <row r="37" spans="1:16">
      <c r="A37" s="1"/>
      <c r="B37" s="1"/>
      <c r="C37" s="1"/>
      <c r="D37" s="1"/>
      <c r="E37" s="1"/>
      <c r="F37" s="1"/>
      <c r="G37" s="1"/>
      <c r="H37" s="1"/>
      <c r="I37" s="1"/>
      <c r="J37" s="1"/>
      <c r="K37" s="1"/>
      <c r="L37" s="1"/>
      <c r="M37" s="1"/>
      <c r="N37" s="1"/>
      <c r="O37" s="1"/>
      <c r="P37" s="1"/>
    </row>
    <row r="38" spans="1:16">
      <c r="A38" s="1" t="s">
        <v>426</v>
      </c>
      <c r="B38" s="1"/>
      <c r="C38" s="1"/>
      <c r="D38" s="1"/>
      <c r="E38" s="1"/>
      <c r="F38" s="22">
        <f>'Sisend-Gen'!F80</f>
        <v>31774.99999999984</v>
      </c>
      <c r="G38" s="22">
        <f>'Sisend-Gen'!G80</f>
        <v>31774.99999999984</v>
      </c>
      <c r="H38" s="22">
        <f>'Sisend-Gen'!H80</f>
        <v>31774.99999999984</v>
      </c>
      <c r="I38" s="22">
        <f>'Sisend-Gen'!I80</f>
        <v>31774.99999999984</v>
      </c>
      <c r="J38" s="22">
        <f>'Sisend-Gen'!J80</f>
        <v>31774.99999999984</v>
      </c>
      <c r="K38" s="22">
        <f>'Sisend-Gen'!K80</f>
        <v>31774.99999999984</v>
      </c>
      <c r="L38" s="22">
        <f>'Sisend-Gen'!L80</f>
        <v>31774.99999999984</v>
      </c>
      <c r="M38" s="22">
        <f>'Sisend-Gen'!M80</f>
        <v>31774.99999999984</v>
      </c>
      <c r="N38" s="22">
        <f>'Sisend-Gen'!N80</f>
        <v>31774.99999999984</v>
      </c>
      <c r="O38" s="22">
        <f>'Sisend-Gen'!O80</f>
        <v>31774.99999999984</v>
      </c>
      <c r="P38" s="1" t="s">
        <v>40</v>
      </c>
    </row>
    <row r="39" spans="1:16">
      <c r="A39" s="1" t="s">
        <v>423</v>
      </c>
      <c r="B39" s="1"/>
      <c r="C39" s="1"/>
      <c r="D39" s="1"/>
      <c r="E39" s="1"/>
      <c r="F39" s="22">
        <f t="shared" ref="F39:O39" si="8">F38/(1+F36)</f>
        <v>31774.99999999984</v>
      </c>
      <c r="G39" s="22">
        <f t="shared" si="8"/>
        <v>31774.99999999984</v>
      </c>
      <c r="H39" s="22">
        <f t="shared" si="8"/>
        <v>31774.99999999984</v>
      </c>
      <c r="I39" s="22">
        <f t="shared" si="8"/>
        <v>31774.99999999984</v>
      </c>
      <c r="J39" s="22">
        <f t="shared" si="8"/>
        <v>31774.99999999984</v>
      </c>
      <c r="K39" s="22">
        <f t="shared" si="8"/>
        <v>31774.99999999984</v>
      </c>
      <c r="L39" s="22">
        <f t="shared" si="8"/>
        <v>31774.99999999984</v>
      </c>
      <c r="M39" s="22">
        <f t="shared" si="8"/>
        <v>31774.99999999984</v>
      </c>
      <c r="N39" s="22">
        <f t="shared" si="8"/>
        <v>31774.99999999984</v>
      </c>
      <c r="O39" s="22">
        <f t="shared" si="8"/>
        <v>31774.99999999984</v>
      </c>
      <c r="P39" s="1" t="s">
        <v>40</v>
      </c>
    </row>
    <row r="40" spans="1:16">
      <c r="A40" s="14" t="s">
        <v>355</v>
      </c>
      <c r="B40" s="14"/>
      <c r="C40" s="14"/>
      <c r="D40" s="14"/>
      <c r="E40" s="14"/>
      <c r="F40" s="32">
        <f t="shared" ref="F40:O40" si="9">F39-F38</f>
        <v>0</v>
      </c>
      <c r="G40" s="32">
        <f t="shared" si="9"/>
        <v>0</v>
      </c>
      <c r="H40" s="32">
        <f t="shared" si="9"/>
        <v>0</v>
      </c>
      <c r="I40" s="32">
        <f t="shared" si="9"/>
        <v>0</v>
      </c>
      <c r="J40" s="32">
        <f t="shared" si="9"/>
        <v>0</v>
      </c>
      <c r="K40" s="32">
        <f t="shared" si="9"/>
        <v>0</v>
      </c>
      <c r="L40" s="32">
        <f t="shared" si="9"/>
        <v>0</v>
      </c>
      <c r="M40" s="32">
        <f t="shared" si="9"/>
        <v>0</v>
      </c>
      <c r="N40" s="32">
        <f t="shared" si="9"/>
        <v>0</v>
      </c>
      <c r="O40" s="32">
        <f t="shared" si="9"/>
        <v>0</v>
      </c>
      <c r="P40" s="1" t="s">
        <v>40</v>
      </c>
    </row>
    <row r="41" spans="1:16">
      <c r="A41" s="1"/>
      <c r="B41" s="1"/>
      <c r="C41" s="1"/>
      <c r="D41" s="1"/>
      <c r="E41" s="1"/>
      <c r="F41" s="1"/>
      <c r="G41" s="1"/>
      <c r="H41" s="1"/>
      <c r="I41" s="1"/>
      <c r="J41" s="1"/>
      <c r="K41" s="1"/>
      <c r="L41" s="1"/>
      <c r="M41" s="1"/>
      <c r="N41" s="1"/>
      <c r="O41" s="1"/>
      <c r="P41" s="1"/>
    </row>
    <row r="42" spans="1:16">
      <c r="A42" s="1"/>
      <c r="B42" s="1"/>
      <c r="C42" s="1"/>
      <c r="D42" s="1"/>
      <c r="E42" s="1"/>
      <c r="F42" s="1"/>
      <c r="G42" s="1"/>
      <c r="H42" s="1"/>
      <c r="I42" s="1"/>
      <c r="J42" s="1"/>
      <c r="K42" s="1"/>
      <c r="L42" s="1"/>
      <c r="M42" s="1"/>
      <c r="N42" s="1"/>
      <c r="O42" s="1"/>
      <c r="P42" s="1"/>
    </row>
    <row r="43" spans="1:16">
      <c r="A43" s="14" t="s">
        <v>156</v>
      </c>
      <c r="B43" s="1"/>
      <c r="C43" s="1"/>
      <c r="D43" s="1"/>
      <c r="E43" s="1"/>
      <c r="F43" s="1"/>
      <c r="G43" s="1"/>
      <c r="H43" s="1"/>
      <c r="I43" s="1"/>
      <c r="J43" s="1"/>
      <c r="K43" s="1"/>
      <c r="L43" s="1"/>
      <c r="M43" s="1"/>
      <c r="N43" s="1"/>
      <c r="O43" s="1"/>
      <c r="P43" s="1"/>
    </row>
    <row r="44" spans="1:16">
      <c r="A44" s="1"/>
      <c r="B44" s="1"/>
      <c r="C44" s="1"/>
      <c r="D44" s="1"/>
      <c r="E44" s="1"/>
      <c r="F44" s="1"/>
      <c r="G44" s="1"/>
      <c r="H44" s="1"/>
      <c r="I44" s="1"/>
      <c r="J44" s="1"/>
      <c r="K44" s="1"/>
      <c r="L44" s="1"/>
      <c r="M44" s="1"/>
      <c r="N44" s="1"/>
      <c r="O44" s="1"/>
      <c r="P44" s="1"/>
    </row>
    <row r="45" spans="1:16">
      <c r="A45" s="14" t="s">
        <v>419</v>
      </c>
      <c r="B45" s="1"/>
      <c r="C45" s="1"/>
      <c r="D45" s="1"/>
      <c r="E45" s="1"/>
      <c r="F45" s="1"/>
      <c r="G45" s="1"/>
      <c r="H45" s="1"/>
      <c r="I45" s="1"/>
      <c r="J45" s="1"/>
      <c r="K45" s="1"/>
      <c r="L45" s="1"/>
      <c r="M45" s="1"/>
      <c r="N45" s="1"/>
      <c r="O45" s="1"/>
      <c r="P45" s="1"/>
    </row>
    <row r="46" spans="1:16">
      <c r="A46" s="1"/>
      <c r="B46" s="1"/>
      <c r="C46" s="1"/>
      <c r="D46" s="1"/>
      <c r="E46" s="1"/>
      <c r="F46" s="1"/>
      <c r="G46" s="1"/>
      <c r="H46" s="1"/>
      <c r="I46" s="1"/>
      <c r="J46" s="1"/>
      <c r="K46" s="1"/>
      <c r="L46" s="1"/>
      <c r="M46" s="1"/>
      <c r="N46" s="1"/>
      <c r="O46" s="1"/>
      <c r="P46" s="1"/>
    </row>
    <row r="47" spans="1:16">
      <c r="A47" s="12" t="s">
        <v>360</v>
      </c>
      <c r="B47" s="12"/>
      <c r="C47" s="12"/>
      <c r="D47" s="12"/>
      <c r="E47" s="12"/>
      <c r="F47" s="22">
        <f>'Sisend-Gen'!F231</f>
        <v>7.5519999999999996</v>
      </c>
      <c r="G47" s="22">
        <f>'Sisend-Gen'!G231</f>
        <v>7.5519999999999996</v>
      </c>
      <c r="H47" s="22">
        <f>'Sisend-Gen'!H231</f>
        <v>7.5519999999999996</v>
      </c>
      <c r="I47" s="22">
        <f>'Sisend-Gen'!I231</f>
        <v>7.5519999999999996</v>
      </c>
      <c r="J47" s="22">
        <f>'Sisend-Gen'!J231</f>
        <v>7.5519999999999996</v>
      </c>
      <c r="K47" s="22">
        <f>'Sisend-Gen'!K231</f>
        <v>7.5519999999999996</v>
      </c>
      <c r="L47" s="22">
        <f>'Sisend-Gen'!L231</f>
        <v>7.5519999999999996</v>
      </c>
      <c r="M47" s="22">
        <f>'Sisend-Gen'!M231</f>
        <v>7.5519999999999996</v>
      </c>
      <c r="N47" s="22">
        <f>'Sisend-Gen'!N231</f>
        <v>7.5519999999999996</v>
      </c>
      <c r="O47" s="22">
        <f>'Sisend-Gen'!O$231</f>
        <v>7.5519999999999996</v>
      </c>
      <c r="P47" s="1" t="s">
        <v>149</v>
      </c>
    </row>
    <row r="48" spans="1:16">
      <c r="A48" s="12" t="s">
        <v>347</v>
      </c>
      <c r="B48" s="12"/>
      <c r="C48" s="12"/>
      <c r="D48" s="12"/>
      <c r="E48" s="12"/>
      <c r="F48" s="22">
        <f>'Sisend-Gen'!F273</f>
        <v>1.8879999999999999</v>
      </c>
      <c r="G48" s="22">
        <f>'Sisend-Gen'!G273</f>
        <v>1.8879999999999999</v>
      </c>
      <c r="H48" s="22">
        <f>'Sisend-Gen'!H273</f>
        <v>1.8879999999999999</v>
      </c>
      <c r="I48" s="22">
        <f>'Sisend-Gen'!I273</f>
        <v>1.8879999999999999</v>
      </c>
      <c r="J48" s="22">
        <f>'Sisend-Gen'!J273</f>
        <v>1.8879999999999999</v>
      </c>
      <c r="K48" s="22">
        <f>'Sisend-Gen'!K273</f>
        <v>1.8879999999999999</v>
      </c>
      <c r="L48" s="22">
        <f>'Sisend-Gen'!L273</f>
        <v>1.8879999999999999</v>
      </c>
      <c r="M48" s="22">
        <f>'Sisend-Gen'!M273</f>
        <v>1.8879999999999999</v>
      </c>
      <c r="N48" s="22">
        <f>'Sisend-Gen'!N273</f>
        <v>1.8879999999999999</v>
      </c>
      <c r="O48" s="22">
        <f>'Sisend-Gen'!O273</f>
        <v>1.8879999999999999</v>
      </c>
      <c r="P48" s="1" t="s">
        <v>149</v>
      </c>
    </row>
    <row r="49" spans="1:17">
      <c r="A49" s="1" t="s">
        <v>361</v>
      </c>
      <c r="B49" s="1"/>
      <c r="C49" s="1"/>
      <c r="D49" s="1"/>
      <c r="E49" s="1"/>
      <c r="F49" s="22">
        <f t="shared" ref="F49:O49" si="10">F47-F48</f>
        <v>5.6639999999999997</v>
      </c>
      <c r="G49" s="22">
        <f t="shared" si="10"/>
        <v>5.6639999999999997</v>
      </c>
      <c r="H49" s="22">
        <f t="shared" si="10"/>
        <v>5.6639999999999997</v>
      </c>
      <c r="I49" s="22">
        <f t="shared" si="10"/>
        <v>5.6639999999999997</v>
      </c>
      <c r="J49" s="22">
        <f t="shared" si="10"/>
        <v>5.6639999999999997</v>
      </c>
      <c r="K49" s="22">
        <f t="shared" si="10"/>
        <v>5.6639999999999997</v>
      </c>
      <c r="L49" s="22">
        <f t="shared" si="10"/>
        <v>5.6639999999999997</v>
      </c>
      <c r="M49" s="22">
        <f t="shared" si="10"/>
        <v>5.6639999999999997</v>
      </c>
      <c r="N49" s="22">
        <f t="shared" si="10"/>
        <v>5.6639999999999997</v>
      </c>
      <c r="O49" s="22">
        <f t="shared" si="10"/>
        <v>5.6639999999999997</v>
      </c>
      <c r="P49" s="1" t="s">
        <v>149</v>
      </c>
    </row>
    <row r="50" spans="1:17">
      <c r="A50" s="1"/>
      <c r="B50" s="1"/>
      <c r="C50" s="1"/>
      <c r="D50" s="1"/>
      <c r="E50" s="1"/>
      <c r="F50" s="1"/>
      <c r="G50" s="1"/>
      <c r="H50" s="1"/>
      <c r="I50" s="1"/>
      <c r="J50" s="1"/>
      <c r="K50" s="1"/>
      <c r="L50" s="1"/>
      <c r="M50" s="1"/>
      <c r="N50" s="1"/>
      <c r="O50" s="1"/>
      <c r="P50" s="1"/>
    </row>
    <row r="51" spans="1:17">
      <c r="A51" s="1" t="s">
        <v>420</v>
      </c>
      <c r="B51" s="1"/>
      <c r="C51" s="1"/>
      <c r="D51" s="1"/>
      <c r="E51" s="1"/>
      <c r="F51" s="22">
        <f>'Sisend-Gen'!F187</f>
        <v>45.311999999999998</v>
      </c>
      <c r="G51" s="22">
        <f>'Sisend-Gen'!G187</f>
        <v>45.311999999999998</v>
      </c>
      <c r="H51" s="22">
        <f>'Sisend-Gen'!H187</f>
        <v>45.311999999999998</v>
      </c>
      <c r="I51" s="22">
        <f>'Sisend-Gen'!I187</f>
        <v>45.311999999999998</v>
      </c>
      <c r="J51" s="22">
        <f>'Sisend-Gen'!J187</f>
        <v>45.311999999999998</v>
      </c>
      <c r="K51" s="22">
        <f>'Sisend-Gen'!K187</f>
        <v>45.311999999999998</v>
      </c>
      <c r="L51" s="22">
        <f>'Sisend-Gen'!L187</f>
        <v>45.311999999999998</v>
      </c>
      <c r="M51" s="22">
        <f>'Sisend-Gen'!M187</f>
        <v>45.311999999999998</v>
      </c>
      <c r="N51" s="22">
        <f>'Sisend-Gen'!N187</f>
        <v>45.311999999999998</v>
      </c>
      <c r="O51" s="22">
        <f>'Sisend-Gen'!O187</f>
        <v>45.311999999999998</v>
      </c>
      <c r="P51" s="1" t="s">
        <v>149</v>
      </c>
      <c r="Q51" s="106"/>
    </row>
    <row r="52" spans="1:17">
      <c r="A52" s="1" t="s">
        <v>350</v>
      </c>
      <c r="B52" s="1"/>
      <c r="C52" s="1"/>
      <c r="D52" s="1"/>
      <c r="E52" s="1"/>
      <c r="F52" s="30">
        <f t="shared" ref="F52:N52" si="11">F49/F51</f>
        <v>0.125</v>
      </c>
      <c r="G52" s="30">
        <f t="shared" si="11"/>
        <v>0.125</v>
      </c>
      <c r="H52" s="30">
        <f t="shared" si="11"/>
        <v>0.125</v>
      </c>
      <c r="I52" s="30">
        <f t="shared" si="11"/>
        <v>0.125</v>
      </c>
      <c r="J52" s="30">
        <f t="shared" si="11"/>
        <v>0.125</v>
      </c>
      <c r="K52" s="30">
        <f t="shared" si="11"/>
        <v>0.125</v>
      </c>
      <c r="L52" s="30">
        <f t="shared" si="11"/>
        <v>0.125</v>
      </c>
      <c r="M52" s="30">
        <f t="shared" si="11"/>
        <v>0.125</v>
      </c>
      <c r="N52" s="30">
        <f t="shared" si="11"/>
        <v>0.125</v>
      </c>
      <c r="O52" s="30">
        <f>O49/O51</f>
        <v>0.125</v>
      </c>
      <c r="P52" s="1"/>
    </row>
    <row r="53" spans="1:17">
      <c r="A53" s="1"/>
      <c r="B53" s="1"/>
      <c r="C53" s="1"/>
      <c r="D53" s="1"/>
      <c r="E53" s="1"/>
      <c r="F53" s="1"/>
      <c r="G53" s="1"/>
      <c r="H53" s="1"/>
      <c r="I53" s="1"/>
      <c r="J53" s="1"/>
      <c r="K53" s="1"/>
      <c r="L53" s="1"/>
      <c r="M53" s="1"/>
      <c r="N53" s="1"/>
      <c r="O53" s="1"/>
      <c r="P53" s="1"/>
    </row>
    <row r="54" spans="1:17">
      <c r="A54" s="1" t="s">
        <v>421</v>
      </c>
      <c r="B54" s="1"/>
      <c r="C54" s="1"/>
      <c r="D54" s="1"/>
      <c r="E54" s="1"/>
      <c r="F54" s="22">
        <f>'Sisend-Gen'!F$300</f>
        <v>-0.25700000000000001</v>
      </c>
      <c r="G54" s="22">
        <f>'Sisend-Gen'!G$300</f>
        <v>-0.25700000000000001</v>
      </c>
      <c r="H54" s="22">
        <f>'Sisend-Gen'!H$300</f>
        <v>-0.25700000000000001</v>
      </c>
      <c r="I54" s="22">
        <f>'Sisend-Gen'!I$300</f>
        <v>-0.25700000000000001</v>
      </c>
      <c r="J54" s="22">
        <f>'Sisend-Gen'!J$300</f>
        <v>-0.25700000000000001</v>
      </c>
      <c r="K54" s="22">
        <f>'Sisend-Gen'!K$300</f>
        <v>-0.25700000000000001</v>
      </c>
      <c r="L54" s="22">
        <f>'Sisend-Gen'!L$300</f>
        <v>-0.25700000000000001</v>
      </c>
      <c r="M54" s="22">
        <f>'Sisend-Gen'!M$300</f>
        <v>-0.25700000000000001</v>
      </c>
      <c r="N54" s="22">
        <f>'Sisend-Gen'!N$300</f>
        <v>-0.25700000000000001</v>
      </c>
      <c r="O54" s="22">
        <f>'Sisend-Gen'!O$300</f>
        <v>-0.25700000000000001</v>
      </c>
      <c r="P54" s="1"/>
    </row>
    <row r="55" spans="1:17">
      <c r="A55" s="1" t="s">
        <v>352</v>
      </c>
      <c r="B55" s="1"/>
      <c r="C55" s="1"/>
      <c r="D55" s="1"/>
      <c r="E55" s="1"/>
      <c r="F55" s="31">
        <f t="shared" ref="F55:N55" si="12">F52*F54</f>
        <v>-3.2125000000000001E-2</v>
      </c>
      <c r="G55" s="31">
        <f t="shared" si="12"/>
        <v>-3.2125000000000001E-2</v>
      </c>
      <c r="H55" s="31">
        <f t="shared" si="12"/>
        <v>-3.2125000000000001E-2</v>
      </c>
      <c r="I55" s="31">
        <f t="shared" si="12"/>
        <v>-3.2125000000000001E-2</v>
      </c>
      <c r="J55" s="31">
        <f t="shared" si="12"/>
        <v>-3.2125000000000001E-2</v>
      </c>
      <c r="K55" s="31">
        <f t="shared" si="12"/>
        <v>-3.2125000000000001E-2</v>
      </c>
      <c r="L55" s="31">
        <f t="shared" si="12"/>
        <v>-3.2125000000000001E-2</v>
      </c>
      <c r="M55" s="31">
        <f t="shared" si="12"/>
        <v>-3.2125000000000001E-2</v>
      </c>
      <c r="N55" s="31">
        <f t="shared" si="12"/>
        <v>-3.2125000000000001E-2</v>
      </c>
      <c r="O55" s="31">
        <f>O52*O54</f>
        <v>-3.2125000000000001E-2</v>
      </c>
      <c r="P55" s="1"/>
    </row>
    <row r="56" spans="1:17">
      <c r="A56" s="1"/>
      <c r="B56" s="1"/>
      <c r="C56" s="1"/>
      <c r="D56" s="1"/>
      <c r="E56" s="1"/>
      <c r="F56" s="1"/>
      <c r="G56" s="1"/>
      <c r="H56" s="1"/>
      <c r="I56" s="1"/>
      <c r="J56" s="1"/>
      <c r="K56" s="1"/>
      <c r="L56" s="1"/>
      <c r="M56" s="1"/>
      <c r="N56" s="1"/>
      <c r="O56" s="1"/>
      <c r="P56" s="1"/>
    </row>
    <row r="57" spans="1:17">
      <c r="A57" s="1" t="s">
        <v>427</v>
      </c>
      <c r="B57" s="1"/>
      <c r="C57" s="1"/>
      <c r="D57" s="1"/>
      <c r="E57" s="1"/>
      <c r="F57" s="22">
        <f>'Sisend-Gen'!F$78</f>
        <v>2044721.25</v>
      </c>
      <c r="G57" s="22">
        <f>'Sisend-Gen'!G$78</f>
        <v>2044721.25</v>
      </c>
      <c r="H57" s="22">
        <f>'Sisend-Gen'!H$78</f>
        <v>2044721.25</v>
      </c>
      <c r="I57" s="22">
        <f>'Sisend-Gen'!I$78</f>
        <v>2044721.25</v>
      </c>
      <c r="J57" s="22">
        <f>'Sisend-Gen'!J$78</f>
        <v>2044721.25</v>
      </c>
      <c r="K57" s="22">
        <f>'Sisend-Gen'!K$78</f>
        <v>2044721.25</v>
      </c>
      <c r="L57" s="22">
        <f>'Sisend-Gen'!L$78</f>
        <v>2044721.25</v>
      </c>
      <c r="M57" s="22">
        <f>'Sisend-Gen'!M$78</f>
        <v>2044721.25</v>
      </c>
      <c r="N57" s="22">
        <f>'Sisend-Gen'!N$78</f>
        <v>2044721.25</v>
      </c>
      <c r="O57" s="22">
        <f>'Sisend-Gen'!O$78</f>
        <v>2044721.25</v>
      </c>
      <c r="P57" s="1" t="s">
        <v>40</v>
      </c>
    </row>
    <row r="58" spans="1:17">
      <c r="A58" s="1" t="s">
        <v>423</v>
      </c>
      <c r="B58" s="1"/>
      <c r="C58" s="1"/>
      <c r="D58" s="1"/>
      <c r="E58" s="1"/>
      <c r="F58" s="22">
        <f t="shared" ref="F58:O58" si="13">F57/(1+F55)</f>
        <v>2112588.144130182</v>
      </c>
      <c r="G58" s="22">
        <f t="shared" si="13"/>
        <v>2112588.144130182</v>
      </c>
      <c r="H58" s="22">
        <f t="shared" si="13"/>
        <v>2112588.144130182</v>
      </c>
      <c r="I58" s="22">
        <f t="shared" si="13"/>
        <v>2112588.144130182</v>
      </c>
      <c r="J58" s="22">
        <f t="shared" si="13"/>
        <v>2112588.144130182</v>
      </c>
      <c r="K58" s="22">
        <f t="shared" si="13"/>
        <v>2112588.144130182</v>
      </c>
      <c r="L58" s="22">
        <f t="shared" si="13"/>
        <v>2112588.144130182</v>
      </c>
      <c r="M58" s="22">
        <f t="shared" si="13"/>
        <v>2112588.144130182</v>
      </c>
      <c r="N58" s="22">
        <f t="shared" si="13"/>
        <v>2112588.144130182</v>
      </c>
      <c r="O58" s="22">
        <f t="shared" si="13"/>
        <v>2112588.144130182</v>
      </c>
      <c r="P58" s="1" t="s">
        <v>40</v>
      </c>
    </row>
    <row r="59" spans="1:17">
      <c r="A59" s="14" t="s">
        <v>355</v>
      </c>
      <c r="B59" s="14"/>
      <c r="C59" s="14"/>
      <c r="D59" s="14"/>
      <c r="E59" s="14"/>
      <c r="F59" s="32">
        <f t="shared" ref="F59:O59" si="14">F58-F57</f>
        <v>67866.894130181987</v>
      </c>
      <c r="G59" s="32">
        <f t="shared" si="14"/>
        <v>67866.894130181987</v>
      </c>
      <c r="H59" s="32">
        <f t="shared" si="14"/>
        <v>67866.894130181987</v>
      </c>
      <c r="I59" s="32">
        <f t="shared" si="14"/>
        <v>67866.894130181987</v>
      </c>
      <c r="J59" s="32">
        <f t="shared" si="14"/>
        <v>67866.894130181987</v>
      </c>
      <c r="K59" s="32">
        <f t="shared" si="14"/>
        <v>67866.894130181987</v>
      </c>
      <c r="L59" s="32">
        <f t="shared" si="14"/>
        <v>67866.894130181987</v>
      </c>
      <c r="M59" s="32">
        <f t="shared" si="14"/>
        <v>67866.894130181987</v>
      </c>
      <c r="N59" s="32">
        <f t="shared" si="14"/>
        <v>67866.894130181987</v>
      </c>
      <c r="O59" s="32">
        <f t="shared" si="14"/>
        <v>67866.894130181987</v>
      </c>
      <c r="P59" s="1" t="s">
        <v>40</v>
      </c>
    </row>
    <row r="60" spans="1:17">
      <c r="A60" s="1"/>
      <c r="B60" s="1"/>
      <c r="C60" s="1"/>
      <c r="D60" s="1"/>
      <c r="E60" s="1"/>
      <c r="F60" s="1"/>
      <c r="G60" s="1"/>
      <c r="H60" s="1"/>
      <c r="I60" s="1"/>
      <c r="J60" s="1"/>
      <c r="K60" s="1"/>
      <c r="L60" s="1"/>
      <c r="M60" s="1"/>
      <c r="N60" s="1"/>
      <c r="O60" s="1"/>
      <c r="P60" s="1"/>
    </row>
    <row r="61" spans="1:17">
      <c r="A61" s="14" t="s">
        <v>428</v>
      </c>
      <c r="B61" s="1"/>
      <c r="C61" s="1"/>
      <c r="D61" s="1"/>
      <c r="E61" s="1"/>
      <c r="F61" s="1"/>
      <c r="G61" s="1"/>
      <c r="H61" s="1"/>
      <c r="I61" s="1"/>
      <c r="J61" s="1"/>
      <c r="K61" s="1"/>
      <c r="L61" s="1"/>
      <c r="M61" s="1"/>
      <c r="N61" s="1"/>
      <c r="O61" s="1"/>
      <c r="P61" s="1"/>
    </row>
    <row r="62" spans="1:17">
      <c r="A62" s="1"/>
      <c r="B62" s="1"/>
      <c r="C62" s="1"/>
      <c r="D62" s="1"/>
      <c r="E62" s="1"/>
      <c r="F62" s="1"/>
      <c r="G62" s="1"/>
      <c r="H62" s="1"/>
      <c r="I62" s="1"/>
      <c r="J62" s="1"/>
      <c r="K62" s="1"/>
      <c r="L62" s="1"/>
      <c r="M62" s="1"/>
      <c r="N62" s="1"/>
      <c r="O62" s="1"/>
      <c r="P62" s="1"/>
    </row>
    <row r="63" spans="1:17">
      <c r="A63" s="1" t="s">
        <v>360</v>
      </c>
      <c r="B63" s="1"/>
      <c r="C63" s="1"/>
      <c r="D63" s="1"/>
      <c r="E63" s="1"/>
      <c r="F63" s="22">
        <f>'Sisend-Gen'!F233</f>
        <v>0</v>
      </c>
      <c r="G63" s="22">
        <f>'Sisend-Gen'!G233</f>
        <v>0</v>
      </c>
      <c r="H63" s="22">
        <f>'Sisend-Gen'!H233</f>
        <v>0</v>
      </c>
      <c r="I63" s="22">
        <f>'Sisend-Gen'!I233</f>
        <v>0</v>
      </c>
      <c r="J63" s="22">
        <f>'Sisend-Gen'!J233</f>
        <v>0</v>
      </c>
      <c r="K63" s="22">
        <f>'Sisend-Gen'!K233</f>
        <v>0</v>
      </c>
      <c r="L63" s="22">
        <f>'Sisend-Gen'!L233</f>
        <v>0</v>
      </c>
      <c r="M63" s="22">
        <f>'Sisend-Gen'!M233</f>
        <v>0</v>
      </c>
      <c r="N63" s="22">
        <f>'Sisend-Gen'!N233</f>
        <v>0</v>
      </c>
      <c r="O63" s="22">
        <f>'Sisend-Gen'!O233</f>
        <v>0</v>
      </c>
      <c r="P63" s="1" t="s">
        <v>149</v>
      </c>
    </row>
    <row r="64" spans="1:17">
      <c r="A64" s="1" t="s">
        <v>347</v>
      </c>
      <c r="B64" s="1"/>
      <c r="C64" s="1"/>
      <c r="D64" s="1"/>
      <c r="E64" s="1"/>
      <c r="F64" s="22">
        <f>'Sisend-Gen'!F275</f>
        <v>0</v>
      </c>
      <c r="G64" s="22">
        <f>'Sisend-Gen'!G275</f>
        <v>0</v>
      </c>
      <c r="H64" s="22">
        <f>'Sisend-Gen'!H275</f>
        <v>0</v>
      </c>
      <c r="I64" s="22">
        <f>'Sisend-Gen'!I275</f>
        <v>0</v>
      </c>
      <c r="J64" s="22">
        <f>'Sisend-Gen'!J275</f>
        <v>0</v>
      </c>
      <c r="K64" s="22">
        <f>'Sisend-Gen'!K275</f>
        <v>0</v>
      </c>
      <c r="L64" s="22">
        <f>'Sisend-Gen'!L275</f>
        <v>0</v>
      </c>
      <c r="M64" s="22">
        <f>'Sisend-Gen'!M275</f>
        <v>0</v>
      </c>
      <c r="N64" s="22">
        <f>'Sisend-Gen'!N275</f>
        <v>0</v>
      </c>
      <c r="O64" s="22">
        <f>'Sisend-Gen'!O275</f>
        <v>0</v>
      </c>
      <c r="P64" s="1" t="s">
        <v>149</v>
      </c>
    </row>
    <row r="65" spans="1:16">
      <c r="A65" s="1" t="s">
        <v>361</v>
      </c>
      <c r="B65" s="1"/>
      <c r="C65" s="1"/>
      <c r="D65" s="1"/>
      <c r="E65" s="1"/>
      <c r="F65" s="22">
        <f t="shared" ref="F65:O65" si="15">F63-F64</f>
        <v>0</v>
      </c>
      <c r="G65" s="22">
        <f t="shared" si="15"/>
        <v>0</v>
      </c>
      <c r="H65" s="22">
        <f t="shared" si="15"/>
        <v>0</v>
      </c>
      <c r="I65" s="22">
        <f t="shared" si="15"/>
        <v>0</v>
      </c>
      <c r="J65" s="22">
        <f t="shared" si="15"/>
        <v>0</v>
      </c>
      <c r="K65" s="22">
        <f t="shared" si="15"/>
        <v>0</v>
      </c>
      <c r="L65" s="22">
        <f t="shared" si="15"/>
        <v>0</v>
      </c>
      <c r="M65" s="22">
        <f t="shared" si="15"/>
        <v>0</v>
      </c>
      <c r="N65" s="22">
        <f t="shared" si="15"/>
        <v>0</v>
      </c>
      <c r="O65" s="22">
        <f t="shared" si="15"/>
        <v>0</v>
      </c>
      <c r="P65" s="1" t="s">
        <v>149</v>
      </c>
    </row>
    <row r="66" spans="1:16">
      <c r="A66" s="1"/>
      <c r="B66" s="1"/>
      <c r="C66" s="1"/>
      <c r="D66" s="1"/>
      <c r="E66" s="1"/>
      <c r="F66" s="1"/>
      <c r="G66" s="1"/>
      <c r="H66" s="1"/>
      <c r="I66" s="1"/>
      <c r="J66" s="1"/>
      <c r="K66" s="1"/>
      <c r="L66" s="1"/>
      <c r="M66" s="1"/>
      <c r="N66" s="1"/>
      <c r="O66" s="1"/>
      <c r="P66" s="1"/>
    </row>
    <row r="67" spans="1:16">
      <c r="A67" s="1" t="s">
        <v>425</v>
      </c>
      <c r="B67" s="1"/>
      <c r="C67" s="1"/>
      <c r="D67" s="1"/>
      <c r="E67" s="1"/>
      <c r="F67" s="17">
        <f>'Sisend-Gen'!F188</f>
        <v>37.76</v>
      </c>
      <c r="G67" s="17">
        <f>'Sisend-Gen'!G188</f>
        <v>37.76</v>
      </c>
      <c r="H67" s="17">
        <f>'Sisend-Gen'!H188</f>
        <v>37.76</v>
      </c>
      <c r="I67" s="17">
        <f>'Sisend-Gen'!I188</f>
        <v>37.76</v>
      </c>
      <c r="J67" s="17">
        <f>'Sisend-Gen'!J188</f>
        <v>37.76</v>
      </c>
      <c r="K67" s="17">
        <f>'Sisend-Gen'!K188</f>
        <v>37.76</v>
      </c>
      <c r="L67" s="17">
        <f>'Sisend-Gen'!L188</f>
        <v>37.76</v>
      </c>
      <c r="M67" s="17">
        <f>'Sisend-Gen'!M188</f>
        <v>37.76</v>
      </c>
      <c r="N67" s="17">
        <f>'Sisend-Gen'!N188</f>
        <v>37.76</v>
      </c>
      <c r="O67" s="17">
        <f>'Sisend-Gen'!O188</f>
        <v>37.76</v>
      </c>
      <c r="P67" s="1" t="s">
        <v>149</v>
      </c>
    </row>
    <row r="68" spans="1:16">
      <c r="A68" s="1" t="s">
        <v>350</v>
      </c>
      <c r="B68" s="1"/>
      <c r="C68" s="1"/>
      <c r="D68" s="1"/>
      <c r="E68" s="1"/>
      <c r="F68" s="19">
        <f t="shared" ref="F68:O68" si="16">F65/F67</f>
        <v>0</v>
      </c>
      <c r="G68" s="19">
        <f t="shared" si="16"/>
        <v>0</v>
      </c>
      <c r="H68" s="19">
        <f t="shared" si="16"/>
        <v>0</v>
      </c>
      <c r="I68" s="19">
        <f t="shared" si="16"/>
        <v>0</v>
      </c>
      <c r="J68" s="19">
        <f t="shared" si="16"/>
        <v>0</v>
      </c>
      <c r="K68" s="19">
        <f t="shared" si="16"/>
        <v>0</v>
      </c>
      <c r="L68" s="19">
        <f t="shared" si="16"/>
        <v>0</v>
      </c>
      <c r="M68" s="19">
        <f t="shared" si="16"/>
        <v>0</v>
      </c>
      <c r="N68" s="19">
        <f t="shared" si="16"/>
        <v>0</v>
      </c>
      <c r="O68" s="19">
        <f t="shared" si="16"/>
        <v>0</v>
      </c>
      <c r="P68" s="1"/>
    </row>
    <row r="69" spans="1:16">
      <c r="A69" s="1"/>
      <c r="B69" s="1"/>
      <c r="C69" s="1"/>
      <c r="D69" s="1"/>
      <c r="E69" s="1"/>
      <c r="F69" s="1"/>
      <c r="G69" s="1"/>
      <c r="H69" s="1"/>
      <c r="I69" s="1"/>
      <c r="J69" s="1"/>
      <c r="K69" s="1"/>
      <c r="L69" s="1"/>
      <c r="M69" s="1"/>
      <c r="N69" s="1"/>
      <c r="O69" s="1"/>
      <c r="P69" s="1"/>
    </row>
    <row r="70" spans="1:16">
      <c r="A70" s="1" t="s">
        <v>421</v>
      </c>
      <c r="B70" s="1"/>
      <c r="C70" s="1"/>
      <c r="D70" s="1"/>
      <c r="E70" s="1"/>
      <c r="F70" s="22">
        <f>'Sisend-Gen'!F$300</f>
        <v>-0.25700000000000001</v>
      </c>
      <c r="G70" s="22">
        <f>'Sisend-Gen'!G$300</f>
        <v>-0.25700000000000001</v>
      </c>
      <c r="H70" s="22">
        <f>'Sisend-Gen'!H$300</f>
        <v>-0.25700000000000001</v>
      </c>
      <c r="I70" s="22">
        <f>'Sisend-Gen'!I$300</f>
        <v>-0.25700000000000001</v>
      </c>
      <c r="J70" s="22">
        <f>'Sisend-Gen'!J$300</f>
        <v>-0.25700000000000001</v>
      </c>
      <c r="K70" s="22">
        <f>'Sisend-Gen'!K$300</f>
        <v>-0.25700000000000001</v>
      </c>
      <c r="L70" s="22">
        <f>'Sisend-Gen'!L$300</f>
        <v>-0.25700000000000001</v>
      </c>
      <c r="M70" s="22">
        <f>'Sisend-Gen'!M$300</f>
        <v>-0.25700000000000001</v>
      </c>
      <c r="N70" s="22">
        <f>'Sisend-Gen'!N$300</f>
        <v>-0.25700000000000001</v>
      </c>
      <c r="O70" s="22">
        <f>'Sisend-Gen'!O$300</f>
        <v>-0.25700000000000001</v>
      </c>
      <c r="P70" s="1"/>
    </row>
    <row r="71" spans="1:16">
      <c r="A71" s="1" t="s">
        <v>352</v>
      </c>
      <c r="B71" s="1"/>
      <c r="C71" s="1"/>
      <c r="D71" s="1"/>
      <c r="E71" s="1"/>
      <c r="F71" s="31">
        <f t="shared" ref="F71:O71" si="17">F68*F70</f>
        <v>0</v>
      </c>
      <c r="G71" s="31">
        <f t="shared" si="17"/>
        <v>0</v>
      </c>
      <c r="H71" s="31">
        <f t="shared" si="17"/>
        <v>0</v>
      </c>
      <c r="I71" s="31">
        <f t="shared" si="17"/>
        <v>0</v>
      </c>
      <c r="J71" s="31">
        <f t="shared" si="17"/>
        <v>0</v>
      </c>
      <c r="K71" s="31">
        <f t="shared" si="17"/>
        <v>0</v>
      </c>
      <c r="L71" s="31">
        <f t="shared" si="17"/>
        <v>0</v>
      </c>
      <c r="M71" s="31">
        <f t="shared" si="17"/>
        <v>0</v>
      </c>
      <c r="N71" s="31">
        <f t="shared" si="17"/>
        <v>0</v>
      </c>
      <c r="O71" s="31">
        <f t="shared" si="17"/>
        <v>0</v>
      </c>
      <c r="P71" s="1"/>
    </row>
    <row r="72" spans="1:16">
      <c r="A72" s="1"/>
      <c r="B72" s="1"/>
      <c r="C72" s="1"/>
      <c r="D72" s="1"/>
      <c r="E72" s="1"/>
      <c r="F72" s="1"/>
      <c r="G72" s="1"/>
      <c r="H72" s="1"/>
      <c r="I72" s="1"/>
      <c r="J72" s="1"/>
      <c r="K72" s="1"/>
      <c r="L72" s="1"/>
      <c r="M72" s="1"/>
      <c r="N72" s="1"/>
      <c r="O72" s="1"/>
      <c r="P72" s="1"/>
    </row>
    <row r="73" spans="1:16">
      <c r="A73" s="1" t="s">
        <v>426</v>
      </c>
      <c r="B73" s="1"/>
      <c r="C73" s="1"/>
      <c r="D73" s="1"/>
      <c r="E73" s="1"/>
      <c r="F73" s="22">
        <f>'Sisend-Gen'!F80</f>
        <v>31774.99999999984</v>
      </c>
      <c r="G73" s="22">
        <f>'Sisend-Gen'!G80</f>
        <v>31774.99999999984</v>
      </c>
      <c r="H73" s="22">
        <f>'Sisend-Gen'!H80</f>
        <v>31774.99999999984</v>
      </c>
      <c r="I73" s="22">
        <f>'Sisend-Gen'!I80</f>
        <v>31774.99999999984</v>
      </c>
      <c r="J73" s="22">
        <f>'Sisend-Gen'!J80</f>
        <v>31774.99999999984</v>
      </c>
      <c r="K73" s="22">
        <f>'Sisend-Gen'!K80</f>
        <v>31774.99999999984</v>
      </c>
      <c r="L73" s="22">
        <f>'Sisend-Gen'!L80</f>
        <v>31774.99999999984</v>
      </c>
      <c r="M73" s="22">
        <f>'Sisend-Gen'!M80</f>
        <v>31774.99999999984</v>
      </c>
      <c r="N73" s="22">
        <f>'Sisend-Gen'!N80</f>
        <v>31774.99999999984</v>
      </c>
      <c r="O73" s="22">
        <f>'Sisend-Gen'!O80</f>
        <v>31774.99999999984</v>
      </c>
      <c r="P73" s="1" t="s">
        <v>40</v>
      </c>
    </row>
    <row r="74" spans="1:16">
      <c r="A74" s="1" t="s">
        <v>423</v>
      </c>
      <c r="B74" s="1"/>
      <c r="C74" s="1"/>
      <c r="D74" s="1"/>
      <c r="E74" s="1"/>
      <c r="F74" s="22">
        <f t="shared" ref="F74:O74" si="18">F73/(1+F71)</f>
        <v>31774.99999999984</v>
      </c>
      <c r="G74" s="22">
        <f t="shared" si="18"/>
        <v>31774.99999999984</v>
      </c>
      <c r="H74" s="22">
        <f t="shared" si="18"/>
        <v>31774.99999999984</v>
      </c>
      <c r="I74" s="22">
        <f t="shared" si="18"/>
        <v>31774.99999999984</v>
      </c>
      <c r="J74" s="22">
        <f t="shared" si="18"/>
        <v>31774.99999999984</v>
      </c>
      <c r="K74" s="22">
        <f t="shared" si="18"/>
        <v>31774.99999999984</v>
      </c>
      <c r="L74" s="22">
        <f t="shared" si="18"/>
        <v>31774.99999999984</v>
      </c>
      <c r="M74" s="22">
        <f t="shared" si="18"/>
        <v>31774.99999999984</v>
      </c>
      <c r="N74" s="22">
        <f t="shared" si="18"/>
        <v>31774.99999999984</v>
      </c>
      <c r="O74" s="22">
        <f t="shared" si="18"/>
        <v>31774.99999999984</v>
      </c>
      <c r="P74" s="1" t="s">
        <v>40</v>
      </c>
    </row>
    <row r="75" spans="1:16">
      <c r="A75" s="14" t="s">
        <v>355</v>
      </c>
      <c r="B75" s="14"/>
      <c r="C75" s="14"/>
      <c r="D75" s="14"/>
      <c r="E75" s="14"/>
      <c r="F75" s="32">
        <f t="shared" ref="F75:O75" si="19">F74-F73</f>
        <v>0</v>
      </c>
      <c r="G75" s="32">
        <f t="shared" si="19"/>
        <v>0</v>
      </c>
      <c r="H75" s="32">
        <f t="shared" si="19"/>
        <v>0</v>
      </c>
      <c r="I75" s="32">
        <f t="shared" si="19"/>
        <v>0</v>
      </c>
      <c r="J75" s="32">
        <f t="shared" si="19"/>
        <v>0</v>
      </c>
      <c r="K75" s="32">
        <f t="shared" si="19"/>
        <v>0</v>
      </c>
      <c r="L75" s="32">
        <f t="shared" si="19"/>
        <v>0</v>
      </c>
      <c r="M75" s="32">
        <f t="shared" si="19"/>
        <v>0</v>
      </c>
      <c r="N75" s="32">
        <f t="shared" si="19"/>
        <v>0</v>
      </c>
      <c r="O75" s="32">
        <f t="shared" si="19"/>
        <v>0</v>
      </c>
      <c r="P75" s="1" t="s">
        <v>40</v>
      </c>
    </row>
    <row r="76" spans="1:16">
      <c r="A76" s="1"/>
      <c r="B76" s="1"/>
      <c r="C76" s="1"/>
      <c r="D76" s="1"/>
      <c r="E76" s="1"/>
      <c r="F76" s="1"/>
      <c r="G76" s="1"/>
      <c r="H76" s="1"/>
      <c r="I76" s="1"/>
      <c r="J76" s="1"/>
      <c r="K76" s="1"/>
      <c r="L76" s="1"/>
      <c r="M76" s="1"/>
      <c r="N76" s="1"/>
      <c r="O76" s="1"/>
      <c r="P76" s="1"/>
    </row>
    <row r="77" spans="1:16">
      <c r="A77" s="14" t="s">
        <v>362</v>
      </c>
      <c r="B77" s="1"/>
      <c r="C77" s="1"/>
      <c r="D77" s="1"/>
      <c r="E77" s="1"/>
      <c r="F77" s="1"/>
      <c r="G77" s="1"/>
      <c r="H77" s="1"/>
      <c r="I77" s="1"/>
      <c r="J77" s="1"/>
      <c r="K77" s="1"/>
      <c r="L77" s="1"/>
      <c r="M77" s="1"/>
      <c r="N77" s="1"/>
      <c r="O77" s="1"/>
      <c r="P77" s="1"/>
    </row>
    <row r="78" spans="1:16">
      <c r="A78" s="1"/>
      <c r="B78" s="1"/>
      <c r="C78" s="1"/>
      <c r="D78" s="1"/>
      <c r="E78" s="1"/>
      <c r="F78" s="1"/>
      <c r="G78" s="1"/>
      <c r="H78" s="1"/>
      <c r="I78" s="1"/>
      <c r="J78" s="1"/>
      <c r="K78" s="1"/>
      <c r="L78" s="1"/>
      <c r="M78" s="1"/>
      <c r="N78" s="1"/>
      <c r="O78" s="1"/>
      <c r="P78" s="1"/>
    </row>
    <row r="79" spans="1:16">
      <c r="A79" s="1" t="s">
        <v>363</v>
      </c>
      <c r="B79" s="1"/>
      <c r="C79" s="1"/>
      <c r="D79" s="1"/>
      <c r="E79" s="1"/>
      <c r="F79" s="22">
        <f t="shared" ref="F79:O79" si="20">F24</f>
        <v>0</v>
      </c>
      <c r="G79" s="22">
        <f t="shared" si="20"/>
        <v>0</v>
      </c>
      <c r="H79" s="22">
        <f t="shared" si="20"/>
        <v>0</v>
      </c>
      <c r="I79" s="22">
        <f t="shared" si="20"/>
        <v>0</v>
      </c>
      <c r="J79" s="22">
        <f t="shared" si="20"/>
        <v>0</v>
      </c>
      <c r="K79" s="22">
        <f t="shared" si="20"/>
        <v>0</v>
      </c>
      <c r="L79" s="22">
        <f t="shared" si="20"/>
        <v>0</v>
      </c>
      <c r="M79" s="22">
        <f t="shared" si="20"/>
        <v>0</v>
      </c>
      <c r="N79" s="22">
        <f t="shared" si="20"/>
        <v>0</v>
      </c>
      <c r="O79" s="22">
        <f t="shared" si="20"/>
        <v>0</v>
      </c>
      <c r="P79" s="1" t="s">
        <v>40</v>
      </c>
    </row>
    <row r="80" spans="1:16">
      <c r="A80" s="1" t="s">
        <v>364</v>
      </c>
      <c r="B80" s="1"/>
      <c r="C80" s="1"/>
      <c r="D80" s="1"/>
      <c r="E80" s="1"/>
      <c r="F80" s="22">
        <f t="shared" ref="F80:O80" si="21">F40</f>
        <v>0</v>
      </c>
      <c r="G80" s="22">
        <f t="shared" si="21"/>
        <v>0</v>
      </c>
      <c r="H80" s="22">
        <f t="shared" si="21"/>
        <v>0</v>
      </c>
      <c r="I80" s="22">
        <f t="shared" si="21"/>
        <v>0</v>
      </c>
      <c r="J80" s="22">
        <f t="shared" si="21"/>
        <v>0</v>
      </c>
      <c r="K80" s="22">
        <f t="shared" si="21"/>
        <v>0</v>
      </c>
      <c r="L80" s="22">
        <f t="shared" si="21"/>
        <v>0</v>
      </c>
      <c r="M80" s="22">
        <f t="shared" si="21"/>
        <v>0</v>
      </c>
      <c r="N80" s="22">
        <f t="shared" si="21"/>
        <v>0</v>
      </c>
      <c r="O80" s="22">
        <f t="shared" si="21"/>
        <v>0</v>
      </c>
      <c r="P80" s="1" t="s">
        <v>40</v>
      </c>
    </row>
    <row r="81" spans="1:16">
      <c r="A81" s="1" t="s">
        <v>366</v>
      </c>
      <c r="B81" s="1"/>
      <c r="C81" s="1"/>
      <c r="D81" s="1"/>
      <c r="E81" s="1"/>
      <c r="F81" s="22">
        <f t="shared" ref="F81:O81" si="22">F59</f>
        <v>67866.894130181987</v>
      </c>
      <c r="G81" s="22">
        <f t="shared" si="22"/>
        <v>67866.894130181987</v>
      </c>
      <c r="H81" s="22">
        <f t="shared" si="22"/>
        <v>67866.894130181987</v>
      </c>
      <c r="I81" s="22">
        <f t="shared" si="22"/>
        <v>67866.894130181987</v>
      </c>
      <c r="J81" s="22">
        <f t="shared" si="22"/>
        <v>67866.894130181987</v>
      </c>
      <c r="K81" s="22">
        <f t="shared" si="22"/>
        <v>67866.894130181987</v>
      </c>
      <c r="L81" s="22">
        <f t="shared" si="22"/>
        <v>67866.894130181987</v>
      </c>
      <c r="M81" s="22">
        <f t="shared" si="22"/>
        <v>67866.894130181987</v>
      </c>
      <c r="N81" s="22">
        <f t="shared" si="22"/>
        <v>67866.894130181987</v>
      </c>
      <c r="O81" s="22">
        <f t="shared" si="22"/>
        <v>67866.894130181987</v>
      </c>
      <c r="P81" s="1" t="s">
        <v>40</v>
      </c>
    </row>
    <row r="82" spans="1:16">
      <c r="A82" s="1" t="s">
        <v>367</v>
      </c>
      <c r="B82" s="1"/>
      <c r="C82" s="1"/>
      <c r="D82" s="1"/>
      <c r="E82" s="1"/>
      <c r="F82" s="22">
        <f t="shared" ref="F82:O82" si="23">F75</f>
        <v>0</v>
      </c>
      <c r="G82" s="22">
        <f t="shared" si="23"/>
        <v>0</v>
      </c>
      <c r="H82" s="22">
        <f t="shared" si="23"/>
        <v>0</v>
      </c>
      <c r="I82" s="22">
        <f t="shared" si="23"/>
        <v>0</v>
      </c>
      <c r="J82" s="22">
        <f t="shared" si="23"/>
        <v>0</v>
      </c>
      <c r="K82" s="22">
        <f t="shared" si="23"/>
        <v>0</v>
      </c>
      <c r="L82" s="22">
        <f t="shared" si="23"/>
        <v>0</v>
      </c>
      <c r="M82" s="22">
        <f t="shared" si="23"/>
        <v>0</v>
      </c>
      <c r="N82" s="22">
        <f t="shared" si="23"/>
        <v>0</v>
      </c>
      <c r="O82" s="22">
        <f t="shared" si="23"/>
        <v>0</v>
      </c>
      <c r="P82" s="1" t="s">
        <v>40</v>
      </c>
    </row>
    <row r="83" spans="1:16">
      <c r="A83" s="1" t="s">
        <v>368</v>
      </c>
      <c r="B83" s="1"/>
      <c r="C83" s="1"/>
      <c r="D83" s="1"/>
      <c r="E83" s="1"/>
      <c r="F83" s="22">
        <f t="shared" ref="F83:O83" si="24">SUM(F79:F82)</f>
        <v>67866.894130181987</v>
      </c>
      <c r="G83" s="22">
        <f t="shared" si="24"/>
        <v>67866.894130181987</v>
      </c>
      <c r="H83" s="22">
        <f t="shared" si="24"/>
        <v>67866.894130181987</v>
      </c>
      <c r="I83" s="22">
        <f t="shared" si="24"/>
        <v>67866.894130181987</v>
      </c>
      <c r="J83" s="22">
        <f t="shared" si="24"/>
        <v>67866.894130181987</v>
      </c>
      <c r="K83" s="22">
        <f t="shared" si="24"/>
        <v>67866.894130181987</v>
      </c>
      <c r="L83" s="22">
        <f t="shared" si="24"/>
        <v>67866.894130181987</v>
      </c>
      <c r="M83" s="22">
        <f t="shared" si="24"/>
        <v>67866.894130181987</v>
      </c>
      <c r="N83" s="22">
        <f t="shared" si="24"/>
        <v>67866.894130181987</v>
      </c>
      <c r="O83" s="22">
        <f t="shared" si="24"/>
        <v>67866.894130181987</v>
      </c>
      <c r="P83" s="1" t="s">
        <v>40</v>
      </c>
    </row>
    <row r="84" spans="1:16">
      <c r="A84" s="1" t="s">
        <v>369</v>
      </c>
      <c r="B84" s="1"/>
      <c r="C84" s="1"/>
      <c r="D84" s="1"/>
      <c r="E84" s="1"/>
      <c r="F84" s="22">
        <f t="shared" ref="F84:O84" si="25">E84+F83</f>
        <v>67866.894130181987</v>
      </c>
      <c r="G84" s="22">
        <f t="shared" si="25"/>
        <v>135733.78826036397</v>
      </c>
      <c r="H84" s="22">
        <f t="shared" si="25"/>
        <v>203600.68239054596</v>
      </c>
      <c r="I84" s="22">
        <f t="shared" si="25"/>
        <v>271467.57652072795</v>
      </c>
      <c r="J84" s="22">
        <f t="shared" si="25"/>
        <v>339334.47065090993</v>
      </c>
      <c r="K84" s="22">
        <f t="shared" si="25"/>
        <v>407201.36478109192</v>
      </c>
      <c r="L84" s="22">
        <f t="shared" si="25"/>
        <v>475068.25891127391</v>
      </c>
      <c r="M84" s="22">
        <f t="shared" si="25"/>
        <v>542935.15304145589</v>
      </c>
      <c r="N84" s="22">
        <f t="shared" si="25"/>
        <v>610802.04717163788</v>
      </c>
      <c r="O84" s="22">
        <f t="shared" si="25"/>
        <v>678668.94130181987</v>
      </c>
      <c r="P84" s="1" t="s">
        <v>40</v>
      </c>
    </row>
    <row r="85" spans="1:16">
      <c r="A85" s="1" t="s">
        <v>369</v>
      </c>
      <c r="B85" s="14"/>
      <c r="C85" s="14"/>
      <c r="D85" s="14"/>
      <c r="E85" s="14"/>
      <c r="F85" s="32">
        <f>F84/'Sisend-Gen'!$B$19</f>
        <v>67.86689413018199</v>
      </c>
      <c r="G85" s="32">
        <f>G84/'Sisend-Gen'!$B$19</f>
        <v>135.73378826036398</v>
      </c>
      <c r="H85" s="32">
        <f>H84/'Sisend-Gen'!$B$19</f>
        <v>203.60068239054596</v>
      </c>
      <c r="I85" s="32">
        <f>I84/'Sisend-Gen'!$B$19</f>
        <v>271.46757652072796</v>
      </c>
      <c r="J85" s="32">
        <f>J84/'Sisend-Gen'!$B$19</f>
        <v>339.33447065090991</v>
      </c>
      <c r="K85" s="32">
        <f>K84/'Sisend-Gen'!$B$19</f>
        <v>407.20136478109191</v>
      </c>
      <c r="L85" s="32">
        <f>L84/'Sisend-Gen'!$B$19</f>
        <v>475.06825891127392</v>
      </c>
      <c r="M85" s="32">
        <f>M84/'Sisend-Gen'!$B$19</f>
        <v>542.93515304145592</v>
      </c>
      <c r="N85" s="32">
        <f>N84/'Sisend-Gen'!$B$19</f>
        <v>610.80204717163792</v>
      </c>
      <c r="O85" s="32">
        <f>O84/'Sisend-Gen'!$B$19</f>
        <v>678.66894130181981</v>
      </c>
      <c r="P85" s="1" t="s">
        <v>199</v>
      </c>
    </row>
    <row r="86" spans="1:16">
      <c r="A86" s="1" t="s">
        <v>371</v>
      </c>
      <c r="B86" s="14"/>
      <c r="C86" s="14"/>
      <c r="D86" s="14"/>
      <c r="E86" s="14"/>
      <c r="F86" s="32">
        <f>'Sisend-Gen'!$F310*F85/1000</f>
        <v>0.47447103024292969</v>
      </c>
      <c r="G86" s="32">
        <f>'Sisend-Gen'!$F310*G85/1000</f>
        <v>0.94894206048585938</v>
      </c>
      <c r="H86" s="32">
        <f>'Sisend-Gen'!$F310*H85/1000</f>
        <v>1.423413090728789</v>
      </c>
      <c r="I86" s="32">
        <f>'Sisend-Gen'!$F310*I85/1000</f>
        <v>1.8978841209717188</v>
      </c>
      <c r="J86" s="32">
        <f>'Sisend-Gen'!$F310*J85/1000</f>
        <v>2.3723551512146481</v>
      </c>
      <c r="K86" s="32">
        <f>'Sisend-Gen'!$F310*K85/1000</f>
        <v>2.8468261814575779</v>
      </c>
      <c r="L86" s="32">
        <f>'Sisend-Gen'!$F310*L85/1000</f>
        <v>3.3212972117005077</v>
      </c>
      <c r="M86" s="32">
        <f>'Sisend-Gen'!$F310*M85/1000</f>
        <v>3.7957682419434375</v>
      </c>
      <c r="N86" s="32">
        <f>'Sisend-Gen'!$F310*N85/1000</f>
        <v>4.2702392721863678</v>
      </c>
      <c r="O86" s="32">
        <f>'Sisend-Gen'!$F310*O85/1000</f>
        <v>4.7447103024292963</v>
      </c>
      <c r="P86" s="1" t="s">
        <v>391</v>
      </c>
    </row>
    <row r="87" spans="1:16">
      <c r="A87" s="1"/>
      <c r="B87" s="1"/>
      <c r="C87" s="1"/>
      <c r="D87" s="1"/>
      <c r="E87" s="1"/>
      <c r="F87" s="104"/>
      <c r="G87" s="104"/>
      <c r="H87" s="104"/>
      <c r="I87" s="104"/>
      <c r="J87" s="104"/>
      <c r="K87" s="104"/>
      <c r="L87" s="104"/>
      <c r="M87" s="104"/>
      <c r="N87" s="104"/>
      <c r="O87" s="104"/>
      <c r="P87" s="1"/>
    </row>
    <row r="88" spans="1:16">
      <c r="A88" s="1"/>
      <c r="B88" s="1"/>
      <c r="C88" s="1"/>
      <c r="D88" s="1"/>
      <c r="E88" s="1"/>
      <c r="F88" s="1"/>
      <c r="G88" s="1"/>
      <c r="H88" s="1"/>
      <c r="I88" s="1"/>
      <c r="J88" s="1"/>
      <c r="K88" s="1"/>
      <c r="L88" s="1"/>
      <c r="M88" s="1"/>
      <c r="N88" s="1"/>
      <c r="O88" s="1"/>
      <c r="P88" s="1"/>
    </row>
    <row r="89" spans="1:16">
      <c r="A89" s="1"/>
      <c r="B89" s="1"/>
      <c r="C89" s="1"/>
      <c r="D89" s="1"/>
      <c r="E89" s="1"/>
      <c r="F89" s="1"/>
      <c r="G89" s="1"/>
      <c r="H89" s="1"/>
      <c r="I89" s="1"/>
      <c r="J89" s="1"/>
      <c r="K89" s="1"/>
      <c r="L89" s="1"/>
      <c r="M89" s="1"/>
      <c r="N89" s="1"/>
      <c r="O89" s="130"/>
      <c r="P89" s="1"/>
    </row>
    <row r="90" spans="1:16">
      <c r="A90" s="1"/>
      <c r="B90" s="1"/>
      <c r="C90" s="1"/>
      <c r="D90" s="1"/>
      <c r="E90" s="1"/>
      <c r="F90" s="1"/>
      <c r="G90" s="1"/>
      <c r="H90" s="1"/>
      <c r="I90" s="1"/>
      <c r="J90" s="1"/>
      <c r="K90" s="1"/>
      <c r="L90" s="1"/>
      <c r="M90" s="1"/>
      <c r="N90" s="1"/>
      <c r="O90" s="1"/>
      <c r="P90" s="1"/>
    </row>
    <row r="91" spans="1:16">
      <c r="A91" s="1"/>
      <c r="B91" s="1"/>
      <c r="C91" s="1"/>
      <c r="D91" s="1"/>
      <c r="E91" s="1"/>
      <c r="F91" s="1"/>
      <c r="G91" s="1"/>
      <c r="H91" s="1"/>
      <c r="I91" s="1"/>
      <c r="J91" s="1"/>
      <c r="K91" s="1"/>
      <c r="L91" s="1"/>
      <c r="M91" s="1"/>
      <c r="N91" s="1"/>
      <c r="O91" s="1"/>
      <c r="P91" s="1"/>
    </row>
    <row r="92" spans="1:16">
      <c r="A92" s="1"/>
      <c r="B92" s="1"/>
      <c r="C92" s="1"/>
      <c r="D92" s="1"/>
      <c r="E92" s="1"/>
      <c r="F92" s="1"/>
      <c r="G92" s="1"/>
      <c r="H92" s="1"/>
      <c r="I92" s="1"/>
      <c r="J92" s="1"/>
      <c r="K92" s="1"/>
      <c r="L92" s="1"/>
      <c r="M92" s="1"/>
      <c r="N92" s="1"/>
      <c r="O92" s="1"/>
      <c r="P92" s="1"/>
    </row>
    <row r="93" spans="1:16">
      <c r="A93" s="1"/>
      <c r="B93" s="1"/>
      <c r="C93" s="1"/>
      <c r="D93" s="1"/>
      <c r="E93" s="1"/>
      <c r="F93" s="1"/>
      <c r="G93" s="1"/>
      <c r="H93" s="1"/>
      <c r="I93" s="1"/>
      <c r="J93" s="1"/>
      <c r="K93" s="1"/>
      <c r="L93" s="1"/>
      <c r="M93" s="1"/>
      <c r="N93" s="1"/>
      <c r="O93" s="1"/>
      <c r="P93" s="1"/>
    </row>
    <row r="94" spans="1:16">
      <c r="A94" s="1"/>
      <c r="B94" s="1"/>
      <c r="C94" s="1"/>
      <c r="D94" s="1"/>
      <c r="E94" s="1"/>
      <c r="F94" s="1"/>
      <c r="G94" s="1"/>
      <c r="H94" s="1"/>
      <c r="I94" s="1"/>
      <c r="J94" s="1"/>
      <c r="K94" s="1"/>
      <c r="L94" s="1"/>
      <c r="M94" s="1"/>
      <c r="N94" s="1"/>
      <c r="O94" s="1"/>
      <c r="P94" s="1"/>
    </row>
    <row r="95" spans="1:16">
      <c r="A95" s="1"/>
      <c r="B95" s="1"/>
      <c r="C95" s="1"/>
      <c r="D95" s="1"/>
      <c r="E95" s="1"/>
      <c r="F95" s="1"/>
      <c r="G95" s="1"/>
      <c r="H95" s="1"/>
      <c r="I95" s="1"/>
      <c r="J95" s="1"/>
      <c r="K95" s="1"/>
      <c r="L95" s="1"/>
      <c r="M95" s="1"/>
      <c r="N95" s="1"/>
      <c r="O95" s="1"/>
      <c r="P95" s="1"/>
    </row>
    <row r="96" spans="1:16">
      <c r="A96" s="1"/>
      <c r="B96" s="1"/>
      <c r="C96" s="1"/>
      <c r="D96" s="1"/>
      <c r="E96" s="1"/>
      <c r="F96" s="1"/>
      <c r="G96" s="1"/>
      <c r="H96" s="1"/>
      <c r="I96" s="1"/>
      <c r="J96" s="1"/>
      <c r="K96" s="1"/>
      <c r="L96" s="1"/>
      <c r="M96" s="1"/>
      <c r="N96" s="1"/>
      <c r="O96" s="1"/>
      <c r="P96" s="1"/>
    </row>
    <row r="97" spans="1:16">
      <c r="A97" s="1"/>
      <c r="B97" s="1"/>
      <c r="C97" s="1"/>
      <c r="D97" s="1"/>
      <c r="E97" s="1"/>
      <c r="F97" s="1"/>
      <c r="G97" s="1"/>
      <c r="H97" s="1"/>
      <c r="I97" s="1"/>
      <c r="J97" s="1"/>
      <c r="K97" s="1"/>
      <c r="L97" s="1"/>
      <c r="M97" s="1"/>
      <c r="N97" s="1"/>
      <c r="O97" s="1"/>
      <c r="P97" s="1"/>
    </row>
    <row r="98" spans="1:16">
      <c r="A98" s="1"/>
      <c r="B98" s="1"/>
      <c r="C98" s="1"/>
      <c r="D98" s="1"/>
      <c r="E98" s="1"/>
      <c r="F98" s="1"/>
      <c r="G98" s="1"/>
      <c r="H98" s="1"/>
      <c r="I98" s="1"/>
      <c r="J98" s="1"/>
      <c r="K98" s="1"/>
      <c r="L98" s="1"/>
      <c r="M98" s="1"/>
      <c r="N98" s="1"/>
      <c r="O98" s="1"/>
      <c r="P98" s="1"/>
    </row>
    <row r="99" spans="1:16">
      <c r="A99" s="1"/>
      <c r="B99" s="1"/>
      <c r="C99" s="1"/>
      <c r="D99" s="1"/>
      <c r="E99" s="1"/>
      <c r="F99" s="1"/>
      <c r="G99" s="1"/>
      <c r="H99" s="1"/>
      <c r="I99" s="1"/>
      <c r="J99" s="1"/>
      <c r="K99" s="1"/>
      <c r="L99" s="1"/>
      <c r="M99" s="1"/>
      <c r="N99" s="1"/>
      <c r="O99" s="1"/>
      <c r="P99" s="1"/>
    </row>
    <row r="100" spans="1:16">
      <c r="A100" s="1"/>
      <c r="B100" s="1"/>
      <c r="C100" s="1"/>
      <c r="D100" s="1"/>
      <c r="E100" s="1"/>
      <c r="F100" s="1"/>
      <c r="G100" s="1"/>
      <c r="H100" s="1"/>
      <c r="I100" s="1"/>
      <c r="J100" s="1"/>
      <c r="K100" s="1"/>
      <c r="L100" s="1"/>
      <c r="M100" s="1"/>
      <c r="N100" s="1"/>
      <c r="O100" s="1"/>
      <c r="P100" s="1"/>
    </row>
    <row r="101" spans="1:16">
      <c r="A101" s="1"/>
      <c r="B101" s="1"/>
      <c r="C101" s="1"/>
      <c r="D101" s="1"/>
      <c r="E101" s="1"/>
      <c r="F101" s="1"/>
      <c r="G101" s="1"/>
      <c r="H101" s="1"/>
      <c r="I101" s="1"/>
      <c r="J101" s="1"/>
      <c r="K101" s="1"/>
      <c r="L101" s="1"/>
      <c r="M101" s="1"/>
      <c r="N101" s="1"/>
      <c r="O101" s="1"/>
      <c r="P101" s="1"/>
    </row>
    <row r="102" spans="1:16">
      <c r="A102" s="1"/>
      <c r="B102" s="1"/>
      <c r="C102" s="1"/>
      <c r="D102" s="1"/>
      <c r="E102" s="1"/>
      <c r="F102" s="1"/>
      <c r="G102" s="1"/>
      <c r="H102" s="1"/>
      <c r="I102" s="1"/>
      <c r="J102" s="1"/>
      <c r="K102" s="1"/>
      <c r="L102" s="1"/>
      <c r="M102" s="1"/>
      <c r="N102" s="1"/>
      <c r="O102" s="1"/>
      <c r="P102" s="1"/>
    </row>
    <row r="103" spans="1:16">
      <c r="A103" s="1"/>
      <c r="B103" s="1"/>
      <c r="C103" s="1"/>
      <c r="D103" s="1"/>
      <c r="E103" s="1"/>
      <c r="F103" s="1"/>
      <c r="G103" s="1"/>
      <c r="H103" s="1"/>
      <c r="I103" s="1"/>
      <c r="J103" s="1"/>
      <c r="K103" s="1"/>
      <c r="L103" s="1"/>
      <c r="M103" s="1"/>
      <c r="N103" s="1"/>
      <c r="O103" s="1"/>
      <c r="P103" s="1"/>
    </row>
    <row r="104" spans="1:16">
      <c r="A104" s="1"/>
      <c r="B104" s="1"/>
      <c r="C104" s="1"/>
      <c r="D104" s="1"/>
      <c r="E104" s="1"/>
      <c r="F104" s="1"/>
      <c r="G104" s="1"/>
      <c r="H104" s="1"/>
      <c r="I104" s="1"/>
      <c r="J104" s="1"/>
      <c r="K104" s="1"/>
      <c r="L104" s="1"/>
      <c r="M104" s="1"/>
      <c r="N104" s="1"/>
      <c r="O104" s="1"/>
      <c r="P104" s="1"/>
    </row>
    <row r="105" spans="1:16">
      <c r="A105" s="1"/>
      <c r="B105" s="1"/>
      <c r="C105" s="1"/>
      <c r="D105" s="1"/>
      <c r="E105" s="1"/>
      <c r="F105" s="1"/>
      <c r="G105" s="1"/>
      <c r="H105" s="1"/>
      <c r="I105" s="1"/>
      <c r="J105" s="1"/>
      <c r="K105" s="1"/>
      <c r="L105" s="1"/>
      <c r="M105" s="1"/>
      <c r="N105" s="1"/>
      <c r="O105" s="1"/>
      <c r="P105" s="1"/>
    </row>
    <row r="106" spans="1:16">
      <c r="A106" s="1"/>
      <c r="B106" s="1"/>
      <c r="C106" s="1"/>
      <c r="D106" s="1"/>
      <c r="E106" s="1"/>
      <c r="F106" s="1"/>
      <c r="G106" s="1"/>
      <c r="H106" s="1"/>
      <c r="I106" s="1"/>
      <c r="J106" s="1"/>
      <c r="K106" s="1"/>
      <c r="L106" s="1"/>
      <c r="M106" s="1"/>
      <c r="N106" s="1"/>
      <c r="O106" s="1"/>
      <c r="P106" s="1"/>
    </row>
    <row r="107" spans="1:16">
      <c r="A107" s="1"/>
      <c r="B107" s="1"/>
      <c r="C107" s="1"/>
      <c r="D107" s="1"/>
      <c r="E107" s="1"/>
      <c r="F107" s="1"/>
      <c r="G107" s="1"/>
      <c r="H107" s="1"/>
      <c r="I107" s="1"/>
      <c r="J107" s="1"/>
      <c r="K107" s="1"/>
      <c r="L107" s="1"/>
      <c r="M107" s="1"/>
      <c r="N107" s="1"/>
      <c r="O107" s="1"/>
      <c r="P107" s="1"/>
    </row>
    <row r="108" spans="1:16">
      <c r="A108" s="1"/>
      <c r="B108" s="1"/>
      <c r="C108" s="1"/>
      <c r="D108" s="1"/>
      <c r="E108" s="1"/>
      <c r="F108" s="1"/>
      <c r="G108" s="1"/>
      <c r="H108" s="1"/>
      <c r="I108" s="1"/>
      <c r="J108" s="1"/>
      <c r="K108" s="1"/>
      <c r="L108" s="1"/>
      <c r="M108" s="1"/>
      <c r="N108" s="1"/>
      <c r="O108" s="1"/>
      <c r="P108" s="1"/>
    </row>
    <row r="109" spans="1:16">
      <c r="A109" s="1"/>
      <c r="B109" s="1"/>
      <c r="C109" s="1"/>
      <c r="D109" s="1"/>
      <c r="E109" s="1"/>
      <c r="F109" s="1"/>
      <c r="G109" s="1"/>
      <c r="H109" s="1"/>
      <c r="I109" s="1"/>
      <c r="J109" s="1"/>
      <c r="K109" s="1"/>
      <c r="L109" s="1"/>
      <c r="M109" s="1"/>
      <c r="N109" s="1"/>
      <c r="O109" s="1"/>
      <c r="P109" s="1"/>
    </row>
    <row r="110" spans="1:16">
      <c r="A110" s="1"/>
      <c r="B110" s="1"/>
      <c r="C110" s="1"/>
      <c r="D110" s="1"/>
      <c r="E110" s="1"/>
      <c r="F110" s="1"/>
      <c r="G110" s="1"/>
      <c r="H110" s="1"/>
      <c r="I110" s="1"/>
      <c r="J110" s="1"/>
      <c r="K110" s="1"/>
      <c r="L110" s="1"/>
      <c r="M110" s="1"/>
      <c r="N110" s="1"/>
      <c r="O110" s="1"/>
      <c r="P110" s="1"/>
    </row>
    <row r="111" spans="1:16">
      <c r="A111" s="1"/>
      <c r="B111" s="1"/>
      <c r="C111" s="1"/>
      <c r="D111" s="1"/>
      <c r="E111" s="1"/>
      <c r="F111" s="1"/>
      <c r="G111" s="1"/>
      <c r="H111" s="1"/>
      <c r="I111" s="1"/>
      <c r="J111" s="1"/>
      <c r="K111" s="1"/>
      <c r="L111" s="1"/>
      <c r="M111" s="1"/>
      <c r="N111" s="1"/>
      <c r="O111" s="1"/>
      <c r="P111" s="1"/>
    </row>
    <row r="112" spans="1:16">
      <c r="A112" s="1"/>
      <c r="B112" s="1"/>
      <c r="C112" s="1"/>
      <c r="D112" s="1"/>
      <c r="E112" s="1"/>
      <c r="F112" s="1"/>
      <c r="G112" s="1"/>
      <c r="H112" s="1"/>
      <c r="I112" s="1"/>
      <c r="J112" s="1"/>
      <c r="K112" s="1"/>
      <c r="L112" s="1"/>
      <c r="M112" s="1"/>
      <c r="N112" s="1"/>
      <c r="O112" s="1"/>
      <c r="P112" s="1"/>
    </row>
    <row r="113" spans="1:16">
      <c r="A113" s="1"/>
      <c r="B113" s="1"/>
      <c r="C113" s="1"/>
      <c r="D113" s="1"/>
      <c r="E113" s="1"/>
      <c r="F113" s="1"/>
      <c r="G113" s="1"/>
      <c r="H113" s="1"/>
      <c r="I113" s="1"/>
      <c r="J113" s="1"/>
      <c r="K113" s="1"/>
      <c r="L113" s="1"/>
      <c r="M113" s="1"/>
      <c r="N113" s="1"/>
      <c r="O113" s="1"/>
      <c r="P113" s="1"/>
    </row>
    <row r="114" spans="1:16">
      <c r="A114" s="1"/>
      <c r="B114" s="1"/>
      <c r="C114" s="1"/>
      <c r="D114" s="1"/>
      <c r="E114" s="1"/>
      <c r="F114" s="1"/>
      <c r="G114" s="1"/>
      <c r="H114" s="1"/>
      <c r="I114" s="1"/>
      <c r="J114" s="1"/>
      <c r="K114" s="1"/>
      <c r="L114" s="1"/>
      <c r="M114" s="1"/>
      <c r="N114" s="1"/>
      <c r="O114" s="1"/>
      <c r="P114" s="1"/>
    </row>
    <row r="115" spans="1:16">
      <c r="A115" s="1"/>
      <c r="B115" s="1"/>
      <c r="C115" s="1"/>
      <c r="D115" s="1"/>
      <c r="E115" s="1"/>
      <c r="F115" s="1"/>
      <c r="G115" s="1"/>
      <c r="H115" s="1"/>
      <c r="I115" s="1"/>
      <c r="J115" s="1"/>
      <c r="K115" s="1"/>
      <c r="L115" s="1"/>
      <c r="M115" s="1"/>
      <c r="N115" s="1"/>
      <c r="O115" s="1"/>
      <c r="P115" s="1"/>
    </row>
    <row r="116" spans="1:16">
      <c r="A116" s="1"/>
      <c r="B116" s="1"/>
      <c r="C116" s="1"/>
      <c r="D116" s="1"/>
      <c r="E116" s="1"/>
      <c r="F116" s="1"/>
      <c r="G116" s="1"/>
      <c r="H116" s="1"/>
      <c r="I116" s="1"/>
      <c r="J116" s="1"/>
      <c r="K116" s="1"/>
      <c r="L116" s="1"/>
      <c r="M116" s="1"/>
      <c r="N116" s="1"/>
      <c r="O116" s="1"/>
      <c r="P116" s="1"/>
    </row>
    <row r="117" spans="1:16">
      <c r="A117" s="1"/>
      <c r="B117" s="1"/>
      <c r="C117" s="1"/>
      <c r="D117" s="1"/>
      <c r="E117" s="1"/>
      <c r="F117" s="1"/>
      <c r="G117" s="1"/>
      <c r="H117" s="1"/>
      <c r="I117" s="1"/>
      <c r="J117" s="1"/>
      <c r="K117" s="1"/>
      <c r="L117" s="1"/>
      <c r="M117" s="1"/>
      <c r="N117" s="1"/>
      <c r="O117" s="1"/>
      <c r="P117" s="1"/>
    </row>
    <row r="118" spans="1:16">
      <c r="A118" s="1"/>
      <c r="B118" s="1"/>
      <c r="C118" s="1"/>
      <c r="D118" s="1"/>
      <c r="E118" s="1"/>
      <c r="F118" s="1"/>
      <c r="G118" s="1"/>
      <c r="H118" s="1"/>
      <c r="I118" s="1"/>
      <c r="J118" s="1"/>
      <c r="K118" s="1"/>
      <c r="L118" s="1"/>
      <c r="M118" s="1"/>
      <c r="N118" s="1"/>
      <c r="O118" s="1"/>
      <c r="P118" s="1"/>
    </row>
    <row r="119" spans="1:16">
      <c r="A119" s="1"/>
      <c r="B119" s="1"/>
      <c r="C119" s="1"/>
      <c r="D119" s="1"/>
      <c r="E119" s="1"/>
      <c r="F119" s="1"/>
      <c r="G119" s="1"/>
      <c r="H119" s="1"/>
      <c r="I119" s="1"/>
      <c r="J119" s="1"/>
      <c r="K119" s="1"/>
      <c r="L119" s="1"/>
      <c r="M119" s="1"/>
      <c r="N119" s="1"/>
      <c r="O119" s="1"/>
      <c r="P119" s="1"/>
    </row>
    <row r="120" spans="1:16">
      <c r="A120" s="1"/>
      <c r="B120" s="1"/>
      <c r="C120" s="1"/>
      <c r="D120" s="1"/>
      <c r="E120" s="1"/>
      <c r="F120" s="1"/>
      <c r="G120" s="1"/>
      <c r="H120" s="1"/>
      <c r="I120" s="1"/>
      <c r="J120" s="1"/>
      <c r="K120" s="1"/>
      <c r="L120" s="1"/>
      <c r="M120" s="1"/>
      <c r="N120" s="1"/>
      <c r="O120" s="1"/>
      <c r="P120" s="1"/>
    </row>
    <row r="121" spans="1:16">
      <c r="A121" s="1"/>
      <c r="B121" s="1"/>
      <c r="C121" s="1"/>
      <c r="D121" s="1"/>
      <c r="E121" s="1"/>
      <c r="F121" s="1"/>
      <c r="G121" s="1"/>
      <c r="H121" s="1"/>
      <c r="I121" s="1"/>
      <c r="J121" s="1"/>
      <c r="K121" s="1"/>
      <c r="L121" s="1"/>
      <c r="M121" s="1"/>
      <c r="N121" s="1"/>
      <c r="O121" s="1"/>
      <c r="P121" s="1"/>
    </row>
    <row r="122" spans="1:16">
      <c r="A122" s="1"/>
      <c r="B122" s="1"/>
      <c r="C122" s="1"/>
      <c r="D122" s="1"/>
      <c r="E122" s="1"/>
      <c r="F122" s="1"/>
      <c r="G122" s="1"/>
      <c r="H122" s="1"/>
      <c r="I122" s="1"/>
      <c r="J122" s="1"/>
      <c r="K122" s="1"/>
      <c r="L122" s="1"/>
      <c r="M122" s="1"/>
      <c r="N122" s="1"/>
      <c r="O122" s="1"/>
      <c r="P122" s="1"/>
    </row>
    <row r="123" spans="1:16">
      <c r="A123" s="1"/>
      <c r="B123" s="1"/>
      <c r="C123" s="1"/>
      <c r="D123" s="1"/>
      <c r="E123" s="1"/>
      <c r="F123" s="1"/>
      <c r="G123" s="1"/>
      <c r="H123" s="1"/>
      <c r="I123" s="1"/>
      <c r="J123" s="1"/>
      <c r="K123" s="1"/>
      <c r="L123" s="1"/>
      <c r="M123" s="1"/>
      <c r="N123" s="1"/>
      <c r="O123" s="1"/>
      <c r="P123" s="1"/>
    </row>
    <row r="124" spans="1:16">
      <c r="A124" s="1"/>
      <c r="B124" s="1"/>
      <c r="C124" s="1"/>
      <c r="D124" s="1"/>
      <c r="E124" s="1"/>
      <c r="F124" s="1"/>
      <c r="G124" s="1"/>
      <c r="H124" s="1"/>
      <c r="I124" s="1"/>
      <c r="J124" s="1"/>
      <c r="K124" s="1"/>
      <c r="L124" s="1"/>
      <c r="M124" s="1"/>
      <c r="N124" s="1"/>
      <c r="O124" s="1"/>
      <c r="P124" s="1"/>
    </row>
    <row r="125" spans="1:16">
      <c r="A125" s="1"/>
      <c r="B125" s="1"/>
      <c r="C125" s="1"/>
      <c r="D125" s="1"/>
      <c r="E125" s="1"/>
      <c r="F125" s="1"/>
      <c r="G125" s="1"/>
      <c r="H125" s="1"/>
      <c r="I125" s="1"/>
      <c r="J125" s="1"/>
      <c r="K125" s="1"/>
      <c r="L125" s="1"/>
      <c r="M125" s="1"/>
      <c r="N125" s="1"/>
      <c r="O125" s="1"/>
      <c r="P125" s="1"/>
    </row>
    <row r="126" spans="1:16">
      <c r="A126" s="1"/>
      <c r="B126" s="1"/>
      <c r="C126" s="1"/>
      <c r="D126" s="1"/>
      <c r="E126" s="1"/>
      <c r="F126" s="1"/>
      <c r="G126" s="1"/>
      <c r="H126" s="1"/>
      <c r="I126" s="1"/>
      <c r="J126" s="1"/>
      <c r="K126" s="1"/>
      <c r="L126" s="1"/>
      <c r="M126" s="1"/>
      <c r="N126" s="1"/>
      <c r="O126" s="1"/>
      <c r="P126" s="1"/>
    </row>
    <row r="127" spans="1:16">
      <c r="A127" s="1"/>
      <c r="B127" s="1"/>
      <c r="C127" s="1"/>
      <c r="D127" s="1"/>
      <c r="E127" s="1"/>
      <c r="F127" s="1"/>
      <c r="G127" s="1"/>
      <c r="H127" s="1"/>
      <c r="I127" s="1"/>
      <c r="J127" s="1"/>
      <c r="K127" s="1"/>
      <c r="L127" s="1"/>
      <c r="M127" s="1"/>
      <c r="N127" s="1"/>
      <c r="O127" s="1"/>
      <c r="P127" s="1"/>
    </row>
    <row r="128" spans="1:16">
      <c r="A128" s="1"/>
      <c r="B128" s="1"/>
      <c r="C128" s="1"/>
      <c r="D128" s="1"/>
      <c r="E128" s="1"/>
      <c r="F128" s="1"/>
      <c r="G128" s="1"/>
      <c r="H128" s="1"/>
      <c r="I128" s="1"/>
      <c r="J128" s="1"/>
      <c r="K128" s="1"/>
      <c r="L128" s="1"/>
      <c r="M128" s="1"/>
      <c r="N128" s="1"/>
      <c r="O128" s="1"/>
      <c r="P128" s="1"/>
    </row>
    <row r="129" spans="1:16">
      <c r="A129" s="1"/>
      <c r="B129" s="1"/>
      <c r="C129" s="1"/>
      <c r="D129" s="1"/>
      <c r="E129" s="1"/>
      <c r="F129" s="1"/>
      <c r="G129" s="1"/>
      <c r="H129" s="1"/>
      <c r="I129" s="1"/>
      <c r="J129" s="1"/>
      <c r="K129" s="1"/>
      <c r="L129" s="1"/>
      <c r="M129" s="1"/>
      <c r="N129" s="1"/>
      <c r="O129" s="1"/>
      <c r="P129" s="1"/>
    </row>
    <row r="130" spans="1:16">
      <c r="A130" s="1"/>
      <c r="B130" s="1"/>
      <c r="C130" s="1"/>
      <c r="D130" s="1"/>
      <c r="E130" s="1"/>
      <c r="F130" s="1"/>
      <c r="G130" s="1"/>
      <c r="H130" s="1"/>
      <c r="I130" s="1"/>
      <c r="J130" s="1"/>
      <c r="K130" s="1"/>
      <c r="L130" s="1"/>
      <c r="M130" s="1"/>
      <c r="N130" s="1"/>
      <c r="O130" s="1"/>
      <c r="P130" s="1"/>
    </row>
    <row r="131" spans="1:16">
      <c r="A131" s="1"/>
      <c r="B131" s="1"/>
      <c r="C131" s="1"/>
      <c r="D131" s="1"/>
      <c r="E131" s="1"/>
      <c r="F131" s="1"/>
      <c r="G131" s="1"/>
      <c r="H131" s="1"/>
      <c r="I131" s="1"/>
      <c r="J131" s="1"/>
      <c r="K131" s="1"/>
      <c r="L131" s="1"/>
      <c r="M131" s="1"/>
      <c r="N131" s="1"/>
      <c r="O131" s="1"/>
      <c r="P131" s="1"/>
    </row>
    <row r="132" spans="1:16">
      <c r="A132" s="1"/>
      <c r="B132" s="1"/>
      <c r="C132" s="1"/>
      <c r="D132" s="1"/>
      <c r="E132" s="1"/>
      <c r="F132" s="1"/>
      <c r="G132" s="1"/>
      <c r="H132" s="1"/>
      <c r="I132" s="1"/>
      <c r="J132" s="1"/>
      <c r="K132" s="1"/>
      <c r="L132" s="1"/>
      <c r="M132" s="1"/>
      <c r="N132" s="1"/>
      <c r="O132" s="1"/>
      <c r="P132" s="1"/>
    </row>
    <row r="133" spans="1:16">
      <c r="A133" s="1"/>
      <c r="B133" s="1"/>
      <c r="C133" s="1"/>
      <c r="D133" s="1"/>
      <c r="E133" s="1"/>
      <c r="F133" s="1"/>
      <c r="G133" s="1"/>
      <c r="H133" s="1"/>
      <c r="I133" s="1"/>
      <c r="J133" s="1"/>
      <c r="K133" s="1"/>
      <c r="L133" s="1"/>
      <c r="M133" s="1"/>
      <c r="N133" s="1"/>
      <c r="O133" s="1"/>
      <c r="P133" s="1"/>
    </row>
    <row r="134" spans="1:16">
      <c r="A134" s="1"/>
      <c r="B134" s="1"/>
      <c r="C134" s="1"/>
      <c r="D134" s="1"/>
      <c r="E134" s="1"/>
      <c r="F134" s="1"/>
      <c r="G134" s="1"/>
      <c r="H134" s="1"/>
      <c r="I134" s="1"/>
      <c r="J134" s="1"/>
      <c r="K134" s="1"/>
      <c r="L134" s="1"/>
      <c r="M134" s="1"/>
      <c r="N134" s="1"/>
      <c r="O134" s="1"/>
      <c r="P134" s="1"/>
    </row>
    <row r="135" spans="1:16">
      <c r="A135" s="1"/>
      <c r="B135" s="1"/>
      <c r="C135" s="1"/>
      <c r="D135" s="1"/>
      <c r="E135" s="1"/>
      <c r="F135" s="1"/>
      <c r="G135" s="1"/>
      <c r="H135" s="1"/>
      <c r="I135" s="1"/>
      <c r="J135" s="1"/>
      <c r="K135" s="1"/>
      <c r="L135" s="1"/>
      <c r="M135" s="1"/>
      <c r="N135" s="1"/>
      <c r="O135" s="1"/>
      <c r="P135" s="1"/>
    </row>
    <row r="136" spans="1:16">
      <c r="A136" s="1"/>
      <c r="B136" s="1"/>
      <c r="C136" s="1"/>
      <c r="D136" s="1"/>
      <c r="E136" s="1"/>
      <c r="F136" s="1"/>
      <c r="G136" s="1"/>
      <c r="H136" s="1"/>
      <c r="I136" s="1"/>
      <c r="J136" s="1"/>
      <c r="K136" s="1"/>
      <c r="L136" s="1"/>
      <c r="M136" s="1"/>
      <c r="N136" s="1"/>
      <c r="O136" s="1"/>
      <c r="P136" s="1"/>
    </row>
    <row r="137" spans="1:16">
      <c r="A137" s="1"/>
      <c r="B137" s="1"/>
      <c r="C137" s="1"/>
      <c r="D137" s="1"/>
      <c r="E137" s="1"/>
      <c r="F137" s="1"/>
      <c r="G137" s="1"/>
      <c r="H137" s="1"/>
      <c r="I137" s="1"/>
      <c r="J137" s="1"/>
      <c r="K137" s="1"/>
      <c r="L137" s="1"/>
      <c r="M137" s="1"/>
      <c r="N137" s="1"/>
      <c r="O137" s="1"/>
      <c r="P137" s="1"/>
    </row>
    <row r="138" spans="1:16">
      <c r="A138" s="1"/>
      <c r="B138" s="1"/>
      <c r="C138" s="1"/>
      <c r="D138" s="1"/>
      <c r="E138" s="1"/>
      <c r="F138" s="1"/>
      <c r="G138" s="1"/>
      <c r="H138" s="1"/>
      <c r="I138" s="1"/>
      <c r="J138" s="1"/>
      <c r="K138" s="1"/>
      <c r="L138" s="1"/>
      <c r="M138" s="1"/>
      <c r="N138" s="1"/>
      <c r="O138" s="1"/>
      <c r="P138" s="1"/>
    </row>
    <row r="139" spans="1:16">
      <c r="A139" s="1"/>
      <c r="B139" s="1"/>
      <c r="C139" s="1"/>
      <c r="D139" s="1"/>
      <c r="E139" s="1"/>
      <c r="F139" s="1"/>
      <c r="G139" s="1"/>
      <c r="H139" s="1"/>
      <c r="I139" s="1"/>
      <c r="J139" s="1"/>
      <c r="K139" s="1"/>
      <c r="L139" s="1"/>
      <c r="M139" s="1"/>
      <c r="N139" s="1"/>
      <c r="O139" s="1"/>
      <c r="P139" s="1"/>
    </row>
    <row r="140" spans="1:16">
      <c r="A140" s="1"/>
      <c r="B140" s="1"/>
      <c r="C140" s="1"/>
      <c r="D140" s="1"/>
      <c r="E140" s="1"/>
      <c r="F140" s="1"/>
      <c r="G140" s="1"/>
      <c r="H140" s="1"/>
      <c r="I140" s="1"/>
      <c r="J140" s="1"/>
      <c r="K140" s="1"/>
      <c r="L140" s="1"/>
      <c r="M140" s="1"/>
      <c r="N140" s="1"/>
      <c r="O140" s="1"/>
      <c r="P140" s="1"/>
    </row>
    <row r="141" spans="1:16">
      <c r="A141" s="1"/>
      <c r="B141" s="1"/>
      <c r="C141" s="1"/>
      <c r="D141" s="1"/>
      <c r="E141" s="1"/>
      <c r="F141" s="1"/>
      <c r="G141" s="1"/>
      <c r="H141" s="1"/>
      <c r="I141" s="1"/>
      <c r="J141" s="1"/>
      <c r="K141" s="1"/>
      <c r="L141" s="1"/>
      <c r="M141" s="1"/>
      <c r="N141" s="1"/>
      <c r="O141" s="1"/>
      <c r="P141" s="1"/>
    </row>
    <row r="142" spans="1:16">
      <c r="A142" s="1"/>
      <c r="B142" s="1"/>
      <c r="C142" s="1"/>
      <c r="D142" s="1"/>
      <c r="E142" s="1"/>
      <c r="F142" s="1"/>
      <c r="G142" s="1"/>
      <c r="H142" s="1"/>
      <c r="I142" s="1"/>
      <c r="J142" s="1"/>
      <c r="K142" s="1"/>
      <c r="L142" s="1"/>
      <c r="M142" s="1"/>
      <c r="N142" s="1"/>
      <c r="O142" s="1"/>
      <c r="P142" s="1"/>
    </row>
    <row r="143" spans="1:16">
      <c r="A143" s="1"/>
      <c r="B143" s="1"/>
      <c r="C143" s="1"/>
      <c r="D143" s="1"/>
      <c r="E143" s="1"/>
      <c r="F143" s="1"/>
      <c r="G143" s="1"/>
      <c r="H143" s="1"/>
      <c r="I143" s="1"/>
      <c r="J143" s="1"/>
      <c r="K143" s="1"/>
      <c r="L143" s="1"/>
      <c r="M143" s="1"/>
      <c r="N143" s="1"/>
      <c r="O143" s="1"/>
      <c r="P143" s="1"/>
    </row>
    <row r="144" spans="1:16">
      <c r="A144" s="1"/>
      <c r="B144" s="1"/>
      <c r="C144" s="1"/>
      <c r="D144" s="1"/>
      <c r="E144" s="1"/>
      <c r="F144" s="1"/>
      <c r="G144" s="1"/>
      <c r="H144" s="1"/>
      <c r="I144" s="1"/>
      <c r="J144" s="1"/>
      <c r="K144" s="1"/>
      <c r="L144" s="1"/>
      <c r="M144" s="1"/>
      <c r="N144" s="1"/>
      <c r="O144" s="1"/>
      <c r="P144" s="1"/>
    </row>
    <row r="145" spans="1:16">
      <c r="A145" s="1"/>
      <c r="B145" s="1"/>
      <c r="C145" s="1"/>
      <c r="D145" s="1"/>
      <c r="E145" s="1"/>
      <c r="F145" s="1"/>
      <c r="G145" s="1"/>
      <c r="H145" s="1"/>
      <c r="I145" s="1"/>
      <c r="J145" s="1"/>
      <c r="K145" s="1"/>
      <c r="L145" s="1"/>
      <c r="M145" s="1"/>
      <c r="N145" s="1"/>
      <c r="O145" s="1"/>
      <c r="P145" s="1"/>
    </row>
    <row r="146" spans="1:16">
      <c r="A146" s="1"/>
      <c r="B146" s="1"/>
      <c r="C146" s="1"/>
      <c r="D146" s="1"/>
      <c r="E146" s="1"/>
      <c r="F146" s="1"/>
      <c r="G146" s="1"/>
      <c r="H146" s="1"/>
      <c r="I146" s="1"/>
      <c r="J146" s="1"/>
      <c r="K146" s="1"/>
      <c r="L146" s="1"/>
      <c r="M146" s="1"/>
      <c r="N146" s="1"/>
      <c r="O146" s="1"/>
      <c r="P146" s="1"/>
    </row>
    <row r="147" spans="1:16">
      <c r="A147" s="1"/>
      <c r="B147" s="1"/>
      <c r="C147" s="1"/>
      <c r="D147" s="1"/>
      <c r="E147" s="1"/>
      <c r="F147" s="1"/>
      <c r="G147" s="1"/>
      <c r="H147" s="1"/>
      <c r="I147" s="1"/>
      <c r="J147" s="1"/>
      <c r="K147" s="1"/>
      <c r="L147" s="1"/>
      <c r="M147" s="1"/>
      <c r="N147" s="1"/>
      <c r="O147" s="1"/>
      <c r="P147" s="1"/>
    </row>
    <row r="148" spans="1:16">
      <c r="A148" s="1"/>
      <c r="B148" s="1"/>
      <c r="C148" s="1"/>
      <c r="D148" s="1"/>
      <c r="E148" s="1"/>
      <c r="F148" s="1"/>
      <c r="G148" s="1"/>
      <c r="H148" s="1"/>
      <c r="I148" s="1"/>
      <c r="J148" s="1"/>
      <c r="K148" s="1"/>
      <c r="L148" s="1"/>
      <c r="M148" s="1"/>
      <c r="N148" s="1"/>
      <c r="O148" s="1"/>
      <c r="P148" s="1"/>
    </row>
    <row r="149" spans="1:16">
      <c r="A149" s="1"/>
      <c r="B149" s="1"/>
      <c r="C149" s="1"/>
      <c r="D149" s="1"/>
      <c r="E149" s="1"/>
      <c r="F149" s="1"/>
      <c r="G149" s="1"/>
      <c r="H149" s="1"/>
      <c r="I149" s="1"/>
      <c r="J149" s="1"/>
      <c r="K149" s="1"/>
      <c r="L149" s="1"/>
      <c r="M149" s="1"/>
      <c r="N149" s="1"/>
      <c r="O149" s="1"/>
      <c r="P149" s="1"/>
    </row>
    <row r="150" spans="1:16">
      <c r="A150" s="1"/>
      <c r="B150" s="1"/>
      <c r="C150" s="1"/>
      <c r="D150" s="1"/>
      <c r="E150" s="1"/>
      <c r="F150" s="1"/>
      <c r="G150" s="1"/>
      <c r="H150" s="1"/>
      <c r="I150" s="1"/>
      <c r="J150" s="1"/>
      <c r="K150" s="1"/>
      <c r="L150" s="1"/>
      <c r="M150" s="1"/>
      <c r="N150" s="1"/>
      <c r="O150" s="1"/>
      <c r="P150" s="1"/>
    </row>
    <row r="151" spans="1:16">
      <c r="A151" s="1"/>
      <c r="B151" s="1"/>
      <c r="C151" s="1"/>
      <c r="D151" s="1"/>
      <c r="E151" s="1"/>
      <c r="F151" s="1"/>
      <c r="G151" s="1"/>
      <c r="H151" s="1"/>
      <c r="I151" s="1"/>
      <c r="J151" s="1"/>
      <c r="K151" s="1"/>
      <c r="L151" s="1"/>
      <c r="M151" s="1"/>
      <c r="N151" s="1"/>
      <c r="O151" s="1"/>
      <c r="P151" s="1"/>
    </row>
    <row r="152" spans="1:16">
      <c r="A152" s="1"/>
      <c r="B152" s="1"/>
      <c r="C152" s="1"/>
      <c r="D152" s="1"/>
      <c r="E152" s="1"/>
      <c r="F152" s="1"/>
      <c r="G152" s="1"/>
      <c r="H152" s="1"/>
      <c r="I152" s="1"/>
      <c r="J152" s="1"/>
      <c r="K152" s="1"/>
      <c r="L152" s="1"/>
      <c r="M152" s="1"/>
      <c r="N152" s="1"/>
      <c r="O152" s="1"/>
      <c r="P152" s="1"/>
    </row>
    <row r="153" spans="1:16">
      <c r="A153" s="1"/>
      <c r="B153" s="1"/>
      <c r="C153" s="1"/>
      <c r="D153" s="1"/>
      <c r="E153" s="1"/>
      <c r="F153" s="1"/>
      <c r="G153" s="1"/>
      <c r="H153" s="1"/>
      <c r="I153" s="1"/>
      <c r="J153" s="1"/>
      <c r="K153" s="1"/>
      <c r="L153" s="1"/>
      <c r="M153" s="1"/>
      <c r="N153" s="1"/>
      <c r="O153" s="1"/>
      <c r="P153" s="1"/>
    </row>
    <row r="154" spans="1:16">
      <c r="A154" s="1"/>
      <c r="B154" s="1"/>
      <c r="C154" s="1"/>
      <c r="D154" s="1"/>
      <c r="E154" s="1"/>
      <c r="F154" s="1"/>
      <c r="G154" s="1"/>
      <c r="H154" s="1"/>
      <c r="I154" s="1"/>
      <c r="J154" s="1"/>
      <c r="K154" s="1"/>
      <c r="L154" s="1"/>
      <c r="M154" s="1"/>
      <c r="N154" s="1"/>
      <c r="O154" s="1"/>
      <c r="P154" s="1"/>
    </row>
    <row r="155" spans="1:16">
      <c r="A155" s="1"/>
      <c r="B155" s="1"/>
      <c r="C155" s="1"/>
      <c r="D155" s="1"/>
      <c r="E155" s="1"/>
      <c r="F155" s="1"/>
      <c r="G155" s="1"/>
      <c r="H155" s="1"/>
      <c r="I155" s="1"/>
      <c r="J155" s="1"/>
      <c r="K155" s="1"/>
      <c r="L155" s="1"/>
      <c r="M155" s="1"/>
      <c r="N155" s="1"/>
      <c r="O155" s="1"/>
      <c r="P155" s="1"/>
    </row>
    <row r="156" spans="1:16">
      <c r="A156" s="1"/>
      <c r="B156" s="1"/>
      <c r="C156" s="1"/>
      <c r="D156" s="1"/>
      <c r="E156" s="1"/>
      <c r="F156" s="1"/>
      <c r="G156" s="1"/>
      <c r="H156" s="1"/>
      <c r="I156" s="1"/>
      <c r="J156" s="1"/>
      <c r="K156" s="1"/>
      <c r="L156" s="1"/>
      <c r="M156" s="1"/>
      <c r="N156" s="1"/>
      <c r="O156" s="1"/>
      <c r="P156" s="1"/>
    </row>
    <row r="157" spans="1:16">
      <c r="A157" s="1"/>
      <c r="B157" s="1"/>
      <c r="C157" s="1"/>
      <c r="D157" s="1"/>
      <c r="E157" s="1"/>
      <c r="F157" s="1"/>
      <c r="G157" s="1"/>
      <c r="H157" s="1"/>
      <c r="I157" s="1"/>
      <c r="J157" s="1"/>
      <c r="K157" s="1"/>
      <c r="L157" s="1"/>
      <c r="M157" s="1"/>
      <c r="N157" s="1"/>
      <c r="O157" s="1"/>
      <c r="P157" s="1"/>
    </row>
    <row r="158" spans="1:16">
      <c r="A158" s="1"/>
      <c r="B158" s="1"/>
      <c r="C158" s="1"/>
      <c r="D158" s="1"/>
      <c r="E158" s="1"/>
      <c r="F158" s="1"/>
      <c r="G158" s="1"/>
      <c r="H158" s="1"/>
      <c r="I158" s="1"/>
      <c r="J158" s="1"/>
      <c r="K158" s="1"/>
      <c r="L158" s="1"/>
      <c r="M158" s="1"/>
      <c r="N158" s="1"/>
      <c r="O158" s="1"/>
      <c r="P158" s="1"/>
    </row>
    <row r="159" spans="1:16">
      <c r="A159" s="1"/>
      <c r="B159" s="1"/>
      <c r="C159" s="1"/>
      <c r="D159" s="1"/>
      <c r="E159" s="1"/>
      <c r="F159" s="1"/>
      <c r="G159" s="1"/>
      <c r="H159" s="1"/>
      <c r="I159" s="1"/>
      <c r="J159" s="1"/>
      <c r="K159" s="1"/>
      <c r="L159" s="1"/>
      <c r="M159" s="1"/>
      <c r="N159" s="1"/>
      <c r="O159" s="1"/>
      <c r="P159" s="1"/>
    </row>
    <row r="160" spans="1:16">
      <c r="A160" s="1"/>
      <c r="B160" s="1"/>
      <c r="C160" s="1"/>
      <c r="D160" s="1"/>
      <c r="E160" s="1"/>
      <c r="F160" s="1"/>
      <c r="G160" s="1"/>
      <c r="H160" s="1"/>
      <c r="I160" s="1"/>
      <c r="J160" s="1"/>
      <c r="K160" s="1"/>
      <c r="L160" s="1"/>
      <c r="M160" s="1"/>
      <c r="N160" s="1"/>
      <c r="O160" s="1"/>
      <c r="P160" s="1"/>
    </row>
    <row r="161" spans="1:16">
      <c r="A161" s="1"/>
      <c r="B161" s="1"/>
      <c r="C161" s="1"/>
      <c r="D161" s="1"/>
      <c r="E161" s="1"/>
      <c r="F161" s="1"/>
      <c r="G161" s="1"/>
      <c r="H161" s="1"/>
      <c r="I161" s="1"/>
      <c r="J161" s="1"/>
      <c r="K161" s="1"/>
      <c r="L161" s="1"/>
      <c r="M161" s="1"/>
      <c r="N161" s="1"/>
      <c r="O161" s="1"/>
      <c r="P161" s="1"/>
    </row>
    <row r="162" spans="1:16">
      <c r="A162" s="1"/>
      <c r="B162" s="1"/>
      <c r="C162" s="1"/>
      <c r="D162" s="1"/>
      <c r="E162" s="1"/>
      <c r="F162" s="1"/>
      <c r="G162" s="1"/>
      <c r="H162" s="1"/>
      <c r="I162" s="1"/>
      <c r="J162" s="1"/>
      <c r="K162" s="1"/>
      <c r="L162" s="1"/>
      <c r="M162" s="1"/>
      <c r="N162" s="1"/>
      <c r="O162" s="1"/>
      <c r="P162" s="1"/>
    </row>
    <row r="163" spans="1:16">
      <c r="A163" s="1"/>
      <c r="B163" s="1"/>
      <c r="C163" s="1"/>
      <c r="D163" s="1"/>
      <c r="E163" s="1"/>
      <c r="F163" s="1"/>
      <c r="G163" s="1"/>
      <c r="H163" s="1"/>
      <c r="I163" s="1"/>
      <c r="J163" s="1"/>
      <c r="K163" s="1"/>
      <c r="L163" s="1"/>
      <c r="M163" s="1"/>
      <c r="N163" s="1"/>
      <c r="O163" s="1"/>
      <c r="P163" s="1"/>
    </row>
    <row r="164" spans="1:16">
      <c r="A164" s="1"/>
      <c r="B164" s="1"/>
      <c r="C164" s="1"/>
      <c r="D164" s="1"/>
      <c r="E164" s="1"/>
      <c r="F164" s="1"/>
      <c r="G164" s="1"/>
      <c r="H164" s="1"/>
      <c r="I164" s="1"/>
      <c r="J164" s="1"/>
      <c r="K164" s="1"/>
      <c r="L164" s="1"/>
      <c r="M164" s="1"/>
      <c r="N164" s="1"/>
      <c r="O164" s="1"/>
      <c r="P164" s="1"/>
    </row>
    <row r="165" spans="1:16">
      <c r="A165" s="1"/>
      <c r="B165" s="1"/>
      <c r="C165" s="1"/>
      <c r="D165" s="1"/>
      <c r="E165" s="1"/>
      <c r="F165" s="1"/>
      <c r="G165" s="1"/>
      <c r="H165" s="1"/>
      <c r="I165" s="1"/>
      <c r="J165" s="1"/>
      <c r="K165" s="1"/>
      <c r="L165" s="1"/>
      <c r="M165" s="1"/>
      <c r="N165" s="1"/>
      <c r="O165" s="1"/>
      <c r="P165" s="1"/>
    </row>
    <row r="166" spans="1:16">
      <c r="A166" s="1"/>
      <c r="B166" s="1"/>
      <c r="C166" s="1"/>
      <c r="D166" s="1"/>
      <c r="E166" s="1"/>
      <c r="F166" s="1"/>
      <c r="G166" s="1"/>
      <c r="H166" s="1"/>
      <c r="I166" s="1"/>
      <c r="J166" s="1"/>
      <c r="K166" s="1"/>
      <c r="L166" s="1"/>
      <c r="M166" s="1"/>
      <c r="N166" s="1"/>
      <c r="O166" s="1"/>
      <c r="P166" s="1"/>
    </row>
    <row r="167" spans="1:16">
      <c r="A167" s="1"/>
      <c r="B167" s="1"/>
      <c r="C167" s="1"/>
      <c r="D167" s="1"/>
      <c r="E167" s="1"/>
      <c r="F167" s="1"/>
      <c r="G167" s="1"/>
      <c r="H167" s="1"/>
      <c r="I167" s="1"/>
      <c r="J167" s="1"/>
      <c r="K167" s="1"/>
      <c r="L167" s="1"/>
      <c r="M167" s="1"/>
      <c r="N167" s="1"/>
      <c r="O167" s="1"/>
      <c r="P167" s="1"/>
    </row>
    <row r="168" spans="1:16">
      <c r="A168" s="1"/>
      <c r="B168" s="1"/>
      <c r="C168" s="1"/>
      <c r="D168" s="1"/>
      <c r="E168" s="1"/>
      <c r="F168" s="1"/>
      <c r="G168" s="1"/>
      <c r="H168" s="1"/>
      <c r="I168" s="1"/>
      <c r="J168" s="1"/>
      <c r="K168" s="1"/>
      <c r="L168" s="1"/>
      <c r="M168" s="1"/>
      <c r="N168" s="1"/>
      <c r="O168" s="1"/>
      <c r="P168" s="1"/>
    </row>
  </sheetData>
  <phoneticPr fontId="23" type="noConversion"/>
  <pageMargins left="0.7" right="0.7" top="0.75" bottom="0.75" header="0.51180555555555496" footer="0.51180555555555496"/>
  <pageSetup firstPageNumber="0" orientation="portrait" horizontalDpi="300" verticalDpi="300" r:id="rId1"/>
  <headerFooter>
    <oddFooter>&amp;C&amp;7&amp;B&amp;"Arial"Document Classification: KPMG 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68"/>
  <sheetViews>
    <sheetView showGridLines="0" zoomScale="80" zoomScaleNormal="80" workbookViewId="0">
      <selection activeCell="F85" sqref="F85"/>
    </sheetView>
  </sheetViews>
  <sheetFormatPr defaultColWidth="8.5546875" defaultRowHeight="14.4"/>
  <cols>
    <col min="5" max="5" width="15.5546875" customWidth="1"/>
    <col min="6" max="15" width="14.6640625" customWidth="1"/>
  </cols>
  <sheetData>
    <row r="1" spans="1:16">
      <c r="A1" s="1"/>
      <c r="B1" s="1"/>
      <c r="C1" s="1"/>
      <c r="D1" s="1"/>
      <c r="E1" s="1"/>
      <c r="F1" s="1"/>
      <c r="G1" s="1"/>
      <c r="H1" s="1"/>
      <c r="I1" s="1"/>
      <c r="J1" s="1"/>
      <c r="K1" s="1"/>
      <c r="L1" s="1"/>
      <c r="M1" s="1"/>
      <c r="N1" s="1"/>
      <c r="O1" s="1"/>
    </row>
    <row r="2" spans="1:16">
      <c r="A2" s="2" t="s">
        <v>429</v>
      </c>
      <c r="B2" s="3"/>
      <c r="C2" s="3"/>
      <c r="D2" s="3"/>
      <c r="E2" s="3"/>
      <c r="F2" s="3"/>
      <c r="G2" s="3"/>
      <c r="H2" s="3"/>
      <c r="I2" s="3"/>
      <c r="J2" s="3"/>
      <c r="K2" s="3"/>
      <c r="L2" s="3"/>
      <c r="M2" s="3"/>
      <c r="N2" s="3"/>
      <c r="O2" s="3"/>
    </row>
    <row r="3" spans="1:16">
      <c r="A3" s="1"/>
      <c r="B3" s="1"/>
      <c r="C3" s="1"/>
      <c r="D3" s="1"/>
      <c r="E3" s="1"/>
      <c r="F3" s="1"/>
      <c r="G3" s="1"/>
      <c r="H3" s="1"/>
      <c r="I3" s="1"/>
      <c r="J3" s="1"/>
      <c r="K3" s="1"/>
      <c r="L3" s="1"/>
      <c r="M3" s="1"/>
      <c r="N3" s="1"/>
      <c r="O3" s="1"/>
    </row>
    <row r="4" spans="1:16">
      <c r="A4" s="4"/>
      <c r="B4" s="4"/>
      <c r="C4" s="4"/>
      <c r="D4" s="4"/>
      <c r="E4" s="5" t="str">
        <f>'Sisend-Gen'!E4</f>
        <v>Perioodi number</v>
      </c>
      <c r="F4" s="6">
        <f>'Sisend-Gen'!F4</f>
        <v>1</v>
      </c>
      <c r="G4" s="4">
        <f>'Sisend-Gen'!G4</f>
        <v>2</v>
      </c>
      <c r="H4" s="4">
        <f>'Sisend-Gen'!H4</f>
        <v>3</v>
      </c>
      <c r="I4" s="4">
        <f>'Sisend-Gen'!I4</f>
        <v>4</v>
      </c>
      <c r="J4" s="4">
        <f>'Sisend-Gen'!J4</f>
        <v>5</v>
      </c>
      <c r="K4" s="4">
        <f>'Sisend-Gen'!K4</f>
        <v>6</v>
      </c>
      <c r="L4" s="4">
        <f>'Sisend-Gen'!L4</f>
        <v>7</v>
      </c>
      <c r="M4" s="4">
        <f>'Sisend-Gen'!M4</f>
        <v>8</v>
      </c>
      <c r="N4" s="4">
        <f>'Sisend-Gen'!N4</f>
        <v>9</v>
      </c>
      <c r="O4" s="4">
        <f>'Sisend-Gen'!O4</f>
        <v>10</v>
      </c>
    </row>
    <row r="5" spans="1:16">
      <c r="A5" s="4"/>
      <c r="B5" s="4"/>
      <c r="C5" s="4"/>
      <c r="D5" s="4"/>
      <c r="E5" s="5" t="str">
        <f>'Sisend-Gen'!E5</f>
        <v>Aasta algus</v>
      </c>
      <c r="F5" s="7">
        <f>'Sisend-Gen'!F5</f>
        <v>44197</v>
      </c>
      <c r="G5" s="7">
        <f>'Sisend-Gen'!G5</f>
        <v>44562</v>
      </c>
      <c r="H5" s="7">
        <f>'Sisend-Gen'!H5</f>
        <v>44927</v>
      </c>
      <c r="I5" s="7">
        <f>'Sisend-Gen'!I5</f>
        <v>45292</v>
      </c>
      <c r="J5" s="7">
        <f>'Sisend-Gen'!J5</f>
        <v>45658</v>
      </c>
      <c r="K5" s="7">
        <f>'Sisend-Gen'!K5</f>
        <v>46023</v>
      </c>
      <c r="L5" s="7">
        <f>'Sisend-Gen'!L5</f>
        <v>46388</v>
      </c>
      <c r="M5" s="7">
        <f>'Sisend-Gen'!M5</f>
        <v>46753</v>
      </c>
      <c r="N5" s="7">
        <f>'Sisend-Gen'!N5</f>
        <v>47119</v>
      </c>
      <c r="O5" s="7">
        <f>'Sisend-Gen'!O5</f>
        <v>47484</v>
      </c>
    </row>
    <row r="6" spans="1:16">
      <c r="A6" s="4"/>
      <c r="B6" s="4"/>
      <c r="C6" s="4"/>
      <c r="D6" s="4"/>
      <c r="E6" s="5" t="str">
        <f>'Sisend-Gen'!E6</f>
        <v>Aasta lõpp</v>
      </c>
      <c r="F6" s="7">
        <f>'Sisend-Gen'!F6</f>
        <v>44561</v>
      </c>
      <c r="G6" s="7">
        <f>'Sisend-Gen'!G6</f>
        <v>44926</v>
      </c>
      <c r="H6" s="7">
        <f>'Sisend-Gen'!H6</f>
        <v>45291</v>
      </c>
      <c r="I6" s="7">
        <f>'Sisend-Gen'!I6</f>
        <v>45657</v>
      </c>
      <c r="J6" s="7">
        <f>'Sisend-Gen'!J6</f>
        <v>46022</v>
      </c>
      <c r="K6" s="7">
        <f>'Sisend-Gen'!K6</f>
        <v>46387</v>
      </c>
      <c r="L6" s="7">
        <f>'Sisend-Gen'!L6</f>
        <v>46752</v>
      </c>
      <c r="M6" s="7">
        <f>'Sisend-Gen'!M6</f>
        <v>47118</v>
      </c>
      <c r="N6" s="7">
        <f>'Sisend-Gen'!N6</f>
        <v>47483</v>
      </c>
      <c r="O6" s="7">
        <f>'Sisend-Gen'!O6</f>
        <v>47848</v>
      </c>
    </row>
    <row r="7" spans="1:16">
      <c r="A7" s="1"/>
      <c r="B7" s="1"/>
      <c r="C7" s="1"/>
      <c r="D7" s="1"/>
      <c r="E7" s="1"/>
      <c r="F7" s="1"/>
      <c r="G7" s="1"/>
      <c r="H7" s="1"/>
      <c r="I7" s="1"/>
      <c r="J7" s="1"/>
      <c r="K7" s="1"/>
      <c r="L7" s="1"/>
      <c r="M7" s="1"/>
      <c r="N7" s="1"/>
      <c r="O7" s="1"/>
      <c r="P7" s="1"/>
    </row>
    <row r="8" spans="1:16">
      <c r="A8" s="14" t="s">
        <v>345</v>
      </c>
      <c r="B8" s="1"/>
      <c r="C8" s="1"/>
      <c r="D8" s="1"/>
      <c r="E8" s="1"/>
      <c r="F8" s="1"/>
      <c r="G8" s="1"/>
      <c r="H8" s="1"/>
      <c r="I8" s="1"/>
      <c r="J8" s="1"/>
      <c r="K8" s="1"/>
      <c r="L8" s="1"/>
      <c r="M8" s="1"/>
      <c r="N8" s="1"/>
      <c r="O8" s="1"/>
      <c r="P8" s="1"/>
    </row>
    <row r="9" spans="1:16">
      <c r="A9" s="1"/>
      <c r="B9" s="1"/>
      <c r="C9" s="1"/>
      <c r="D9" s="1"/>
      <c r="E9" s="1"/>
      <c r="F9" s="1"/>
      <c r="G9" s="1"/>
      <c r="H9" s="1"/>
      <c r="I9" s="1"/>
      <c r="J9" s="1"/>
      <c r="K9" s="1"/>
      <c r="L9" s="1"/>
      <c r="M9" s="1"/>
      <c r="N9" s="1"/>
      <c r="O9" s="1"/>
      <c r="P9" s="1"/>
    </row>
    <row r="10" spans="1:16">
      <c r="A10" s="14" t="s">
        <v>430</v>
      </c>
      <c r="B10" s="1"/>
      <c r="C10" s="1"/>
      <c r="D10" s="1"/>
      <c r="E10" s="1"/>
      <c r="F10" s="1"/>
      <c r="G10" s="1"/>
      <c r="H10" s="1"/>
      <c r="I10" s="1"/>
      <c r="J10" s="1"/>
      <c r="K10" s="1"/>
      <c r="L10" s="1"/>
      <c r="M10" s="1"/>
      <c r="N10" s="1"/>
      <c r="O10" s="1"/>
      <c r="P10" s="1"/>
    </row>
    <row r="11" spans="1:16">
      <c r="A11" s="1"/>
      <c r="B11" s="1"/>
      <c r="C11" s="1"/>
      <c r="D11" s="1"/>
      <c r="E11" s="1"/>
      <c r="F11" s="1"/>
      <c r="G11" s="1"/>
      <c r="H11" s="1"/>
      <c r="I11" s="1"/>
      <c r="J11" s="1"/>
      <c r="K11" s="1"/>
      <c r="L11" s="1"/>
      <c r="M11" s="1"/>
      <c r="N11" s="1"/>
      <c r="O11" s="1"/>
      <c r="P11" s="1"/>
    </row>
    <row r="12" spans="1:16">
      <c r="A12" s="1" t="s">
        <v>346</v>
      </c>
      <c r="B12" s="1"/>
      <c r="C12" s="1"/>
      <c r="D12" s="1"/>
      <c r="E12" s="1"/>
      <c r="F12" s="22">
        <f>'Sisend-Gen'!F136</f>
        <v>0</v>
      </c>
      <c r="G12" s="22">
        <f>'Sisend-Gen'!G136</f>
        <v>0</v>
      </c>
      <c r="H12" s="22">
        <f>'Sisend-Gen'!H136</f>
        <v>0</v>
      </c>
      <c r="I12" s="22">
        <f>'Sisend-Gen'!I136</f>
        <v>0</v>
      </c>
      <c r="J12" s="22">
        <f>'Sisend-Gen'!J136</f>
        <v>0</v>
      </c>
      <c r="K12" s="22">
        <f>'Sisend-Gen'!K136</f>
        <v>0</v>
      </c>
      <c r="L12" s="22">
        <f>'Sisend-Gen'!L136</f>
        <v>0</v>
      </c>
      <c r="M12" s="22">
        <f>'Sisend-Gen'!M136</f>
        <v>0</v>
      </c>
      <c r="N12" s="22">
        <f>'Sisend-Gen'!N136</f>
        <v>0</v>
      </c>
      <c r="O12" s="22">
        <f>'Sisend-Gen'!O136</f>
        <v>0</v>
      </c>
      <c r="P12" s="1" t="s">
        <v>149</v>
      </c>
    </row>
    <row r="13" spans="1:16">
      <c r="A13" s="1" t="s">
        <v>347</v>
      </c>
      <c r="B13" s="1"/>
      <c r="C13" s="1"/>
      <c r="D13" s="1"/>
      <c r="E13" s="1"/>
      <c r="F13" s="22">
        <f>'Sisend-Gen'!F159</f>
        <v>0</v>
      </c>
      <c r="G13" s="22">
        <f>'Sisend-Gen'!G159</f>
        <v>0</v>
      </c>
      <c r="H13" s="22">
        <f>'Sisend-Gen'!H159</f>
        <v>0</v>
      </c>
      <c r="I13" s="22">
        <f>'Sisend-Gen'!I159</f>
        <v>0</v>
      </c>
      <c r="J13" s="22">
        <f>'Sisend-Gen'!J159</f>
        <v>0</v>
      </c>
      <c r="K13" s="22">
        <f>'Sisend-Gen'!K159</f>
        <v>0</v>
      </c>
      <c r="L13" s="22">
        <f>'Sisend-Gen'!L159</f>
        <v>0</v>
      </c>
      <c r="M13" s="22">
        <f>'Sisend-Gen'!M159</f>
        <v>0</v>
      </c>
      <c r="N13" s="22">
        <f>'Sisend-Gen'!N159</f>
        <v>0</v>
      </c>
      <c r="O13" s="22">
        <f>'Sisend-Gen'!O159</f>
        <v>0</v>
      </c>
      <c r="P13" s="1" t="s">
        <v>149</v>
      </c>
    </row>
    <row r="14" spans="1:16">
      <c r="A14" s="1" t="s">
        <v>348</v>
      </c>
      <c r="B14" s="1"/>
      <c r="C14" s="1"/>
      <c r="D14" s="1"/>
      <c r="E14" s="1"/>
      <c r="F14" s="22">
        <f t="shared" ref="F14:O14" si="0">F12-F13</f>
        <v>0</v>
      </c>
      <c r="G14" s="22">
        <f t="shared" si="0"/>
        <v>0</v>
      </c>
      <c r="H14" s="22">
        <f t="shared" si="0"/>
        <v>0</v>
      </c>
      <c r="I14" s="22">
        <f t="shared" si="0"/>
        <v>0</v>
      </c>
      <c r="J14" s="22">
        <f t="shared" si="0"/>
        <v>0</v>
      </c>
      <c r="K14" s="22">
        <f t="shared" si="0"/>
        <v>0</v>
      </c>
      <c r="L14" s="22">
        <f t="shared" si="0"/>
        <v>0</v>
      </c>
      <c r="M14" s="22">
        <f t="shared" si="0"/>
        <v>0</v>
      </c>
      <c r="N14" s="22">
        <f t="shared" si="0"/>
        <v>0</v>
      </c>
      <c r="O14" s="22">
        <f t="shared" si="0"/>
        <v>0</v>
      </c>
      <c r="P14" s="1" t="s">
        <v>149</v>
      </c>
    </row>
    <row r="15" spans="1:16">
      <c r="A15" s="1"/>
      <c r="B15" s="1"/>
      <c r="C15" s="1"/>
      <c r="D15" s="1"/>
      <c r="E15" s="1"/>
      <c r="F15" s="1"/>
      <c r="G15" s="1"/>
      <c r="H15" s="1"/>
      <c r="I15" s="1"/>
      <c r="J15" s="1"/>
      <c r="K15" s="1"/>
      <c r="L15" s="1"/>
      <c r="M15" s="1"/>
      <c r="N15" s="1"/>
      <c r="O15" s="1"/>
      <c r="P15" s="1"/>
    </row>
    <row r="16" spans="1:16">
      <c r="A16" s="1" t="s">
        <v>431</v>
      </c>
      <c r="B16" s="1"/>
      <c r="C16" s="1"/>
      <c r="D16" s="1"/>
      <c r="E16" s="1"/>
      <c r="F16" s="17">
        <f>'Sisend-Gen'!F192</f>
        <v>14.339999999999998</v>
      </c>
      <c r="G16" s="17">
        <f>'Sisend-Gen'!G192</f>
        <v>14.339999999999998</v>
      </c>
      <c r="H16" s="17">
        <f>'Sisend-Gen'!H192</f>
        <v>14.339999999999998</v>
      </c>
      <c r="I16" s="17">
        <f>'Sisend-Gen'!I192</f>
        <v>14.339999999999998</v>
      </c>
      <c r="J16" s="17">
        <f>'Sisend-Gen'!J192</f>
        <v>14.339999999999998</v>
      </c>
      <c r="K16" s="17">
        <f>'Sisend-Gen'!K192</f>
        <v>14.339999999999998</v>
      </c>
      <c r="L16" s="17">
        <f>'Sisend-Gen'!L192</f>
        <v>14.339999999999998</v>
      </c>
      <c r="M16" s="17">
        <f>'Sisend-Gen'!M192</f>
        <v>14.339999999999998</v>
      </c>
      <c r="N16" s="17">
        <f>'Sisend-Gen'!N192</f>
        <v>14.339999999999998</v>
      </c>
      <c r="O16" s="17">
        <f>'Sisend-Gen'!O192</f>
        <v>14.339999999999998</v>
      </c>
      <c r="P16" s="1" t="s">
        <v>149</v>
      </c>
    </row>
    <row r="17" spans="1:16">
      <c r="A17" s="1" t="s">
        <v>350</v>
      </c>
      <c r="B17" s="1"/>
      <c r="C17" s="1"/>
      <c r="D17" s="1"/>
      <c r="E17" s="1"/>
      <c r="F17" s="30">
        <f t="shared" ref="F17:O17" si="1">F14/F16</f>
        <v>0</v>
      </c>
      <c r="G17" s="30">
        <f t="shared" si="1"/>
        <v>0</v>
      </c>
      <c r="H17" s="30">
        <f t="shared" si="1"/>
        <v>0</v>
      </c>
      <c r="I17" s="30">
        <f t="shared" si="1"/>
        <v>0</v>
      </c>
      <c r="J17" s="30">
        <f t="shared" si="1"/>
        <v>0</v>
      </c>
      <c r="K17" s="30">
        <f t="shared" si="1"/>
        <v>0</v>
      </c>
      <c r="L17" s="30">
        <f t="shared" si="1"/>
        <v>0</v>
      </c>
      <c r="M17" s="30">
        <f t="shared" si="1"/>
        <v>0</v>
      </c>
      <c r="N17" s="30">
        <f t="shared" si="1"/>
        <v>0</v>
      </c>
      <c r="O17" s="30">
        <f t="shared" si="1"/>
        <v>0</v>
      </c>
      <c r="P17" s="1"/>
    </row>
    <row r="18" spans="1:16">
      <c r="A18" s="1"/>
      <c r="B18" s="1"/>
      <c r="C18" s="1"/>
      <c r="D18" s="1"/>
      <c r="E18" s="1"/>
      <c r="F18" s="1"/>
      <c r="G18" s="1"/>
      <c r="H18" s="1"/>
      <c r="I18" s="1"/>
      <c r="J18" s="1"/>
      <c r="K18" s="1"/>
      <c r="L18" s="1"/>
      <c r="M18" s="1"/>
      <c r="N18" s="1"/>
      <c r="O18" s="1"/>
      <c r="P18" s="1"/>
    </row>
    <row r="19" spans="1:16">
      <c r="A19" s="1" t="s">
        <v>432</v>
      </c>
      <c r="B19" s="1"/>
      <c r="C19" s="1"/>
      <c r="D19" s="1"/>
      <c r="E19" s="1"/>
      <c r="F19" s="22">
        <f>'Sisend-Gen'!F300</f>
        <v>-0.25700000000000001</v>
      </c>
      <c r="G19" s="22">
        <f>'Sisend-Gen'!G300</f>
        <v>-0.25700000000000001</v>
      </c>
      <c r="H19" s="22">
        <f>'Sisend-Gen'!H300</f>
        <v>-0.25700000000000001</v>
      </c>
      <c r="I19" s="22">
        <f>'Sisend-Gen'!I300</f>
        <v>-0.25700000000000001</v>
      </c>
      <c r="J19" s="22">
        <f>'Sisend-Gen'!J300</f>
        <v>-0.25700000000000001</v>
      </c>
      <c r="K19" s="22">
        <f>'Sisend-Gen'!K300</f>
        <v>-0.25700000000000001</v>
      </c>
      <c r="L19" s="22">
        <f>'Sisend-Gen'!L300</f>
        <v>-0.25700000000000001</v>
      </c>
      <c r="M19" s="22">
        <f>'Sisend-Gen'!M300</f>
        <v>-0.25700000000000001</v>
      </c>
      <c r="N19" s="22">
        <f>'Sisend-Gen'!N300</f>
        <v>-0.25700000000000001</v>
      </c>
      <c r="O19" s="22">
        <f>'Sisend-Gen'!O300</f>
        <v>-0.25700000000000001</v>
      </c>
      <c r="P19" s="1"/>
    </row>
    <row r="20" spans="1:16">
      <c r="A20" s="1" t="s">
        <v>352</v>
      </c>
      <c r="B20" s="1"/>
      <c r="C20" s="1"/>
      <c r="D20" s="1"/>
      <c r="E20" s="1"/>
      <c r="F20" s="31">
        <f t="shared" ref="F20:O20" si="2">F17*F19</f>
        <v>0</v>
      </c>
      <c r="G20" s="31">
        <f t="shared" si="2"/>
        <v>0</v>
      </c>
      <c r="H20" s="31">
        <f t="shared" si="2"/>
        <v>0</v>
      </c>
      <c r="I20" s="31">
        <f t="shared" si="2"/>
        <v>0</v>
      </c>
      <c r="J20" s="31">
        <f t="shared" si="2"/>
        <v>0</v>
      </c>
      <c r="K20" s="31">
        <f t="shared" si="2"/>
        <v>0</v>
      </c>
      <c r="L20" s="31">
        <f t="shared" si="2"/>
        <v>0</v>
      </c>
      <c r="M20" s="31">
        <f t="shared" si="2"/>
        <v>0</v>
      </c>
      <c r="N20" s="31">
        <f t="shared" si="2"/>
        <v>0</v>
      </c>
      <c r="O20" s="31">
        <f t="shared" si="2"/>
        <v>0</v>
      </c>
      <c r="P20" s="1"/>
    </row>
    <row r="21" spans="1:16">
      <c r="A21" s="1"/>
      <c r="B21" s="1"/>
      <c r="C21" s="1"/>
      <c r="D21" s="1"/>
      <c r="E21" s="1"/>
      <c r="F21" s="1"/>
      <c r="G21" s="1"/>
      <c r="H21" s="1"/>
      <c r="I21" s="1"/>
      <c r="J21" s="1"/>
      <c r="K21" s="1"/>
      <c r="L21" s="1"/>
      <c r="M21" s="1"/>
      <c r="N21" s="1"/>
      <c r="O21" s="1"/>
      <c r="P21" s="1"/>
    </row>
    <row r="22" spans="1:16">
      <c r="A22" s="1" t="s">
        <v>433</v>
      </c>
      <c r="B22" s="1"/>
      <c r="C22" s="1"/>
      <c r="D22" s="1"/>
      <c r="E22" s="1"/>
      <c r="F22" s="22">
        <f>'Sisend-Gen'!F89</f>
        <v>861064.16666666651</v>
      </c>
      <c r="G22" s="22">
        <f>'Sisend-Gen'!G89</f>
        <v>861064.16666666651</v>
      </c>
      <c r="H22" s="22">
        <f>'Sisend-Gen'!H89</f>
        <v>861064.16666666651</v>
      </c>
      <c r="I22" s="22">
        <f>'Sisend-Gen'!I89</f>
        <v>861064.16666666651</v>
      </c>
      <c r="J22" s="22">
        <f>'Sisend-Gen'!J89</f>
        <v>861064.16666666651</v>
      </c>
      <c r="K22" s="22">
        <f>'Sisend-Gen'!K89</f>
        <v>861064.16666666651</v>
      </c>
      <c r="L22" s="22">
        <f>'Sisend-Gen'!L89</f>
        <v>861064.16666666651</v>
      </c>
      <c r="M22" s="22">
        <f>'Sisend-Gen'!M89</f>
        <v>861064.16666666651</v>
      </c>
      <c r="N22" s="22">
        <f>'Sisend-Gen'!N89</f>
        <v>861064.16666666651</v>
      </c>
      <c r="O22" s="22">
        <f>'Sisend-Gen'!O89</f>
        <v>861064.16666666651</v>
      </c>
      <c r="P22" s="1" t="str">
        <f>'Sisend-Gen'!P89</f>
        <v>MWh</v>
      </c>
    </row>
    <row r="23" spans="1:16">
      <c r="A23" s="1" t="s">
        <v>434</v>
      </c>
      <c r="B23" s="1"/>
      <c r="C23" s="1"/>
      <c r="D23" s="1"/>
      <c r="E23" s="1"/>
      <c r="F23" s="22">
        <f t="shared" ref="F23:O23" si="3">F22/(1+F20)</f>
        <v>861064.16666666651</v>
      </c>
      <c r="G23" s="22">
        <f t="shared" si="3"/>
        <v>861064.16666666651</v>
      </c>
      <c r="H23" s="22">
        <f t="shared" si="3"/>
        <v>861064.16666666651</v>
      </c>
      <c r="I23" s="22">
        <f t="shared" si="3"/>
        <v>861064.16666666651</v>
      </c>
      <c r="J23" s="22">
        <f t="shared" si="3"/>
        <v>861064.16666666651</v>
      </c>
      <c r="K23" s="22">
        <f t="shared" si="3"/>
        <v>861064.16666666651</v>
      </c>
      <c r="L23" s="22">
        <f t="shared" si="3"/>
        <v>861064.16666666651</v>
      </c>
      <c r="M23" s="22">
        <f t="shared" si="3"/>
        <v>861064.16666666651</v>
      </c>
      <c r="N23" s="22">
        <f t="shared" si="3"/>
        <v>861064.16666666651</v>
      </c>
      <c r="O23" s="22">
        <f t="shared" si="3"/>
        <v>861064.16666666651</v>
      </c>
      <c r="P23" s="1" t="s">
        <v>40</v>
      </c>
    </row>
    <row r="24" spans="1:16">
      <c r="A24" s="14" t="s">
        <v>355</v>
      </c>
      <c r="B24" s="14"/>
      <c r="C24" s="14"/>
      <c r="D24" s="14"/>
      <c r="E24" s="14"/>
      <c r="F24" s="32">
        <f t="shared" ref="F24:O24" si="4">F23-F22</f>
        <v>0</v>
      </c>
      <c r="G24" s="32">
        <f t="shared" si="4"/>
        <v>0</v>
      </c>
      <c r="H24" s="32">
        <f t="shared" si="4"/>
        <v>0</v>
      </c>
      <c r="I24" s="32">
        <f t="shared" si="4"/>
        <v>0</v>
      </c>
      <c r="J24" s="32">
        <f t="shared" si="4"/>
        <v>0</v>
      </c>
      <c r="K24" s="32">
        <f t="shared" si="4"/>
        <v>0</v>
      </c>
      <c r="L24" s="32">
        <f t="shared" si="4"/>
        <v>0</v>
      </c>
      <c r="M24" s="32">
        <f t="shared" si="4"/>
        <v>0</v>
      </c>
      <c r="N24" s="32">
        <f t="shared" si="4"/>
        <v>0</v>
      </c>
      <c r="O24" s="32">
        <f t="shared" si="4"/>
        <v>0</v>
      </c>
      <c r="P24" s="1" t="s">
        <v>40</v>
      </c>
    </row>
    <row r="25" spans="1:16">
      <c r="A25" s="1"/>
      <c r="B25" s="1"/>
      <c r="C25" s="1"/>
      <c r="D25" s="1"/>
      <c r="E25" s="1"/>
      <c r="F25" s="1"/>
      <c r="G25" s="1"/>
      <c r="H25" s="1"/>
      <c r="I25" s="1"/>
      <c r="J25" s="1"/>
      <c r="K25" s="1"/>
      <c r="L25" s="1"/>
      <c r="M25" s="1"/>
      <c r="N25" s="1"/>
      <c r="O25" s="1"/>
      <c r="P25" s="1"/>
    </row>
    <row r="26" spans="1:16">
      <c r="A26" s="14" t="s">
        <v>435</v>
      </c>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 t="s">
        <v>346</v>
      </c>
      <c r="B28" s="1"/>
      <c r="C28" s="1"/>
      <c r="D28" s="1"/>
      <c r="E28" s="1"/>
      <c r="F28" s="17">
        <f>'Sisend-Gen'!F136</f>
        <v>0</v>
      </c>
      <c r="G28" s="17">
        <f>'Sisend-Gen'!G136</f>
        <v>0</v>
      </c>
      <c r="H28" s="17">
        <f>'Sisend-Gen'!H136</f>
        <v>0</v>
      </c>
      <c r="I28" s="17">
        <f>'Sisend-Gen'!I136</f>
        <v>0</v>
      </c>
      <c r="J28" s="17">
        <f>'Sisend-Gen'!J136</f>
        <v>0</v>
      </c>
      <c r="K28" s="17">
        <f>'Sisend-Gen'!K136</f>
        <v>0</v>
      </c>
      <c r="L28" s="17">
        <f>'Sisend-Gen'!L136</f>
        <v>0</v>
      </c>
      <c r="M28" s="17">
        <f>'Sisend-Gen'!M136</f>
        <v>0</v>
      </c>
      <c r="N28" s="17">
        <f>'Sisend-Gen'!N136</f>
        <v>0</v>
      </c>
      <c r="O28" s="17">
        <f>'Sisend-Gen'!O136</f>
        <v>0</v>
      </c>
      <c r="P28" s="1" t="s">
        <v>149</v>
      </c>
    </row>
    <row r="29" spans="1:16">
      <c r="A29" s="1" t="s">
        <v>347</v>
      </c>
      <c r="B29" s="1"/>
      <c r="C29" s="1"/>
      <c r="D29" s="1"/>
      <c r="E29" s="1"/>
      <c r="F29" s="22">
        <f>'Sisend-Gen'!F158</f>
        <v>0</v>
      </c>
      <c r="G29" s="22">
        <f>'Sisend-Gen'!G158</f>
        <v>0</v>
      </c>
      <c r="H29" s="22">
        <f>'Sisend-Gen'!H158</f>
        <v>0</v>
      </c>
      <c r="I29" s="22">
        <f>'Sisend-Gen'!I158</f>
        <v>0</v>
      </c>
      <c r="J29" s="22">
        <f>'Sisend-Gen'!J158</f>
        <v>0</v>
      </c>
      <c r="K29" s="22">
        <f>'Sisend-Gen'!K158</f>
        <v>0</v>
      </c>
      <c r="L29" s="22">
        <f>'Sisend-Gen'!L158</f>
        <v>0</v>
      </c>
      <c r="M29" s="22">
        <f>'Sisend-Gen'!M158</f>
        <v>0</v>
      </c>
      <c r="N29" s="22">
        <f>'Sisend-Gen'!N158</f>
        <v>0</v>
      </c>
      <c r="O29" s="22">
        <f>'Sisend-Gen'!O158</f>
        <v>0</v>
      </c>
      <c r="P29" s="1" t="s">
        <v>149</v>
      </c>
    </row>
    <row r="30" spans="1:16">
      <c r="A30" s="1" t="s">
        <v>348</v>
      </c>
      <c r="B30" s="1"/>
      <c r="C30" s="1"/>
      <c r="D30" s="1"/>
      <c r="E30" s="1"/>
      <c r="F30" s="22">
        <f t="shared" ref="F30:O30" si="5">F28-F29</f>
        <v>0</v>
      </c>
      <c r="G30" s="22">
        <f t="shared" si="5"/>
        <v>0</v>
      </c>
      <c r="H30" s="22">
        <f t="shared" si="5"/>
        <v>0</v>
      </c>
      <c r="I30" s="22">
        <f t="shared" si="5"/>
        <v>0</v>
      </c>
      <c r="J30" s="22">
        <f t="shared" si="5"/>
        <v>0</v>
      </c>
      <c r="K30" s="22">
        <f t="shared" si="5"/>
        <v>0</v>
      </c>
      <c r="L30" s="22">
        <f t="shared" si="5"/>
        <v>0</v>
      </c>
      <c r="M30" s="22">
        <f t="shared" si="5"/>
        <v>0</v>
      </c>
      <c r="N30" s="22">
        <f t="shared" si="5"/>
        <v>0</v>
      </c>
      <c r="O30" s="22">
        <f t="shared" si="5"/>
        <v>0</v>
      </c>
      <c r="P30" s="1" t="s">
        <v>149</v>
      </c>
    </row>
    <row r="31" spans="1:16">
      <c r="A31" s="1"/>
      <c r="B31" s="1"/>
      <c r="C31" s="1"/>
      <c r="D31" s="1"/>
      <c r="E31" s="1"/>
      <c r="F31" s="1"/>
      <c r="G31" s="1"/>
      <c r="H31" s="1"/>
      <c r="I31" s="1"/>
      <c r="J31" s="1"/>
      <c r="K31" s="1"/>
      <c r="L31" s="1"/>
      <c r="M31" s="1"/>
      <c r="N31" s="1"/>
      <c r="O31" s="1"/>
      <c r="P31" s="1"/>
    </row>
    <row r="32" spans="1:16">
      <c r="A32" s="1" t="s">
        <v>436</v>
      </c>
      <c r="B32" s="1"/>
      <c r="C32" s="1"/>
      <c r="D32" s="1"/>
      <c r="E32" s="1"/>
      <c r="F32" s="17">
        <f>'Sisend-Gen'!F193</f>
        <v>11.95</v>
      </c>
      <c r="G32" s="17">
        <f>'Sisend-Gen'!G193</f>
        <v>11.95</v>
      </c>
      <c r="H32" s="17">
        <f>'Sisend-Gen'!H193</f>
        <v>11.95</v>
      </c>
      <c r="I32" s="17">
        <f>'Sisend-Gen'!I193</f>
        <v>11.95</v>
      </c>
      <c r="J32" s="17">
        <f>'Sisend-Gen'!J193</f>
        <v>11.95</v>
      </c>
      <c r="K32" s="17">
        <f>'Sisend-Gen'!K193</f>
        <v>11.95</v>
      </c>
      <c r="L32" s="17">
        <f>'Sisend-Gen'!L193</f>
        <v>11.95</v>
      </c>
      <c r="M32" s="17">
        <f>'Sisend-Gen'!M193</f>
        <v>11.95</v>
      </c>
      <c r="N32" s="17">
        <f>'Sisend-Gen'!N193</f>
        <v>11.95</v>
      </c>
      <c r="O32" s="17">
        <f>'Sisend-Gen'!O193</f>
        <v>11.95</v>
      </c>
      <c r="P32" s="1" t="s">
        <v>149</v>
      </c>
    </row>
    <row r="33" spans="1:16">
      <c r="A33" s="1" t="s">
        <v>350</v>
      </c>
      <c r="B33" s="1"/>
      <c r="C33" s="1"/>
      <c r="D33" s="1"/>
      <c r="E33" s="1"/>
      <c r="F33" s="19">
        <f t="shared" ref="F33:O33" si="6">F30/F32</f>
        <v>0</v>
      </c>
      <c r="G33" s="19">
        <f t="shared" si="6"/>
        <v>0</v>
      </c>
      <c r="H33" s="19">
        <f t="shared" si="6"/>
        <v>0</v>
      </c>
      <c r="I33" s="19">
        <f t="shared" si="6"/>
        <v>0</v>
      </c>
      <c r="J33" s="19">
        <f t="shared" si="6"/>
        <v>0</v>
      </c>
      <c r="K33" s="19">
        <f t="shared" si="6"/>
        <v>0</v>
      </c>
      <c r="L33" s="19">
        <f t="shared" si="6"/>
        <v>0</v>
      </c>
      <c r="M33" s="19">
        <f t="shared" si="6"/>
        <v>0</v>
      </c>
      <c r="N33" s="19">
        <f t="shared" si="6"/>
        <v>0</v>
      </c>
      <c r="O33" s="19">
        <f t="shared" si="6"/>
        <v>0</v>
      </c>
      <c r="P33" s="1"/>
    </row>
    <row r="34" spans="1:16">
      <c r="A34" s="1"/>
      <c r="B34" s="1"/>
      <c r="C34" s="1"/>
      <c r="D34" s="1"/>
      <c r="E34" s="1"/>
      <c r="F34" s="1"/>
      <c r="G34" s="1"/>
      <c r="H34" s="1"/>
      <c r="I34" s="1"/>
      <c r="J34" s="1"/>
      <c r="K34" s="1"/>
      <c r="L34" s="1"/>
      <c r="M34" s="1"/>
      <c r="N34" s="1"/>
      <c r="O34" s="1"/>
      <c r="P34" s="1"/>
    </row>
    <row r="35" spans="1:16">
      <c r="A35" s="1" t="s">
        <v>432</v>
      </c>
      <c r="B35" s="1"/>
      <c r="C35" s="1"/>
      <c r="D35" s="1"/>
      <c r="E35" s="1"/>
      <c r="F35" s="22">
        <f>'Sisend-Gen'!F$300</f>
        <v>-0.25700000000000001</v>
      </c>
      <c r="G35" s="22">
        <f>'Sisend-Gen'!G$300</f>
        <v>-0.25700000000000001</v>
      </c>
      <c r="H35" s="22">
        <f>'Sisend-Gen'!H$300</f>
        <v>-0.25700000000000001</v>
      </c>
      <c r="I35" s="22">
        <f>'Sisend-Gen'!I$300</f>
        <v>-0.25700000000000001</v>
      </c>
      <c r="J35" s="22">
        <f>'Sisend-Gen'!J$300</f>
        <v>-0.25700000000000001</v>
      </c>
      <c r="K35" s="22">
        <f>'Sisend-Gen'!K$300</f>
        <v>-0.25700000000000001</v>
      </c>
      <c r="L35" s="22">
        <f>'Sisend-Gen'!L$300</f>
        <v>-0.25700000000000001</v>
      </c>
      <c r="M35" s="22">
        <f>'Sisend-Gen'!M$300</f>
        <v>-0.25700000000000001</v>
      </c>
      <c r="N35" s="22">
        <f>'Sisend-Gen'!N$300</f>
        <v>-0.25700000000000001</v>
      </c>
      <c r="O35" s="22">
        <f>'Sisend-Gen'!O$300</f>
        <v>-0.25700000000000001</v>
      </c>
      <c r="P35" s="1"/>
    </row>
    <row r="36" spans="1:16">
      <c r="A36" s="1" t="s">
        <v>352</v>
      </c>
      <c r="B36" s="1"/>
      <c r="C36" s="1"/>
      <c r="D36" s="1"/>
      <c r="E36" s="1"/>
      <c r="F36" s="31">
        <f t="shared" ref="F36:O36" si="7">F33*F35</f>
        <v>0</v>
      </c>
      <c r="G36" s="31">
        <f t="shared" si="7"/>
        <v>0</v>
      </c>
      <c r="H36" s="31">
        <f t="shared" si="7"/>
        <v>0</v>
      </c>
      <c r="I36" s="31">
        <f t="shared" si="7"/>
        <v>0</v>
      </c>
      <c r="J36" s="31">
        <f t="shared" si="7"/>
        <v>0</v>
      </c>
      <c r="K36" s="31">
        <f t="shared" si="7"/>
        <v>0</v>
      </c>
      <c r="L36" s="31">
        <f t="shared" si="7"/>
        <v>0</v>
      </c>
      <c r="M36" s="31">
        <f t="shared" si="7"/>
        <v>0</v>
      </c>
      <c r="N36" s="31">
        <f t="shared" si="7"/>
        <v>0</v>
      </c>
      <c r="O36" s="31">
        <f t="shared" si="7"/>
        <v>0</v>
      </c>
      <c r="P36" s="1"/>
    </row>
    <row r="37" spans="1:16">
      <c r="A37" s="1"/>
      <c r="B37" s="1"/>
      <c r="C37" s="1"/>
      <c r="D37" s="1"/>
      <c r="E37" s="1"/>
      <c r="F37" s="1"/>
      <c r="G37" s="1"/>
      <c r="H37" s="1"/>
      <c r="I37" s="1"/>
      <c r="J37" s="1"/>
      <c r="K37" s="1"/>
      <c r="L37" s="1"/>
      <c r="M37" s="1"/>
      <c r="N37" s="1"/>
      <c r="O37" s="1"/>
      <c r="P37" s="1"/>
    </row>
    <row r="38" spans="1:16">
      <c r="A38" s="1" t="s">
        <v>437</v>
      </c>
      <c r="B38" s="1"/>
      <c r="C38" s="1"/>
      <c r="D38" s="1"/>
      <c r="E38" s="1"/>
      <c r="F38" s="22">
        <f>'Sisend-Gen'!F91</f>
        <v>88861.111111111255</v>
      </c>
      <c r="G38" s="22">
        <f>'Sisend-Gen'!G91</f>
        <v>88861.111111111255</v>
      </c>
      <c r="H38" s="22">
        <f>'Sisend-Gen'!H91</f>
        <v>88861.111111111255</v>
      </c>
      <c r="I38" s="22">
        <f>'Sisend-Gen'!I91</f>
        <v>88861.111111111255</v>
      </c>
      <c r="J38" s="22">
        <f>'Sisend-Gen'!J91</f>
        <v>88861.111111111255</v>
      </c>
      <c r="K38" s="22">
        <f>'Sisend-Gen'!K91</f>
        <v>88861.111111111255</v>
      </c>
      <c r="L38" s="22">
        <f>'Sisend-Gen'!L91</f>
        <v>88861.111111111255</v>
      </c>
      <c r="M38" s="22">
        <f>'Sisend-Gen'!M91</f>
        <v>88861.111111111255</v>
      </c>
      <c r="N38" s="22">
        <f>'Sisend-Gen'!N91</f>
        <v>88861.111111111255</v>
      </c>
      <c r="O38" s="22">
        <f>'Sisend-Gen'!O91</f>
        <v>88861.111111111255</v>
      </c>
      <c r="P38" s="1" t="s">
        <v>40</v>
      </c>
    </row>
    <row r="39" spans="1:16">
      <c r="A39" s="1" t="s">
        <v>434</v>
      </c>
      <c r="B39" s="1"/>
      <c r="C39" s="1"/>
      <c r="D39" s="1"/>
      <c r="E39" s="1"/>
      <c r="F39" s="22">
        <f t="shared" ref="F39:O39" si="8">F38/(1+F36)</f>
        <v>88861.111111111255</v>
      </c>
      <c r="G39" s="22">
        <f t="shared" si="8"/>
        <v>88861.111111111255</v>
      </c>
      <c r="H39" s="22">
        <f t="shared" si="8"/>
        <v>88861.111111111255</v>
      </c>
      <c r="I39" s="22">
        <f t="shared" si="8"/>
        <v>88861.111111111255</v>
      </c>
      <c r="J39" s="22">
        <f t="shared" si="8"/>
        <v>88861.111111111255</v>
      </c>
      <c r="K39" s="22">
        <f t="shared" si="8"/>
        <v>88861.111111111255</v>
      </c>
      <c r="L39" s="22">
        <f t="shared" si="8"/>
        <v>88861.111111111255</v>
      </c>
      <c r="M39" s="22">
        <f t="shared" si="8"/>
        <v>88861.111111111255</v>
      </c>
      <c r="N39" s="22">
        <f t="shared" si="8"/>
        <v>88861.111111111255</v>
      </c>
      <c r="O39" s="22">
        <f t="shared" si="8"/>
        <v>88861.111111111255</v>
      </c>
      <c r="P39" s="1" t="s">
        <v>40</v>
      </c>
    </row>
    <row r="40" spans="1:16">
      <c r="A40" s="14" t="s">
        <v>355</v>
      </c>
      <c r="B40" s="14"/>
      <c r="C40" s="14"/>
      <c r="D40" s="14"/>
      <c r="E40" s="14"/>
      <c r="F40" s="32">
        <f t="shared" ref="F40:O40" si="9">F39-F38</f>
        <v>0</v>
      </c>
      <c r="G40" s="32">
        <f t="shared" si="9"/>
        <v>0</v>
      </c>
      <c r="H40" s="32">
        <f t="shared" si="9"/>
        <v>0</v>
      </c>
      <c r="I40" s="32">
        <f t="shared" si="9"/>
        <v>0</v>
      </c>
      <c r="J40" s="32">
        <f t="shared" si="9"/>
        <v>0</v>
      </c>
      <c r="K40" s="32">
        <f t="shared" si="9"/>
        <v>0</v>
      </c>
      <c r="L40" s="32">
        <f t="shared" si="9"/>
        <v>0</v>
      </c>
      <c r="M40" s="32">
        <f t="shared" si="9"/>
        <v>0</v>
      </c>
      <c r="N40" s="32">
        <f t="shared" si="9"/>
        <v>0</v>
      </c>
      <c r="O40" s="32">
        <f t="shared" si="9"/>
        <v>0</v>
      </c>
      <c r="P40" s="1" t="s">
        <v>40</v>
      </c>
    </row>
    <row r="41" spans="1:16">
      <c r="A41" s="1"/>
      <c r="B41" s="1"/>
      <c r="C41" s="1"/>
      <c r="D41" s="1"/>
      <c r="E41" s="1"/>
      <c r="F41" s="1"/>
      <c r="G41" s="1"/>
      <c r="H41" s="1"/>
      <c r="I41" s="1"/>
      <c r="J41" s="1"/>
      <c r="K41" s="1"/>
      <c r="L41" s="1"/>
      <c r="M41" s="1"/>
      <c r="N41" s="1"/>
      <c r="O41" s="1"/>
      <c r="P41" s="1"/>
    </row>
    <row r="42" spans="1:16">
      <c r="A42" s="1"/>
      <c r="B42" s="1"/>
      <c r="C42" s="1"/>
      <c r="D42" s="1"/>
      <c r="E42" s="1"/>
      <c r="F42" s="1"/>
      <c r="G42" s="1"/>
      <c r="H42" s="1"/>
      <c r="I42" s="1"/>
      <c r="J42" s="1"/>
      <c r="K42" s="1"/>
      <c r="L42" s="1"/>
      <c r="M42" s="1"/>
      <c r="N42" s="1"/>
      <c r="O42" s="1"/>
      <c r="P42" s="1"/>
    </row>
    <row r="43" spans="1:16">
      <c r="A43" s="14" t="s">
        <v>156</v>
      </c>
      <c r="B43" s="1"/>
      <c r="C43" s="1"/>
      <c r="D43" s="1"/>
      <c r="E43" s="1"/>
      <c r="F43" s="1"/>
      <c r="G43" s="1"/>
      <c r="H43" s="1"/>
      <c r="I43" s="1"/>
      <c r="J43" s="1"/>
      <c r="K43" s="1"/>
      <c r="L43" s="1"/>
      <c r="M43" s="1"/>
      <c r="N43" s="1"/>
      <c r="O43" s="1"/>
      <c r="P43" s="1"/>
    </row>
    <row r="44" spans="1:16">
      <c r="A44" s="1"/>
      <c r="B44" s="1"/>
      <c r="C44" s="1"/>
      <c r="D44" s="1"/>
      <c r="E44" s="1"/>
      <c r="F44" s="1"/>
      <c r="G44" s="1"/>
      <c r="H44" s="1"/>
      <c r="I44" s="1"/>
      <c r="J44" s="1"/>
      <c r="K44" s="1"/>
      <c r="L44" s="1"/>
      <c r="M44" s="1"/>
      <c r="N44" s="1"/>
      <c r="O44" s="1"/>
      <c r="P44" s="1"/>
    </row>
    <row r="45" spans="1:16">
      <c r="A45" s="14" t="s">
        <v>430</v>
      </c>
      <c r="B45" s="1"/>
      <c r="C45" s="1"/>
      <c r="D45" s="1"/>
      <c r="E45" s="1"/>
      <c r="F45" s="1"/>
      <c r="G45" s="1"/>
      <c r="H45" s="1"/>
      <c r="I45" s="1"/>
      <c r="J45" s="1"/>
      <c r="K45" s="1"/>
      <c r="L45" s="1"/>
      <c r="M45" s="1"/>
      <c r="N45" s="1"/>
      <c r="O45" s="1"/>
      <c r="P45" s="1"/>
    </row>
    <row r="46" spans="1:16">
      <c r="A46" s="1"/>
      <c r="B46" s="1"/>
      <c r="C46" s="1"/>
      <c r="D46" s="1"/>
      <c r="E46" s="1"/>
      <c r="F46" s="1"/>
      <c r="G46" s="1"/>
      <c r="H46" s="1"/>
      <c r="I46" s="1"/>
      <c r="J46" s="1"/>
      <c r="K46" s="1"/>
      <c r="L46" s="1"/>
      <c r="M46" s="1"/>
      <c r="N46" s="1"/>
      <c r="O46" s="1"/>
      <c r="P46" s="1"/>
    </row>
    <row r="47" spans="1:16">
      <c r="A47" s="12" t="s">
        <v>360</v>
      </c>
      <c r="B47" s="12"/>
      <c r="C47" s="12"/>
      <c r="D47" s="12"/>
      <c r="E47" s="12"/>
      <c r="F47" s="22">
        <f>'Sisend-Gen'!F235</f>
        <v>2.39</v>
      </c>
      <c r="G47" s="22">
        <f>'Sisend-Gen'!G235</f>
        <v>2.39</v>
      </c>
      <c r="H47" s="22">
        <f>'Sisend-Gen'!H235</f>
        <v>2.39</v>
      </c>
      <c r="I47" s="22">
        <f>'Sisend-Gen'!I235</f>
        <v>2.39</v>
      </c>
      <c r="J47" s="22">
        <f>'Sisend-Gen'!J235</f>
        <v>2.39</v>
      </c>
      <c r="K47" s="22">
        <f>'Sisend-Gen'!K235</f>
        <v>2.39</v>
      </c>
      <c r="L47" s="22">
        <f>'Sisend-Gen'!L235</f>
        <v>2.39</v>
      </c>
      <c r="M47" s="22">
        <f>'Sisend-Gen'!M235</f>
        <v>2.39</v>
      </c>
      <c r="N47" s="22">
        <f>'Sisend-Gen'!N235</f>
        <v>2.39</v>
      </c>
      <c r="O47" s="22">
        <f>'Sisend-Gen'!O235</f>
        <v>2.39</v>
      </c>
      <c r="P47" s="1" t="s">
        <v>149</v>
      </c>
    </row>
    <row r="48" spans="1:16">
      <c r="A48" s="12" t="s">
        <v>347</v>
      </c>
      <c r="B48" s="12"/>
      <c r="C48" s="12"/>
      <c r="D48" s="12"/>
      <c r="E48" s="12"/>
      <c r="F48" s="22">
        <f>'Sisend-Gen'!F277</f>
        <v>0.59750000000000003</v>
      </c>
      <c r="G48" s="22">
        <f>'Sisend-Gen'!G277</f>
        <v>0.59750000000000003</v>
      </c>
      <c r="H48" s="22">
        <f>'Sisend-Gen'!H277</f>
        <v>0.59750000000000003</v>
      </c>
      <c r="I48" s="22">
        <f>'Sisend-Gen'!I277</f>
        <v>0.59750000000000003</v>
      </c>
      <c r="J48" s="22">
        <f>'Sisend-Gen'!J277</f>
        <v>0.59750000000000003</v>
      </c>
      <c r="K48" s="22">
        <f>'Sisend-Gen'!K277</f>
        <v>0.59750000000000003</v>
      </c>
      <c r="L48" s="22">
        <f>'Sisend-Gen'!L277</f>
        <v>0.59750000000000003</v>
      </c>
      <c r="M48" s="22">
        <f>'Sisend-Gen'!M277</f>
        <v>0.59750000000000003</v>
      </c>
      <c r="N48" s="22">
        <f>'Sisend-Gen'!N277</f>
        <v>0.59750000000000003</v>
      </c>
      <c r="O48" s="22">
        <f>'Sisend-Gen'!O277</f>
        <v>0.59750000000000003</v>
      </c>
      <c r="P48" s="1" t="s">
        <v>149</v>
      </c>
    </row>
    <row r="49" spans="1:16">
      <c r="A49" s="1" t="s">
        <v>361</v>
      </c>
      <c r="B49" s="1"/>
      <c r="C49" s="1"/>
      <c r="D49" s="1"/>
      <c r="E49" s="1"/>
      <c r="F49" s="22">
        <f t="shared" ref="F49:O49" si="10">F47-F48</f>
        <v>1.7925</v>
      </c>
      <c r="G49" s="22">
        <f t="shared" si="10"/>
        <v>1.7925</v>
      </c>
      <c r="H49" s="22">
        <f t="shared" si="10"/>
        <v>1.7925</v>
      </c>
      <c r="I49" s="22">
        <f t="shared" si="10"/>
        <v>1.7925</v>
      </c>
      <c r="J49" s="22">
        <f t="shared" si="10"/>
        <v>1.7925</v>
      </c>
      <c r="K49" s="22">
        <f t="shared" si="10"/>
        <v>1.7925</v>
      </c>
      <c r="L49" s="22">
        <f t="shared" si="10"/>
        <v>1.7925</v>
      </c>
      <c r="M49" s="22">
        <f t="shared" si="10"/>
        <v>1.7925</v>
      </c>
      <c r="N49" s="22">
        <f t="shared" si="10"/>
        <v>1.7925</v>
      </c>
      <c r="O49" s="22">
        <f t="shared" si="10"/>
        <v>1.7925</v>
      </c>
      <c r="P49" s="1" t="s">
        <v>149</v>
      </c>
    </row>
    <row r="50" spans="1:16">
      <c r="A50" s="1"/>
      <c r="B50" s="1"/>
      <c r="C50" s="1"/>
      <c r="D50" s="1"/>
      <c r="E50" s="1"/>
      <c r="F50" s="1"/>
      <c r="G50" s="1"/>
      <c r="H50" s="1"/>
      <c r="I50" s="1"/>
      <c r="J50" s="1"/>
      <c r="K50" s="1"/>
      <c r="L50" s="1"/>
      <c r="M50" s="1"/>
      <c r="N50" s="1"/>
      <c r="O50" s="1"/>
      <c r="P50" s="1"/>
    </row>
    <row r="51" spans="1:16">
      <c r="A51" s="1" t="s">
        <v>438</v>
      </c>
      <c r="B51" s="1"/>
      <c r="C51" s="1"/>
      <c r="D51" s="1"/>
      <c r="E51" s="1"/>
      <c r="F51" s="22">
        <f>'Sisend-Gen'!F192</f>
        <v>14.339999999999998</v>
      </c>
      <c r="G51" s="22">
        <f>'Sisend-Gen'!G192</f>
        <v>14.339999999999998</v>
      </c>
      <c r="H51" s="22">
        <f>'Sisend-Gen'!H192</f>
        <v>14.339999999999998</v>
      </c>
      <c r="I51" s="22">
        <f>'Sisend-Gen'!I192</f>
        <v>14.339999999999998</v>
      </c>
      <c r="J51" s="22">
        <f>'Sisend-Gen'!J192</f>
        <v>14.339999999999998</v>
      </c>
      <c r="K51" s="22">
        <f>'Sisend-Gen'!K192</f>
        <v>14.339999999999998</v>
      </c>
      <c r="L51" s="22">
        <f>'Sisend-Gen'!L192</f>
        <v>14.339999999999998</v>
      </c>
      <c r="M51" s="22">
        <f>'Sisend-Gen'!M192</f>
        <v>14.339999999999998</v>
      </c>
      <c r="N51" s="22">
        <f>'Sisend-Gen'!N192</f>
        <v>14.339999999999998</v>
      </c>
      <c r="O51" s="22">
        <f>'Sisend-Gen'!O192</f>
        <v>14.339999999999998</v>
      </c>
      <c r="P51" s="1" t="s">
        <v>149</v>
      </c>
    </row>
    <row r="52" spans="1:16">
      <c r="A52" s="1" t="s">
        <v>350</v>
      </c>
      <c r="B52" s="1"/>
      <c r="C52" s="1"/>
      <c r="D52" s="1"/>
      <c r="E52" s="1"/>
      <c r="F52" s="30">
        <f t="shared" ref="F52:O52" si="11">F49/F51</f>
        <v>0.12500000000000003</v>
      </c>
      <c r="G52" s="30">
        <f t="shared" si="11"/>
        <v>0.12500000000000003</v>
      </c>
      <c r="H52" s="30">
        <f t="shared" si="11"/>
        <v>0.12500000000000003</v>
      </c>
      <c r="I52" s="30">
        <f t="shared" si="11"/>
        <v>0.12500000000000003</v>
      </c>
      <c r="J52" s="30">
        <f t="shared" si="11"/>
        <v>0.12500000000000003</v>
      </c>
      <c r="K52" s="30">
        <f t="shared" si="11"/>
        <v>0.12500000000000003</v>
      </c>
      <c r="L52" s="30">
        <f t="shared" si="11"/>
        <v>0.12500000000000003</v>
      </c>
      <c r="M52" s="30">
        <f t="shared" si="11"/>
        <v>0.12500000000000003</v>
      </c>
      <c r="N52" s="30">
        <f t="shared" si="11"/>
        <v>0.12500000000000003</v>
      </c>
      <c r="O52" s="30">
        <f t="shared" si="11"/>
        <v>0.12500000000000003</v>
      </c>
      <c r="P52" s="1"/>
    </row>
    <row r="53" spans="1:16">
      <c r="A53" s="1"/>
      <c r="B53" s="1"/>
      <c r="C53" s="1"/>
      <c r="D53" s="1"/>
      <c r="E53" s="1"/>
      <c r="F53" s="1"/>
      <c r="G53" s="1"/>
      <c r="H53" s="1"/>
      <c r="I53" s="1"/>
      <c r="J53" s="1"/>
      <c r="K53" s="1"/>
      <c r="L53" s="1"/>
      <c r="M53" s="1"/>
      <c r="N53" s="1"/>
      <c r="O53" s="1"/>
      <c r="P53" s="1"/>
    </row>
    <row r="54" spans="1:16">
      <c r="A54" s="1" t="s">
        <v>432</v>
      </c>
      <c r="B54" s="1"/>
      <c r="C54" s="1"/>
      <c r="D54" s="1"/>
      <c r="E54" s="1"/>
      <c r="F54" s="22">
        <f>'Sisend-Gen'!F$300</f>
        <v>-0.25700000000000001</v>
      </c>
      <c r="G54" s="22">
        <f>'Sisend-Gen'!G$300</f>
        <v>-0.25700000000000001</v>
      </c>
      <c r="H54" s="22">
        <f>'Sisend-Gen'!H$300</f>
        <v>-0.25700000000000001</v>
      </c>
      <c r="I54" s="22">
        <f>'Sisend-Gen'!I$300</f>
        <v>-0.25700000000000001</v>
      </c>
      <c r="J54" s="22">
        <f>'Sisend-Gen'!J$300</f>
        <v>-0.25700000000000001</v>
      </c>
      <c r="K54" s="22">
        <f>'Sisend-Gen'!K$300</f>
        <v>-0.25700000000000001</v>
      </c>
      <c r="L54" s="22">
        <f>'Sisend-Gen'!L$300</f>
        <v>-0.25700000000000001</v>
      </c>
      <c r="M54" s="22">
        <f>'Sisend-Gen'!M$300</f>
        <v>-0.25700000000000001</v>
      </c>
      <c r="N54" s="22">
        <f>'Sisend-Gen'!N$300</f>
        <v>-0.25700000000000001</v>
      </c>
      <c r="O54" s="22">
        <f>'Sisend-Gen'!O$300</f>
        <v>-0.25700000000000001</v>
      </c>
      <c r="P54" s="1"/>
    </row>
    <row r="55" spans="1:16">
      <c r="A55" s="1" t="s">
        <v>352</v>
      </c>
      <c r="B55" s="1"/>
      <c r="C55" s="1"/>
      <c r="D55" s="1"/>
      <c r="E55" s="1"/>
      <c r="F55" s="31">
        <f t="shared" ref="F55:O55" si="12">F52*F54</f>
        <v>-3.2125000000000008E-2</v>
      </c>
      <c r="G55" s="31">
        <f t="shared" si="12"/>
        <v>-3.2125000000000008E-2</v>
      </c>
      <c r="H55" s="31">
        <f t="shared" si="12"/>
        <v>-3.2125000000000008E-2</v>
      </c>
      <c r="I55" s="31">
        <f t="shared" si="12"/>
        <v>-3.2125000000000008E-2</v>
      </c>
      <c r="J55" s="31">
        <f t="shared" si="12"/>
        <v>-3.2125000000000008E-2</v>
      </c>
      <c r="K55" s="31">
        <f t="shared" si="12"/>
        <v>-3.2125000000000008E-2</v>
      </c>
      <c r="L55" s="31">
        <f t="shared" si="12"/>
        <v>-3.2125000000000008E-2</v>
      </c>
      <c r="M55" s="31">
        <f t="shared" si="12"/>
        <v>-3.2125000000000008E-2</v>
      </c>
      <c r="N55" s="31">
        <f t="shared" si="12"/>
        <v>-3.2125000000000008E-2</v>
      </c>
      <c r="O55" s="31">
        <f t="shared" si="12"/>
        <v>-3.2125000000000008E-2</v>
      </c>
      <c r="P55" s="1"/>
    </row>
    <row r="56" spans="1:16">
      <c r="A56" s="1"/>
      <c r="B56" s="1"/>
      <c r="C56" s="1"/>
      <c r="D56" s="1"/>
      <c r="E56" s="1"/>
      <c r="F56" s="1"/>
      <c r="G56" s="1"/>
      <c r="H56" s="1"/>
      <c r="I56" s="1"/>
      <c r="J56" s="1"/>
      <c r="K56" s="1"/>
      <c r="L56" s="1"/>
      <c r="M56" s="1"/>
      <c r="N56" s="1"/>
      <c r="O56" s="1"/>
      <c r="P56" s="1"/>
    </row>
    <row r="57" spans="1:16">
      <c r="A57" s="1" t="s">
        <v>439</v>
      </c>
      <c r="B57" s="1"/>
      <c r="C57" s="1"/>
      <c r="D57" s="1"/>
      <c r="E57" s="1"/>
      <c r="F57" s="22">
        <f>'Sisend-Gen'!F89</f>
        <v>861064.16666666651</v>
      </c>
      <c r="G57" s="22">
        <f>'Sisend-Gen'!G89</f>
        <v>861064.16666666651</v>
      </c>
      <c r="H57" s="22">
        <f>'Sisend-Gen'!H89</f>
        <v>861064.16666666651</v>
      </c>
      <c r="I57" s="22">
        <f>'Sisend-Gen'!I89</f>
        <v>861064.16666666651</v>
      </c>
      <c r="J57" s="22">
        <f>'Sisend-Gen'!J89</f>
        <v>861064.16666666651</v>
      </c>
      <c r="K57" s="22">
        <f>'Sisend-Gen'!K89</f>
        <v>861064.16666666651</v>
      </c>
      <c r="L57" s="22">
        <f>'Sisend-Gen'!L89</f>
        <v>861064.16666666651</v>
      </c>
      <c r="M57" s="22">
        <f>'Sisend-Gen'!M89</f>
        <v>861064.16666666651</v>
      </c>
      <c r="N57" s="22">
        <f>'Sisend-Gen'!N89</f>
        <v>861064.16666666651</v>
      </c>
      <c r="O57" s="22">
        <f>'Sisend-Gen'!O89</f>
        <v>861064.16666666651</v>
      </c>
      <c r="P57" s="115" t="s">
        <v>40</v>
      </c>
    </row>
    <row r="58" spans="1:16">
      <c r="A58" s="1" t="s">
        <v>434</v>
      </c>
      <c r="B58" s="1"/>
      <c r="C58" s="1"/>
      <c r="D58" s="1"/>
      <c r="E58" s="1"/>
      <c r="F58" s="22">
        <f t="shared" ref="F58:O58" si="13">F57/(1+F55)</f>
        <v>889643.97950837296</v>
      </c>
      <c r="G58" s="22">
        <f t="shared" si="13"/>
        <v>889643.97950837296</v>
      </c>
      <c r="H58" s="22">
        <f t="shared" si="13"/>
        <v>889643.97950837296</v>
      </c>
      <c r="I58" s="22">
        <f t="shared" si="13"/>
        <v>889643.97950837296</v>
      </c>
      <c r="J58" s="22">
        <f t="shared" si="13"/>
        <v>889643.97950837296</v>
      </c>
      <c r="K58" s="22">
        <f t="shared" si="13"/>
        <v>889643.97950837296</v>
      </c>
      <c r="L58" s="22">
        <f t="shared" si="13"/>
        <v>889643.97950837296</v>
      </c>
      <c r="M58" s="22">
        <f t="shared" si="13"/>
        <v>889643.97950837296</v>
      </c>
      <c r="N58" s="22">
        <f t="shared" si="13"/>
        <v>889643.97950837296</v>
      </c>
      <c r="O58" s="22">
        <f t="shared" si="13"/>
        <v>889643.97950837296</v>
      </c>
      <c r="P58" s="1" t="s">
        <v>40</v>
      </c>
    </row>
    <row r="59" spans="1:16">
      <c r="A59" s="14" t="s">
        <v>355</v>
      </c>
      <c r="B59" s="14"/>
      <c r="C59" s="14"/>
      <c r="D59" s="14"/>
      <c r="E59" s="14"/>
      <c r="F59" s="32">
        <f t="shared" ref="F59:O59" si="14">F58-F57</f>
        <v>28579.812841706444</v>
      </c>
      <c r="G59" s="32">
        <f t="shared" si="14"/>
        <v>28579.812841706444</v>
      </c>
      <c r="H59" s="32">
        <f t="shared" si="14"/>
        <v>28579.812841706444</v>
      </c>
      <c r="I59" s="32">
        <f t="shared" si="14"/>
        <v>28579.812841706444</v>
      </c>
      <c r="J59" s="32">
        <f t="shared" si="14"/>
        <v>28579.812841706444</v>
      </c>
      <c r="K59" s="32">
        <f t="shared" si="14"/>
        <v>28579.812841706444</v>
      </c>
      <c r="L59" s="32">
        <f t="shared" si="14"/>
        <v>28579.812841706444</v>
      </c>
      <c r="M59" s="32">
        <f t="shared" si="14"/>
        <v>28579.812841706444</v>
      </c>
      <c r="N59" s="32">
        <f t="shared" si="14"/>
        <v>28579.812841706444</v>
      </c>
      <c r="O59" s="32">
        <f t="shared" si="14"/>
        <v>28579.812841706444</v>
      </c>
      <c r="P59" s="1" t="s">
        <v>40</v>
      </c>
    </row>
    <row r="60" spans="1:16">
      <c r="A60" s="1"/>
      <c r="B60" s="1"/>
      <c r="C60" s="1"/>
      <c r="D60" s="1"/>
      <c r="E60" s="1"/>
      <c r="F60" s="1"/>
      <c r="G60" s="1"/>
      <c r="H60" s="1"/>
      <c r="I60" s="1"/>
      <c r="J60" s="1"/>
      <c r="K60" s="1"/>
      <c r="L60" s="1"/>
      <c r="M60" s="1"/>
      <c r="N60" s="1"/>
      <c r="O60" s="1"/>
      <c r="P60" s="1"/>
    </row>
    <row r="61" spans="1:16">
      <c r="A61" s="14" t="s">
        <v>440</v>
      </c>
      <c r="B61" s="1"/>
      <c r="C61" s="1"/>
      <c r="D61" s="1"/>
      <c r="E61" s="1"/>
      <c r="F61" s="1"/>
      <c r="G61" s="1"/>
      <c r="H61" s="1"/>
      <c r="I61" s="1"/>
      <c r="J61" s="1"/>
      <c r="K61" s="1"/>
      <c r="L61" s="1"/>
      <c r="M61" s="1"/>
      <c r="N61" s="1"/>
      <c r="O61" s="1"/>
      <c r="P61" s="1"/>
    </row>
    <row r="62" spans="1:16">
      <c r="A62" s="1"/>
      <c r="B62" s="1"/>
      <c r="C62" s="1"/>
      <c r="D62" s="1"/>
      <c r="E62" s="1"/>
      <c r="F62" s="1"/>
      <c r="G62" s="1"/>
      <c r="H62" s="1"/>
      <c r="I62" s="1"/>
      <c r="J62" s="1"/>
      <c r="K62" s="1"/>
      <c r="L62" s="1"/>
      <c r="M62" s="1"/>
      <c r="N62" s="1"/>
      <c r="O62" s="1"/>
      <c r="P62" s="1"/>
    </row>
    <row r="63" spans="1:16">
      <c r="A63" s="1" t="s">
        <v>360</v>
      </c>
      <c r="B63" s="1"/>
      <c r="C63" s="1"/>
      <c r="D63" s="1"/>
      <c r="E63" s="1"/>
      <c r="F63" s="22">
        <f t="shared" ref="F63:O63" si="15">F21*F62</f>
        <v>0</v>
      </c>
      <c r="G63" s="22">
        <f t="shared" si="15"/>
        <v>0</v>
      </c>
      <c r="H63" s="22">
        <f t="shared" si="15"/>
        <v>0</v>
      </c>
      <c r="I63" s="22">
        <f t="shared" si="15"/>
        <v>0</v>
      </c>
      <c r="J63" s="22">
        <f t="shared" si="15"/>
        <v>0</v>
      </c>
      <c r="K63" s="22">
        <f t="shared" si="15"/>
        <v>0</v>
      </c>
      <c r="L63" s="22">
        <f t="shared" si="15"/>
        <v>0</v>
      </c>
      <c r="M63" s="22">
        <f t="shared" si="15"/>
        <v>0</v>
      </c>
      <c r="N63" s="22">
        <f t="shared" si="15"/>
        <v>0</v>
      </c>
      <c r="O63" s="22">
        <f t="shared" si="15"/>
        <v>0</v>
      </c>
      <c r="P63" s="1" t="s">
        <v>149</v>
      </c>
    </row>
    <row r="64" spans="1:16">
      <c r="A64" s="1" t="s">
        <v>347</v>
      </c>
      <c r="B64" s="1"/>
      <c r="C64" s="1"/>
      <c r="D64" s="1"/>
      <c r="E64" s="1"/>
      <c r="F64" s="22">
        <f>'Sisend-Gen'!F279</f>
        <v>0</v>
      </c>
      <c r="G64" s="22">
        <f>'Sisend-Gen'!G279</f>
        <v>0</v>
      </c>
      <c r="H64" s="22">
        <f>'Sisend-Gen'!H279</f>
        <v>0</v>
      </c>
      <c r="I64" s="22">
        <f>'Sisend-Gen'!I279</f>
        <v>0</v>
      </c>
      <c r="J64" s="22">
        <f>'Sisend-Gen'!J279</f>
        <v>0</v>
      </c>
      <c r="K64" s="22">
        <f>'Sisend-Gen'!K279</f>
        <v>0</v>
      </c>
      <c r="L64" s="22">
        <f>'Sisend-Gen'!L279</f>
        <v>0</v>
      </c>
      <c r="M64" s="22">
        <f>'Sisend-Gen'!M279</f>
        <v>0</v>
      </c>
      <c r="N64" s="22">
        <f>'Sisend-Gen'!N279</f>
        <v>0</v>
      </c>
      <c r="O64" s="22">
        <f>'Sisend-Gen'!O279</f>
        <v>0</v>
      </c>
      <c r="P64" s="1" t="s">
        <v>149</v>
      </c>
    </row>
    <row r="65" spans="1:16">
      <c r="A65" s="1" t="s">
        <v>361</v>
      </c>
      <c r="B65" s="1"/>
      <c r="C65" s="1"/>
      <c r="D65" s="1"/>
      <c r="E65" s="1"/>
      <c r="F65" s="22">
        <f t="shared" ref="F65:O65" si="16">F63-F64</f>
        <v>0</v>
      </c>
      <c r="G65" s="22">
        <f t="shared" si="16"/>
        <v>0</v>
      </c>
      <c r="H65" s="22">
        <f t="shared" si="16"/>
        <v>0</v>
      </c>
      <c r="I65" s="22">
        <f t="shared" si="16"/>
        <v>0</v>
      </c>
      <c r="J65" s="22">
        <f t="shared" si="16"/>
        <v>0</v>
      </c>
      <c r="K65" s="22">
        <f t="shared" si="16"/>
        <v>0</v>
      </c>
      <c r="L65" s="22">
        <f t="shared" si="16"/>
        <v>0</v>
      </c>
      <c r="M65" s="22">
        <f t="shared" si="16"/>
        <v>0</v>
      </c>
      <c r="N65" s="22">
        <f t="shared" si="16"/>
        <v>0</v>
      </c>
      <c r="O65" s="22">
        <f t="shared" si="16"/>
        <v>0</v>
      </c>
      <c r="P65" s="1" t="s">
        <v>149</v>
      </c>
    </row>
    <row r="66" spans="1:16">
      <c r="A66" s="1"/>
      <c r="B66" s="1"/>
      <c r="C66" s="1"/>
      <c r="D66" s="1"/>
      <c r="E66" s="1"/>
      <c r="F66" s="1"/>
      <c r="G66" s="1"/>
      <c r="H66" s="1"/>
      <c r="I66" s="1"/>
      <c r="J66" s="1"/>
      <c r="K66" s="1"/>
      <c r="L66" s="1"/>
      <c r="M66" s="1"/>
      <c r="N66" s="1"/>
      <c r="O66" s="1"/>
      <c r="P66" s="1"/>
    </row>
    <row r="67" spans="1:16">
      <c r="A67" s="1" t="s">
        <v>436</v>
      </c>
      <c r="B67" s="1"/>
      <c r="C67" s="1"/>
      <c r="D67" s="1"/>
      <c r="E67" s="1"/>
      <c r="F67" s="17">
        <f>'Sisend-Gen'!F193</f>
        <v>11.95</v>
      </c>
      <c r="G67" s="17">
        <f>'Sisend-Gen'!G193</f>
        <v>11.95</v>
      </c>
      <c r="H67" s="17">
        <f>'Sisend-Gen'!H193</f>
        <v>11.95</v>
      </c>
      <c r="I67" s="17">
        <f>'Sisend-Gen'!I193</f>
        <v>11.95</v>
      </c>
      <c r="J67" s="17">
        <f>'Sisend-Gen'!J193</f>
        <v>11.95</v>
      </c>
      <c r="K67" s="17">
        <f>'Sisend-Gen'!K193</f>
        <v>11.95</v>
      </c>
      <c r="L67" s="17">
        <f>'Sisend-Gen'!L193</f>
        <v>11.95</v>
      </c>
      <c r="M67" s="17">
        <f>'Sisend-Gen'!M193</f>
        <v>11.95</v>
      </c>
      <c r="N67" s="17">
        <f>'Sisend-Gen'!N193</f>
        <v>11.95</v>
      </c>
      <c r="O67" s="17">
        <f>'Sisend-Gen'!O193</f>
        <v>11.95</v>
      </c>
      <c r="P67" s="1" t="s">
        <v>149</v>
      </c>
    </row>
    <row r="68" spans="1:16">
      <c r="A68" s="1" t="s">
        <v>350</v>
      </c>
      <c r="B68" s="1"/>
      <c r="C68" s="1"/>
      <c r="D68" s="1"/>
      <c r="E68" s="1"/>
      <c r="F68" s="109">
        <f t="shared" ref="F68:O68" si="17">F65/F67</f>
        <v>0</v>
      </c>
      <c r="G68" s="109">
        <f t="shared" si="17"/>
        <v>0</v>
      </c>
      <c r="H68" s="109">
        <f t="shared" si="17"/>
        <v>0</v>
      </c>
      <c r="I68" s="109">
        <f t="shared" si="17"/>
        <v>0</v>
      </c>
      <c r="J68" s="109">
        <f t="shared" si="17"/>
        <v>0</v>
      </c>
      <c r="K68" s="109">
        <f t="shared" si="17"/>
        <v>0</v>
      </c>
      <c r="L68" s="109">
        <f t="shared" si="17"/>
        <v>0</v>
      </c>
      <c r="M68" s="109">
        <f t="shared" si="17"/>
        <v>0</v>
      </c>
      <c r="N68" s="109">
        <f t="shared" si="17"/>
        <v>0</v>
      </c>
      <c r="O68" s="109">
        <f t="shared" si="17"/>
        <v>0</v>
      </c>
      <c r="P68" s="1"/>
    </row>
    <row r="69" spans="1:16">
      <c r="A69" s="1"/>
      <c r="B69" s="1"/>
      <c r="C69" s="1"/>
      <c r="D69" s="1"/>
      <c r="E69" s="1"/>
      <c r="F69" s="1"/>
      <c r="G69" s="1"/>
      <c r="H69" s="1"/>
      <c r="I69" s="1"/>
      <c r="J69" s="1"/>
      <c r="K69" s="1"/>
      <c r="L69" s="1"/>
      <c r="M69" s="1"/>
      <c r="N69" s="1"/>
      <c r="O69" s="1"/>
      <c r="P69" s="1"/>
    </row>
    <row r="70" spans="1:16">
      <c r="A70" s="1" t="s">
        <v>432</v>
      </c>
      <c r="B70" s="1"/>
      <c r="C70" s="1"/>
      <c r="D70" s="1"/>
      <c r="E70" s="1"/>
      <c r="F70" s="22">
        <f>'Sisend-Gen'!F$300</f>
        <v>-0.25700000000000001</v>
      </c>
      <c r="G70" s="22">
        <f>'Sisend-Gen'!G$300</f>
        <v>-0.25700000000000001</v>
      </c>
      <c r="H70" s="22">
        <f>'Sisend-Gen'!H$300</f>
        <v>-0.25700000000000001</v>
      </c>
      <c r="I70" s="22">
        <f>'Sisend-Gen'!I$300</f>
        <v>-0.25700000000000001</v>
      </c>
      <c r="J70" s="22">
        <f>'Sisend-Gen'!J$300</f>
        <v>-0.25700000000000001</v>
      </c>
      <c r="K70" s="22">
        <f>'Sisend-Gen'!K$300</f>
        <v>-0.25700000000000001</v>
      </c>
      <c r="L70" s="22">
        <f>'Sisend-Gen'!L$300</f>
        <v>-0.25700000000000001</v>
      </c>
      <c r="M70" s="22">
        <f>'Sisend-Gen'!M$300</f>
        <v>-0.25700000000000001</v>
      </c>
      <c r="N70" s="22">
        <f>'Sisend-Gen'!N$300</f>
        <v>-0.25700000000000001</v>
      </c>
      <c r="O70" s="22">
        <f>'Sisend-Gen'!O$300</f>
        <v>-0.25700000000000001</v>
      </c>
      <c r="P70" s="1"/>
    </row>
    <row r="71" spans="1:16">
      <c r="A71" s="1" t="s">
        <v>352</v>
      </c>
      <c r="B71" s="1"/>
      <c r="C71" s="1"/>
      <c r="D71" s="1"/>
      <c r="E71" s="1"/>
      <c r="F71" s="31">
        <f t="shared" ref="F71:O71" si="18">F68*F70</f>
        <v>0</v>
      </c>
      <c r="G71" s="31">
        <f t="shared" si="18"/>
        <v>0</v>
      </c>
      <c r="H71" s="31">
        <f t="shared" si="18"/>
        <v>0</v>
      </c>
      <c r="I71" s="31">
        <f t="shared" si="18"/>
        <v>0</v>
      </c>
      <c r="J71" s="31">
        <f t="shared" si="18"/>
        <v>0</v>
      </c>
      <c r="K71" s="31">
        <f t="shared" si="18"/>
        <v>0</v>
      </c>
      <c r="L71" s="31">
        <f t="shared" si="18"/>
        <v>0</v>
      </c>
      <c r="M71" s="31">
        <f t="shared" si="18"/>
        <v>0</v>
      </c>
      <c r="N71" s="31">
        <f t="shared" si="18"/>
        <v>0</v>
      </c>
      <c r="O71" s="31">
        <f t="shared" si="18"/>
        <v>0</v>
      </c>
      <c r="P71" s="1"/>
    </row>
    <row r="72" spans="1:16">
      <c r="A72" s="1"/>
      <c r="B72" s="1"/>
      <c r="C72" s="1"/>
      <c r="D72" s="1"/>
      <c r="E72" s="1"/>
      <c r="F72" s="1"/>
      <c r="G72" s="1"/>
      <c r="H72" s="1"/>
      <c r="I72" s="1"/>
      <c r="J72" s="1"/>
      <c r="K72" s="1"/>
      <c r="L72" s="1"/>
      <c r="M72" s="1"/>
      <c r="N72" s="1"/>
      <c r="O72" s="1"/>
      <c r="P72" s="1"/>
    </row>
    <row r="73" spans="1:16">
      <c r="A73" s="1" t="s">
        <v>437</v>
      </c>
      <c r="B73" s="1"/>
      <c r="C73" s="1"/>
      <c r="D73" s="1"/>
      <c r="E73" s="1"/>
      <c r="F73" s="22">
        <f>'Sisend-Gen'!F91</f>
        <v>88861.111111111255</v>
      </c>
      <c r="G73" s="22">
        <f>'Sisend-Gen'!G91</f>
        <v>88861.111111111255</v>
      </c>
      <c r="H73" s="22">
        <f>'Sisend-Gen'!H91</f>
        <v>88861.111111111255</v>
      </c>
      <c r="I73" s="22">
        <f>'Sisend-Gen'!I91</f>
        <v>88861.111111111255</v>
      </c>
      <c r="J73" s="22">
        <f>'Sisend-Gen'!J91</f>
        <v>88861.111111111255</v>
      </c>
      <c r="K73" s="22">
        <f>'Sisend-Gen'!K91</f>
        <v>88861.111111111255</v>
      </c>
      <c r="L73" s="22">
        <f>'Sisend-Gen'!L91</f>
        <v>88861.111111111255</v>
      </c>
      <c r="M73" s="22">
        <f>'Sisend-Gen'!M91</f>
        <v>88861.111111111255</v>
      </c>
      <c r="N73" s="22">
        <f>'Sisend-Gen'!N91</f>
        <v>88861.111111111255</v>
      </c>
      <c r="O73" s="22">
        <f>'Sisend-Gen'!O91</f>
        <v>88861.111111111255</v>
      </c>
      <c r="P73" s="1" t="s">
        <v>40</v>
      </c>
    </row>
    <row r="74" spans="1:16">
      <c r="A74" s="1" t="s">
        <v>434</v>
      </c>
      <c r="B74" s="1"/>
      <c r="C74" s="1"/>
      <c r="D74" s="1"/>
      <c r="E74" s="1"/>
      <c r="F74" s="22">
        <f t="shared" ref="F74:O74" si="19">F73/(1+F71)</f>
        <v>88861.111111111255</v>
      </c>
      <c r="G74" s="22">
        <f t="shared" si="19"/>
        <v>88861.111111111255</v>
      </c>
      <c r="H74" s="22">
        <f t="shared" si="19"/>
        <v>88861.111111111255</v>
      </c>
      <c r="I74" s="22">
        <f t="shared" si="19"/>
        <v>88861.111111111255</v>
      </c>
      <c r="J74" s="22">
        <f t="shared" si="19"/>
        <v>88861.111111111255</v>
      </c>
      <c r="K74" s="22">
        <f t="shared" si="19"/>
        <v>88861.111111111255</v>
      </c>
      <c r="L74" s="22">
        <f t="shared" si="19"/>
        <v>88861.111111111255</v>
      </c>
      <c r="M74" s="22">
        <f t="shared" si="19"/>
        <v>88861.111111111255</v>
      </c>
      <c r="N74" s="22">
        <f t="shared" si="19"/>
        <v>88861.111111111255</v>
      </c>
      <c r="O74" s="22">
        <f t="shared" si="19"/>
        <v>88861.111111111255</v>
      </c>
      <c r="P74" s="1" t="s">
        <v>40</v>
      </c>
    </row>
    <row r="75" spans="1:16">
      <c r="A75" s="14" t="s">
        <v>355</v>
      </c>
      <c r="B75" s="14"/>
      <c r="C75" s="14"/>
      <c r="D75" s="14"/>
      <c r="E75" s="14"/>
      <c r="F75" s="32">
        <f t="shared" ref="F75:O75" si="20">F74-F73</f>
        <v>0</v>
      </c>
      <c r="G75" s="32">
        <f t="shared" si="20"/>
        <v>0</v>
      </c>
      <c r="H75" s="32">
        <f t="shared" si="20"/>
        <v>0</v>
      </c>
      <c r="I75" s="32">
        <f t="shared" si="20"/>
        <v>0</v>
      </c>
      <c r="J75" s="32">
        <f t="shared" si="20"/>
        <v>0</v>
      </c>
      <c r="K75" s="32">
        <f t="shared" si="20"/>
        <v>0</v>
      </c>
      <c r="L75" s="32">
        <f t="shared" si="20"/>
        <v>0</v>
      </c>
      <c r="M75" s="32">
        <f t="shared" si="20"/>
        <v>0</v>
      </c>
      <c r="N75" s="32">
        <f t="shared" si="20"/>
        <v>0</v>
      </c>
      <c r="O75" s="32">
        <f t="shared" si="20"/>
        <v>0</v>
      </c>
      <c r="P75" s="1" t="s">
        <v>40</v>
      </c>
    </row>
    <row r="76" spans="1:16">
      <c r="A76" s="1"/>
      <c r="B76" s="1"/>
      <c r="C76" s="1"/>
      <c r="D76" s="1"/>
      <c r="E76" s="1"/>
      <c r="F76" s="1"/>
      <c r="G76" s="1"/>
      <c r="H76" s="1"/>
      <c r="I76" s="1"/>
      <c r="J76" s="1"/>
      <c r="K76" s="1"/>
      <c r="L76" s="1"/>
      <c r="M76" s="1"/>
      <c r="N76" s="1"/>
      <c r="O76" s="1"/>
      <c r="P76" s="1"/>
    </row>
    <row r="77" spans="1:16">
      <c r="A77" s="14" t="s">
        <v>362</v>
      </c>
      <c r="B77" s="1"/>
      <c r="C77" s="1"/>
      <c r="D77" s="1"/>
      <c r="E77" s="1"/>
      <c r="F77" s="1"/>
      <c r="G77" s="1"/>
      <c r="H77" s="1"/>
      <c r="I77" s="1"/>
      <c r="J77" s="1"/>
      <c r="K77" s="1"/>
      <c r="L77" s="1"/>
      <c r="M77" s="1"/>
      <c r="N77" s="1"/>
      <c r="O77" s="1"/>
      <c r="P77" s="1"/>
    </row>
    <row r="78" spans="1:16">
      <c r="A78" s="1"/>
      <c r="B78" s="1"/>
      <c r="C78" s="1"/>
      <c r="D78" s="1"/>
      <c r="E78" s="1"/>
      <c r="F78" s="1"/>
      <c r="G78" s="1"/>
      <c r="H78" s="1"/>
      <c r="I78" s="1"/>
      <c r="J78" s="1"/>
      <c r="K78" s="1"/>
      <c r="L78" s="1"/>
      <c r="M78" s="1"/>
      <c r="N78" s="1"/>
      <c r="O78" s="1"/>
      <c r="P78" s="1"/>
    </row>
    <row r="79" spans="1:16">
      <c r="A79" s="1" t="s">
        <v>363</v>
      </c>
      <c r="B79" s="1"/>
      <c r="C79" s="1"/>
      <c r="D79" s="1"/>
      <c r="E79" s="1"/>
      <c r="F79" s="22">
        <f t="shared" ref="F79:O79" si="21">F24</f>
        <v>0</v>
      </c>
      <c r="G79" s="22">
        <f t="shared" si="21"/>
        <v>0</v>
      </c>
      <c r="H79" s="22">
        <f t="shared" si="21"/>
        <v>0</v>
      </c>
      <c r="I79" s="22">
        <f t="shared" si="21"/>
        <v>0</v>
      </c>
      <c r="J79" s="22">
        <f t="shared" si="21"/>
        <v>0</v>
      </c>
      <c r="K79" s="22">
        <f t="shared" si="21"/>
        <v>0</v>
      </c>
      <c r="L79" s="22">
        <f t="shared" si="21"/>
        <v>0</v>
      </c>
      <c r="M79" s="22">
        <f t="shared" si="21"/>
        <v>0</v>
      </c>
      <c r="N79" s="22">
        <f t="shared" si="21"/>
        <v>0</v>
      </c>
      <c r="O79" s="22">
        <f t="shared" si="21"/>
        <v>0</v>
      </c>
      <c r="P79" s="1" t="s">
        <v>40</v>
      </c>
    </row>
    <row r="80" spans="1:16">
      <c r="A80" s="1" t="s">
        <v>364</v>
      </c>
      <c r="B80" s="1"/>
      <c r="C80" s="1"/>
      <c r="D80" s="1"/>
      <c r="E80" s="1"/>
      <c r="F80" s="22">
        <f t="shared" ref="F80:O80" si="22">F40</f>
        <v>0</v>
      </c>
      <c r="G80" s="22">
        <f t="shared" si="22"/>
        <v>0</v>
      </c>
      <c r="H80" s="22">
        <f t="shared" si="22"/>
        <v>0</v>
      </c>
      <c r="I80" s="22">
        <f t="shared" si="22"/>
        <v>0</v>
      </c>
      <c r="J80" s="22">
        <f t="shared" si="22"/>
        <v>0</v>
      </c>
      <c r="K80" s="22">
        <f t="shared" si="22"/>
        <v>0</v>
      </c>
      <c r="L80" s="22">
        <f t="shared" si="22"/>
        <v>0</v>
      </c>
      <c r="M80" s="22">
        <f t="shared" si="22"/>
        <v>0</v>
      </c>
      <c r="N80" s="22">
        <f t="shared" si="22"/>
        <v>0</v>
      </c>
      <c r="O80" s="22">
        <f t="shared" si="22"/>
        <v>0</v>
      </c>
      <c r="P80" s="1" t="s">
        <v>40</v>
      </c>
    </row>
    <row r="81" spans="1:16">
      <c r="A81" s="1" t="s">
        <v>366</v>
      </c>
      <c r="B81" s="1"/>
      <c r="C81" s="1"/>
      <c r="D81" s="1"/>
      <c r="E81" s="1"/>
      <c r="F81" s="22">
        <f t="shared" ref="F81:O81" si="23">F59</f>
        <v>28579.812841706444</v>
      </c>
      <c r="G81" s="22">
        <f t="shared" si="23"/>
        <v>28579.812841706444</v>
      </c>
      <c r="H81" s="22">
        <f t="shared" si="23"/>
        <v>28579.812841706444</v>
      </c>
      <c r="I81" s="22">
        <f t="shared" si="23"/>
        <v>28579.812841706444</v>
      </c>
      <c r="J81" s="22">
        <f t="shared" si="23"/>
        <v>28579.812841706444</v>
      </c>
      <c r="K81" s="22">
        <f t="shared" si="23"/>
        <v>28579.812841706444</v>
      </c>
      <c r="L81" s="22">
        <f t="shared" si="23"/>
        <v>28579.812841706444</v>
      </c>
      <c r="M81" s="22">
        <f t="shared" si="23"/>
        <v>28579.812841706444</v>
      </c>
      <c r="N81" s="22">
        <f t="shared" si="23"/>
        <v>28579.812841706444</v>
      </c>
      <c r="O81" s="22">
        <f t="shared" si="23"/>
        <v>28579.812841706444</v>
      </c>
      <c r="P81" s="1" t="s">
        <v>40</v>
      </c>
    </row>
    <row r="82" spans="1:16">
      <c r="A82" s="1" t="s">
        <v>367</v>
      </c>
      <c r="B82" s="1"/>
      <c r="C82" s="1"/>
      <c r="D82" s="1"/>
      <c r="E82" s="1"/>
      <c r="F82" s="22">
        <f t="shared" ref="F82:O82" si="24">F75</f>
        <v>0</v>
      </c>
      <c r="G82" s="22">
        <f t="shared" si="24"/>
        <v>0</v>
      </c>
      <c r="H82" s="22">
        <f t="shared" si="24"/>
        <v>0</v>
      </c>
      <c r="I82" s="22">
        <f t="shared" si="24"/>
        <v>0</v>
      </c>
      <c r="J82" s="22">
        <f t="shared" si="24"/>
        <v>0</v>
      </c>
      <c r="K82" s="22">
        <f t="shared" si="24"/>
        <v>0</v>
      </c>
      <c r="L82" s="22">
        <f t="shared" si="24"/>
        <v>0</v>
      </c>
      <c r="M82" s="22">
        <f t="shared" si="24"/>
        <v>0</v>
      </c>
      <c r="N82" s="22">
        <f t="shared" si="24"/>
        <v>0</v>
      </c>
      <c r="O82" s="22">
        <f t="shared" si="24"/>
        <v>0</v>
      </c>
      <c r="P82" s="1" t="s">
        <v>40</v>
      </c>
    </row>
    <row r="83" spans="1:16">
      <c r="A83" s="1" t="s">
        <v>368</v>
      </c>
      <c r="B83" s="1"/>
      <c r="C83" s="1"/>
      <c r="D83" s="1"/>
      <c r="E83" s="1"/>
      <c r="F83" s="22">
        <f t="shared" ref="F83:O83" si="25">SUM(F79:F82)</f>
        <v>28579.812841706444</v>
      </c>
      <c r="G83" s="22">
        <f t="shared" si="25"/>
        <v>28579.812841706444</v>
      </c>
      <c r="H83" s="22">
        <f t="shared" si="25"/>
        <v>28579.812841706444</v>
      </c>
      <c r="I83" s="22">
        <f t="shared" si="25"/>
        <v>28579.812841706444</v>
      </c>
      <c r="J83" s="22">
        <f t="shared" si="25"/>
        <v>28579.812841706444</v>
      </c>
      <c r="K83" s="22">
        <f t="shared" si="25"/>
        <v>28579.812841706444</v>
      </c>
      <c r="L83" s="22">
        <f t="shared" si="25"/>
        <v>28579.812841706444</v>
      </c>
      <c r="M83" s="22">
        <f t="shared" si="25"/>
        <v>28579.812841706444</v>
      </c>
      <c r="N83" s="22">
        <f t="shared" si="25"/>
        <v>28579.812841706444</v>
      </c>
      <c r="O83" s="22">
        <f t="shared" si="25"/>
        <v>28579.812841706444</v>
      </c>
      <c r="P83" s="1" t="s">
        <v>40</v>
      </c>
    </row>
    <row r="84" spans="1:16">
      <c r="A84" s="1" t="s">
        <v>369</v>
      </c>
      <c r="B84" s="1"/>
      <c r="C84" s="1"/>
      <c r="D84" s="1"/>
      <c r="E84" s="1"/>
      <c r="F84" s="22">
        <f t="shared" ref="F84:O84" si="26">E84+F83</f>
        <v>28579.812841706444</v>
      </c>
      <c r="G84" s="22">
        <f t="shared" si="26"/>
        <v>57159.625683412887</v>
      </c>
      <c r="H84" s="22">
        <f t="shared" si="26"/>
        <v>85739.438525119331</v>
      </c>
      <c r="I84" s="22">
        <f t="shared" si="26"/>
        <v>114319.25136682577</v>
      </c>
      <c r="J84" s="22">
        <f t="shared" si="26"/>
        <v>142899.06420853222</v>
      </c>
      <c r="K84" s="22">
        <f t="shared" si="26"/>
        <v>171478.87705023866</v>
      </c>
      <c r="L84" s="22">
        <f t="shared" si="26"/>
        <v>200058.68989194511</v>
      </c>
      <c r="M84" s="22">
        <f t="shared" si="26"/>
        <v>228638.50273365155</v>
      </c>
      <c r="N84" s="22">
        <f t="shared" si="26"/>
        <v>257218.31557535799</v>
      </c>
      <c r="O84" s="22">
        <f t="shared" si="26"/>
        <v>285798.12841706444</v>
      </c>
      <c r="P84" s="1" t="s">
        <v>40</v>
      </c>
    </row>
    <row r="85" spans="1:16">
      <c r="A85" s="1" t="s">
        <v>369</v>
      </c>
      <c r="B85" s="14"/>
      <c r="C85" s="14"/>
      <c r="D85" s="14"/>
      <c r="E85" s="14"/>
      <c r="F85" s="32">
        <f>F84/'Sisend-Gen'!$B$19</f>
        <v>28.579812841706442</v>
      </c>
      <c r="G85" s="32">
        <f>G84/'Sisend-Gen'!$B$19</f>
        <v>57.159625683412884</v>
      </c>
      <c r="H85" s="32">
        <f>H84/'Sisend-Gen'!$B$19</f>
        <v>85.739438525119326</v>
      </c>
      <c r="I85" s="32">
        <f>I84/'Sisend-Gen'!$B$19</f>
        <v>114.31925136682577</v>
      </c>
      <c r="J85" s="32">
        <f>J84/'Sisend-Gen'!$B$19</f>
        <v>142.89906420853222</v>
      </c>
      <c r="K85" s="32">
        <f>K84/'Sisend-Gen'!$B$19</f>
        <v>171.47887705023865</v>
      </c>
      <c r="L85" s="32">
        <f>L84/'Sisend-Gen'!$B$19</f>
        <v>200.05868989194511</v>
      </c>
      <c r="M85" s="32">
        <f>M84/'Sisend-Gen'!$B$19</f>
        <v>228.63850273365153</v>
      </c>
      <c r="N85" s="32">
        <f>N84/'Sisend-Gen'!$B$19</f>
        <v>257.21831557535802</v>
      </c>
      <c r="O85" s="32">
        <f>O84/'Sisend-Gen'!$B$19</f>
        <v>285.79812841706445</v>
      </c>
      <c r="P85" s="1" t="s">
        <v>199</v>
      </c>
    </row>
    <row r="86" spans="1:16">
      <c r="A86" s="1" t="s">
        <v>371</v>
      </c>
      <c r="B86" s="14"/>
      <c r="C86" s="14"/>
      <c r="D86" s="14"/>
      <c r="E86" s="14"/>
      <c r="F86" s="32">
        <f>'Sisend-Gen'!$F310*F85/1000</f>
        <v>0.19980718753893864</v>
      </c>
      <c r="G86" s="32">
        <f>'Sisend-Gen'!$F310*G85/1000</f>
        <v>0.39961437507787728</v>
      </c>
      <c r="H86" s="32">
        <f>'Sisend-Gen'!$F310*H85/1000</f>
        <v>0.59942156261681601</v>
      </c>
      <c r="I86" s="32">
        <f>'Sisend-Gen'!$F310*I85/1000</f>
        <v>0.79922875015575456</v>
      </c>
      <c r="J86" s="32">
        <f>'Sisend-Gen'!$F310*J85/1000</f>
        <v>0.99903593769469345</v>
      </c>
      <c r="K86" s="32">
        <f>'Sisend-Gen'!$F310*K85/1000</f>
        <v>1.198843125233632</v>
      </c>
      <c r="L86" s="32">
        <f>'Sisend-Gen'!$F310*L85/1000</f>
        <v>1.3986503127725707</v>
      </c>
      <c r="M86" s="32">
        <f>'Sisend-Gen'!$F310*M85/1000</f>
        <v>1.5984575003115091</v>
      </c>
      <c r="N86" s="32">
        <f>'Sisend-Gen'!$F310*N85/1000</f>
        <v>1.7982646878504485</v>
      </c>
      <c r="O86" s="32">
        <f>'Sisend-Gen'!$F310*O85/1000</f>
        <v>1.9980718753893869</v>
      </c>
      <c r="P86" s="1" t="s">
        <v>391</v>
      </c>
    </row>
    <row r="87" spans="1:16">
      <c r="A87" s="1"/>
      <c r="B87" s="1"/>
      <c r="C87" s="1"/>
      <c r="D87" s="1"/>
      <c r="E87" s="1"/>
      <c r="F87" s="104"/>
      <c r="G87" s="104"/>
      <c r="H87" s="104"/>
      <c r="I87" s="104"/>
      <c r="J87" s="104"/>
      <c r="K87" s="104"/>
      <c r="L87" s="104"/>
      <c r="M87" s="104"/>
      <c r="N87" s="104"/>
      <c r="O87" s="104"/>
      <c r="P87" s="1"/>
    </row>
    <row r="88" spans="1:16">
      <c r="A88" s="1"/>
      <c r="B88" s="1"/>
      <c r="C88" s="1"/>
      <c r="D88" s="1"/>
      <c r="E88" s="1"/>
      <c r="F88" s="1"/>
      <c r="G88" s="1"/>
      <c r="H88" s="1"/>
      <c r="I88" s="1"/>
      <c r="J88" s="1"/>
      <c r="K88" s="1"/>
      <c r="L88" s="1"/>
      <c r="M88" s="1"/>
      <c r="N88" s="1"/>
      <c r="O88" s="1"/>
      <c r="P88" s="1"/>
    </row>
    <row r="89" spans="1:16">
      <c r="A89" s="1"/>
      <c r="B89" s="1"/>
      <c r="C89" s="1"/>
      <c r="D89" s="1"/>
      <c r="E89" s="1"/>
      <c r="F89" s="1"/>
      <c r="G89" s="1"/>
      <c r="H89" s="1"/>
      <c r="I89" s="1"/>
      <c r="J89" s="1"/>
      <c r="K89" s="1"/>
      <c r="L89" s="1"/>
      <c r="M89" s="1"/>
      <c r="N89" s="1"/>
      <c r="O89" s="1"/>
      <c r="P89" s="1"/>
    </row>
    <row r="90" spans="1:16">
      <c r="A90" s="1"/>
      <c r="B90" s="1"/>
      <c r="C90" s="1"/>
      <c r="D90" s="1"/>
      <c r="E90" s="1"/>
      <c r="F90" s="1"/>
      <c r="G90" s="1"/>
      <c r="H90" s="1"/>
      <c r="I90" s="1"/>
      <c r="J90" s="1"/>
      <c r="K90" s="1"/>
      <c r="L90" s="1"/>
      <c r="M90" s="1"/>
      <c r="N90" s="1"/>
      <c r="O90" s="1"/>
      <c r="P90" s="1"/>
    </row>
    <row r="91" spans="1:16">
      <c r="A91" s="1"/>
      <c r="B91" s="1"/>
      <c r="C91" s="1"/>
      <c r="D91" s="1"/>
      <c r="E91" s="1"/>
      <c r="F91" s="1"/>
      <c r="G91" s="1"/>
      <c r="H91" s="1"/>
      <c r="I91" s="1"/>
      <c r="J91" s="1"/>
      <c r="K91" s="1"/>
      <c r="L91" s="1"/>
      <c r="M91" s="1"/>
      <c r="N91" s="1"/>
      <c r="O91" s="1"/>
      <c r="P91" s="1"/>
    </row>
    <row r="92" spans="1:16">
      <c r="A92" s="1"/>
      <c r="B92" s="1"/>
      <c r="C92" s="1"/>
      <c r="D92" s="1"/>
      <c r="E92" s="1"/>
      <c r="F92" s="1"/>
      <c r="G92" s="1"/>
      <c r="H92" s="1"/>
      <c r="I92" s="1"/>
      <c r="J92" s="1"/>
      <c r="K92" s="1"/>
      <c r="L92" s="1"/>
      <c r="M92" s="1"/>
      <c r="N92" s="1"/>
      <c r="O92" s="1"/>
      <c r="P92" s="1"/>
    </row>
    <row r="93" spans="1:16">
      <c r="A93" s="1"/>
      <c r="B93" s="1"/>
      <c r="C93" s="1"/>
      <c r="D93" s="1"/>
      <c r="E93" s="1"/>
      <c r="F93" s="1"/>
      <c r="G93" s="1"/>
      <c r="H93" s="1"/>
      <c r="I93" s="1"/>
      <c r="J93" s="1"/>
      <c r="K93" s="1"/>
      <c r="L93" s="1"/>
      <c r="M93" s="1"/>
      <c r="N93" s="1"/>
      <c r="O93" s="1"/>
      <c r="P93" s="1"/>
    </row>
    <row r="94" spans="1:16">
      <c r="A94" s="1"/>
      <c r="B94" s="1"/>
      <c r="C94" s="1"/>
      <c r="D94" s="1"/>
      <c r="E94" s="1"/>
      <c r="F94" s="1"/>
      <c r="G94" s="1"/>
      <c r="H94" s="1"/>
      <c r="I94" s="1"/>
      <c r="J94" s="1"/>
      <c r="K94" s="1"/>
      <c r="L94" s="1"/>
      <c r="M94" s="1"/>
      <c r="N94" s="1"/>
      <c r="O94" s="1"/>
      <c r="P94" s="1"/>
    </row>
    <row r="95" spans="1:16">
      <c r="A95" s="1"/>
      <c r="B95" s="1"/>
      <c r="C95" s="1"/>
      <c r="D95" s="1"/>
      <c r="E95" s="1"/>
      <c r="F95" s="1"/>
      <c r="G95" s="1"/>
      <c r="H95" s="1"/>
      <c r="I95" s="1"/>
      <c r="J95" s="1"/>
      <c r="K95" s="1"/>
      <c r="L95" s="1"/>
      <c r="M95" s="1"/>
      <c r="N95" s="1"/>
      <c r="O95" s="1"/>
      <c r="P95" s="1"/>
    </row>
    <row r="96" spans="1:16">
      <c r="A96" s="1"/>
      <c r="B96" s="1"/>
      <c r="C96" s="1"/>
      <c r="D96" s="1"/>
      <c r="E96" s="1"/>
      <c r="F96" s="1"/>
      <c r="G96" s="1"/>
      <c r="H96" s="1"/>
      <c r="I96" s="1"/>
      <c r="J96" s="1"/>
      <c r="K96" s="1"/>
      <c r="L96" s="1"/>
      <c r="M96" s="1"/>
      <c r="N96" s="1"/>
      <c r="O96" s="1"/>
      <c r="P96" s="1"/>
    </row>
    <row r="97" spans="1:16">
      <c r="A97" s="1"/>
      <c r="B97" s="1"/>
      <c r="C97" s="1"/>
      <c r="D97" s="1"/>
      <c r="E97" s="1"/>
      <c r="F97" s="1"/>
      <c r="G97" s="1"/>
      <c r="H97" s="1"/>
      <c r="I97" s="1"/>
      <c r="J97" s="1"/>
      <c r="K97" s="1"/>
      <c r="L97" s="1"/>
      <c r="M97" s="1"/>
      <c r="N97" s="1"/>
      <c r="O97" s="1"/>
      <c r="P97" s="1"/>
    </row>
    <row r="98" spans="1:16">
      <c r="A98" s="1"/>
      <c r="B98" s="1"/>
      <c r="C98" s="1"/>
      <c r="D98" s="1"/>
      <c r="E98" s="1"/>
      <c r="F98" s="1"/>
      <c r="G98" s="1"/>
      <c r="H98" s="1"/>
      <c r="I98" s="1"/>
      <c r="J98" s="1"/>
      <c r="K98" s="1"/>
      <c r="L98" s="1"/>
      <c r="M98" s="1"/>
      <c r="N98" s="1"/>
      <c r="O98" s="1"/>
      <c r="P98" s="1"/>
    </row>
    <row r="99" spans="1:16">
      <c r="A99" s="1"/>
      <c r="B99" s="1"/>
      <c r="C99" s="1"/>
      <c r="D99" s="1"/>
      <c r="E99" s="1"/>
      <c r="F99" s="1"/>
      <c r="G99" s="1"/>
      <c r="H99" s="1"/>
      <c r="I99" s="1"/>
      <c r="J99" s="1"/>
      <c r="K99" s="1"/>
      <c r="L99" s="1"/>
      <c r="M99" s="1"/>
      <c r="N99" s="1"/>
      <c r="O99" s="1"/>
      <c r="P99" s="1"/>
    </row>
    <row r="100" spans="1:16">
      <c r="A100" s="1"/>
      <c r="B100" s="1"/>
      <c r="C100" s="1"/>
      <c r="D100" s="1"/>
      <c r="E100" s="1"/>
      <c r="F100" s="1"/>
      <c r="G100" s="1"/>
      <c r="H100" s="1"/>
      <c r="I100" s="1"/>
      <c r="J100" s="1"/>
      <c r="K100" s="1"/>
      <c r="L100" s="1"/>
      <c r="M100" s="1"/>
      <c r="N100" s="1"/>
      <c r="O100" s="1"/>
      <c r="P100" s="1"/>
    </row>
    <row r="101" spans="1:16">
      <c r="A101" s="1"/>
      <c r="B101" s="1"/>
      <c r="C101" s="1"/>
      <c r="D101" s="1"/>
      <c r="E101" s="1"/>
      <c r="F101" s="1"/>
      <c r="G101" s="1"/>
      <c r="H101" s="1"/>
      <c r="I101" s="1"/>
      <c r="J101" s="1"/>
      <c r="K101" s="1"/>
      <c r="L101" s="1"/>
      <c r="M101" s="1"/>
      <c r="N101" s="1"/>
      <c r="O101" s="1"/>
      <c r="P101" s="1"/>
    </row>
    <row r="102" spans="1:16">
      <c r="A102" s="1"/>
      <c r="B102" s="1"/>
      <c r="C102" s="1"/>
      <c r="D102" s="1"/>
      <c r="E102" s="1"/>
      <c r="F102" s="1"/>
      <c r="G102" s="1"/>
      <c r="H102" s="1"/>
      <c r="I102" s="1"/>
      <c r="J102" s="1"/>
      <c r="K102" s="1"/>
      <c r="L102" s="1"/>
      <c r="M102" s="1"/>
      <c r="N102" s="1"/>
      <c r="O102" s="1"/>
      <c r="P102" s="1"/>
    </row>
    <row r="103" spans="1:16">
      <c r="A103" s="1"/>
      <c r="B103" s="1"/>
      <c r="C103" s="1"/>
      <c r="D103" s="1"/>
      <c r="E103" s="1"/>
      <c r="F103" s="1"/>
      <c r="G103" s="1"/>
      <c r="H103" s="1"/>
      <c r="I103" s="1"/>
      <c r="J103" s="1"/>
      <c r="K103" s="1"/>
      <c r="L103" s="1"/>
      <c r="M103" s="1"/>
      <c r="N103" s="1"/>
      <c r="O103" s="1"/>
      <c r="P103" s="1"/>
    </row>
    <row r="104" spans="1:16">
      <c r="A104" s="1"/>
      <c r="B104" s="1"/>
      <c r="C104" s="1"/>
      <c r="D104" s="1"/>
      <c r="E104" s="1"/>
      <c r="F104" s="1"/>
      <c r="G104" s="1"/>
      <c r="H104" s="1"/>
      <c r="I104" s="1"/>
      <c r="J104" s="1"/>
      <c r="K104" s="1"/>
      <c r="L104" s="1"/>
      <c r="M104" s="1"/>
      <c r="N104" s="1"/>
      <c r="O104" s="1"/>
      <c r="P104" s="1"/>
    </row>
    <row r="105" spans="1:16">
      <c r="A105" s="1"/>
      <c r="B105" s="1"/>
      <c r="C105" s="1"/>
      <c r="D105" s="1"/>
      <c r="E105" s="1"/>
      <c r="F105" s="1"/>
      <c r="G105" s="1"/>
      <c r="H105" s="1"/>
      <c r="I105" s="1"/>
      <c r="J105" s="1"/>
      <c r="K105" s="1"/>
      <c r="L105" s="1"/>
      <c r="M105" s="1"/>
      <c r="N105" s="1"/>
      <c r="O105" s="1"/>
      <c r="P105" s="1"/>
    </row>
    <row r="106" spans="1:16">
      <c r="A106" s="1"/>
      <c r="B106" s="1"/>
      <c r="C106" s="1"/>
      <c r="D106" s="1"/>
      <c r="E106" s="1"/>
      <c r="F106" s="1"/>
      <c r="G106" s="1"/>
      <c r="H106" s="1"/>
      <c r="I106" s="1"/>
      <c r="J106" s="1"/>
      <c r="K106" s="1"/>
      <c r="L106" s="1"/>
      <c r="M106" s="1"/>
      <c r="N106" s="1"/>
      <c r="O106" s="1"/>
      <c r="P106" s="1"/>
    </row>
    <row r="107" spans="1:16">
      <c r="A107" s="1"/>
      <c r="B107" s="1"/>
      <c r="C107" s="1"/>
      <c r="D107" s="1"/>
      <c r="E107" s="1"/>
      <c r="F107" s="1"/>
      <c r="G107" s="1"/>
      <c r="H107" s="1"/>
      <c r="I107" s="1"/>
      <c r="J107" s="1"/>
      <c r="K107" s="1"/>
      <c r="L107" s="1"/>
      <c r="M107" s="1"/>
      <c r="N107" s="1"/>
      <c r="O107" s="1"/>
      <c r="P107" s="1"/>
    </row>
    <row r="108" spans="1:16">
      <c r="A108" s="1"/>
      <c r="B108" s="1"/>
      <c r="C108" s="1"/>
      <c r="D108" s="1"/>
      <c r="E108" s="1"/>
      <c r="F108" s="1"/>
      <c r="G108" s="1"/>
      <c r="H108" s="1"/>
      <c r="I108" s="1"/>
      <c r="J108" s="1"/>
      <c r="K108" s="1"/>
      <c r="L108" s="1"/>
      <c r="M108" s="1"/>
      <c r="N108" s="1"/>
      <c r="O108" s="1"/>
      <c r="P108" s="1"/>
    </row>
    <row r="109" spans="1:16">
      <c r="A109" s="1"/>
      <c r="B109" s="1"/>
      <c r="C109" s="1"/>
      <c r="D109" s="1"/>
      <c r="E109" s="1"/>
      <c r="F109" s="1"/>
      <c r="G109" s="1"/>
      <c r="H109" s="1"/>
      <c r="I109" s="1"/>
      <c r="J109" s="1"/>
      <c r="K109" s="1"/>
      <c r="L109" s="1"/>
      <c r="M109" s="1"/>
      <c r="N109" s="1"/>
      <c r="O109" s="1"/>
      <c r="P109" s="1"/>
    </row>
    <row r="110" spans="1:16">
      <c r="A110" s="1"/>
      <c r="B110" s="1"/>
      <c r="C110" s="1"/>
      <c r="D110" s="1"/>
      <c r="E110" s="1"/>
      <c r="F110" s="1"/>
      <c r="G110" s="1"/>
      <c r="H110" s="1"/>
      <c r="I110" s="1"/>
      <c r="J110" s="1"/>
      <c r="K110" s="1"/>
      <c r="L110" s="1"/>
      <c r="M110" s="1"/>
      <c r="N110" s="1"/>
      <c r="O110" s="1"/>
      <c r="P110" s="1"/>
    </row>
    <row r="111" spans="1:16">
      <c r="A111" s="1"/>
      <c r="B111" s="1"/>
      <c r="C111" s="1"/>
      <c r="D111" s="1"/>
      <c r="E111" s="1"/>
      <c r="F111" s="1"/>
      <c r="G111" s="1"/>
      <c r="H111" s="1"/>
      <c r="I111" s="1"/>
      <c r="J111" s="1"/>
      <c r="K111" s="1"/>
      <c r="L111" s="1"/>
      <c r="M111" s="1"/>
      <c r="N111" s="1"/>
      <c r="O111" s="1"/>
      <c r="P111" s="1"/>
    </row>
    <row r="112" spans="1:16">
      <c r="A112" s="1"/>
      <c r="B112" s="1"/>
      <c r="C112" s="1"/>
      <c r="D112" s="1"/>
      <c r="E112" s="1"/>
      <c r="F112" s="1"/>
      <c r="G112" s="1"/>
      <c r="H112" s="1"/>
      <c r="I112" s="1"/>
      <c r="J112" s="1"/>
      <c r="K112" s="1"/>
      <c r="L112" s="1"/>
      <c r="M112" s="1"/>
      <c r="N112" s="1"/>
      <c r="O112" s="1"/>
      <c r="P112" s="1"/>
    </row>
    <row r="113" spans="1:16">
      <c r="A113" s="1"/>
      <c r="B113" s="1"/>
      <c r="C113" s="1"/>
      <c r="D113" s="1"/>
      <c r="E113" s="1"/>
      <c r="F113" s="1"/>
      <c r="G113" s="1"/>
      <c r="H113" s="1"/>
      <c r="I113" s="1"/>
      <c r="J113" s="1"/>
      <c r="K113" s="1"/>
      <c r="L113" s="1"/>
      <c r="M113" s="1"/>
      <c r="N113" s="1"/>
      <c r="O113" s="1"/>
      <c r="P113" s="1"/>
    </row>
    <row r="114" spans="1:16">
      <c r="A114" s="1"/>
      <c r="B114" s="1"/>
      <c r="C114" s="1"/>
      <c r="D114" s="1"/>
      <c r="E114" s="1"/>
      <c r="F114" s="1"/>
      <c r="G114" s="1"/>
      <c r="H114" s="1"/>
      <c r="I114" s="1"/>
      <c r="J114" s="1"/>
      <c r="K114" s="1"/>
      <c r="L114" s="1"/>
      <c r="M114" s="1"/>
      <c r="N114" s="1"/>
      <c r="O114" s="1"/>
      <c r="P114" s="1"/>
    </row>
    <row r="115" spans="1:16">
      <c r="A115" s="1"/>
      <c r="B115" s="1"/>
      <c r="C115" s="1"/>
      <c r="D115" s="1"/>
      <c r="E115" s="1"/>
      <c r="F115" s="1"/>
      <c r="G115" s="1"/>
      <c r="H115" s="1"/>
      <c r="I115" s="1"/>
      <c r="J115" s="1"/>
      <c r="K115" s="1"/>
      <c r="L115" s="1"/>
      <c r="M115" s="1"/>
      <c r="N115" s="1"/>
      <c r="O115" s="1"/>
      <c r="P115" s="1"/>
    </row>
    <row r="116" spans="1:16">
      <c r="A116" s="1"/>
      <c r="B116" s="1"/>
      <c r="C116" s="1"/>
      <c r="D116" s="1"/>
      <c r="E116" s="1"/>
      <c r="F116" s="1"/>
      <c r="G116" s="1"/>
      <c r="H116" s="1"/>
      <c r="I116" s="1"/>
      <c r="J116" s="1"/>
      <c r="K116" s="1"/>
      <c r="L116" s="1"/>
      <c r="M116" s="1"/>
      <c r="N116" s="1"/>
      <c r="O116" s="1"/>
      <c r="P116" s="1"/>
    </row>
    <row r="117" spans="1:16">
      <c r="A117" s="1"/>
      <c r="B117" s="1"/>
      <c r="C117" s="1"/>
      <c r="D117" s="1"/>
      <c r="E117" s="1"/>
      <c r="F117" s="1"/>
      <c r="G117" s="1"/>
      <c r="H117" s="1"/>
      <c r="I117" s="1"/>
      <c r="J117" s="1"/>
      <c r="K117" s="1"/>
      <c r="L117" s="1"/>
      <c r="M117" s="1"/>
      <c r="N117" s="1"/>
      <c r="O117" s="1"/>
      <c r="P117" s="1"/>
    </row>
    <row r="118" spans="1:16">
      <c r="A118" s="1"/>
      <c r="B118" s="1"/>
      <c r="C118" s="1"/>
      <c r="D118" s="1"/>
      <c r="E118" s="1"/>
      <c r="F118" s="1"/>
      <c r="G118" s="1"/>
      <c r="H118" s="1"/>
      <c r="I118" s="1"/>
      <c r="J118" s="1"/>
      <c r="K118" s="1"/>
      <c r="L118" s="1"/>
      <c r="M118" s="1"/>
      <c r="N118" s="1"/>
      <c r="O118" s="1"/>
      <c r="P118" s="1"/>
    </row>
    <row r="119" spans="1:16">
      <c r="A119" s="1"/>
      <c r="B119" s="1"/>
      <c r="C119" s="1"/>
      <c r="D119" s="1"/>
      <c r="E119" s="1"/>
      <c r="F119" s="1"/>
      <c r="G119" s="1"/>
      <c r="H119" s="1"/>
      <c r="I119" s="1"/>
      <c r="J119" s="1"/>
      <c r="K119" s="1"/>
      <c r="L119" s="1"/>
      <c r="M119" s="1"/>
      <c r="N119" s="1"/>
      <c r="O119" s="1"/>
      <c r="P119" s="1"/>
    </row>
    <row r="120" spans="1:16">
      <c r="A120" s="1"/>
      <c r="B120" s="1"/>
      <c r="C120" s="1"/>
      <c r="D120" s="1"/>
      <c r="E120" s="1"/>
      <c r="F120" s="1"/>
      <c r="G120" s="1"/>
      <c r="H120" s="1"/>
      <c r="I120" s="1"/>
      <c r="J120" s="1"/>
      <c r="K120" s="1"/>
      <c r="L120" s="1"/>
      <c r="M120" s="1"/>
      <c r="N120" s="1"/>
      <c r="O120" s="1"/>
      <c r="P120" s="1"/>
    </row>
    <row r="121" spans="1:16">
      <c r="A121" s="1"/>
      <c r="B121" s="1"/>
      <c r="C121" s="1"/>
      <c r="D121" s="1"/>
      <c r="E121" s="1"/>
      <c r="F121" s="1"/>
      <c r="G121" s="1"/>
      <c r="H121" s="1"/>
      <c r="I121" s="1"/>
      <c r="J121" s="1"/>
      <c r="K121" s="1"/>
      <c r="L121" s="1"/>
      <c r="M121" s="1"/>
      <c r="N121" s="1"/>
      <c r="O121" s="1"/>
      <c r="P121" s="1"/>
    </row>
    <row r="122" spans="1:16">
      <c r="A122" s="1"/>
      <c r="B122" s="1"/>
      <c r="C122" s="1"/>
      <c r="D122" s="1"/>
      <c r="E122" s="1"/>
      <c r="F122" s="1"/>
      <c r="G122" s="1"/>
      <c r="H122" s="1"/>
      <c r="I122" s="1"/>
      <c r="J122" s="1"/>
      <c r="K122" s="1"/>
      <c r="L122" s="1"/>
      <c r="M122" s="1"/>
      <c r="N122" s="1"/>
      <c r="O122" s="1"/>
      <c r="P122" s="1"/>
    </row>
    <row r="123" spans="1:16">
      <c r="A123" s="1"/>
      <c r="B123" s="1"/>
      <c r="C123" s="1"/>
      <c r="D123" s="1"/>
      <c r="E123" s="1"/>
      <c r="F123" s="1"/>
      <c r="G123" s="1"/>
      <c r="H123" s="1"/>
      <c r="I123" s="1"/>
      <c r="J123" s="1"/>
      <c r="K123" s="1"/>
      <c r="L123" s="1"/>
      <c r="M123" s="1"/>
      <c r="N123" s="1"/>
      <c r="O123" s="1"/>
      <c r="P123" s="1"/>
    </row>
    <row r="124" spans="1:16">
      <c r="A124" s="1"/>
      <c r="B124" s="1"/>
      <c r="C124" s="1"/>
      <c r="D124" s="1"/>
      <c r="E124" s="1"/>
      <c r="F124" s="1"/>
      <c r="G124" s="1"/>
      <c r="H124" s="1"/>
      <c r="I124" s="1"/>
      <c r="J124" s="1"/>
      <c r="K124" s="1"/>
      <c r="L124" s="1"/>
      <c r="M124" s="1"/>
      <c r="N124" s="1"/>
      <c r="O124" s="1"/>
      <c r="P124" s="1"/>
    </row>
    <row r="125" spans="1:16">
      <c r="A125" s="1"/>
      <c r="B125" s="1"/>
      <c r="C125" s="1"/>
      <c r="D125" s="1"/>
      <c r="E125" s="1"/>
      <c r="F125" s="1"/>
      <c r="G125" s="1"/>
      <c r="H125" s="1"/>
      <c r="I125" s="1"/>
      <c r="J125" s="1"/>
      <c r="K125" s="1"/>
      <c r="L125" s="1"/>
      <c r="M125" s="1"/>
      <c r="N125" s="1"/>
      <c r="O125" s="1"/>
      <c r="P125" s="1"/>
    </row>
    <row r="126" spans="1:16">
      <c r="A126" s="1"/>
      <c r="B126" s="1"/>
      <c r="C126" s="1"/>
      <c r="D126" s="1"/>
      <c r="E126" s="1"/>
      <c r="F126" s="1"/>
      <c r="G126" s="1"/>
      <c r="H126" s="1"/>
      <c r="I126" s="1"/>
      <c r="J126" s="1"/>
      <c r="K126" s="1"/>
      <c r="L126" s="1"/>
      <c r="M126" s="1"/>
      <c r="N126" s="1"/>
      <c r="O126" s="1"/>
      <c r="P126" s="1"/>
    </row>
    <row r="127" spans="1:16">
      <c r="A127" s="1"/>
      <c r="B127" s="1"/>
      <c r="C127" s="1"/>
      <c r="D127" s="1"/>
      <c r="E127" s="1"/>
      <c r="F127" s="1"/>
      <c r="G127" s="1"/>
      <c r="H127" s="1"/>
      <c r="I127" s="1"/>
      <c r="J127" s="1"/>
      <c r="K127" s="1"/>
      <c r="L127" s="1"/>
      <c r="M127" s="1"/>
      <c r="N127" s="1"/>
      <c r="O127" s="1"/>
      <c r="P127" s="1"/>
    </row>
    <row r="128" spans="1:16">
      <c r="A128" s="1"/>
      <c r="B128" s="1"/>
      <c r="C128" s="1"/>
      <c r="D128" s="1"/>
      <c r="E128" s="1"/>
      <c r="F128" s="1"/>
      <c r="G128" s="1"/>
      <c r="H128" s="1"/>
      <c r="I128" s="1"/>
      <c r="J128" s="1"/>
      <c r="K128" s="1"/>
      <c r="L128" s="1"/>
      <c r="M128" s="1"/>
      <c r="N128" s="1"/>
      <c r="O128" s="1"/>
      <c r="P128" s="1"/>
    </row>
    <row r="129" spans="1:16">
      <c r="A129" s="1"/>
      <c r="B129" s="1"/>
      <c r="C129" s="1"/>
      <c r="D129" s="1"/>
      <c r="E129" s="1"/>
      <c r="F129" s="1"/>
      <c r="G129" s="1"/>
      <c r="H129" s="1"/>
      <c r="I129" s="1"/>
      <c r="J129" s="1"/>
      <c r="K129" s="1"/>
      <c r="L129" s="1"/>
      <c r="M129" s="1"/>
      <c r="N129" s="1"/>
      <c r="O129" s="1"/>
      <c r="P129" s="1"/>
    </row>
    <row r="130" spans="1:16">
      <c r="A130" s="1"/>
      <c r="B130" s="1"/>
      <c r="C130" s="1"/>
      <c r="D130" s="1"/>
      <c r="E130" s="1"/>
      <c r="F130" s="1"/>
      <c r="G130" s="1"/>
      <c r="H130" s="1"/>
      <c r="I130" s="1"/>
      <c r="J130" s="1"/>
      <c r="K130" s="1"/>
      <c r="L130" s="1"/>
      <c r="M130" s="1"/>
      <c r="N130" s="1"/>
      <c r="O130" s="1"/>
      <c r="P130" s="1"/>
    </row>
    <row r="131" spans="1:16">
      <c r="A131" s="1"/>
      <c r="B131" s="1"/>
      <c r="C131" s="1"/>
      <c r="D131" s="1"/>
      <c r="E131" s="1"/>
      <c r="F131" s="1"/>
      <c r="G131" s="1"/>
      <c r="H131" s="1"/>
      <c r="I131" s="1"/>
      <c r="J131" s="1"/>
      <c r="K131" s="1"/>
      <c r="L131" s="1"/>
      <c r="M131" s="1"/>
      <c r="N131" s="1"/>
      <c r="O131" s="1"/>
      <c r="P131" s="1"/>
    </row>
    <row r="132" spans="1:16">
      <c r="A132" s="1"/>
      <c r="B132" s="1"/>
      <c r="C132" s="1"/>
      <c r="D132" s="1"/>
      <c r="E132" s="1"/>
      <c r="F132" s="1"/>
      <c r="G132" s="1"/>
      <c r="H132" s="1"/>
      <c r="I132" s="1"/>
      <c r="J132" s="1"/>
      <c r="K132" s="1"/>
      <c r="L132" s="1"/>
      <c r="M132" s="1"/>
      <c r="N132" s="1"/>
      <c r="O132" s="1"/>
      <c r="P132" s="1"/>
    </row>
    <row r="133" spans="1:16">
      <c r="A133" s="1"/>
      <c r="B133" s="1"/>
      <c r="C133" s="1"/>
      <c r="D133" s="1"/>
      <c r="E133" s="1"/>
      <c r="F133" s="1"/>
      <c r="G133" s="1"/>
      <c r="H133" s="1"/>
      <c r="I133" s="1"/>
      <c r="J133" s="1"/>
      <c r="K133" s="1"/>
      <c r="L133" s="1"/>
      <c r="M133" s="1"/>
      <c r="N133" s="1"/>
      <c r="O133" s="1"/>
      <c r="P133" s="1"/>
    </row>
    <row r="134" spans="1:16">
      <c r="A134" s="1"/>
      <c r="B134" s="1"/>
      <c r="C134" s="1"/>
      <c r="D134" s="1"/>
      <c r="E134" s="1"/>
      <c r="F134" s="1"/>
      <c r="G134" s="1"/>
      <c r="H134" s="1"/>
      <c r="I134" s="1"/>
      <c r="J134" s="1"/>
      <c r="K134" s="1"/>
      <c r="L134" s="1"/>
      <c r="M134" s="1"/>
      <c r="N134" s="1"/>
      <c r="O134" s="1"/>
      <c r="P134" s="1"/>
    </row>
    <row r="135" spans="1:16">
      <c r="A135" s="1"/>
      <c r="B135" s="1"/>
      <c r="C135" s="1"/>
      <c r="D135" s="1"/>
      <c r="E135" s="1"/>
      <c r="F135" s="1"/>
      <c r="G135" s="1"/>
      <c r="H135" s="1"/>
      <c r="I135" s="1"/>
      <c r="J135" s="1"/>
      <c r="K135" s="1"/>
      <c r="L135" s="1"/>
      <c r="M135" s="1"/>
      <c r="N135" s="1"/>
      <c r="O135" s="1"/>
      <c r="P135" s="1"/>
    </row>
    <row r="136" spans="1:16">
      <c r="A136" s="1"/>
      <c r="B136" s="1"/>
      <c r="C136" s="1"/>
      <c r="D136" s="1"/>
      <c r="E136" s="1"/>
      <c r="F136" s="1"/>
      <c r="G136" s="1"/>
      <c r="H136" s="1"/>
      <c r="I136" s="1"/>
      <c r="J136" s="1"/>
      <c r="K136" s="1"/>
      <c r="L136" s="1"/>
      <c r="M136" s="1"/>
      <c r="N136" s="1"/>
      <c r="O136" s="1"/>
      <c r="P136" s="1"/>
    </row>
    <row r="137" spans="1:16">
      <c r="A137" s="1"/>
      <c r="B137" s="1"/>
      <c r="C137" s="1"/>
      <c r="D137" s="1"/>
      <c r="E137" s="1"/>
      <c r="F137" s="1"/>
      <c r="G137" s="1"/>
      <c r="H137" s="1"/>
      <c r="I137" s="1"/>
      <c r="J137" s="1"/>
      <c r="K137" s="1"/>
      <c r="L137" s="1"/>
      <c r="M137" s="1"/>
      <c r="N137" s="1"/>
      <c r="O137" s="1"/>
      <c r="P137" s="1"/>
    </row>
    <row r="138" spans="1:16">
      <c r="A138" s="1"/>
      <c r="B138" s="1"/>
      <c r="C138" s="1"/>
      <c r="D138" s="1"/>
      <c r="E138" s="1"/>
      <c r="F138" s="1"/>
      <c r="G138" s="1"/>
      <c r="H138" s="1"/>
      <c r="I138" s="1"/>
      <c r="J138" s="1"/>
      <c r="K138" s="1"/>
      <c r="L138" s="1"/>
      <c r="M138" s="1"/>
      <c r="N138" s="1"/>
      <c r="O138" s="1"/>
      <c r="P138" s="1"/>
    </row>
    <row r="139" spans="1:16">
      <c r="A139" s="1"/>
      <c r="B139" s="1"/>
      <c r="C139" s="1"/>
      <c r="D139" s="1"/>
      <c r="E139" s="1"/>
      <c r="F139" s="1"/>
      <c r="G139" s="1"/>
      <c r="H139" s="1"/>
      <c r="I139" s="1"/>
      <c r="J139" s="1"/>
      <c r="K139" s="1"/>
      <c r="L139" s="1"/>
      <c r="M139" s="1"/>
      <c r="N139" s="1"/>
      <c r="O139" s="1"/>
      <c r="P139" s="1"/>
    </row>
    <row r="140" spans="1:16">
      <c r="A140" s="1"/>
      <c r="B140" s="1"/>
      <c r="C140" s="1"/>
      <c r="D140" s="1"/>
      <c r="E140" s="1"/>
      <c r="F140" s="1"/>
      <c r="G140" s="1"/>
      <c r="H140" s="1"/>
      <c r="I140" s="1"/>
      <c r="J140" s="1"/>
      <c r="K140" s="1"/>
      <c r="L140" s="1"/>
      <c r="M140" s="1"/>
      <c r="N140" s="1"/>
      <c r="O140" s="1"/>
      <c r="P140" s="1"/>
    </row>
    <row r="141" spans="1:16">
      <c r="A141" s="1"/>
      <c r="B141" s="1"/>
      <c r="C141" s="1"/>
      <c r="D141" s="1"/>
      <c r="E141" s="1"/>
      <c r="F141" s="1"/>
      <c r="G141" s="1"/>
      <c r="H141" s="1"/>
      <c r="I141" s="1"/>
      <c r="J141" s="1"/>
      <c r="K141" s="1"/>
      <c r="L141" s="1"/>
      <c r="M141" s="1"/>
      <c r="N141" s="1"/>
      <c r="O141" s="1"/>
      <c r="P141" s="1"/>
    </row>
    <row r="142" spans="1:16">
      <c r="A142" s="1"/>
      <c r="B142" s="1"/>
      <c r="C142" s="1"/>
      <c r="D142" s="1"/>
      <c r="E142" s="1"/>
      <c r="F142" s="1"/>
      <c r="G142" s="1"/>
      <c r="H142" s="1"/>
      <c r="I142" s="1"/>
      <c r="J142" s="1"/>
      <c r="K142" s="1"/>
      <c r="L142" s="1"/>
      <c r="M142" s="1"/>
      <c r="N142" s="1"/>
      <c r="O142" s="1"/>
      <c r="P142" s="1"/>
    </row>
    <row r="143" spans="1:16">
      <c r="A143" s="1"/>
      <c r="B143" s="1"/>
      <c r="C143" s="1"/>
      <c r="D143" s="1"/>
      <c r="E143" s="1"/>
      <c r="F143" s="1"/>
      <c r="G143" s="1"/>
      <c r="H143" s="1"/>
      <c r="I143" s="1"/>
      <c r="J143" s="1"/>
      <c r="K143" s="1"/>
      <c r="L143" s="1"/>
      <c r="M143" s="1"/>
      <c r="N143" s="1"/>
      <c r="O143" s="1"/>
      <c r="P143" s="1"/>
    </row>
    <row r="144" spans="1:16">
      <c r="A144" s="1"/>
      <c r="B144" s="1"/>
      <c r="C144" s="1"/>
      <c r="D144" s="1"/>
      <c r="E144" s="1"/>
      <c r="F144" s="1"/>
      <c r="G144" s="1"/>
      <c r="H144" s="1"/>
      <c r="I144" s="1"/>
      <c r="J144" s="1"/>
      <c r="K144" s="1"/>
      <c r="L144" s="1"/>
      <c r="M144" s="1"/>
      <c r="N144" s="1"/>
      <c r="O144" s="1"/>
      <c r="P144" s="1"/>
    </row>
    <row r="145" spans="1:16">
      <c r="A145" s="1"/>
      <c r="B145" s="1"/>
      <c r="C145" s="1"/>
      <c r="D145" s="1"/>
      <c r="E145" s="1"/>
      <c r="F145" s="1"/>
      <c r="G145" s="1"/>
      <c r="H145" s="1"/>
      <c r="I145" s="1"/>
      <c r="J145" s="1"/>
      <c r="K145" s="1"/>
      <c r="L145" s="1"/>
      <c r="M145" s="1"/>
      <c r="N145" s="1"/>
      <c r="O145" s="1"/>
      <c r="P145" s="1"/>
    </row>
    <row r="146" spans="1:16">
      <c r="A146" s="1"/>
      <c r="B146" s="1"/>
      <c r="C146" s="1"/>
      <c r="D146" s="1"/>
      <c r="E146" s="1"/>
      <c r="F146" s="1"/>
      <c r="G146" s="1"/>
      <c r="H146" s="1"/>
      <c r="I146" s="1"/>
      <c r="J146" s="1"/>
      <c r="K146" s="1"/>
      <c r="L146" s="1"/>
      <c r="M146" s="1"/>
      <c r="N146" s="1"/>
      <c r="O146" s="1"/>
      <c r="P146" s="1"/>
    </row>
    <row r="147" spans="1:16">
      <c r="A147" s="1"/>
      <c r="B147" s="1"/>
      <c r="C147" s="1"/>
      <c r="D147" s="1"/>
      <c r="E147" s="1"/>
      <c r="F147" s="1"/>
      <c r="G147" s="1"/>
      <c r="H147" s="1"/>
      <c r="I147" s="1"/>
      <c r="J147" s="1"/>
      <c r="K147" s="1"/>
      <c r="L147" s="1"/>
      <c r="M147" s="1"/>
      <c r="N147" s="1"/>
      <c r="O147" s="1"/>
      <c r="P147" s="1"/>
    </row>
    <row r="148" spans="1:16">
      <c r="A148" s="1"/>
      <c r="B148" s="1"/>
      <c r="C148" s="1"/>
      <c r="D148" s="1"/>
      <c r="E148" s="1"/>
      <c r="F148" s="1"/>
      <c r="G148" s="1"/>
      <c r="H148" s="1"/>
      <c r="I148" s="1"/>
      <c r="J148" s="1"/>
      <c r="K148" s="1"/>
      <c r="L148" s="1"/>
      <c r="M148" s="1"/>
      <c r="N148" s="1"/>
      <c r="O148" s="1"/>
      <c r="P148" s="1"/>
    </row>
    <row r="149" spans="1:16">
      <c r="A149" s="1"/>
      <c r="B149" s="1"/>
      <c r="C149" s="1"/>
      <c r="D149" s="1"/>
      <c r="E149" s="1"/>
      <c r="F149" s="1"/>
      <c r="G149" s="1"/>
      <c r="H149" s="1"/>
      <c r="I149" s="1"/>
      <c r="J149" s="1"/>
      <c r="K149" s="1"/>
      <c r="L149" s="1"/>
      <c r="M149" s="1"/>
      <c r="N149" s="1"/>
      <c r="O149" s="1"/>
      <c r="P149" s="1"/>
    </row>
    <row r="150" spans="1:16">
      <c r="A150" s="1"/>
      <c r="B150" s="1"/>
      <c r="C150" s="1"/>
      <c r="D150" s="1"/>
      <c r="E150" s="1"/>
      <c r="F150" s="1"/>
      <c r="G150" s="1"/>
      <c r="H150" s="1"/>
      <c r="I150" s="1"/>
      <c r="J150" s="1"/>
      <c r="K150" s="1"/>
      <c r="L150" s="1"/>
      <c r="M150" s="1"/>
      <c r="N150" s="1"/>
      <c r="O150" s="1"/>
      <c r="P150" s="1"/>
    </row>
    <row r="151" spans="1:16">
      <c r="A151" s="1"/>
      <c r="B151" s="1"/>
      <c r="C151" s="1"/>
      <c r="D151" s="1"/>
      <c r="E151" s="1"/>
      <c r="F151" s="1"/>
      <c r="G151" s="1"/>
      <c r="H151" s="1"/>
      <c r="I151" s="1"/>
      <c r="J151" s="1"/>
      <c r="K151" s="1"/>
      <c r="L151" s="1"/>
      <c r="M151" s="1"/>
      <c r="N151" s="1"/>
      <c r="O151" s="1"/>
      <c r="P151" s="1"/>
    </row>
    <row r="152" spans="1:16">
      <c r="A152" s="1"/>
      <c r="B152" s="1"/>
      <c r="C152" s="1"/>
      <c r="D152" s="1"/>
      <c r="E152" s="1"/>
      <c r="F152" s="1"/>
      <c r="G152" s="1"/>
      <c r="H152" s="1"/>
      <c r="I152" s="1"/>
      <c r="J152" s="1"/>
      <c r="K152" s="1"/>
      <c r="L152" s="1"/>
      <c r="M152" s="1"/>
      <c r="N152" s="1"/>
      <c r="O152" s="1"/>
      <c r="P152" s="1"/>
    </row>
    <row r="153" spans="1:16">
      <c r="A153" s="1"/>
      <c r="B153" s="1"/>
      <c r="C153" s="1"/>
      <c r="D153" s="1"/>
      <c r="E153" s="1"/>
      <c r="F153" s="1"/>
      <c r="G153" s="1"/>
      <c r="H153" s="1"/>
      <c r="I153" s="1"/>
      <c r="J153" s="1"/>
      <c r="K153" s="1"/>
      <c r="L153" s="1"/>
      <c r="M153" s="1"/>
      <c r="N153" s="1"/>
      <c r="O153" s="1"/>
      <c r="P153" s="1"/>
    </row>
    <row r="154" spans="1:16">
      <c r="A154" s="1"/>
      <c r="B154" s="1"/>
      <c r="C154" s="1"/>
      <c r="D154" s="1"/>
      <c r="E154" s="1"/>
      <c r="F154" s="1"/>
      <c r="G154" s="1"/>
      <c r="H154" s="1"/>
      <c r="I154" s="1"/>
      <c r="J154" s="1"/>
      <c r="K154" s="1"/>
      <c r="L154" s="1"/>
      <c r="M154" s="1"/>
      <c r="N154" s="1"/>
      <c r="O154" s="1"/>
      <c r="P154" s="1"/>
    </row>
    <row r="155" spans="1:16">
      <c r="A155" s="1"/>
      <c r="B155" s="1"/>
      <c r="C155" s="1"/>
      <c r="D155" s="1"/>
      <c r="E155" s="1"/>
      <c r="F155" s="1"/>
      <c r="G155" s="1"/>
      <c r="H155" s="1"/>
      <c r="I155" s="1"/>
      <c r="J155" s="1"/>
      <c r="K155" s="1"/>
      <c r="L155" s="1"/>
      <c r="M155" s="1"/>
      <c r="N155" s="1"/>
      <c r="O155" s="1"/>
      <c r="P155" s="1"/>
    </row>
    <row r="156" spans="1:16">
      <c r="A156" s="1"/>
      <c r="B156" s="1"/>
      <c r="C156" s="1"/>
      <c r="D156" s="1"/>
      <c r="E156" s="1"/>
      <c r="F156" s="1"/>
      <c r="G156" s="1"/>
      <c r="H156" s="1"/>
      <c r="I156" s="1"/>
      <c r="J156" s="1"/>
      <c r="K156" s="1"/>
      <c r="L156" s="1"/>
      <c r="M156" s="1"/>
      <c r="N156" s="1"/>
      <c r="O156" s="1"/>
      <c r="P156" s="1"/>
    </row>
    <row r="157" spans="1:16">
      <c r="A157" s="1"/>
      <c r="B157" s="1"/>
      <c r="C157" s="1"/>
      <c r="D157" s="1"/>
      <c r="E157" s="1"/>
      <c r="F157" s="1"/>
      <c r="G157" s="1"/>
      <c r="H157" s="1"/>
      <c r="I157" s="1"/>
      <c r="J157" s="1"/>
      <c r="K157" s="1"/>
      <c r="L157" s="1"/>
      <c r="M157" s="1"/>
      <c r="N157" s="1"/>
      <c r="O157" s="1"/>
      <c r="P157" s="1"/>
    </row>
    <row r="158" spans="1:16">
      <c r="A158" s="1"/>
      <c r="B158" s="1"/>
      <c r="C158" s="1"/>
      <c r="D158" s="1"/>
      <c r="E158" s="1"/>
      <c r="F158" s="1"/>
      <c r="G158" s="1"/>
      <c r="H158" s="1"/>
      <c r="I158" s="1"/>
      <c r="J158" s="1"/>
      <c r="K158" s="1"/>
      <c r="L158" s="1"/>
      <c r="M158" s="1"/>
      <c r="N158" s="1"/>
      <c r="O158" s="1"/>
      <c r="P158" s="1"/>
    </row>
    <row r="159" spans="1:16">
      <c r="A159" s="1"/>
      <c r="B159" s="1"/>
      <c r="C159" s="1"/>
      <c r="D159" s="1"/>
      <c r="E159" s="1"/>
      <c r="F159" s="1"/>
      <c r="G159" s="1"/>
      <c r="H159" s="1"/>
      <c r="I159" s="1"/>
      <c r="J159" s="1"/>
      <c r="K159" s="1"/>
      <c r="L159" s="1"/>
      <c r="M159" s="1"/>
      <c r="N159" s="1"/>
      <c r="O159" s="1"/>
      <c r="P159" s="1"/>
    </row>
    <row r="160" spans="1:16">
      <c r="A160" s="1"/>
      <c r="B160" s="1"/>
      <c r="C160" s="1"/>
      <c r="D160" s="1"/>
      <c r="E160" s="1"/>
      <c r="F160" s="1"/>
      <c r="G160" s="1"/>
      <c r="H160" s="1"/>
      <c r="I160" s="1"/>
      <c r="J160" s="1"/>
      <c r="K160" s="1"/>
      <c r="L160" s="1"/>
      <c r="M160" s="1"/>
      <c r="N160" s="1"/>
      <c r="O160" s="1"/>
      <c r="P160" s="1"/>
    </row>
    <row r="161" spans="1:16">
      <c r="A161" s="1"/>
      <c r="B161" s="1"/>
      <c r="C161" s="1"/>
      <c r="D161" s="1"/>
      <c r="E161" s="1"/>
      <c r="F161" s="1"/>
      <c r="G161" s="1"/>
      <c r="H161" s="1"/>
      <c r="I161" s="1"/>
      <c r="J161" s="1"/>
      <c r="K161" s="1"/>
      <c r="L161" s="1"/>
      <c r="M161" s="1"/>
      <c r="N161" s="1"/>
      <c r="O161" s="1"/>
      <c r="P161" s="1"/>
    </row>
    <row r="162" spans="1:16">
      <c r="A162" s="1"/>
      <c r="B162" s="1"/>
      <c r="C162" s="1"/>
      <c r="D162" s="1"/>
      <c r="E162" s="1"/>
      <c r="F162" s="1"/>
      <c r="G162" s="1"/>
      <c r="H162" s="1"/>
      <c r="I162" s="1"/>
      <c r="J162" s="1"/>
      <c r="K162" s="1"/>
      <c r="L162" s="1"/>
      <c r="M162" s="1"/>
      <c r="N162" s="1"/>
      <c r="O162" s="1"/>
      <c r="P162" s="1"/>
    </row>
    <row r="163" spans="1:16">
      <c r="A163" s="1"/>
      <c r="B163" s="1"/>
      <c r="C163" s="1"/>
      <c r="D163" s="1"/>
      <c r="E163" s="1"/>
      <c r="F163" s="1"/>
      <c r="G163" s="1"/>
      <c r="H163" s="1"/>
      <c r="I163" s="1"/>
      <c r="J163" s="1"/>
      <c r="K163" s="1"/>
      <c r="L163" s="1"/>
      <c r="M163" s="1"/>
      <c r="N163" s="1"/>
      <c r="O163" s="1"/>
      <c r="P163" s="1"/>
    </row>
    <row r="164" spans="1:16">
      <c r="A164" s="1"/>
      <c r="B164" s="1"/>
      <c r="C164" s="1"/>
      <c r="D164" s="1"/>
      <c r="E164" s="1"/>
      <c r="F164" s="1"/>
      <c r="G164" s="1"/>
      <c r="H164" s="1"/>
      <c r="I164" s="1"/>
      <c r="J164" s="1"/>
      <c r="K164" s="1"/>
      <c r="L164" s="1"/>
      <c r="M164" s="1"/>
      <c r="N164" s="1"/>
      <c r="O164" s="1"/>
      <c r="P164" s="1"/>
    </row>
    <row r="165" spans="1:16">
      <c r="A165" s="1"/>
      <c r="B165" s="1"/>
      <c r="C165" s="1"/>
      <c r="D165" s="1"/>
      <c r="E165" s="1"/>
      <c r="F165" s="1"/>
      <c r="G165" s="1"/>
      <c r="H165" s="1"/>
      <c r="I165" s="1"/>
      <c r="J165" s="1"/>
      <c r="K165" s="1"/>
      <c r="L165" s="1"/>
      <c r="M165" s="1"/>
      <c r="N165" s="1"/>
      <c r="O165" s="1"/>
      <c r="P165" s="1"/>
    </row>
    <row r="166" spans="1:16">
      <c r="A166" s="1"/>
      <c r="B166" s="1"/>
      <c r="C166" s="1"/>
      <c r="D166" s="1"/>
      <c r="E166" s="1"/>
      <c r="F166" s="1"/>
      <c r="G166" s="1"/>
      <c r="H166" s="1"/>
      <c r="I166" s="1"/>
      <c r="J166" s="1"/>
      <c r="K166" s="1"/>
      <c r="L166" s="1"/>
      <c r="M166" s="1"/>
      <c r="N166" s="1"/>
      <c r="O166" s="1"/>
      <c r="P166" s="1"/>
    </row>
    <row r="167" spans="1:16">
      <c r="A167" s="1"/>
      <c r="B167" s="1"/>
      <c r="C167" s="1"/>
      <c r="D167" s="1"/>
      <c r="E167" s="1"/>
      <c r="F167" s="1"/>
      <c r="G167" s="1"/>
      <c r="H167" s="1"/>
      <c r="I167" s="1"/>
      <c r="J167" s="1"/>
      <c r="K167" s="1"/>
      <c r="L167" s="1"/>
      <c r="M167" s="1"/>
      <c r="N167" s="1"/>
      <c r="O167" s="1"/>
      <c r="P167" s="1"/>
    </row>
    <row r="168" spans="1:16">
      <c r="A168" s="1"/>
      <c r="B168" s="1"/>
      <c r="C168" s="1"/>
      <c r="D168" s="1"/>
      <c r="E168" s="1"/>
      <c r="F168" s="1"/>
      <c r="G168" s="1"/>
      <c r="H168" s="1"/>
      <c r="I168" s="1"/>
      <c r="J168" s="1"/>
      <c r="K168" s="1"/>
      <c r="L168" s="1"/>
      <c r="M168" s="1"/>
      <c r="N168" s="1"/>
      <c r="O168" s="1"/>
      <c r="P168" s="1"/>
    </row>
  </sheetData>
  <pageMargins left="0.7" right="0.7" top="0.75" bottom="0.75" header="0.51180555555555496" footer="0.51180555555555496"/>
  <pageSetup firstPageNumber="0" orientation="portrait" horizontalDpi="300" verticalDpi="300" r:id="rId1"/>
  <headerFooter>
    <oddFooter>&amp;C&amp;7&amp;B&amp;"Arial"Document Classification: KPMG Confidential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52"/>
  <sheetViews>
    <sheetView showGridLines="0" zoomScale="80" zoomScaleNormal="80" workbookViewId="0">
      <selection activeCell="P14" sqref="P14"/>
    </sheetView>
  </sheetViews>
  <sheetFormatPr defaultColWidth="11.5546875" defaultRowHeight="14.4"/>
  <cols>
    <col min="1" max="1" width="13.44140625" customWidth="1"/>
    <col min="2" max="2" width="24.44140625" style="1" customWidth="1"/>
    <col min="3" max="4" width="8.5546875" style="1" customWidth="1"/>
    <col min="5" max="5" width="17.44140625" style="1" bestFit="1" customWidth="1"/>
    <col min="6" max="7" width="14" bestFit="1" customWidth="1"/>
    <col min="8" max="15" width="15.33203125" bestFit="1" customWidth="1"/>
    <col min="16" max="16" width="11.5546875" style="37" bestFit="1" customWidth="1"/>
  </cols>
  <sheetData>
    <row r="1" spans="1:16">
      <c r="A1" s="1"/>
      <c r="F1" s="1"/>
      <c r="G1" s="1"/>
      <c r="H1" s="1"/>
      <c r="I1" s="1"/>
      <c r="J1" s="1"/>
      <c r="K1" s="1"/>
      <c r="L1" s="1"/>
      <c r="M1" s="1"/>
      <c r="N1" s="1"/>
      <c r="O1" s="1"/>
      <c r="P1" s="12"/>
    </row>
    <row r="2" spans="1:16">
      <c r="A2" s="2" t="s">
        <v>441</v>
      </c>
      <c r="B2" s="2"/>
      <c r="C2" s="2"/>
      <c r="D2" s="2"/>
      <c r="E2" s="2"/>
      <c r="F2" s="2"/>
      <c r="G2" s="2"/>
      <c r="H2" s="2"/>
      <c r="I2" s="2"/>
      <c r="J2" s="2"/>
      <c r="K2" s="2"/>
      <c r="L2" s="2"/>
      <c r="M2" s="2"/>
      <c r="N2" s="2"/>
      <c r="O2" s="2"/>
    </row>
    <row r="3" spans="1:16">
      <c r="A3" s="14"/>
      <c r="F3" s="1"/>
      <c r="G3" s="1"/>
      <c r="H3" s="1"/>
      <c r="I3" s="1"/>
      <c r="J3" s="1"/>
    </row>
    <row r="4" spans="1:16">
      <c r="A4" s="4"/>
      <c r="B4" s="4"/>
      <c r="C4" s="4"/>
      <c r="D4" s="4"/>
      <c r="E4" s="5" t="s">
        <v>14</v>
      </c>
      <c r="F4" s="6">
        <f>'Sisend-Gen'!F4</f>
        <v>1</v>
      </c>
      <c r="G4" s="4">
        <f>'Sisend-Gen'!G4</f>
        <v>2</v>
      </c>
      <c r="H4" s="4">
        <f>'Sisend-Gen'!H4</f>
        <v>3</v>
      </c>
      <c r="I4" s="4">
        <f>'Sisend-Gen'!I4</f>
        <v>4</v>
      </c>
      <c r="J4" s="4">
        <f>'Sisend-Gen'!J4</f>
        <v>5</v>
      </c>
      <c r="K4" s="4">
        <f>'Sisend-Gen'!K4</f>
        <v>6</v>
      </c>
      <c r="L4" s="4">
        <f>'Sisend-Gen'!L4</f>
        <v>7</v>
      </c>
      <c r="M4" s="4">
        <f>'Sisend-Gen'!M4</f>
        <v>8</v>
      </c>
      <c r="N4" s="4">
        <f>'Sisend-Gen'!N4</f>
        <v>9</v>
      </c>
      <c r="O4" s="4">
        <f>'Sisend-Gen'!O4</f>
        <v>10</v>
      </c>
    </row>
    <row r="5" spans="1:16">
      <c r="A5" s="4"/>
      <c r="B5" s="4"/>
      <c r="C5" s="4"/>
      <c r="D5" s="4"/>
      <c r="E5" s="5" t="s">
        <v>15</v>
      </c>
      <c r="F5" s="7">
        <f>'Sisend-Gen'!F5</f>
        <v>44197</v>
      </c>
      <c r="G5" s="7">
        <f>'Sisend-Gen'!G5</f>
        <v>44562</v>
      </c>
      <c r="H5" s="7">
        <f>'Sisend-Gen'!H5</f>
        <v>44927</v>
      </c>
      <c r="I5" s="7">
        <f>'Sisend-Gen'!I5</f>
        <v>45292</v>
      </c>
      <c r="J5" s="7">
        <f>'Sisend-Gen'!J5</f>
        <v>45658</v>
      </c>
      <c r="K5" s="7">
        <f>'Sisend-Gen'!K5</f>
        <v>46023</v>
      </c>
      <c r="L5" s="7">
        <f>'Sisend-Gen'!L5</f>
        <v>46388</v>
      </c>
      <c r="M5" s="7">
        <f>'Sisend-Gen'!M5</f>
        <v>46753</v>
      </c>
      <c r="N5" s="7">
        <f>'Sisend-Gen'!N5</f>
        <v>47119</v>
      </c>
      <c r="O5" s="7">
        <f>'Sisend-Gen'!O5</f>
        <v>47484</v>
      </c>
    </row>
    <row r="6" spans="1:16">
      <c r="A6" s="4"/>
      <c r="B6" s="4"/>
      <c r="C6" s="4"/>
      <c r="D6" s="4"/>
      <c r="E6" s="5" t="s">
        <v>16</v>
      </c>
      <c r="F6" s="7">
        <f>'Sisend-Gen'!F6</f>
        <v>44561</v>
      </c>
      <c r="G6" s="7">
        <f>'Sisend-Gen'!G6</f>
        <v>44926</v>
      </c>
      <c r="H6" s="7">
        <f>'Sisend-Gen'!H6</f>
        <v>45291</v>
      </c>
      <c r="I6" s="7">
        <f>'Sisend-Gen'!I6</f>
        <v>45657</v>
      </c>
      <c r="J6" s="7">
        <f>'Sisend-Gen'!J6</f>
        <v>46022</v>
      </c>
      <c r="K6" s="7">
        <f>'Sisend-Gen'!K6</f>
        <v>46387</v>
      </c>
      <c r="L6" s="7">
        <f>'Sisend-Gen'!L6</f>
        <v>46752</v>
      </c>
      <c r="M6" s="7">
        <f>'Sisend-Gen'!M6</f>
        <v>47118</v>
      </c>
      <c r="N6" s="7">
        <f>'Sisend-Gen'!N6</f>
        <v>47483</v>
      </c>
      <c r="O6" s="7">
        <f>'Sisend-Gen'!O6</f>
        <v>47848</v>
      </c>
    </row>
    <row r="7" spans="1:16">
      <c r="A7" s="14"/>
      <c r="F7" s="1"/>
      <c r="G7" s="1"/>
      <c r="H7" s="1"/>
      <c r="I7" s="1"/>
      <c r="J7" s="1"/>
    </row>
    <row r="8" spans="1:16">
      <c r="F8" s="14" t="s">
        <v>33</v>
      </c>
      <c r="G8" s="14" t="s">
        <v>60</v>
      </c>
      <c r="H8" s="14" t="s">
        <v>66</v>
      </c>
      <c r="I8" s="1"/>
      <c r="J8" s="1"/>
    </row>
    <row r="9" spans="1:16" ht="18.600000000000001">
      <c r="A9" s="12" t="s">
        <v>442</v>
      </c>
      <c r="F9" s="110">
        <v>2.07E-2</v>
      </c>
      <c r="G9" s="110">
        <v>5.1000000000000004E-3</v>
      </c>
      <c r="H9" s="110">
        <v>3.0999999999999999E-3</v>
      </c>
      <c r="I9" t="s">
        <v>443</v>
      </c>
    </row>
    <row r="10" spans="1:16" ht="18.600000000000001">
      <c r="A10" s="12" t="s">
        <v>442</v>
      </c>
      <c r="F10" s="24">
        <f>F9*1000</f>
        <v>20.7</v>
      </c>
      <c r="G10" s="24">
        <f>G9*1000</f>
        <v>5.1000000000000005</v>
      </c>
      <c r="H10" s="24">
        <f>H9*1000</f>
        <v>3.1</v>
      </c>
      <c r="I10" s="1" t="s">
        <v>96</v>
      </c>
    </row>
    <row r="11" spans="1:16" ht="18.600000000000001">
      <c r="A11" s="12" t="s">
        <v>444</v>
      </c>
      <c r="F11" s="33">
        <v>9.9000000000000008E-3</v>
      </c>
      <c r="G11" s="33">
        <v>2.3999999999999998E-3</v>
      </c>
      <c r="H11" s="33">
        <v>1.5E-3</v>
      </c>
      <c r="I11" t="s">
        <v>443</v>
      </c>
    </row>
    <row r="12" spans="1:16" ht="18.600000000000001">
      <c r="A12" s="12" t="s">
        <v>444</v>
      </c>
      <c r="F12" s="24">
        <f>F11*1000</f>
        <v>9.9</v>
      </c>
      <c r="G12" s="24">
        <f>G11*1000</f>
        <v>2.4</v>
      </c>
      <c r="H12" s="24">
        <f>H11*1000</f>
        <v>1.5</v>
      </c>
      <c r="I12" t="s">
        <v>96</v>
      </c>
    </row>
    <row r="13" spans="1:16">
      <c r="A13" s="1"/>
      <c r="F13" s="1"/>
      <c r="G13" s="1"/>
      <c r="H13" s="1"/>
      <c r="I13" s="1"/>
      <c r="J13" s="1"/>
    </row>
    <row r="14" spans="1:16">
      <c r="A14" s="14" t="s">
        <v>93</v>
      </c>
    </row>
    <row r="15" spans="1:16">
      <c r="A15" s="14"/>
    </row>
    <row r="16" spans="1:16">
      <c r="A16" s="14" t="s">
        <v>94</v>
      </c>
    </row>
    <row r="18" spans="1:16">
      <c r="A18" s="14" t="s">
        <v>95</v>
      </c>
      <c r="F18" s="22"/>
      <c r="G18" s="22"/>
      <c r="H18" s="22">
        <f>'Sisend-Gen'!H125</f>
        <v>4.47</v>
      </c>
      <c r="I18" s="22">
        <f>'Sisend-Gen'!I125</f>
        <v>4.47</v>
      </c>
      <c r="J18" s="22">
        <f>'Sisend-Gen'!J125</f>
        <v>4.47</v>
      </c>
      <c r="K18" s="22">
        <f>'Sisend-Gen'!K125</f>
        <v>4.47</v>
      </c>
      <c r="L18" s="22">
        <f>'Sisend-Gen'!L125</f>
        <v>4.47</v>
      </c>
      <c r="M18" s="22">
        <f>'Sisend-Gen'!M125</f>
        <v>4.47</v>
      </c>
      <c r="N18" s="22">
        <f>'Sisend-Gen'!N125</f>
        <v>4.47</v>
      </c>
      <c r="O18" s="22">
        <f>'Sisend-Gen'!O125</f>
        <v>4.47</v>
      </c>
      <c r="P18" s="37" t="str">
        <f>'Sisend-Gen'!P125</f>
        <v>€/MWh</v>
      </c>
    </row>
    <row r="19" spans="1:16">
      <c r="A19" s="1" t="s">
        <v>445</v>
      </c>
      <c r="F19" s="22"/>
      <c r="G19" s="22"/>
      <c r="H19" s="22">
        <f t="shared" ref="H19:O19" si="0">H18+$F$10</f>
        <v>25.169999999999998</v>
      </c>
      <c r="I19" s="22">
        <f t="shared" si="0"/>
        <v>25.169999999999998</v>
      </c>
      <c r="J19" s="22">
        <f t="shared" si="0"/>
        <v>25.169999999999998</v>
      </c>
      <c r="K19" s="22">
        <f t="shared" si="0"/>
        <v>25.169999999999998</v>
      </c>
      <c r="L19" s="22">
        <f t="shared" si="0"/>
        <v>25.169999999999998</v>
      </c>
      <c r="M19" s="22">
        <f t="shared" si="0"/>
        <v>25.169999999999998</v>
      </c>
      <c r="N19" s="22">
        <f t="shared" si="0"/>
        <v>25.169999999999998</v>
      </c>
      <c r="O19" s="22">
        <f t="shared" si="0"/>
        <v>25.169999999999998</v>
      </c>
      <c r="P19" s="37" t="s">
        <v>96</v>
      </c>
    </row>
    <row r="20" spans="1:16">
      <c r="A20" s="1" t="s">
        <v>446</v>
      </c>
      <c r="F20" s="22"/>
      <c r="G20" s="22"/>
      <c r="H20" s="22">
        <f t="shared" ref="H20:O20" si="1">H18+$F$12</f>
        <v>14.370000000000001</v>
      </c>
      <c r="I20" s="22">
        <f t="shared" si="1"/>
        <v>14.370000000000001</v>
      </c>
      <c r="J20" s="22">
        <f t="shared" si="1"/>
        <v>14.370000000000001</v>
      </c>
      <c r="K20" s="22">
        <f t="shared" si="1"/>
        <v>14.370000000000001</v>
      </c>
      <c r="L20" s="22">
        <f t="shared" si="1"/>
        <v>14.370000000000001</v>
      </c>
      <c r="M20" s="22">
        <f t="shared" si="1"/>
        <v>14.370000000000001</v>
      </c>
      <c r="N20" s="22">
        <f t="shared" si="1"/>
        <v>14.370000000000001</v>
      </c>
      <c r="O20" s="22">
        <f t="shared" si="1"/>
        <v>14.370000000000001</v>
      </c>
      <c r="P20" s="37" t="s">
        <v>96</v>
      </c>
    </row>
    <row r="22" spans="1:16">
      <c r="A22" s="14" t="s">
        <v>60</v>
      </c>
      <c r="F22" s="22"/>
      <c r="G22" s="22"/>
      <c r="H22" s="22">
        <f>'Sisend-Gen'!H129</f>
        <v>79.14</v>
      </c>
      <c r="I22" s="22">
        <f>'Sisend-Gen'!I129</f>
        <v>79.14</v>
      </c>
      <c r="J22" s="22">
        <f>'Sisend-Gen'!J129</f>
        <v>79.14</v>
      </c>
      <c r="K22" s="22">
        <f>'Sisend-Gen'!K129</f>
        <v>79.14</v>
      </c>
      <c r="L22" s="22">
        <f>'Sisend-Gen'!L129</f>
        <v>79.14</v>
      </c>
      <c r="M22" s="22">
        <f>'Sisend-Gen'!M129</f>
        <v>79.14</v>
      </c>
      <c r="N22" s="22">
        <f>'Sisend-Gen'!N129</f>
        <v>79.14</v>
      </c>
      <c r="O22" s="22">
        <f>'Sisend-Gen'!O129</f>
        <v>79.14</v>
      </c>
      <c r="P22" s="12" t="s">
        <v>102</v>
      </c>
    </row>
    <row r="23" spans="1:16">
      <c r="A23" s="14" t="s">
        <v>60</v>
      </c>
      <c r="F23" s="22"/>
      <c r="G23" s="22"/>
      <c r="H23" s="22">
        <f>'Sisend-Gen'!H131</f>
        <v>7.4629086336965633</v>
      </c>
      <c r="I23" s="22">
        <f>'Sisend-Gen'!I131</f>
        <v>7.4629086336965633</v>
      </c>
      <c r="J23" s="22">
        <f>'Sisend-Gen'!J131</f>
        <v>7.4629086336965633</v>
      </c>
      <c r="K23" s="22">
        <f>'Sisend-Gen'!K131</f>
        <v>7.4629086336965633</v>
      </c>
      <c r="L23" s="22">
        <f>'Sisend-Gen'!L131</f>
        <v>7.4629086336965633</v>
      </c>
      <c r="M23" s="22">
        <f>'Sisend-Gen'!M131</f>
        <v>7.4629086336965633</v>
      </c>
      <c r="N23" s="22">
        <f>'Sisend-Gen'!N131</f>
        <v>7.4629086336965633</v>
      </c>
      <c r="O23" s="22">
        <f>'Sisend-Gen'!O131</f>
        <v>7.4629086336965633</v>
      </c>
      <c r="P23" s="12" t="s">
        <v>96</v>
      </c>
    </row>
    <row r="24" spans="1:16">
      <c r="A24" s="1" t="s">
        <v>447</v>
      </c>
      <c r="F24" s="22"/>
      <c r="G24" s="22"/>
      <c r="H24" s="22">
        <f t="shared" ref="H24:O24" si="2">H23+$G$10</f>
        <v>12.562908633696564</v>
      </c>
      <c r="I24" s="22">
        <f t="shared" si="2"/>
        <v>12.562908633696564</v>
      </c>
      <c r="J24" s="22">
        <f t="shared" si="2"/>
        <v>12.562908633696564</v>
      </c>
      <c r="K24" s="22">
        <f t="shared" si="2"/>
        <v>12.562908633696564</v>
      </c>
      <c r="L24" s="22">
        <f t="shared" si="2"/>
        <v>12.562908633696564</v>
      </c>
      <c r="M24" s="22">
        <f t="shared" si="2"/>
        <v>12.562908633696564</v>
      </c>
      <c r="N24" s="22">
        <f t="shared" si="2"/>
        <v>12.562908633696564</v>
      </c>
      <c r="O24" s="22">
        <f t="shared" si="2"/>
        <v>12.562908633696564</v>
      </c>
      <c r="P24" s="12" t="s">
        <v>96</v>
      </c>
    </row>
    <row r="25" spans="1:16">
      <c r="A25" s="1" t="s">
        <v>448</v>
      </c>
      <c r="F25" s="22"/>
      <c r="G25" s="22"/>
      <c r="H25" s="22">
        <f t="shared" ref="H25:O25" si="3">H23+$G$12</f>
        <v>9.8629086336965628</v>
      </c>
      <c r="I25" s="22">
        <f t="shared" si="3"/>
        <v>9.8629086336965628</v>
      </c>
      <c r="J25" s="22">
        <f t="shared" si="3"/>
        <v>9.8629086336965628</v>
      </c>
      <c r="K25" s="22">
        <f t="shared" si="3"/>
        <v>9.8629086336965628</v>
      </c>
      <c r="L25" s="22">
        <f t="shared" si="3"/>
        <v>9.8629086336965628</v>
      </c>
      <c r="M25" s="22">
        <f t="shared" si="3"/>
        <v>9.8629086336965628</v>
      </c>
      <c r="N25" s="22">
        <f t="shared" si="3"/>
        <v>9.8629086336965628</v>
      </c>
      <c r="O25" s="22">
        <f t="shared" si="3"/>
        <v>9.8629086336965628</v>
      </c>
      <c r="P25" s="12" t="s">
        <v>96</v>
      </c>
    </row>
    <row r="27" spans="1:16">
      <c r="A27" s="14" t="s">
        <v>66</v>
      </c>
      <c r="F27" s="22"/>
      <c r="G27" s="22"/>
      <c r="H27" s="22">
        <f>'Sisend-Gen'!H134*'Sisend-Gen'!$B$18</f>
        <v>9.569828081719157</v>
      </c>
      <c r="I27" s="22">
        <f>'Sisend-Gen'!I134*'Sisend-Gen'!$B$18</f>
        <v>9.569828081719157</v>
      </c>
      <c r="J27" s="22">
        <f>'Sisend-Gen'!J134*'Sisend-Gen'!$B$18</f>
        <v>9.569828081719157</v>
      </c>
      <c r="K27" s="22">
        <f>'Sisend-Gen'!K134*'Sisend-Gen'!$B$18</f>
        <v>9.569828081719157</v>
      </c>
      <c r="L27" s="22">
        <f>'Sisend-Gen'!L134*'Sisend-Gen'!$B$18</f>
        <v>9.569828081719157</v>
      </c>
      <c r="M27" s="22">
        <f>'Sisend-Gen'!M134*'Sisend-Gen'!$B$18</f>
        <v>9.569828081719157</v>
      </c>
      <c r="N27" s="22">
        <f>'Sisend-Gen'!N134*'Sisend-Gen'!$B$18</f>
        <v>9.569828081719157</v>
      </c>
      <c r="O27" s="22">
        <f>'Sisend-Gen'!O134*'Sisend-Gen'!$B$18</f>
        <v>9.569828081719157</v>
      </c>
      <c r="P27" s="37" t="s">
        <v>96</v>
      </c>
    </row>
    <row r="28" spans="1:16">
      <c r="A28" s="1" t="s">
        <v>449</v>
      </c>
      <c r="F28" s="22"/>
      <c r="G28" s="22"/>
      <c r="H28" s="22">
        <f t="shared" ref="H28:O28" si="4">H27+$H$10</f>
        <v>12.669828081719157</v>
      </c>
      <c r="I28" s="22">
        <f t="shared" si="4"/>
        <v>12.669828081719157</v>
      </c>
      <c r="J28" s="22">
        <f t="shared" si="4"/>
        <v>12.669828081719157</v>
      </c>
      <c r="K28" s="22">
        <f t="shared" si="4"/>
        <v>12.669828081719157</v>
      </c>
      <c r="L28" s="22">
        <f t="shared" si="4"/>
        <v>12.669828081719157</v>
      </c>
      <c r="M28" s="22">
        <f t="shared" si="4"/>
        <v>12.669828081719157</v>
      </c>
      <c r="N28" s="22">
        <f t="shared" si="4"/>
        <v>12.669828081719157</v>
      </c>
      <c r="O28" s="22">
        <f t="shared" si="4"/>
        <v>12.669828081719157</v>
      </c>
      <c r="P28" s="37" t="s">
        <v>96</v>
      </c>
    </row>
    <row r="29" spans="1:16">
      <c r="A29" s="1" t="s">
        <v>450</v>
      </c>
      <c r="F29" s="22"/>
      <c r="G29" s="22"/>
      <c r="H29" s="22">
        <f t="shared" ref="H29:O29" si="5">H27+$H$12</f>
        <v>11.069828081719157</v>
      </c>
      <c r="I29" s="22">
        <f t="shared" si="5"/>
        <v>11.069828081719157</v>
      </c>
      <c r="J29" s="22">
        <f t="shared" si="5"/>
        <v>11.069828081719157</v>
      </c>
      <c r="K29" s="22">
        <f t="shared" si="5"/>
        <v>11.069828081719157</v>
      </c>
      <c r="L29" s="22">
        <f t="shared" si="5"/>
        <v>11.069828081719157</v>
      </c>
      <c r="M29" s="22">
        <f t="shared" si="5"/>
        <v>11.069828081719157</v>
      </c>
      <c r="N29" s="22">
        <f t="shared" si="5"/>
        <v>11.069828081719157</v>
      </c>
      <c r="O29" s="22">
        <f t="shared" si="5"/>
        <v>11.069828081719157</v>
      </c>
      <c r="P29" s="37" t="s">
        <v>96</v>
      </c>
    </row>
    <row r="30" spans="1:16">
      <c r="A30" s="1"/>
      <c r="F30" s="1"/>
      <c r="G30" s="1"/>
      <c r="H30" s="1"/>
      <c r="I30" s="1"/>
      <c r="J30" s="1"/>
      <c r="K30" s="1"/>
      <c r="L30" s="1"/>
      <c r="M30" s="1"/>
      <c r="N30" s="1"/>
      <c r="O30" s="1"/>
    </row>
    <row r="31" spans="1:16">
      <c r="A31" s="1"/>
    </row>
    <row r="32" spans="1:16">
      <c r="A32" s="34" t="str">
        <f>'Kalk-Elek'!A10</f>
        <v>Elektrienergia kodumajapidamised</v>
      </c>
    </row>
    <row r="33" spans="1:16">
      <c r="A33" s="1"/>
    </row>
    <row r="34" spans="1:16">
      <c r="A34" s="1" t="str">
        <f>'Kalk-Elek'!A12</f>
        <v>Eesti aktsiisimäär</v>
      </c>
      <c r="F34" s="22"/>
      <c r="G34" s="22"/>
      <c r="H34" s="22">
        <f t="shared" ref="H34:O34" si="6">H20</f>
        <v>14.370000000000001</v>
      </c>
      <c r="I34" s="22">
        <f t="shared" si="6"/>
        <v>14.370000000000001</v>
      </c>
      <c r="J34" s="22">
        <f t="shared" si="6"/>
        <v>14.370000000000001</v>
      </c>
      <c r="K34" s="22">
        <f t="shared" si="6"/>
        <v>14.370000000000001</v>
      </c>
      <c r="L34" s="22">
        <f t="shared" si="6"/>
        <v>14.370000000000001</v>
      </c>
      <c r="M34" s="22">
        <f t="shared" si="6"/>
        <v>14.370000000000001</v>
      </c>
      <c r="N34" s="22">
        <f t="shared" si="6"/>
        <v>14.370000000000001</v>
      </c>
      <c r="O34" s="22">
        <f t="shared" si="6"/>
        <v>14.370000000000001</v>
      </c>
      <c r="P34" s="37" t="str">
        <f>'Kalk-Elek'!P12</f>
        <v>€/MWh</v>
      </c>
    </row>
    <row r="35" spans="1:16">
      <c r="A35" s="1" t="str">
        <f>'Kalk-Elek'!A13</f>
        <v>Euroopa Liidu miinimummäär</v>
      </c>
      <c r="F35" s="22"/>
      <c r="G35" s="22"/>
      <c r="H35" s="22">
        <f>'Kalk-Elek'!H13</f>
        <v>1</v>
      </c>
      <c r="I35" s="22">
        <f>'Kalk-Elek'!I13</f>
        <v>1</v>
      </c>
      <c r="J35" s="22">
        <f>'Kalk-Elek'!J13</f>
        <v>1</v>
      </c>
      <c r="K35" s="22">
        <f>'Kalk-Elek'!K13</f>
        <v>1</v>
      </c>
      <c r="L35" s="22">
        <f>'Kalk-Elek'!L13</f>
        <v>1</v>
      </c>
      <c r="M35" s="22">
        <f>'Kalk-Elek'!M13</f>
        <v>1</v>
      </c>
      <c r="N35" s="22">
        <f>'Kalk-Elek'!N13</f>
        <v>1</v>
      </c>
      <c r="O35" s="22">
        <f>'Kalk-Elek'!O13</f>
        <v>1</v>
      </c>
      <c r="P35" s="37" t="str">
        <f>'Kalk-Elek'!P13</f>
        <v>€/MWh</v>
      </c>
    </row>
    <row r="36" spans="1:16">
      <c r="A36" s="1" t="str">
        <f>'Kalk-Elek'!A14</f>
        <v>Vahe aktsiisimäärades</v>
      </c>
      <c r="F36" s="22"/>
      <c r="G36" s="22"/>
      <c r="H36" s="22">
        <f t="shared" ref="H36:O36" si="7">H34-H35</f>
        <v>13.370000000000001</v>
      </c>
      <c r="I36" s="22">
        <f t="shared" si="7"/>
        <v>13.370000000000001</v>
      </c>
      <c r="J36" s="22">
        <f t="shared" si="7"/>
        <v>13.370000000000001</v>
      </c>
      <c r="K36" s="22">
        <f t="shared" si="7"/>
        <v>13.370000000000001</v>
      </c>
      <c r="L36" s="22">
        <f t="shared" si="7"/>
        <v>13.370000000000001</v>
      </c>
      <c r="M36" s="22">
        <f t="shared" si="7"/>
        <v>13.370000000000001</v>
      </c>
      <c r="N36" s="22">
        <f t="shared" si="7"/>
        <v>13.370000000000001</v>
      </c>
      <c r="O36" s="22">
        <f t="shared" si="7"/>
        <v>13.370000000000001</v>
      </c>
      <c r="P36" s="37" t="str">
        <f>'Kalk-Elek'!P14</f>
        <v>€/MWh</v>
      </c>
    </row>
    <row r="37" spans="1:16">
      <c r="A37" s="1"/>
    </row>
    <row r="38" spans="1:16">
      <c r="A38" t="str">
        <f>'Kalk-Elek'!A16</f>
        <v>Elektri hind kodumajapidamised</v>
      </c>
      <c r="F38" s="22"/>
      <c r="G38" s="22"/>
      <c r="H38" s="22">
        <f>'Kalk-Elek'!H16</f>
        <v>134.80000000000001</v>
      </c>
      <c r="I38" s="22">
        <f>'Kalk-Elek'!I16</f>
        <v>134.80000000000001</v>
      </c>
      <c r="J38" s="22">
        <f>'Kalk-Elek'!J16</f>
        <v>134.80000000000001</v>
      </c>
      <c r="K38" s="22">
        <f>'Kalk-Elek'!K16</f>
        <v>134.80000000000001</v>
      </c>
      <c r="L38" s="22">
        <f>'Kalk-Elek'!L16</f>
        <v>134.80000000000001</v>
      </c>
      <c r="M38" s="22">
        <f>'Kalk-Elek'!M16</f>
        <v>134.80000000000001</v>
      </c>
      <c r="N38" s="22">
        <f>'Kalk-Elek'!N16</f>
        <v>134.80000000000001</v>
      </c>
      <c r="O38" s="22">
        <f>'Kalk-Elek'!O16</f>
        <v>134.80000000000001</v>
      </c>
      <c r="P38" s="37" t="str">
        <f>'Kalk-Elek'!P16</f>
        <v>€/MWh</v>
      </c>
    </row>
    <row r="39" spans="1:16">
      <c r="A39" s="1" t="str">
        <f>'Kalk-Elek'!A17</f>
        <v>Delta</v>
      </c>
      <c r="F39" s="22"/>
      <c r="G39" s="22"/>
      <c r="H39" s="30">
        <f t="shared" ref="H39:O39" si="8">H36/H38</f>
        <v>9.9183976261127599E-2</v>
      </c>
      <c r="I39" s="30">
        <f t="shared" si="8"/>
        <v>9.9183976261127599E-2</v>
      </c>
      <c r="J39" s="30">
        <f t="shared" si="8"/>
        <v>9.9183976261127599E-2</v>
      </c>
      <c r="K39" s="30">
        <f t="shared" si="8"/>
        <v>9.9183976261127599E-2</v>
      </c>
      <c r="L39" s="30">
        <f t="shared" si="8"/>
        <v>9.9183976261127599E-2</v>
      </c>
      <c r="M39" s="30">
        <f t="shared" si="8"/>
        <v>9.9183976261127599E-2</v>
      </c>
      <c r="N39" s="30">
        <f t="shared" si="8"/>
        <v>9.9183976261127599E-2</v>
      </c>
      <c r="O39" s="30">
        <f t="shared" si="8"/>
        <v>9.9183976261127599E-2</v>
      </c>
    </row>
    <row r="40" spans="1:16">
      <c r="A40" s="1"/>
    </row>
    <row r="41" spans="1:16">
      <c r="A41" s="1" t="str">
        <f>'Kalk-Elek'!A19</f>
        <v>Elektri elastsus</v>
      </c>
      <c r="F41" s="22"/>
      <c r="G41" s="22"/>
      <c r="H41" s="22">
        <f>'Kalk-Elek'!H19</f>
        <v>-0.11</v>
      </c>
      <c r="I41" s="22">
        <f>'Kalk-Elek'!I19</f>
        <v>-0.11</v>
      </c>
      <c r="J41" s="22">
        <f>'Kalk-Elek'!J19</f>
        <v>-0.11</v>
      </c>
      <c r="K41" s="22">
        <f>'Kalk-Elek'!K19</f>
        <v>-0.11</v>
      </c>
      <c r="L41" s="22">
        <f>'Kalk-Elek'!L19</f>
        <v>-0.11</v>
      </c>
      <c r="M41" s="22">
        <f>'Kalk-Elek'!M19</f>
        <v>-0.11</v>
      </c>
      <c r="N41" s="22">
        <f>'Kalk-Elek'!N19</f>
        <v>-0.11</v>
      </c>
      <c r="O41" s="22">
        <f>'Kalk-Elek'!O19</f>
        <v>-0.11</v>
      </c>
    </row>
    <row r="42" spans="1:16">
      <c r="A42" s="1" t="str">
        <f>'Kalk-Elek'!A20</f>
        <v>Elastsus x Delta</v>
      </c>
      <c r="F42" s="22"/>
      <c r="G42" s="22"/>
      <c r="H42" s="22">
        <f t="shared" ref="H42:O42" si="9">H39*H41</f>
        <v>-1.0910237388724035E-2</v>
      </c>
      <c r="I42" s="22">
        <f t="shared" si="9"/>
        <v>-1.0910237388724035E-2</v>
      </c>
      <c r="J42" s="22">
        <f t="shared" si="9"/>
        <v>-1.0910237388724035E-2</v>
      </c>
      <c r="K42" s="22">
        <f t="shared" si="9"/>
        <v>-1.0910237388724035E-2</v>
      </c>
      <c r="L42" s="22">
        <f t="shared" si="9"/>
        <v>-1.0910237388724035E-2</v>
      </c>
      <c r="M42" s="22">
        <f t="shared" si="9"/>
        <v>-1.0910237388724035E-2</v>
      </c>
      <c r="N42" s="22">
        <f t="shared" si="9"/>
        <v>-1.0910237388724035E-2</v>
      </c>
      <c r="O42" s="22">
        <f t="shared" si="9"/>
        <v>-1.0910237388724035E-2</v>
      </c>
    </row>
    <row r="43" spans="1:16">
      <c r="A43" s="1"/>
    </row>
    <row r="44" spans="1:16">
      <c r="A44" s="1" t="str">
        <f>'Kalk-Elek'!A22</f>
        <v>Elektri tarbimine kodumajapidamised</v>
      </c>
      <c r="F44" s="22"/>
      <c r="G44" s="22"/>
      <c r="H44" s="35">
        <f>'Kalk-Elek'!H22</f>
        <v>1860000</v>
      </c>
      <c r="I44" s="35">
        <f>'Kalk-Elek'!I22</f>
        <v>1860000</v>
      </c>
      <c r="J44" s="35">
        <f>'Kalk-Elek'!J22</f>
        <v>1860000</v>
      </c>
      <c r="K44" s="35">
        <f>'Kalk-Elek'!K22</f>
        <v>1860000</v>
      </c>
      <c r="L44" s="35">
        <f>'Kalk-Elek'!L22</f>
        <v>1860000</v>
      </c>
      <c r="M44" s="35">
        <f>'Kalk-Elek'!M22</f>
        <v>1860000</v>
      </c>
      <c r="N44" s="35">
        <f>'Kalk-Elek'!N22</f>
        <v>1860000</v>
      </c>
      <c r="O44" s="35">
        <f>'Kalk-Elek'!O22</f>
        <v>1860000</v>
      </c>
      <c r="P44" s="37" t="str">
        <f>'Kalk-Elek'!P22</f>
        <v>MWh</v>
      </c>
    </row>
    <row r="45" spans="1:16">
      <c r="A45" s="1" t="str">
        <f>'Kalk-Elek'!A23</f>
        <v>Elektri tarbimine ELi miinimummääradega</v>
      </c>
      <c r="F45" s="22"/>
      <c r="G45" s="22"/>
      <c r="H45" s="35">
        <f t="shared" ref="H45:O45" si="10">H44/(1+H42)</f>
        <v>1880516.8856357904</v>
      </c>
      <c r="I45" s="35">
        <f t="shared" si="10"/>
        <v>1880516.8856357904</v>
      </c>
      <c r="J45" s="35">
        <f t="shared" si="10"/>
        <v>1880516.8856357904</v>
      </c>
      <c r="K45" s="35">
        <f t="shared" si="10"/>
        <v>1880516.8856357904</v>
      </c>
      <c r="L45" s="35">
        <f t="shared" si="10"/>
        <v>1880516.8856357904</v>
      </c>
      <c r="M45" s="35">
        <f t="shared" si="10"/>
        <v>1880516.8856357904</v>
      </c>
      <c r="N45" s="35">
        <f t="shared" si="10"/>
        <v>1880516.8856357904</v>
      </c>
      <c r="O45" s="35">
        <f t="shared" si="10"/>
        <v>1880516.8856357904</v>
      </c>
      <c r="P45" s="37" t="str">
        <f>'Kalk-Elek'!P23</f>
        <v>MWh</v>
      </c>
    </row>
    <row r="46" spans="1:16">
      <c r="A46" s="34" t="s">
        <v>451</v>
      </c>
      <c r="F46" s="22"/>
      <c r="G46" s="22"/>
      <c r="H46" s="36">
        <f t="shared" ref="H46:O46" si="11">H45-H44</f>
        <v>20516.885635790415</v>
      </c>
      <c r="I46" s="36">
        <f t="shared" si="11"/>
        <v>20516.885635790415</v>
      </c>
      <c r="J46" s="36">
        <f t="shared" si="11"/>
        <v>20516.885635790415</v>
      </c>
      <c r="K46" s="36">
        <f t="shared" si="11"/>
        <v>20516.885635790415</v>
      </c>
      <c r="L46" s="36">
        <f t="shared" si="11"/>
        <v>20516.885635790415</v>
      </c>
      <c r="M46" s="36">
        <f t="shared" si="11"/>
        <v>20516.885635790415</v>
      </c>
      <c r="N46" s="36">
        <f t="shared" si="11"/>
        <v>20516.885635790415</v>
      </c>
      <c r="O46" s="36">
        <f t="shared" si="11"/>
        <v>20516.885635790415</v>
      </c>
      <c r="P46" s="37" t="str">
        <f>'Kalk-Elek'!P24</f>
        <v>MWh</v>
      </c>
    </row>
    <row r="47" spans="1:16">
      <c r="A47" s="1"/>
    </row>
    <row r="48" spans="1:16">
      <c r="A48" s="34" t="str">
        <f>'Kalk-Elek'!A26</f>
        <v>Elektrienergia muu (mitte intensiivsed)</v>
      </c>
    </row>
    <row r="49" spans="1:16">
      <c r="A49" s="1"/>
    </row>
    <row r="50" spans="1:16">
      <c r="A50" s="1" t="str">
        <f>'Kalk-Elek'!A28</f>
        <v>Eesti aktsiisimäär</v>
      </c>
      <c r="F50" s="22"/>
      <c r="G50" s="22"/>
      <c r="H50" s="22">
        <f t="shared" ref="H50:O50" si="12">H19</f>
        <v>25.169999999999998</v>
      </c>
      <c r="I50" s="22">
        <f t="shared" si="12"/>
        <v>25.169999999999998</v>
      </c>
      <c r="J50" s="22">
        <f t="shared" si="12"/>
        <v>25.169999999999998</v>
      </c>
      <c r="K50" s="22">
        <f t="shared" si="12"/>
        <v>25.169999999999998</v>
      </c>
      <c r="L50" s="22">
        <f t="shared" si="12"/>
        <v>25.169999999999998</v>
      </c>
      <c r="M50" s="22">
        <f t="shared" si="12"/>
        <v>25.169999999999998</v>
      </c>
      <c r="N50" s="22">
        <f t="shared" si="12"/>
        <v>25.169999999999998</v>
      </c>
      <c r="O50" s="22">
        <f t="shared" si="12"/>
        <v>25.169999999999998</v>
      </c>
      <c r="P50" s="37" t="str">
        <f>'Kalk-Elek'!P28</f>
        <v>€/MWh</v>
      </c>
    </row>
    <row r="51" spans="1:16">
      <c r="A51" s="1" t="str">
        <f>'Kalk-Elek'!A29</f>
        <v>Euroopa Liidu miinimummäär</v>
      </c>
      <c r="F51" s="22"/>
      <c r="G51" s="22"/>
      <c r="H51" s="22">
        <f>'Kalk-Elek'!H29</f>
        <v>0.5</v>
      </c>
      <c r="I51" s="22">
        <f>'Kalk-Elek'!I29</f>
        <v>0.5</v>
      </c>
      <c r="J51" s="22">
        <f>'Kalk-Elek'!J29</f>
        <v>0.5</v>
      </c>
      <c r="K51" s="22">
        <f>'Kalk-Elek'!K29</f>
        <v>0.5</v>
      </c>
      <c r="L51" s="22">
        <f>'Kalk-Elek'!L29</f>
        <v>0.5</v>
      </c>
      <c r="M51" s="22">
        <f>'Kalk-Elek'!M29</f>
        <v>0.5</v>
      </c>
      <c r="N51" s="22">
        <f>'Kalk-Elek'!N29</f>
        <v>0.5</v>
      </c>
      <c r="O51" s="22">
        <f>'Kalk-Elek'!O29</f>
        <v>0.5</v>
      </c>
      <c r="P51" s="37" t="str">
        <f>'Kalk-Elek'!P29</f>
        <v>€/MWh</v>
      </c>
    </row>
    <row r="52" spans="1:16">
      <c r="A52" s="1" t="str">
        <f>'Kalk-Elek'!A30</f>
        <v>Vahe aktsiisimäärades</v>
      </c>
      <c r="F52" s="22"/>
      <c r="G52" s="22"/>
      <c r="H52" s="22">
        <f t="shared" ref="H52:O52" si="13">H50-H51</f>
        <v>24.669999999999998</v>
      </c>
      <c r="I52" s="22">
        <f t="shared" si="13"/>
        <v>24.669999999999998</v>
      </c>
      <c r="J52" s="22">
        <f t="shared" si="13"/>
        <v>24.669999999999998</v>
      </c>
      <c r="K52" s="22">
        <f t="shared" si="13"/>
        <v>24.669999999999998</v>
      </c>
      <c r="L52" s="22">
        <f t="shared" si="13"/>
        <v>24.669999999999998</v>
      </c>
      <c r="M52" s="22">
        <f t="shared" si="13"/>
        <v>24.669999999999998</v>
      </c>
      <c r="N52" s="22">
        <f t="shared" si="13"/>
        <v>24.669999999999998</v>
      </c>
      <c r="O52" s="22">
        <f t="shared" si="13"/>
        <v>24.669999999999998</v>
      </c>
      <c r="P52" s="37" t="str">
        <f>'Kalk-Elek'!P30</f>
        <v>€/MWh</v>
      </c>
    </row>
    <row r="53" spans="1:16">
      <c r="A53" s="1"/>
    </row>
    <row r="54" spans="1:16">
      <c r="A54" s="1" t="str">
        <f>'Kalk-Elek'!A32</f>
        <v>Elektri hind muu</v>
      </c>
      <c r="F54" s="22"/>
      <c r="G54" s="22"/>
      <c r="H54" s="22">
        <f>'Kalk-Elek'!H32</f>
        <v>76.69</v>
      </c>
      <c r="I54" s="22">
        <f>'Kalk-Elek'!I32</f>
        <v>76.69</v>
      </c>
      <c r="J54" s="22">
        <f>'Kalk-Elek'!J32</f>
        <v>76.69</v>
      </c>
      <c r="K54" s="22">
        <f>'Kalk-Elek'!K32</f>
        <v>76.69</v>
      </c>
      <c r="L54" s="22">
        <f>'Kalk-Elek'!L32</f>
        <v>76.69</v>
      </c>
      <c r="M54" s="22">
        <f>'Kalk-Elek'!M32</f>
        <v>76.69</v>
      </c>
      <c r="N54" s="22">
        <f>'Kalk-Elek'!N32</f>
        <v>76.69</v>
      </c>
      <c r="O54" s="22">
        <f>'Kalk-Elek'!O32</f>
        <v>76.69</v>
      </c>
      <c r="P54" s="37" t="str">
        <f>'Kalk-Elek'!P32</f>
        <v>€/MWh</v>
      </c>
    </row>
    <row r="55" spans="1:16">
      <c r="A55" s="1" t="str">
        <f>'Kalk-Elek'!A33</f>
        <v>Delta</v>
      </c>
      <c r="F55" s="22"/>
      <c r="G55" s="22"/>
      <c r="H55" s="30">
        <f t="shared" ref="H55:O55" si="14">H52/H54</f>
        <v>0.32168470465510496</v>
      </c>
      <c r="I55" s="30">
        <f t="shared" si="14"/>
        <v>0.32168470465510496</v>
      </c>
      <c r="J55" s="30">
        <f t="shared" si="14"/>
        <v>0.32168470465510496</v>
      </c>
      <c r="K55" s="30">
        <f t="shared" si="14"/>
        <v>0.32168470465510496</v>
      </c>
      <c r="L55" s="30">
        <f t="shared" si="14"/>
        <v>0.32168470465510496</v>
      </c>
      <c r="M55" s="30">
        <f t="shared" si="14"/>
        <v>0.32168470465510496</v>
      </c>
      <c r="N55" s="30">
        <f t="shared" si="14"/>
        <v>0.32168470465510496</v>
      </c>
      <c r="O55" s="30">
        <f t="shared" si="14"/>
        <v>0.32168470465510496</v>
      </c>
    </row>
    <row r="56" spans="1:16">
      <c r="A56" s="1"/>
    </row>
    <row r="57" spans="1:16">
      <c r="A57" s="1" t="str">
        <f>'Kalk-Elek'!A35</f>
        <v>Elektri elastsus</v>
      </c>
      <c r="F57" s="22"/>
      <c r="G57" s="22"/>
      <c r="H57" s="22">
        <f>'Kalk-Elek'!H35</f>
        <v>-0.11</v>
      </c>
      <c r="I57" s="22">
        <f>'Kalk-Elek'!I35</f>
        <v>-0.11</v>
      </c>
      <c r="J57" s="22">
        <f>'Kalk-Elek'!J35</f>
        <v>-0.11</v>
      </c>
      <c r="K57" s="22">
        <f>'Kalk-Elek'!K35</f>
        <v>-0.11</v>
      </c>
      <c r="L57" s="22">
        <f>'Kalk-Elek'!L35</f>
        <v>-0.11</v>
      </c>
      <c r="M57" s="22">
        <f>'Kalk-Elek'!M35</f>
        <v>-0.11</v>
      </c>
      <c r="N57" s="22">
        <f>'Kalk-Elek'!N35</f>
        <v>-0.11</v>
      </c>
      <c r="O57" s="22">
        <f>'Kalk-Elek'!O35</f>
        <v>-0.11</v>
      </c>
    </row>
    <row r="58" spans="1:16">
      <c r="A58" s="1" t="str">
        <f>'Kalk-Elek'!A36</f>
        <v>Elastsus x Delta</v>
      </c>
      <c r="F58" s="22"/>
      <c r="G58" s="22"/>
      <c r="H58" s="22">
        <f t="shared" ref="H58:O58" si="15">H57*H55</f>
        <v>-3.5385317512061545E-2</v>
      </c>
      <c r="I58" s="22">
        <f t="shared" si="15"/>
        <v>-3.5385317512061545E-2</v>
      </c>
      <c r="J58" s="22">
        <f t="shared" si="15"/>
        <v>-3.5385317512061545E-2</v>
      </c>
      <c r="K58" s="22">
        <f t="shared" si="15"/>
        <v>-3.5385317512061545E-2</v>
      </c>
      <c r="L58" s="22">
        <f t="shared" si="15"/>
        <v>-3.5385317512061545E-2</v>
      </c>
      <c r="M58" s="22">
        <f t="shared" si="15"/>
        <v>-3.5385317512061545E-2</v>
      </c>
      <c r="N58" s="22">
        <f t="shared" si="15"/>
        <v>-3.5385317512061545E-2</v>
      </c>
      <c r="O58" s="22">
        <f t="shared" si="15"/>
        <v>-3.5385317512061545E-2</v>
      </c>
    </row>
    <row r="59" spans="1:16">
      <c r="A59" s="1"/>
    </row>
    <row r="60" spans="1:16" ht="13.95" customHeight="1">
      <c r="A60" s="1" t="str">
        <f>'Kalk-Elek'!A38</f>
        <v>Elektri tarbimine muu</v>
      </c>
      <c r="F60" s="22"/>
      <c r="G60" s="22"/>
      <c r="H60" s="35">
        <f>'Kalk-Elek'!H38</f>
        <v>2824177.777777778</v>
      </c>
      <c r="I60" s="35">
        <f>'Kalk-Elek'!I38</f>
        <v>2824177.777777778</v>
      </c>
      <c r="J60" s="35">
        <f>'Kalk-Elek'!J38</f>
        <v>2824177.777777778</v>
      </c>
      <c r="K60" s="35">
        <f>'Kalk-Elek'!K38</f>
        <v>2824177.777777778</v>
      </c>
      <c r="L60" s="35">
        <f>'Kalk-Elek'!L38</f>
        <v>2824177.777777778</v>
      </c>
      <c r="M60" s="35">
        <f>'Kalk-Elek'!M38</f>
        <v>2824177.777777778</v>
      </c>
      <c r="N60" s="35">
        <f>'Kalk-Elek'!N38</f>
        <v>2824177.777777778</v>
      </c>
      <c r="O60" s="35">
        <f>'Kalk-Elek'!O38</f>
        <v>2824177.777777778</v>
      </c>
      <c r="P60" s="37" t="str">
        <f>'Kalk-Elek'!P38</f>
        <v>MWh</v>
      </c>
    </row>
    <row r="61" spans="1:16">
      <c r="A61" s="1" t="str">
        <f>'Kalk-Elek'!A39</f>
        <v>Elektri tarbimine ELi miinimummääradega</v>
      </c>
      <c r="F61" s="22"/>
      <c r="G61" s="22"/>
      <c r="H61" s="35">
        <f t="shared" ref="H61:O61" si="16">H60/(1+H58)</f>
        <v>2927778.1367516057</v>
      </c>
      <c r="I61" s="35">
        <f t="shared" si="16"/>
        <v>2927778.1367516057</v>
      </c>
      <c r="J61" s="35">
        <f t="shared" si="16"/>
        <v>2927778.1367516057</v>
      </c>
      <c r="K61" s="35">
        <f t="shared" si="16"/>
        <v>2927778.1367516057</v>
      </c>
      <c r="L61" s="35">
        <f t="shared" si="16"/>
        <v>2927778.1367516057</v>
      </c>
      <c r="M61" s="35">
        <f t="shared" si="16"/>
        <v>2927778.1367516057</v>
      </c>
      <c r="N61" s="35">
        <f t="shared" si="16"/>
        <v>2927778.1367516057</v>
      </c>
      <c r="O61" s="35">
        <f t="shared" si="16"/>
        <v>2927778.1367516057</v>
      </c>
      <c r="P61" s="37" t="str">
        <f>'Kalk-Elek'!P39</f>
        <v>MWh</v>
      </c>
    </row>
    <row r="62" spans="1:16">
      <c r="A62" s="34" t="s">
        <v>451</v>
      </c>
      <c r="F62" s="22"/>
      <c r="G62" s="22"/>
      <c r="H62" s="36">
        <f t="shared" ref="H62:O62" si="17">H61-H60</f>
        <v>103600.35897382768</v>
      </c>
      <c r="I62" s="36">
        <f t="shared" si="17"/>
        <v>103600.35897382768</v>
      </c>
      <c r="J62" s="36">
        <f t="shared" si="17"/>
        <v>103600.35897382768</v>
      </c>
      <c r="K62" s="36">
        <f t="shared" si="17"/>
        <v>103600.35897382768</v>
      </c>
      <c r="L62" s="36">
        <f t="shared" si="17"/>
        <v>103600.35897382768</v>
      </c>
      <c r="M62" s="36">
        <f t="shared" si="17"/>
        <v>103600.35897382768</v>
      </c>
      <c r="N62" s="36">
        <f t="shared" si="17"/>
        <v>103600.35897382768</v>
      </c>
      <c r="O62" s="36">
        <f t="shared" si="17"/>
        <v>103600.35897382768</v>
      </c>
      <c r="P62" s="37" t="str">
        <f>'Kalk-Elek'!P40</f>
        <v>MWh</v>
      </c>
    </row>
    <row r="63" spans="1:16">
      <c r="A63" s="1"/>
    </row>
    <row r="64" spans="1:16">
      <c r="A64" s="34" t="s">
        <v>452</v>
      </c>
      <c r="F64" s="22"/>
      <c r="G64" s="22"/>
      <c r="H64" s="36">
        <f>SUM(H62,H46)-'Kalk-Elek'!$F$24  + 'Kalk-Elek'!$F$40</f>
        <v>126144.12237797165</v>
      </c>
      <c r="I64" s="36">
        <f>SUM(I62,I46)-'Kalk-Elek'!$F$24  + 'Kalk-Elek'!$F$40</f>
        <v>126144.12237797165</v>
      </c>
      <c r="J64" s="36">
        <f>SUM(J62,J46)-'Kalk-Elek'!$F$24  + 'Kalk-Elek'!$F$40</f>
        <v>126144.12237797165</v>
      </c>
      <c r="K64" s="36">
        <f>SUM(K62,K46)-'Kalk-Elek'!$F$24  + 'Kalk-Elek'!$F$40</f>
        <v>126144.12237797165</v>
      </c>
      <c r="L64" s="36">
        <f>SUM(L62,L46)-'Kalk-Elek'!$F$24  + 'Kalk-Elek'!$F$40</f>
        <v>126144.12237797165</v>
      </c>
      <c r="M64" s="36">
        <f>SUM(M62,M46)-'Kalk-Elek'!$F$24  + 'Kalk-Elek'!$F$40</f>
        <v>126144.12237797165</v>
      </c>
      <c r="N64" s="36">
        <f>SUM(N62,N46)-'Kalk-Elek'!$F$24  + 'Kalk-Elek'!$F$40</f>
        <v>126144.12237797165</v>
      </c>
      <c r="O64" s="36">
        <f>SUM(O62,O46)-'Kalk-Elek'!$F$24  + 'Kalk-Elek'!$F$40</f>
        <v>126144.12237797165</v>
      </c>
      <c r="P64" s="37" t="s">
        <v>40</v>
      </c>
    </row>
    <row r="65" spans="1:16">
      <c r="A65" s="14" t="s">
        <v>453</v>
      </c>
      <c r="B65" s="14"/>
      <c r="C65" s="14"/>
      <c r="D65" s="14"/>
      <c r="E65" s="14"/>
      <c r="F65" s="22"/>
      <c r="G65" s="22"/>
      <c r="H65" s="32">
        <f>((H64/'Sisend-Gen'!$B$19)*'Sisend-Gen'!$F$311)*'Sisend-Gen'!$B$320</f>
        <v>37042.991520014475</v>
      </c>
      <c r="I65" s="32">
        <f>((I64/'Sisend-Gen'!$B$19)*'Sisend-Gen'!$F$311)*'Sisend-Gen'!$B$320</f>
        <v>37042.991520014475</v>
      </c>
      <c r="J65" s="32">
        <f>((J64/'Sisend-Gen'!$B$19)*'Sisend-Gen'!$F$311)*'Sisend-Gen'!$B$320</f>
        <v>37042.991520014475</v>
      </c>
      <c r="K65" s="32">
        <f>((K64/'Sisend-Gen'!$B$19)*'Sisend-Gen'!$F$311)*'Sisend-Gen'!$B$320</f>
        <v>37042.991520014475</v>
      </c>
      <c r="L65" s="32">
        <f>((L64/'Sisend-Gen'!$B$19)*'Sisend-Gen'!$F$311)*'Sisend-Gen'!$B$320</f>
        <v>37042.991520014475</v>
      </c>
      <c r="M65" s="32">
        <f>((M64/'Sisend-Gen'!$B$19)*'Sisend-Gen'!$F$311)*'Sisend-Gen'!$B$320</f>
        <v>37042.991520014475</v>
      </c>
      <c r="N65" s="32">
        <f>((N64/'Sisend-Gen'!$B$19)*'Sisend-Gen'!$F$311)*'Sisend-Gen'!$B$320</f>
        <v>37042.991520014475</v>
      </c>
      <c r="O65" s="32">
        <f>((O64/'Sisend-Gen'!$B$19)*'Sisend-Gen'!$F$311)*'Sisend-Gen'!$B$320</f>
        <v>37042.991520014475</v>
      </c>
      <c r="P65" s="12" t="s">
        <v>454</v>
      </c>
    </row>
    <row r="66" spans="1:16">
      <c r="A66" s="1"/>
    </row>
    <row r="67" spans="1:16">
      <c r="A67" s="34" t="str">
        <f>'Kalk-Gaas'!A10</f>
        <v>Gaas kodumajapidamised</v>
      </c>
    </row>
    <row r="68" spans="1:16">
      <c r="A68" s="1"/>
    </row>
    <row r="69" spans="1:16">
      <c r="A69" s="1" t="str">
        <f>'Kalk-Gaas'!A12</f>
        <v>Eesti aktsiisimäär</v>
      </c>
      <c r="F69" s="22"/>
      <c r="G69" s="22"/>
      <c r="H69" s="35">
        <f t="shared" ref="H69:O69" si="18">H25</f>
        <v>9.8629086336965628</v>
      </c>
      <c r="I69" s="35">
        <f t="shared" si="18"/>
        <v>9.8629086336965628</v>
      </c>
      <c r="J69" s="35">
        <f t="shared" si="18"/>
        <v>9.8629086336965628</v>
      </c>
      <c r="K69" s="35">
        <f t="shared" si="18"/>
        <v>9.8629086336965628</v>
      </c>
      <c r="L69" s="35">
        <f t="shared" si="18"/>
        <v>9.8629086336965628</v>
      </c>
      <c r="M69" s="35">
        <f t="shared" si="18"/>
        <v>9.8629086336965628</v>
      </c>
      <c r="N69" s="35">
        <f t="shared" si="18"/>
        <v>9.8629086336965628</v>
      </c>
      <c r="O69" s="35">
        <f t="shared" si="18"/>
        <v>9.8629086336965628</v>
      </c>
      <c r="P69" s="37" t="str">
        <f>'Kalk-Gaas'!P12</f>
        <v>€/MWh</v>
      </c>
    </row>
    <row r="70" spans="1:16">
      <c r="A70" s="1" t="str">
        <f>'Kalk-Gaas'!A13</f>
        <v>Euroopa Liidu miinimummäär</v>
      </c>
      <c r="F70" s="22"/>
      <c r="G70" s="22"/>
      <c r="H70" s="35">
        <f>'Kalk-Gaas'!H13</f>
        <v>8.3333333333333329E-2</v>
      </c>
      <c r="I70" s="35">
        <f>'Kalk-Gaas'!I13</f>
        <v>8.3333333333333329E-2</v>
      </c>
      <c r="J70" s="35">
        <f>'Kalk-Gaas'!J13</f>
        <v>8.3333333333333329E-2</v>
      </c>
      <c r="K70" s="35">
        <f>'Kalk-Gaas'!K13</f>
        <v>8.3333333333333329E-2</v>
      </c>
      <c r="L70" s="35">
        <f>'Kalk-Gaas'!L13</f>
        <v>8.3333333333333329E-2</v>
      </c>
      <c r="M70" s="35">
        <f>'Kalk-Gaas'!M13</f>
        <v>8.3333333333333329E-2</v>
      </c>
      <c r="N70" s="35">
        <f>'Kalk-Gaas'!N13</f>
        <v>8.3333333333333329E-2</v>
      </c>
      <c r="O70" s="35">
        <f>'Kalk-Gaas'!O13</f>
        <v>8.3333333333333329E-2</v>
      </c>
      <c r="P70" s="37" t="str">
        <f>'Kalk-Gaas'!P13</f>
        <v>€/MWh</v>
      </c>
    </row>
    <row r="71" spans="1:16">
      <c r="A71" s="1" t="str">
        <f>'Kalk-Gaas'!A14</f>
        <v>Vahe aktsiisimäärades</v>
      </c>
      <c r="F71" s="22"/>
      <c r="G71" s="22"/>
      <c r="H71" s="35">
        <f t="shared" ref="H71:O71" si="19">H69-H70</f>
        <v>9.7795753003632289</v>
      </c>
      <c r="I71" s="35">
        <f t="shared" si="19"/>
        <v>9.7795753003632289</v>
      </c>
      <c r="J71" s="35">
        <f t="shared" si="19"/>
        <v>9.7795753003632289</v>
      </c>
      <c r="K71" s="35">
        <f t="shared" si="19"/>
        <v>9.7795753003632289</v>
      </c>
      <c r="L71" s="35">
        <f t="shared" si="19"/>
        <v>9.7795753003632289</v>
      </c>
      <c r="M71" s="35">
        <f t="shared" si="19"/>
        <v>9.7795753003632289</v>
      </c>
      <c r="N71" s="35">
        <f t="shared" si="19"/>
        <v>9.7795753003632289</v>
      </c>
      <c r="O71" s="35">
        <f t="shared" si="19"/>
        <v>9.7795753003632289</v>
      </c>
      <c r="P71" s="37" t="str">
        <f>'Kalk-Gaas'!P14</f>
        <v>€/MWh</v>
      </c>
    </row>
    <row r="72" spans="1:16">
      <c r="A72" s="1"/>
    </row>
    <row r="73" spans="1:16">
      <c r="A73" s="1" t="str">
        <f>'Kalk-Gaas'!A16</f>
        <v>Gaasi hind kodumajapidamised</v>
      </c>
      <c r="F73" s="22"/>
      <c r="G73" s="22"/>
      <c r="H73" s="35">
        <f>'Kalk-Gaas'!H16</f>
        <v>40.11</v>
      </c>
      <c r="I73" s="35">
        <f>'Kalk-Gaas'!I16</f>
        <v>40.11</v>
      </c>
      <c r="J73" s="35">
        <f>'Kalk-Gaas'!J16</f>
        <v>40.11</v>
      </c>
      <c r="K73" s="35">
        <f>'Kalk-Gaas'!K16</f>
        <v>40.11</v>
      </c>
      <c r="L73" s="35">
        <f>'Kalk-Gaas'!L16</f>
        <v>40.11</v>
      </c>
      <c r="M73" s="35">
        <f>'Kalk-Gaas'!M16</f>
        <v>40.11</v>
      </c>
      <c r="N73" s="35">
        <f>'Kalk-Gaas'!N16</f>
        <v>40.11</v>
      </c>
      <c r="O73" s="35">
        <f>'Kalk-Gaas'!O16</f>
        <v>40.11</v>
      </c>
      <c r="P73" s="37" t="str">
        <f>'Kalk-Gaas'!P16</f>
        <v>€/MWh</v>
      </c>
    </row>
    <row r="74" spans="1:16">
      <c r="A74" s="1" t="str">
        <f>'Kalk-Gaas'!A17</f>
        <v>Delta</v>
      </c>
      <c r="F74" s="22"/>
      <c r="G74" s="22"/>
      <c r="H74" s="72">
        <f t="shared" ref="H74:O74" si="20">H71/H73</f>
        <v>0.2438188805874652</v>
      </c>
      <c r="I74" s="72">
        <f t="shared" si="20"/>
        <v>0.2438188805874652</v>
      </c>
      <c r="J74" s="72">
        <f t="shared" si="20"/>
        <v>0.2438188805874652</v>
      </c>
      <c r="K74" s="72">
        <f t="shared" si="20"/>
        <v>0.2438188805874652</v>
      </c>
      <c r="L74" s="72">
        <f t="shared" si="20"/>
        <v>0.2438188805874652</v>
      </c>
      <c r="M74" s="72">
        <f t="shared" si="20"/>
        <v>0.2438188805874652</v>
      </c>
      <c r="N74" s="72">
        <f t="shared" si="20"/>
        <v>0.2438188805874652</v>
      </c>
      <c r="O74" s="72">
        <f t="shared" si="20"/>
        <v>0.2438188805874652</v>
      </c>
    </row>
    <row r="75" spans="1:16">
      <c r="A75" s="1"/>
    </row>
    <row r="76" spans="1:16">
      <c r="A76" s="1" t="str">
        <f>'Kalk-Gaas'!A19</f>
        <v>Gaasi elastsus</v>
      </c>
      <c r="F76" s="22"/>
      <c r="G76" s="22"/>
      <c r="H76" s="35">
        <f>'Kalk-Gaas'!H19</f>
        <v>-0.26</v>
      </c>
      <c r="I76" s="35">
        <f>'Kalk-Gaas'!I19</f>
        <v>-0.26</v>
      </c>
      <c r="J76" s="35">
        <f>'Kalk-Gaas'!J19</f>
        <v>-0.26</v>
      </c>
      <c r="K76" s="35">
        <f>'Kalk-Gaas'!K19</f>
        <v>-0.26</v>
      </c>
      <c r="L76" s="35">
        <f>'Kalk-Gaas'!L19</f>
        <v>-0.26</v>
      </c>
      <c r="M76" s="35">
        <f>'Kalk-Gaas'!M19</f>
        <v>-0.26</v>
      </c>
      <c r="N76" s="35">
        <f>'Kalk-Gaas'!N19</f>
        <v>-0.26</v>
      </c>
      <c r="O76" s="35">
        <f>'Kalk-Gaas'!O19</f>
        <v>-0.26</v>
      </c>
    </row>
    <row r="77" spans="1:16">
      <c r="A77" s="1" t="str">
        <f>'Kalk-Gaas'!A20</f>
        <v>Elastsus x Delta</v>
      </c>
      <c r="F77" s="22"/>
      <c r="G77" s="22"/>
      <c r="H77" s="35">
        <f t="shared" ref="H77:O77" si="21">H76*H74</f>
        <v>-6.3392908952740953E-2</v>
      </c>
      <c r="I77" s="35">
        <f t="shared" si="21"/>
        <v>-6.3392908952740953E-2</v>
      </c>
      <c r="J77" s="35">
        <f t="shared" si="21"/>
        <v>-6.3392908952740953E-2</v>
      </c>
      <c r="K77" s="35">
        <f t="shared" si="21"/>
        <v>-6.3392908952740953E-2</v>
      </c>
      <c r="L77" s="35">
        <f t="shared" si="21"/>
        <v>-6.3392908952740953E-2</v>
      </c>
      <c r="M77" s="35">
        <f t="shared" si="21"/>
        <v>-6.3392908952740953E-2</v>
      </c>
      <c r="N77" s="35">
        <f t="shared" si="21"/>
        <v>-6.3392908952740953E-2</v>
      </c>
      <c r="O77" s="35">
        <f t="shared" si="21"/>
        <v>-6.3392908952740953E-2</v>
      </c>
    </row>
    <row r="78" spans="1:16">
      <c r="A78" s="1"/>
    </row>
    <row r="79" spans="1:16">
      <c r="A79" s="1" t="str">
        <f>'Kalk-Gaas'!A22</f>
        <v>Gaasi tarbimine kodumajapidamised</v>
      </c>
      <c r="F79" s="22"/>
      <c r="G79" s="22"/>
      <c r="H79" s="35">
        <f>'Kalk-Gaas'!H22</f>
        <v>639464.75</v>
      </c>
      <c r="I79" s="35">
        <f>'Kalk-Gaas'!I22</f>
        <v>639464.75</v>
      </c>
      <c r="J79" s="35">
        <f>'Kalk-Gaas'!J22</f>
        <v>639464.75</v>
      </c>
      <c r="K79" s="35">
        <f>'Kalk-Gaas'!K22</f>
        <v>639464.75</v>
      </c>
      <c r="L79" s="35">
        <f>'Kalk-Gaas'!L22</f>
        <v>639464.75</v>
      </c>
      <c r="M79" s="35">
        <f>'Kalk-Gaas'!M22</f>
        <v>639464.75</v>
      </c>
      <c r="N79" s="35">
        <f>'Kalk-Gaas'!N22</f>
        <v>639464.75</v>
      </c>
      <c r="O79" s="35">
        <f>'Kalk-Gaas'!O22</f>
        <v>639464.75</v>
      </c>
      <c r="P79" s="37" t="str">
        <f>'Kalk-Gaas'!P22</f>
        <v>MWh</v>
      </c>
    </row>
    <row r="80" spans="1:16">
      <c r="A80" s="1" t="str">
        <f>'Kalk-Gaas'!A23</f>
        <v>Gaasi tarbimine ELi miinimummääradega</v>
      </c>
      <c r="F80" s="22"/>
      <c r="G80" s="22"/>
      <c r="H80" s="35">
        <f t="shared" ref="H80:O80" si="22">H79/(1+H77)</f>
        <v>682746.00535533857</v>
      </c>
      <c r="I80" s="35">
        <f t="shared" si="22"/>
        <v>682746.00535533857</v>
      </c>
      <c r="J80" s="35">
        <f t="shared" si="22"/>
        <v>682746.00535533857</v>
      </c>
      <c r="K80" s="35">
        <f t="shared" si="22"/>
        <v>682746.00535533857</v>
      </c>
      <c r="L80" s="35">
        <f t="shared" si="22"/>
        <v>682746.00535533857</v>
      </c>
      <c r="M80" s="35">
        <f t="shared" si="22"/>
        <v>682746.00535533857</v>
      </c>
      <c r="N80" s="35">
        <f t="shared" si="22"/>
        <v>682746.00535533857</v>
      </c>
      <c r="O80" s="35">
        <f t="shared" si="22"/>
        <v>682746.00535533857</v>
      </c>
      <c r="P80" s="37" t="str">
        <f>'Kalk-Gaas'!P23</f>
        <v>MWh</v>
      </c>
    </row>
    <row r="81" spans="1:16" s="34" customFormat="1">
      <c r="A81" s="34" t="s">
        <v>451</v>
      </c>
      <c r="B81" s="1"/>
      <c r="C81" s="1"/>
      <c r="D81" s="1"/>
      <c r="E81" s="1"/>
      <c r="F81" s="22"/>
      <c r="G81" s="22"/>
      <c r="H81" s="36">
        <f t="shared" ref="H81:O81" si="23">H80-H79</f>
        <v>43281.255355338566</v>
      </c>
      <c r="I81" s="36">
        <f t="shared" si="23"/>
        <v>43281.255355338566</v>
      </c>
      <c r="J81" s="36">
        <f t="shared" si="23"/>
        <v>43281.255355338566</v>
      </c>
      <c r="K81" s="36">
        <f t="shared" si="23"/>
        <v>43281.255355338566</v>
      </c>
      <c r="L81" s="36">
        <f t="shared" si="23"/>
        <v>43281.255355338566</v>
      </c>
      <c r="M81" s="36">
        <f t="shared" si="23"/>
        <v>43281.255355338566</v>
      </c>
      <c r="N81" s="36">
        <f t="shared" si="23"/>
        <v>43281.255355338566</v>
      </c>
      <c r="O81" s="36">
        <f t="shared" si="23"/>
        <v>43281.255355338566</v>
      </c>
      <c r="P81" s="37" t="str">
        <f>'Kalk-Gaas'!P24</f>
        <v>MWh</v>
      </c>
    </row>
    <row r="82" spans="1:16">
      <c r="A82" s="1"/>
    </row>
    <row r="83" spans="1:16">
      <c r="A83" s="34" t="str">
        <f>'Kalk-Gaas'!A26</f>
        <v>Gaas muu (mitte intensiivsed)</v>
      </c>
    </row>
    <row r="84" spans="1:16">
      <c r="A84" s="1"/>
    </row>
    <row r="85" spans="1:16">
      <c r="A85" s="1" t="str">
        <f>'Kalk-Gaas'!A28</f>
        <v>Eesti aktsiisimäär</v>
      </c>
      <c r="F85" s="22"/>
      <c r="G85" s="22"/>
      <c r="H85" s="35">
        <f t="shared" ref="H85:O85" si="24">H24</f>
        <v>12.562908633696564</v>
      </c>
      <c r="I85" s="35">
        <f t="shared" si="24"/>
        <v>12.562908633696564</v>
      </c>
      <c r="J85" s="35">
        <f t="shared" si="24"/>
        <v>12.562908633696564</v>
      </c>
      <c r="K85" s="35">
        <f t="shared" si="24"/>
        <v>12.562908633696564</v>
      </c>
      <c r="L85" s="35">
        <f t="shared" si="24"/>
        <v>12.562908633696564</v>
      </c>
      <c r="M85" s="35">
        <f t="shared" si="24"/>
        <v>12.562908633696564</v>
      </c>
      <c r="N85" s="35">
        <f t="shared" si="24"/>
        <v>12.562908633696564</v>
      </c>
      <c r="O85" s="35">
        <f t="shared" si="24"/>
        <v>12.562908633696564</v>
      </c>
      <c r="P85" s="37" t="str">
        <f>'Kalk-Gaas'!P28</f>
        <v>€/MWh</v>
      </c>
    </row>
    <row r="86" spans="1:16">
      <c r="A86" s="1" t="str">
        <f>'Kalk-Gaas'!A29</f>
        <v>Euroopa Liidu miinimummäär</v>
      </c>
      <c r="F86" s="22"/>
      <c r="G86" s="22"/>
      <c r="H86" s="35">
        <f>'Kalk-Gaas'!H29</f>
        <v>4.1666666666666664E-2</v>
      </c>
      <c r="I86" s="35">
        <f>'Kalk-Gaas'!I29</f>
        <v>4.1666666666666664E-2</v>
      </c>
      <c r="J86" s="35">
        <f>'Kalk-Gaas'!J29</f>
        <v>4.1666666666666664E-2</v>
      </c>
      <c r="K86" s="35">
        <f>'Kalk-Gaas'!K29</f>
        <v>4.1666666666666664E-2</v>
      </c>
      <c r="L86" s="35">
        <f>'Kalk-Gaas'!L29</f>
        <v>4.1666666666666664E-2</v>
      </c>
      <c r="M86" s="35">
        <f>'Kalk-Gaas'!M29</f>
        <v>4.1666666666666664E-2</v>
      </c>
      <c r="N86" s="35">
        <f>'Kalk-Gaas'!N29</f>
        <v>4.1666666666666664E-2</v>
      </c>
      <c r="O86" s="35">
        <f>'Kalk-Gaas'!O29</f>
        <v>4.1666666666666664E-2</v>
      </c>
      <c r="P86" s="37" t="str">
        <f>'Kalk-Gaas'!P29</f>
        <v>€/MWh</v>
      </c>
    </row>
    <row r="87" spans="1:16">
      <c r="A87" s="1" t="str">
        <f>'Kalk-Gaas'!A30</f>
        <v>Vahe aktsiisimäärades</v>
      </c>
      <c r="F87" s="22"/>
      <c r="G87" s="22"/>
      <c r="H87" s="35">
        <f t="shared" ref="H87:O87" si="25">H85-H86</f>
        <v>12.521241967029898</v>
      </c>
      <c r="I87" s="35">
        <f t="shared" si="25"/>
        <v>12.521241967029898</v>
      </c>
      <c r="J87" s="35">
        <f t="shared" si="25"/>
        <v>12.521241967029898</v>
      </c>
      <c r="K87" s="35">
        <f t="shared" si="25"/>
        <v>12.521241967029898</v>
      </c>
      <c r="L87" s="35">
        <f t="shared" si="25"/>
        <v>12.521241967029898</v>
      </c>
      <c r="M87" s="35">
        <f t="shared" si="25"/>
        <v>12.521241967029898</v>
      </c>
      <c r="N87" s="35">
        <f t="shared" si="25"/>
        <v>12.521241967029898</v>
      </c>
      <c r="O87" s="35">
        <f t="shared" si="25"/>
        <v>12.521241967029898</v>
      </c>
      <c r="P87" s="37" t="str">
        <f>'Kalk-Gaas'!P30</f>
        <v>€/MWh</v>
      </c>
    </row>
    <row r="88" spans="1:16">
      <c r="A88" s="1"/>
    </row>
    <row r="89" spans="1:16">
      <c r="A89" s="1" t="str">
        <f>'Kalk-Gaas'!A32</f>
        <v>Gaasi hind muu</v>
      </c>
      <c r="F89" s="22"/>
      <c r="G89" s="22"/>
      <c r="H89" s="35">
        <f>'Kalk-Gaas'!H32</f>
        <v>25.78</v>
      </c>
      <c r="I89" s="35">
        <f>'Kalk-Gaas'!I32</f>
        <v>25.78</v>
      </c>
      <c r="J89" s="35">
        <f>'Kalk-Gaas'!J32</f>
        <v>25.78</v>
      </c>
      <c r="K89" s="35">
        <f>'Kalk-Gaas'!K32</f>
        <v>25.78</v>
      </c>
      <c r="L89" s="35">
        <f>'Kalk-Gaas'!L32</f>
        <v>25.78</v>
      </c>
      <c r="M89" s="35">
        <f>'Kalk-Gaas'!M32</f>
        <v>25.78</v>
      </c>
      <c r="N89" s="35">
        <f>'Kalk-Gaas'!N32</f>
        <v>25.78</v>
      </c>
      <c r="O89" s="35">
        <f>'Kalk-Gaas'!O32</f>
        <v>25.78</v>
      </c>
      <c r="P89" s="37" t="str">
        <f>'Kalk-Gaas'!P32</f>
        <v>€/MWh</v>
      </c>
    </row>
    <row r="90" spans="1:16">
      <c r="A90" s="1" t="str">
        <f>'Kalk-Gaas'!A33</f>
        <v>Delta</v>
      </c>
      <c r="F90" s="22"/>
      <c r="G90" s="22"/>
      <c r="H90" s="72">
        <f t="shared" ref="H90:O90" si="26">H87/H89</f>
        <v>0.48569596458610925</v>
      </c>
      <c r="I90" s="72">
        <f t="shared" si="26"/>
        <v>0.48569596458610925</v>
      </c>
      <c r="J90" s="72">
        <f t="shared" si="26"/>
        <v>0.48569596458610925</v>
      </c>
      <c r="K90" s="72">
        <f t="shared" si="26"/>
        <v>0.48569596458610925</v>
      </c>
      <c r="L90" s="72">
        <f t="shared" si="26"/>
        <v>0.48569596458610925</v>
      </c>
      <c r="M90" s="72">
        <f t="shared" si="26"/>
        <v>0.48569596458610925</v>
      </c>
      <c r="N90" s="72">
        <f t="shared" si="26"/>
        <v>0.48569596458610925</v>
      </c>
      <c r="O90" s="72">
        <f t="shared" si="26"/>
        <v>0.48569596458610925</v>
      </c>
    </row>
    <row r="91" spans="1:16">
      <c r="A91" s="1"/>
    </row>
    <row r="92" spans="1:16">
      <c r="A92" s="1" t="str">
        <f>'Kalk-Gaas'!A35</f>
        <v>Gaasi elastsus</v>
      </c>
      <c r="F92" s="22"/>
      <c r="G92" s="22"/>
      <c r="H92" s="35">
        <f>'Kalk-Gaas'!H35</f>
        <v>-0.26</v>
      </c>
      <c r="I92" s="35">
        <f>'Kalk-Gaas'!I35</f>
        <v>-0.26</v>
      </c>
      <c r="J92" s="35">
        <f>'Kalk-Gaas'!J35</f>
        <v>-0.26</v>
      </c>
      <c r="K92" s="35">
        <f>'Kalk-Gaas'!K35</f>
        <v>-0.26</v>
      </c>
      <c r="L92" s="35">
        <f>'Kalk-Gaas'!L35</f>
        <v>-0.26</v>
      </c>
      <c r="M92" s="35">
        <f>'Kalk-Gaas'!M35</f>
        <v>-0.26</v>
      </c>
      <c r="N92" s="35">
        <f>'Kalk-Gaas'!N35</f>
        <v>-0.26</v>
      </c>
      <c r="O92" s="35">
        <f>'Kalk-Gaas'!O35</f>
        <v>-0.26</v>
      </c>
    </row>
    <row r="93" spans="1:16">
      <c r="A93" s="1" t="str">
        <f>'Kalk-Gaas'!A36</f>
        <v>Elastsus x Delta</v>
      </c>
      <c r="F93" s="22"/>
      <c r="G93" s="22"/>
      <c r="H93" s="35">
        <f t="shared" ref="H93:O93" si="27">H92*H90</f>
        <v>-0.12628095079238841</v>
      </c>
      <c r="I93" s="35">
        <f t="shared" si="27"/>
        <v>-0.12628095079238841</v>
      </c>
      <c r="J93" s="35">
        <f t="shared" si="27"/>
        <v>-0.12628095079238841</v>
      </c>
      <c r="K93" s="35">
        <f t="shared" si="27"/>
        <v>-0.12628095079238841</v>
      </c>
      <c r="L93" s="35">
        <f t="shared" si="27"/>
        <v>-0.12628095079238841</v>
      </c>
      <c r="M93" s="35">
        <f t="shared" si="27"/>
        <v>-0.12628095079238841</v>
      </c>
      <c r="N93" s="35">
        <f t="shared" si="27"/>
        <v>-0.12628095079238841</v>
      </c>
      <c r="O93" s="35">
        <f t="shared" si="27"/>
        <v>-0.12628095079238841</v>
      </c>
    </row>
    <row r="94" spans="1:16">
      <c r="A94" s="1"/>
    </row>
    <row r="95" spans="1:16">
      <c r="A95" s="1" t="str">
        <f>'Kalk-Gaas'!A38</f>
        <v>Gaasi tarbimine muu</v>
      </c>
      <c r="F95" s="22"/>
      <c r="G95" s="22"/>
      <c r="H95" s="35">
        <f>'Kalk-Gaas'!H38</f>
        <v>424124.99999999994</v>
      </c>
      <c r="I95" s="35">
        <f>'Kalk-Gaas'!I38</f>
        <v>424124.99999999994</v>
      </c>
      <c r="J95" s="35">
        <f>'Kalk-Gaas'!J38</f>
        <v>424124.99999999994</v>
      </c>
      <c r="K95" s="35">
        <f>'Kalk-Gaas'!K38</f>
        <v>424124.99999999994</v>
      </c>
      <c r="L95" s="35">
        <f>'Kalk-Gaas'!L38</f>
        <v>424124.99999999994</v>
      </c>
      <c r="M95" s="35">
        <f>'Kalk-Gaas'!M38</f>
        <v>424124.99999999994</v>
      </c>
      <c r="N95" s="35">
        <f>'Kalk-Gaas'!N38</f>
        <v>424124.99999999994</v>
      </c>
      <c r="O95" s="35">
        <f>'Kalk-Gaas'!O38</f>
        <v>424124.99999999994</v>
      </c>
      <c r="P95" s="37" t="str">
        <f>'Kalk-Gaas'!P38</f>
        <v>MWh</v>
      </c>
    </row>
    <row r="96" spans="1:16">
      <c r="A96" s="1" t="str">
        <f>'Kalk-Gaas'!A39</f>
        <v>Gaasi tarbimine ELi miinimummääradega</v>
      </c>
      <c r="F96" s="22"/>
      <c r="G96" s="22"/>
      <c r="H96" s="35">
        <f t="shared" ref="H96:O96" si="28">H95/(1+H93)</f>
        <v>485424.92049892357</v>
      </c>
      <c r="I96" s="35">
        <f t="shared" si="28"/>
        <v>485424.92049892357</v>
      </c>
      <c r="J96" s="35">
        <f t="shared" si="28"/>
        <v>485424.92049892357</v>
      </c>
      <c r="K96" s="35">
        <f t="shared" si="28"/>
        <v>485424.92049892357</v>
      </c>
      <c r="L96" s="35">
        <f t="shared" si="28"/>
        <v>485424.92049892357</v>
      </c>
      <c r="M96" s="35">
        <f t="shared" si="28"/>
        <v>485424.92049892357</v>
      </c>
      <c r="N96" s="35">
        <f t="shared" si="28"/>
        <v>485424.92049892357</v>
      </c>
      <c r="O96" s="35">
        <f t="shared" si="28"/>
        <v>485424.92049892357</v>
      </c>
      <c r="P96" s="37" t="str">
        <f>'Kalk-Gaas'!P39</f>
        <v>MWh</v>
      </c>
    </row>
    <row r="97" spans="1:16" s="34" customFormat="1">
      <c r="A97" s="34" t="s">
        <v>451</v>
      </c>
      <c r="B97" s="1"/>
      <c r="C97" s="1"/>
      <c r="D97" s="1"/>
      <c r="E97" s="1"/>
      <c r="F97" s="22"/>
      <c r="G97" s="22"/>
      <c r="H97" s="36">
        <f t="shared" ref="H97:O97" si="29">H96-H95</f>
        <v>61299.920498923631</v>
      </c>
      <c r="I97" s="36">
        <f t="shared" si="29"/>
        <v>61299.920498923631</v>
      </c>
      <c r="J97" s="36">
        <f t="shared" si="29"/>
        <v>61299.920498923631</v>
      </c>
      <c r="K97" s="36">
        <f t="shared" si="29"/>
        <v>61299.920498923631</v>
      </c>
      <c r="L97" s="36">
        <f t="shared" si="29"/>
        <v>61299.920498923631</v>
      </c>
      <c r="M97" s="36">
        <f t="shared" si="29"/>
        <v>61299.920498923631</v>
      </c>
      <c r="N97" s="36">
        <f t="shared" si="29"/>
        <v>61299.920498923631</v>
      </c>
      <c r="O97" s="36">
        <f t="shared" si="29"/>
        <v>61299.920498923631</v>
      </c>
      <c r="P97" s="37" t="str">
        <f>'Kalk-Gaas'!P40</f>
        <v>MWh</v>
      </c>
    </row>
    <row r="98" spans="1:16">
      <c r="A98" s="1"/>
      <c r="P98" s="12"/>
    </row>
    <row r="99" spans="1:16">
      <c r="A99" s="34" t="s">
        <v>455</v>
      </c>
      <c r="F99" s="22"/>
      <c r="G99" s="22"/>
      <c r="H99" s="36">
        <f>SUM(H97,H81) - 'Kalk-Gaas'!$F$24 - 'Kalk-Gaas'!$F$40</f>
        <v>72452.739344473695</v>
      </c>
      <c r="I99" s="36">
        <f>SUM(I97,I81) - 'Kalk-Gaas'!$F$24 - 'Kalk-Gaas'!$F$40</f>
        <v>72452.739344473695</v>
      </c>
      <c r="J99" s="36">
        <f>SUM(J97,J81) - 'Kalk-Gaas'!$F$24 - 'Kalk-Gaas'!$F$40</f>
        <v>72452.739344473695</v>
      </c>
      <c r="K99" s="36">
        <f>SUM(K97,K81) - 'Kalk-Gaas'!$F$24 - 'Kalk-Gaas'!$F$40</f>
        <v>72452.739344473695</v>
      </c>
      <c r="L99" s="36">
        <f>SUM(L97,L81) - 'Kalk-Gaas'!$F$24 - 'Kalk-Gaas'!$F$40</f>
        <v>72452.739344473695</v>
      </c>
      <c r="M99" s="36">
        <f>SUM(M97,M81) - 'Kalk-Gaas'!$F$24 - 'Kalk-Gaas'!$F$40</f>
        <v>72452.739344473695</v>
      </c>
      <c r="N99" s="36">
        <f>SUM(N97,N81) - 'Kalk-Gaas'!$F$24 - 'Kalk-Gaas'!$F$40</f>
        <v>72452.739344473695</v>
      </c>
      <c r="O99" s="36">
        <f>SUM(O97,O81) - 'Kalk-Gaas'!$F$24 - 'Kalk-Gaas'!$F$40</f>
        <v>72452.739344473695</v>
      </c>
      <c r="P99" s="12" t="s">
        <v>40</v>
      </c>
    </row>
    <row r="100" spans="1:16">
      <c r="A100" s="14" t="s">
        <v>456</v>
      </c>
      <c r="B100" s="14"/>
      <c r="C100" s="14"/>
      <c r="D100" s="14"/>
      <c r="E100" s="14"/>
      <c r="F100" s="22"/>
      <c r="G100" s="22"/>
      <c r="H100" s="32">
        <f>(H99/'Sisend-Gen'!$B$19)*'Sisend-Gen'!$F$306</f>
        <v>14646.848714427857</v>
      </c>
      <c r="I100" s="32">
        <f>(I99/'Sisend-Gen'!$B$19)*'Sisend-Gen'!$F$306</f>
        <v>14646.848714427857</v>
      </c>
      <c r="J100" s="32">
        <f>(J99/'Sisend-Gen'!$B$19)*'Sisend-Gen'!$F$306</f>
        <v>14646.848714427857</v>
      </c>
      <c r="K100" s="32">
        <f>(K99/'Sisend-Gen'!$B$19)*'Sisend-Gen'!$F$306</f>
        <v>14646.848714427857</v>
      </c>
      <c r="L100" s="32">
        <f>(L99/'Sisend-Gen'!$B$19)*'Sisend-Gen'!$F$306</f>
        <v>14646.848714427857</v>
      </c>
      <c r="M100" s="32">
        <f>(M99/'Sisend-Gen'!$B$19)*'Sisend-Gen'!$F$306</f>
        <v>14646.848714427857</v>
      </c>
      <c r="N100" s="32">
        <f>(N99/'Sisend-Gen'!$B$19)*'Sisend-Gen'!$F$306</f>
        <v>14646.848714427857</v>
      </c>
      <c r="O100" s="32">
        <f>(O99/'Sisend-Gen'!$B$19)*'Sisend-Gen'!$F$306</f>
        <v>14646.848714427857</v>
      </c>
      <c r="P100" s="12" t="s">
        <v>454</v>
      </c>
    </row>
    <row r="101" spans="1:16">
      <c r="A101" s="1"/>
      <c r="F101" s="1"/>
      <c r="G101" s="1"/>
      <c r="H101" s="1"/>
      <c r="I101" s="1"/>
      <c r="J101" s="1"/>
      <c r="K101" s="1"/>
      <c r="L101" s="1"/>
      <c r="M101" s="1"/>
      <c r="N101" s="1"/>
      <c r="O101" s="1"/>
      <c r="P101" s="12"/>
    </row>
    <row r="102" spans="1:16">
      <c r="A102" s="34" t="str">
        <f>'Kalk-Sooj'!A10</f>
        <v>Soojuse aktsiis kodumajapidamised</v>
      </c>
      <c r="F102" s="1"/>
      <c r="G102" s="1"/>
      <c r="H102" s="1"/>
      <c r="I102" s="1"/>
      <c r="J102" s="1"/>
      <c r="K102" s="1"/>
      <c r="L102" s="1"/>
      <c r="M102" s="1"/>
      <c r="N102" s="1"/>
      <c r="O102" s="1"/>
      <c r="P102" s="12"/>
    </row>
    <row r="103" spans="1:16">
      <c r="A103" s="1"/>
      <c r="F103" s="1"/>
      <c r="G103" s="1"/>
      <c r="H103" s="1"/>
      <c r="I103" s="1"/>
      <c r="J103" s="1"/>
      <c r="K103" s="1"/>
      <c r="L103" s="1"/>
      <c r="M103" s="1"/>
      <c r="N103" s="1"/>
      <c r="O103" s="1"/>
      <c r="P103" s="12"/>
    </row>
    <row r="104" spans="1:16">
      <c r="A104" s="1" t="str">
        <f>'Kalk-Sooj'!A12</f>
        <v>Eesti aktsiisimäär</v>
      </c>
      <c r="F104" s="22"/>
      <c r="G104" s="22"/>
      <c r="H104" s="35">
        <f t="shared" ref="H104:O104" si="30">H29</f>
        <v>11.069828081719157</v>
      </c>
      <c r="I104" s="35">
        <f t="shared" si="30"/>
        <v>11.069828081719157</v>
      </c>
      <c r="J104" s="35">
        <f t="shared" si="30"/>
        <v>11.069828081719157</v>
      </c>
      <c r="K104" s="35">
        <f t="shared" si="30"/>
        <v>11.069828081719157</v>
      </c>
      <c r="L104" s="35">
        <f t="shared" si="30"/>
        <v>11.069828081719157</v>
      </c>
      <c r="M104" s="35">
        <f t="shared" si="30"/>
        <v>11.069828081719157</v>
      </c>
      <c r="N104" s="35">
        <f t="shared" si="30"/>
        <v>11.069828081719157</v>
      </c>
      <c r="O104" s="35">
        <f t="shared" si="30"/>
        <v>11.069828081719157</v>
      </c>
      <c r="P104" s="12" t="str">
        <f>'Kalk-Sooj'!P12</f>
        <v>€/MWh</v>
      </c>
    </row>
    <row r="105" spans="1:16">
      <c r="A105" s="1" t="str">
        <f>'Kalk-Sooj'!A13</f>
        <v>Euroopa Liidu miinimummäär</v>
      </c>
      <c r="F105" s="22"/>
      <c r="G105" s="22"/>
      <c r="H105" s="35">
        <f>'Kalk-Sooj'!H13</f>
        <v>0.26167119599068944</v>
      </c>
      <c r="I105" s="35">
        <f>'Kalk-Sooj'!I13</f>
        <v>0.26167119599068944</v>
      </c>
      <c r="J105" s="35">
        <f>'Kalk-Sooj'!J13</f>
        <v>0.26167119599068944</v>
      </c>
      <c r="K105" s="35">
        <f>'Kalk-Sooj'!K13</f>
        <v>0.26167119599068944</v>
      </c>
      <c r="L105" s="35">
        <f>'Kalk-Sooj'!L13</f>
        <v>0.26167119599068944</v>
      </c>
      <c r="M105" s="35">
        <f>'Kalk-Sooj'!M13</f>
        <v>0.26167119599068944</v>
      </c>
      <c r="N105" s="35">
        <f>'Kalk-Sooj'!N13</f>
        <v>0.26167119599068944</v>
      </c>
      <c r="O105" s="35">
        <f>'Kalk-Sooj'!O13</f>
        <v>0.26167119599068944</v>
      </c>
      <c r="P105" s="12" t="str">
        <f>'Kalk-Sooj'!P13</f>
        <v>€/MWh</v>
      </c>
    </row>
    <row r="106" spans="1:16">
      <c r="A106" s="1" t="str">
        <f>'Kalk-Sooj'!A14</f>
        <v>Vahe aktsiisimäärades</v>
      </c>
      <c r="F106" s="22"/>
      <c r="G106" s="22"/>
      <c r="H106" s="35">
        <f t="shared" ref="H106:O106" si="31">H104-H105</f>
        <v>10.808156885728467</v>
      </c>
      <c r="I106" s="35">
        <f t="shared" si="31"/>
        <v>10.808156885728467</v>
      </c>
      <c r="J106" s="35">
        <f t="shared" si="31"/>
        <v>10.808156885728467</v>
      </c>
      <c r="K106" s="35">
        <f t="shared" si="31"/>
        <v>10.808156885728467</v>
      </c>
      <c r="L106" s="35">
        <f t="shared" si="31"/>
        <v>10.808156885728467</v>
      </c>
      <c r="M106" s="35">
        <f t="shared" si="31"/>
        <v>10.808156885728467</v>
      </c>
      <c r="N106" s="35">
        <f t="shared" si="31"/>
        <v>10.808156885728467</v>
      </c>
      <c r="O106" s="35">
        <f t="shared" si="31"/>
        <v>10.808156885728467</v>
      </c>
      <c r="P106" s="12" t="str">
        <f>'Kalk-Sooj'!P14</f>
        <v>€/MWh</v>
      </c>
    </row>
    <row r="107" spans="1:16">
      <c r="A107" s="1"/>
      <c r="P107" s="12"/>
    </row>
    <row r="108" spans="1:16">
      <c r="A108" s="1" t="str">
        <f>'Kalk-Sooj'!A16</f>
        <v>Soojuse hind kodumajapidamised</v>
      </c>
      <c r="F108" s="22"/>
      <c r="G108" s="22"/>
      <c r="H108" s="35">
        <f>'Kalk-Sooj'!H16</f>
        <v>75.599999999999994</v>
      </c>
      <c r="I108" s="35">
        <f>'Kalk-Sooj'!I16</f>
        <v>75.599999999999994</v>
      </c>
      <c r="J108" s="35">
        <f>'Kalk-Sooj'!J16</f>
        <v>75.599999999999994</v>
      </c>
      <c r="K108" s="35">
        <f>'Kalk-Sooj'!K16</f>
        <v>75.599999999999994</v>
      </c>
      <c r="L108" s="35">
        <f>'Kalk-Sooj'!L16</f>
        <v>75.599999999999994</v>
      </c>
      <c r="M108" s="35">
        <f>'Kalk-Sooj'!M16</f>
        <v>75.599999999999994</v>
      </c>
      <c r="N108" s="35">
        <f>'Kalk-Sooj'!N16</f>
        <v>75.599999999999994</v>
      </c>
      <c r="O108" s="35">
        <f>'Kalk-Sooj'!O16</f>
        <v>75.599999999999994</v>
      </c>
      <c r="P108" s="12" t="str">
        <f>'Kalk-Sooj'!P16</f>
        <v>€/MWh</v>
      </c>
    </row>
    <row r="109" spans="1:16">
      <c r="A109" s="1" t="str">
        <f>'Kalk-Sooj'!A17</f>
        <v>Delta</v>
      </c>
      <c r="F109" s="22"/>
      <c r="G109" s="22"/>
      <c r="H109" s="72">
        <f t="shared" ref="H109:O109" si="32">H106/H108</f>
        <v>0.14296503817101147</v>
      </c>
      <c r="I109" s="72">
        <f t="shared" si="32"/>
        <v>0.14296503817101147</v>
      </c>
      <c r="J109" s="72">
        <f t="shared" si="32"/>
        <v>0.14296503817101147</v>
      </c>
      <c r="K109" s="72">
        <f t="shared" si="32"/>
        <v>0.14296503817101147</v>
      </c>
      <c r="L109" s="72">
        <f t="shared" si="32"/>
        <v>0.14296503817101147</v>
      </c>
      <c r="M109" s="72">
        <f t="shared" si="32"/>
        <v>0.14296503817101147</v>
      </c>
      <c r="N109" s="72">
        <f t="shared" si="32"/>
        <v>0.14296503817101147</v>
      </c>
      <c r="O109" s="72">
        <f t="shared" si="32"/>
        <v>0.14296503817101147</v>
      </c>
      <c r="P109" s="12"/>
    </row>
    <row r="110" spans="1:16">
      <c r="A110" s="1"/>
      <c r="P110" s="12"/>
    </row>
    <row r="111" spans="1:16">
      <c r="A111" s="1" t="str">
        <f>'Kalk-Sooj'!A19</f>
        <v>Soojuse elastsus</v>
      </c>
      <c r="F111" s="22"/>
      <c r="G111" s="22"/>
      <c r="H111" s="35">
        <f>'Kalk-Sooj'!H19</f>
        <v>-0.28000000000000003</v>
      </c>
      <c r="I111" s="35">
        <f>'Kalk-Sooj'!I19</f>
        <v>-0.28000000000000003</v>
      </c>
      <c r="J111" s="35">
        <f>'Kalk-Sooj'!J19</f>
        <v>-0.28000000000000003</v>
      </c>
      <c r="K111" s="35">
        <f>'Kalk-Sooj'!K19</f>
        <v>-0.28000000000000003</v>
      </c>
      <c r="L111" s="35">
        <f>'Kalk-Sooj'!L19</f>
        <v>-0.28000000000000003</v>
      </c>
      <c r="M111" s="35">
        <f>'Kalk-Sooj'!M19</f>
        <v>-0.28000000000000003</v>
      </c>
      <c r="N111" s="35">
        <f>'Kalk-Sooj'!N19</f>
        <v>-0.28000000000000003</v>
      </c>
      <c r="O111" s="35">
        <f>'Kalk-Sooj'!O19</f>
        <v>-0.28000000000000003</v>
      </c>
      <c r="P111" s="12"/>
    </row>
    <row r="112" spans="1:16">
      <c r="A112" s="1" t="str">
        <f>'Kalk-Sooj'!A20</f>
        <v>Elastsus x Delta</v>
      </c>
      <c r="F112" s="22"/>
      <c r="G112" s="22"/>
      <c r="H112" s="35">
        <f t="shared" ref="H112:O112" si="33">H111*H109</f>
        <v>-4.0030210687883219E-2</v>
      </c>
      <c r="I112" s="35">
        <f t="shared" si="33"/>
        <v>-4.0030210687883219E-2</v>
      </c>
      <c r="J112" s="35">
        <f t="shared" si="33"/>
        <v>-4.0030210687883219E-2</v>
      </c>
      <c r="K112" s="35">
        <f t="shared" si="33"/>
        <v>-4.0030210687883219E-2</v>
      </c>
      <c r="L112" s="35">
        <f t="shared" si="33"/>
        <v>-4.0030210687883219E-2</v>
      </c>
      <c r="M112" s="35">
        <f t="shared" si="33"/>
        <v>-4.0030210687883219E-2</v>
      </c>
      <c r="N112" s="35">
        <f t="shared" si="33"/>
        <v>-4.0030210687883219E-2</v>
      </c>
      <c r="O112" s="35">
        <f t="shared" si="33"/>
        <v>-4.0030210687883219E-2</v>
      </c>
      <c r="P112" s="12"/>
    </row>
    <row r="113" spans="1:16">
      <c r="A113" s="1"/>
      <c r="P113" s="12"/>
    </row>
    <row r="114" spans="1:16">
      <c r="A114" s="1" t="str">
        <f>'Kalk-Sooj'!A22</f>
        <v>Soojuse tarbimine kodumajapidamised</v>
      </c>
      <c r="F114" s="22"/>
      <c r="G114" s="22"/>
      <c r="H114" s="22">
        <f>'Kalk-Sooj'!H22</f>
        <v>3750000</v>
      </c>
      <c r="I114" s="22">
        <f>'Kalk-Sooj'!I22</f>
        <v>3750000</v>
      </c>
      <c r="J114" s="22">
        <f>'Kalk-Sooj'!J22</f>
        <v>3750000</v>
      </c>
      <c r="K114" s="22">
        <f>'Kalk-Sooj'!K22</f>
        <v>3750000</v>
      </c>
      <c r="L114" s="22">
        <f>'Kalk-Sooj'!L22</f>
        <v>3750000</v>
      </c>
      <c r="M114" s="22">
        <f>'Kalk-Sooj'!M22</f>
        <v>3750000</v>
      </c>
      <c r="N114" s="22">
        <f>'Kalk-Sooj'!N22</f>
        <v>3750000</v>
      </c>
      <c r="O114" s="22">
        <f>'Kalk-Sooj'!O22</f>
        <v>3750000</v>
      </c>
      <c r="P114" s="12" t="str">
        <f>'Kalk-Sooj'!P22</f>
        <v>MWh</v>
      </c>
    </row>
    <row r="115" spans="1:16">
      <c r="A115" s="1" t="str">
        <f>'Kalk-Sooj'!A23</f>
        <v>Soojuse tarbimine ELi miinimummääradega</v>
      </c>
      <c r="F115" s="22"/>
      <c r="G115" s="22"/>
      <c r="H115" s="22">
        <f t="shared" ref="H115:O115" si="34">H114/(1+H112)</f>
        <v>3906372.9314722796</v>
      </c>
      <c r="I115" s="22">
        <f t="shared" si="34"/>
        <v>3906372.9314722796</v>
      </c>
      <c r="J115" s="22">
        <f t="shared" si="34"/>
        <v>3906372.9314722796</v>
      </c>
      <c r="K115" s="22">
        <f t="shared" si="34"/>
        <v>3906372.9314722796</v>
      </c>
      <c r="L115" s="22">
        <f t="shared" si="34"/>
        <v>3906372.9314722796</v>
      </c>
      <c r="M115" s="22">
        <f t="shared" si="34"/>
        <v>3906372.9314722796</v>
      </c>
      <c r="N115" s="22">
        <f t="shared" si="34"/>
        <v>3906372.9314722796</v>
      </c>
      <c r="O115" s="22">
        <f t="shared" si="34"/>
        <v>3906372.9314722796</v>
      </c>
      <c r="P115" s="12" t="str">
        <f>'Kalk-Sooj'!P23</f>
        <v>MWh</v>
      </c>
    </row>
    <row r="116" spans="1:16" s="34" customFormat="1">
      <c r="A116" s="14" t="s">
        <v>451</v>
      </c>
      <c r="B116" s="14"/>
      <c r="C116" s="14"/>
      <c r="D116" s="14"/>
      <c r="E116" s="14"/>
      <c r="F116" s="22"/>
      <c r="G116" s="22"/>
      <c r="H116" s="32">
        <f t="shared" ref="H116:O116" si="35">H115-H114</f>
        <v>156372.9314722796</v>
      </c>
      <c r="I116" s="32">
        <f t="shared" si="35"/>
        <v>156372.9314722796</v>
      </c>
      <c r="J116" s="32">
        <f t="shared" si="35"/>
        <v>156372.9314722796</v>
      </c>
      <c r="K116" s="32">
        <f t="shared" si="35"/>
        <v>156372.9314722796</v>
      </c>
      <c r="L116" s="32">
        <f t="shared" si="35"/>
        <v>156372.9314722796</v>
      </c>
      <c r="M116" s="32">
        <f t="shared" si="35"/>
        <v>156372.9314722796</v>
      </c>
      <c r="N116" s="32">
        <f t="shared" si="35"/>
        <v>156372.9314722796</v>
      </c>
      <c r="O116" s="32">
        <f t="shared" si="35"/>
        <v>156372.9314722796</v>
      </c>
      <c r="P116" s="12" t="str">
        <f>'Kalk-Sooj'!P24</f>
        <v>MWh</v>
      </c>
    </row>
    <row r="117" spans="1:16">
      <c r="A117" s="1"/>
      <c r="F117" s="1"/>
      <c r="G117" s="1"/>
      <c r="H117" s="1"/>
      <c r="I117" s="1"/>
      <c r="J117" s="1"/>
      <c r="K117" s="1"/>
      <c r="L117" s="1"/>
      <c r="M117" s="1"/>
      <c r="N117" s="1"/>
      <c r="O117" s="1"/>
      <c r="P117" s="12"/>
    </row>
    <row r="118" spans="1:16">
      <c r="A118" s="34" t="str">
        <f>'Kalk-Sooj'!A26</f>
        <v>Soojuse aktsiis muu</v>
      </c>
      <c r="F118" s="1"/>
      <c r="G118" s="1"/>
      <c r="H118" s="1"/>
      <c r="I118" s="1"/>
      <c r="J118" s="1"/>
      <c r="K118" s="1"/>
      <c r="L118" s="1"/>
      <c r="M118" s="1"/>
      <c r="N118" s="1"/>
      <c r="O118" s="1"/>
      <c r="P118" s="12"/>
    </row>
    <row r="119" spans="1:16">
      <c r="A119" s="1"/>
      <c r="F119" s="1"/>
      <c r="G119" s="1"/>
      <c r="H119" s="1"/>
      <c r="I119" s="1"/>
      <c r="J119" s="1"/>
      <c r="K119" s="1"/>
      <c r="L119" s="1"/>
      <c r="M119" s="1"/>
      <c r="N119" s="1"/>
      <c r="O119" s="1"/>
      <c r="P119" s="12"/>
    </row>
    <row r="120" spans="1:16">
      <c r="A120" s="1" t="str">
        <f>'Kalk-Sooj'!A28</f>
        <v>Eesti aktsiisimäär</v>
      </c>
      <c r="F120" s="22"/>
      <c r="G120" s="22"/>
      <c r="H120" s="22">
        <f t="shared" ref="H120:O120" si="36">H28</f>
        <v>12.669828081719157</v>
      </c>
      <c r="I120" s="22">
        <f t="shared" si="36"/>
        <v>12.669828081719157</v>
      </c>
      <c r="J120" s="22">
        <f t="shared" si="36"/>
        <v>12.669828081719157</v>
      </c>
      <c r="K120" s="22">
        <f t="shared" si="36"/>
        <v>12.669828081719157</v>
      </c>
      <c r="L120" s="22">
        <f t="shared" si="36"/>
        <v>12.669828081719157</v>
      </c>
      <c r="M120" s="22">
        <f t="shared" si="36"/>
        <v>12.669828081719157</v>
      </c>
      <c r="N120" s="22">
        <f t="shared" si="36"/>
        <v>12.669828081719157</v>
      </c>
      <c r="O120" s="22">
        <f t="shared" si="36"/>
        <v>12.669828081719157</v>
      </c>
      <c r="P120" s="12" t="str">
        <f>'Kalk-Sooj'!P28</f>
        <v>€/MWh</v>
      </c>
    </row>
    <row r="121" spans="1:16">
      <c r="A121" s="1" t="str">
        <f>'Kalk-Sooj'!A29</f>
        <v>Euroopa Liidu miinimummäär</v>
      </c>
      <c r="F121" s="22"/>
      <c r="G121" s="22"/>
      <c r="H121" s="22">
        <f>'Kalk-Sooj'!H29</f>
        <v>0.26167119599068944</v>
      </c>
      <c r="I121" s="22">
        <f>'Kalk-Sooj'!I29</f>
        <v>0.26167119599068944</v>
      </c>
      <c r="J121" s="22">
        <f>'Kalk-Sooj'!J29</f>
        <v>0.26167119599068944</v>
      </c>
      <c r="K121" s="22">
        <f>'Kalk-Sooj'!K29</f>
        <v>0.26167119599068944</v>
      </c>
      <c r="L121" s="22">
        <f>'Kalk-Sooj'!L29</f>
        <v>0.26167119599068944</v>
      </c>
      <c r="M121" s="22">
        <f>'Kalk-Sooj'!M29</f>
        <v>0.26167119599068944</v>
      </c>
      <c r="N121" s="22">
        <f>'Kalk-Sooj'!N29</f>
        <v>0.26167119599068944</v>
      </c>
      <c r="O121" s="22">
        <f>'Kalk-Sooj'!O29</f>
        <v>0.26167119599068944</v>
      </c>
      <c r="P121" s="12" t="str">
        <f>'Kalk-Sooj'!P29</f>
        <v>€/MWh</v>
      </c>
    </row>
    <row r="122" spans="1:16">
      <c r="A122" s="1" t="str">
        <f>'Kalk-Sooj'!A30</f>
        <v>Vahe aktsiisimäärades</v>
      </c>
      <c r="F122" s="22"/>
      <c r="G122" s="22"/>
      <c r="H122" s="22">
        <f t="shared" ref="H122:O122" si="37">H120-H121</f>
        <v>12.408156885728467</v>
      </c>
      <c r="I122" s="22">
        <f t="shared" si="37"/>
        <v>12.408156885728467</v>
      </c>
      <c r="J122" s="22">
        <f t="shared" si="37"/>
        <v>12.408156885728467</v>
      </c>
      <c r="K122" s="22">
        <f t="shared" si="37"/>
        <v>12.408156885728467</v>
      </c>
      <c r="L122" s="22">
        <f t="shared" si="37"/>
        <v>12.408156885728467</v>
      </c>
      <c r="M122" s="22">
        <f t="shared" si="37"/>
        <v>12.408156885728467</v>
      </c>
      <c r="N122" s="22">
        <f t="shared" si="37"/>
        <v>12.408156885728467</v>
      </c>
      <c r="O122" s="22">
        <f t="shared" si="37"/>
        <v>12.408156885728467</v>
      </c>
      <c r="P122" s="12" t="str">
        <f>'Kalk-Sooj'!P30</f>
        <v>€/MWh</v>
      </c>
    </row>
    <row r="123" spans="1:16">
      <c r="A123" s="1"/>
    </row>
    <row r="124" spans="1:16">
      <c r="A124" s="1" t="str">
        <f>'Kalk-Sooj'!A32</f>
        <v>Soojuse hind muu</v>
      </c>
      <c r="F124" s="22"/>
      <c r="G124" s="22"/>
      <c r="H124" s="35">
        <f>'Kalk-Sooj'!H32</f>
        <v>78.012</v>
      </c>
      <c r="I124" s="35">
        <f>'Kalk-Sooj'!I32</f>
        <v>78.012</v>
      </c>
      <c r="J124" s="35">
        <f>'Kalk-Sooj'!J32</f>
        <v>78.012</v>
      </c>
      <c r="K124" s="35">
        <f>'Kalk-Sooj'!K32</f>
        <v>78.012</v>
      </c>
      <c r="L124" s="35">
        <f>'Kalk-Sooj'!L32</f>
        <v>78.012</v>
      </c>
      <c r="M124" s="35">
        <f>'Kalk-Sooj'!M32</f>
        <v>78.012</v>
      </c>
      <c r="N124" s="35">
        <f>'Kalk-Sooj'!N32</f>
        <v>78.012</v>
      </c>
      <c r="O124" s="35">
        <f>'Kalk-Sooj'!O32</f>
        <v>78.012</v>
      </c>
      <c r="P124" s="37" t="str">
        <f>'Kalk-Sooj'!P32</f>
        <v>€/MWh</v>
      </c>
    </row>
    <row r="125" spans="1:16">
      <c r="A125" s="1" t="str">
        <f>'Kalk-Sooj'!A33</f>
        <v>Delta</v>
      </c>
      <c r="F125" s="22"/>
      <c r="G125" s="22"/>
      <c r="H125" s="72">
        <f t="shared" ref="H125:O125" si="38">H122/H124</f>
        <v>0.15905446451479857</v>
      </c>
      <c r="I125" s="72">
        <f t="shared" si="38"/>
        <v>0.15905446451479857</v>
      </c>
      <c r="J125" s="72">
        <f t="shared" si="38"/>
        <v>0.15905446451479857</v>
      </c>
      <c r="K125" s="72">
        <f t="shared" si="38"/>
        <v>0.15905446451479857</v>
      </c>
      <c r="L125" s="72">
        <f t="shared" si="38"/>
        <v>0.15905446451479857</v>
      </c>
      <c r="M125" s="72">
        <f t="shared" si="38"/>
        <v>0.15905446451479857</v>
      </c>
      <c r="N125" s="72">
        <f t="shared" si="38"/>
        <v>0.15905446451479857</v>
      </c>
      <c r="O125" s="72">
        <f t="shared" si="38"/>
        <v>0.15905446451479857</v>
      </c>
    </row>
    <row r="126" spans="1:16">
      <c r="A126" s="1"/>
    </row>
    <row r="127" spans="1:16">
      <c r="A127" s="1" t="str">
        <f>'Kalk-Sooj'!A35</f>
        <v>Soojuse elastsus</v>
      </c>
      <c r="F127" s="22"/>
      <c r="G127" s="22"/>
      <c r="H127" s="35">
        <f>'Kalk-Sooj'!H35</f>
        <v>-0.28000000000000003</v>
      </c>
      <c r="I127" s="35">
        <f>'Kalk-Sooj'!I35</f>
        <v>-0.28000000000000003</v>
      </c>
      <c r="J127" s="35">
        <f>'Kalk-Sooj'!J35</f>
        <v>-0.28000000000000003</v>
      </c>
      <c r="K127" s="35">
        <f>'Kalk-Sooj'!K35</f>
        <v>-0.28000000000000003</v>
      </c>
      <c r="L127" s="35">
        <f>'Kalk-Sooj'!L35</f>
        <v>-0.28000000000000003</v>
      </c>
      <c r="M127" s="35">
        <f>'Kalk-Sooj'!M35</f>
        <v>-0.28000000000000003</v>
      </c>
      <c r="N127" s="35">
        <f>'Kalk-Sooj'!N35</f>
        <v>-0.28000000000000003</v>
      </c>
      <c r="O127" s="35">
        <f>'Kalk-Sooj'!O35</f>
        <v>-0.28000000000000003</v>
      </c>
    </row>
    <row r="128" spans="1:16">
      <c r="A128" s="1" t="str">
        <f>'Kalk-Sooj'!A36</f>
        <v>Elastsus x Delta</v>
      </c>
      <c r="F128" s="22"/>
      <c r="G128" s="22"/>
      <c r="H128" s="35">
        <f t="shared" ref="H128:O128" si="39">H127*H125</f>
        <v>-4.4535250064143606E-2</v>
      </c>
      <c r="I128" s="35">
        <f t="shared" si="39"/>
        <v>-4.4535250064143606E-2</v>
      </c>
      <c r="J128" s="35">
        <f t="shared" si="39"/>
        <v>-4.4535250064143606E-2</v>
      </c>
      <c r="K128" s="35">
        <f t="shared" si="39"/>
        <v>-4.4535250064143606E-2</v>
      </c>
      <c r="L128" s="35">
        <f t="shared" si="39"/>
        <v>-4.4535250064143606E-2</v>
      </c>
      <c r="M128" s="35">
        <f t="shared" si="39"/>
        <v>-4.4535250064143606E-2</v>
      </c>
      <c r="N128" s="35">
        <f t="shared" si="39"/>
        <v>-4.4535250064143606E-2</v>
      </c>
      <c r="O128" s="35">
        <f t="shared" si="39"/>
        <v>-4.4535250064143606E-2</v>
      </c>
    </row>
    <row r="129" spans="1:16">
      <c r="A129" s="1"/>
    </row>
    <row r="130" spans="1:16">
      <c r="A130" s="1" t="str">
        <f>'Kalk-Sooj'!A38</f>
        <v>Soojuse tarbimine muu</v>
      </c>
      <c r="F130" s="22"/>
      <c r="G130" s="22"/>
      <c r="H130" s="22">
        <f>'Kalk-Sooj'!H38</f>
        <v>4375000</v>
      </c>
      <c r="I130" s="22">
        <f>'Kalk-Sooj'!I38</f>
        <v>4375000</v>
      </c>
      <c r="J130" s="22">
        <f>'Kalk-Sooj'!J38</f>
        <v>4375000</v>
      </c>
      <c r="K130" s="22">
        <f>'Kalk-Sooj'!K38</f>
        <v>4375000</v>
      </c>
      <c r="L130" s="22">
        <f>'Kalk-Sooj'!L38</f>
        <v>4375000</v>
      </c>
      <c r="M130" s="22">
        <f>'Kalk-Sooj'!M38</f>
        <v>4375000</v>
      </c>
      <c r="N130" s="22">
        <f>'Kalk-Sooj'!N38</f>
        <v>4375000</v>
      </c>
      <c r="O130" s="22">
        <f>'Kalk-Sooj'!O38</f>
        <v>4375000</v>
      </c>
      <c r="P130" s="12" t="str">
        <f>'Kalk-Sooj'!P38</f>
        <v>MWh</v>
      </c>
    </row>
    <row r="131" spans="1:16">
      <c r="A131" s="1" t="str">
        <f>'Kalk-Sooj'!A39</f>
        <v>Soojuse tarbimine ELi miinimummääradega</v>
      </c>
      <c r="F131" s="22"/>
      <c r="G131" s="22"/>
      <c r="H131" s="22">
        <f t="shared" ref="H131:O131" si="40">H130/(1+H128)</f>
        <v>4578923.5032414421</v>
      </c>
      <c r="I131" s="22">
        <f t="shared" si="40"/>
        <v>4578923.5032414421</v>
      </c>
      <c r="J131" s="22">
        <f t="shared" si="40"/>
        <v>4578923.5032414421</v>
      </c>
      <c r="K131" s="22">
        <f t="shared" si="40"/>
        <v>4578923.5032414421</v>
      </c>
      <c r="L131" s="22">
        <f t="shared" si="40"/>
        <v>4578923.5032414421</v>
      </c>
      <c r="M131" s="22">
        <f t="shared" si="40"/>
        <v>4578923.5032414421</v>
      </c>
      <c r="N131" s="22">
        <f t="shared" si="40"/>
        <v>4578923.5032414421</v>
      </c>
      <c r="O131" s="22">
        <f t="shared" si="40"/>
        <v>4578923.5032414421</v>
      </c>
      <c r="P131" s="12" t="str">
        <f>'Kalk-Sooj'!P39</f>
        <v>MWh</v>
      </c>
    </row>
    <row r="132" spans="1:16" s="34" customFormat="1">
      <c r="A132" s="14" t="s">
        <v>451</v>
      </c>
      <c r="B132" s="14"/>
      <c r="C132" s="14"/>
      <c r="D132" s="14"/>
      <c r="E132" s="14"/>
      <c r="F132" s="22"/>
      <c r="G132" s="22"/>
      <c r="H132" s="32">
        <f t="shared" ref="H132:O132" si="41">H131-H130</f>
        <v>203923.50324144214</v>
      </c>
      <c r="I132" s="32">
        <f t="shared" si="41"/>
        <v>203923.50324144214</v>
      </c>
      <c r="J132" s="32">
        <f t="shared" si="41"/>
        <v>203923.50324144214</v>
      </c>
      <c r="K132" s="32">
        <f t="shared" si="41"/>
        <v>203923.50324144214</v>
      </c>
      <c r="L132" s="32">
        <f t="shared" si="41"/>
        <v>203923.50324144214</v>
      </c>
      <c r="M132" s="32">
        <f t="shared" si="41"/>
        <v>203923.50324144214</v>
      </c>
      <c r="N132" s="32">
        <f t="shared" si="41"/>
        <v>203923.50324144214</v>
      </c>
      <c r="O132" s="32">
        <f t="shared" si="41"/>
        <v>203923.50324144214</v>
      </c>
      <c r="P132" s="12" t="str">
        <f>'Kalk-Sooj'!P40</f>
        <v>MWh</v>
      </c>
    </row>
    <row r="133" spans="1:16">
      <c r="A133" s="1"/>
    </row>
    <row r="134" spans="1:16" s="34" customFormat="1">
      <c r="A134" s="14" t="s">
        <v>457</v>
      </c>
      <c r="B134" s="14"/>
      <c r="C134" s="14"/>
      <c r="D134" s="14"/>
      <c r="E134" s="14"/>
      <c r="F134" s="22"/>
      <c r="G134" s="22"/>
      <c r="H134" s="32">
        <f>SUM(H132,H116) - 'Kalk-Sooj'!$F$24 - 'Kalk-Sooj'!$F$40</f>
        <v>319796.26126360986</v>
      </c>
      <c r="I134" s="32">
        <f>SUM(I132,I116) - 'Kalk-Sooj'!$F$24 - 'Kalk-Sooj'!$F$40</f>
        <v>319796.26126360986</v>
      </c>
      <c r="J134" s="32">
        <f>SUM(J132,J116) - 'Kalk-Sooj'!$F$24 - 'Kalk-Sooj'!$F$40</f>
        <v>319796.26126360986</v>
      </c>
      <c r="K134" s="32">
        <f>SUM(K132,K116) - 'Kalk-Sooj'!$F$24 - 'Kalk-Sooj'!$F$40</f>
        <v>319796.26126360986</v>
      </c>
      <c r="L134" s="32">
        <f>SUM(L132,L116) - 'Kalk-Sooj'!$F$24 - 'Kalk-Sooj'!$F$40</f>
        <v>319796.26126360986</v>
      </c>
      <c r="M134" s="32">
        <f>SUM(M132,M116) - 'Kalk-Sooj'!$F$24 - 'Kalk-Sooj'!$F$40</f>
        <v>319796.26126360986</v>
      </c>
      <c r="N134" s="32">
        <f>SUM(N132,N116) - 'Kalk-Sooj'!$F$24 - 'Kalk-Sooj'!$F$40</f>
        <v>319796.26126360986</v>
      </c>
      <c r="O134" s="32">
        <f>SUM(O132,O116) - 'Kalk-Sooj'!$F$24 - 'Kalk-Sooj'!$F$40</f>
        <v>319796.26126360986</v>
      </c>
      <c r="P134" s="12" t="s">
        <v>40</v>
      </c>
    </row>
    <row r="135" spans="1:16">
      <c r="A135" s="14" t="s">
        <v>458</v>
      </c>
      <c r="B135" s="14"/>
      <c r="C135" s="14"/>
      <c r="D135" s="14"/>
      <c r="E135" s="14"/>
      <c r="F135" s="22"/>
      <c r="G135" s="22"/>
      <c r="H135" s="32">
        <f>(H134/'Sisend-Gen'!$B$19)*'Sisend-Gen'!$F$308</f>
        <v>69395.788694203336</v>
      </c>
      <c r="I135" s="32">
        <f>(I134/'Sisend-Gen'!$B$19)*'Sisend-Gen'!$F$308</f>
        <v>69395.788694203336</v>
      </c>
      <c r="J135" s="32">
        <f>(J134/'Sisend-Gen'!$B$19)*'Sisend-Gen'!$F$308</f>
        <v>69395.788694203336</v>
      </c>
      <c r="K135" s="32">
        <f>(K134/'Sisend-Gen'!$B$19)*'Sisend-Gen'!$F$308</f>
        <v>69395.788694203336</v>
      </c>
      <c r="L135" s="32">
        <f>(L134/'Sisend-Gen'!$B$19)*'Sisend-Gen'!$F$308</f>
        <v>69395.788694203336</v>
      </c>
      <c r="M135" s="32">
        <f>(M134/'Sisend-Gen'!$B$19)*'Sisend-Gen'!$F$308</f>
        <v>69395.788694203336</v>
      </c>
      <c r="N135" s="32">
        <f>(N134/'Sisend-Gen'!$B$19)*'Sisend-Gen'!$F$308</f>
        <v>69395.788694203336</v>
      </c>
      <c r="O135" s="32">
        <f>(O134/'Sisend-Gen'!$B$19)*'Sisend-Gen'!$F$308</f>
        <v>69395.788694203336</v>
      </c>
      <c r="P135" s="12" t="s">
        <v>454</v>
      </c>
    </row>
    <row r="136" spans="1:16">
      <c r="A136" s="1"/>
      <c r="F136" s="1"/>
      <c r="G136" s="1"/>
      <c r="H136" s="1"/>
      <c r="I136" s="1"/>
      <c r="J136" s="1"/>
      <c r="K136" s="1"/>
      <c r="L136" s="1"/>
      <c r="M136" s="1"/>
      <c r="N136" s="1"/>
      <c r="O136" s="1"/>
      <c r="P136" s="12"/>
    </row>
    <row r="137" spans="1:16">
      <c r="A137" s="1"/>
      <c r="F137" s="1"/>
      <c r="G137" s="1"/>
      <c r="H137" s="1"/>
      <c r="I137" s="1"/>
      <c r="J137" s="1"/>
      <c r="K137" s="1"/>
      <c r="L137" s="1"/>
      <c r="M137" s="1"/>
      <c r="N137" s="1"/>
      <c r="O137" s="1"/>
      <c r="P137" s="12"/>
    </row>
    <row r="138" spans="1:16">
      <c r="A138" s="1"/>
      <c r="F138" s="1"/>
      <c r="G138" s="1"/>
      <c r="H138" s="1"/>
      <c r="I138" s="1"/>
      <c r="J138" s="1"/>
      <c r="K138" s="1"/>
      <c r="L138" s="1"/>
      <c r="M138" s="1"/>
      <c r="N138" s="1"/>
      <c r="O138" s="1"/>
      <c r="P138" s="12"/>
    </row>
    <row r="139" spans="1:16">
      <c r="A139" s="1"/>
      <c r="F139" s="1"/>
      <c r="G139" s="1"/>
      <c r="H139" s="1"/>
      <c r="I139" s="1"/>
      <c r="J139" s="1"/>
      <c r="K139" s="1"/>
      <c r="L139" s="1"/>
      <c r="M139" s="1"/>
      <c r="N139" s="1"/>
      <c r="O139" s="1"/>
      <c r="P139" s="12"/>
    </row>
    <row r="140" spans="1:16" s="34" customFormat="1">
      <c r="A140" s="14" t="s">
        <v>459</v>
      </c>
      <c r="B140" s="14"/>
      <c r="C140" s="14"/>
      <c r="D140" s="14"/>
      <c r="E140" s="14"/>
      <c r="F140" s="22"/>
      <c r="G140" s="22"/>
      <c r="H140" s="32">
        <f>('Kalk-Elek'!H$24 + 'Kalk-Elek'!H$40 + 'Kalk-Elek'!H$56 + 'Kalk-Gaas'!H$24 + 'Kalk-Gaas'!H$40 + 'Kalk-Gaas'!H$56 + 'Kalk-Sooj'!H$24 + 'Kalk-Sooj'!H$40)/1000</f>
        <v>164.84697847892915</v>
      </c>
      <c r="I140" s="32">
        <f>('Kalk-Elek'!I$24 + 'Kalk-Elek'!I$40 + 'Kalk-Elek'!I$56 + 'Kalk-Gaas'!I$24 + 'Kalk-Gaas'!I$40 + 'Kalk-Gaas'!I$56 + 'Kalk-Sooj'!I$24 + 'Kalk-Sooj'!I$40)/1000</f>
        <v>164.84697847892915</v>
      </c>
      <c r="J140" s="32">
        <f>('Kalk-Elek'!J$24 + 'Kalk-Elek'!J$40 + 'Kalk-Elek'!J$56 + 'Kalk-Gaas'!J$24 + 'Kalk-Gaas'!J$40 + 'Kalk-Gaas'!J$56 + 'Kalk-Sooj'!J$24 + 'Kalk-Sooj'!J$40)/1000</f>
        <v>164.84697847892915</v>
      </c>
      <c r="K140" s="32">
        <f>('Kalk-Elek'!K$24 + 'Kalk-Elek'!K$40 + 'Kalk-Elek'!K$56 + 'Kalk-Gaas'!K$24 + 'Kalk-Gaas'!K$40 + 'Kalk-Gaas'!K$56 + 'Kalk-Sooj'!K$24 + 'Kalk-Sooj'!K$40)/1000</f>
        <v>164.84697847892915</v>
      </c>
      <c r="L140" s="32">
        <f>('Kalk-Elek'!L$24 + 'Kalk-Elek'!L$40 + 'Kalk-Elek'!L$56 + 'Kalk-Gaas'!L$24 + 'Kalk-Gaas'!L$40 + 'Kalk-Gaas'!L$56 + 'Kalk-Sooj'!L$24 + 'Kalk-Sooj'!L$40)/1000</f>
        <v>164.84697847892915</v>
      </c>
      <c r="M140" s="32">
        <f>('Kalk-Elek'!M$24 + 'Kalk-Elek'!M$40 + 'Kalk-Elek'!M$56 + 'Kalk-Gaas'!M$24 + 'Kalk-Gaas'!M$40 + 'Kalk-Gaas'!M$56 + 'Kalk-Sooj'!M$24 + 'Kalk-Sooj'!M$40)/1000</f>
        <v>164.84697847892915</v>
      </c>
      <c r="N140" s="32">
        <f>('Kalk-Elek'!N$24 + 'Kalk-Elek'!N$40 + 'Kalk-Elek'!N$56 + 'Kalk-Gaas'!N$24 + 'Kalk-Gaas'!N$40 + 'Kalk-Gaas'!N$56 + 'Kalk-Sooj'!N$24 + 'Kalk-Sooj'!N$40)/1000</f>
        <v>164.84697847892915</v>
      </c>
      <c r="O140" s="32">
        <f>('Kalk-Elek'!O$24 + 'Kalk-Elek'!O$40 + 'Kalk-Elek'!O$56 + 'Kalk-Gaas'!O$24 + 'Kalk-Gaas'!O$40 + 'Kalk-Gaas'!O$56 + 'Kalk-Sooj'!O$24 + 'Kalk-Sooj'!O$40)/1000</f>
        <v>164.84697847892915</v>
      </c>
      <c r="P140" s="12" t="s">
        <v>199</v>
      </c>
    </row>
    <row r="141" spans="1:16" s="34" customFormat="1">
      <c r="A141" s="14" t="s">
        <v>460</v>
      </c>
      <c r="B141" s="14"/>
      <c r="C141" s="14"/>
      <c r="D141" s="14"/>
      <c r="E141" s="14"/>
      <c r="F141" s="22"/>
      <c r="G141" s="22"/>
      <c r="H141" s="32">
        <f t="shared" ref="H141:O141" si="42">(H134+H99+H64)/1000</f>
        <v>518.39312298605523</v>
      </c>
      <c r="I141" s="32">
        <f t="shared" si="42"/>
        <v>518.39312298605523</v>
      </c>
      <c r="J141" s="32">
        <f t="shared" si="42"/>
        <v>518.39312298605523</v>
      </c>
      <c r="K141" s="32">
        <f t="shared" si="42"/>
        <v>518.39312298605523</v>
      </c>
      <c r="L141" s="32">
        <f t="shared" si="42"/>
        <v>518.39312298605523</v>
      </c>
      <c r="M141" s="32">
        <f t="shared" si="42"/>
        <v>518.39312298605523</v>
      </c>
      <c r="N141" s="32">
        <f t="shared" si="42"/>
        <v>518.39312298605523</v>
      </c>
      <c r="O141" s="32">
        <f t="shared" si="42"/>
        <v>518.39312298605523</v>
      </c>
      <c r="P141" s="12" t="s">
        <v>199</v>
      </c>
    </row>
    <row r="142" spans="1:16" s="34" customFormat="1">
      <c r="A142" s="14" t="s">
        <v>461</v>
      </c>
      <c r="B142" s="14"/>
      <c r="C142" s="14"/>
      <c r="D142" s="14"/>
      <c r="E142" s="14"/>
      <c r="F142" s="22"/>
      <c r="G142" s="22"/>
      <c r="H142" s="32">
        <f t="shared" ref="H142:O142" si="43">H141-H140</f>
        <v>353.54614450712609</v>
      </c>
      <c r="I142" s="32">
        <f t="shared" si="43"/>
        <v>353.54614450712609</v>
      </c>
      <c r="J142" s="32">
        <f t="shared" si="43"/>
        <v>353.54614450712609</v>
      </c>
      <c r="K142" s="32">
        <f t="shared" si="43"/>
        <v>353.54614450712609</v>
      </c>
      <c r="L142" s="32">
        <f t="shared" si="43"/>
        <v>353.54614450712609</v>
      </c>
      <c r="M142" s="32">
        <f t="shared" si="43"/>
        <v>353.54614450712609</v>
      </c>
      <c r="N142" s="32">
        <f t="shared" si="43"/>
        <v>353.54614450712609</v>
      </c>
      <c r="O142" s="32">
        <f t="shared" si="43"/>
        <v>353.54614450712609</v>
      </c>
      <c r="P142" s="12" t="s">
        <v>199</v>
      </c>
    </row>
    <row r="143" spans="1:16" s="34" customFormat="1">
      <c r="A143" s="14" t="s">
        <v>462</v>
      </c>
      <c r="B143" s="14"/>
      <c r="C143" s="14"/>
      <c r="D143" s="14"/>
      <c r="E143" s="14"/>
      <c r="F143" s="22"/>
      <c r="G143" s="22"/>
      <c r="H143" s="32">
        <f t="shared" ref="H143:O143" si="44">G143+H142</f>
        <v>353.54614450712609</v>
      </c>
      <c r="I143" s="32">
        <f t="shared" si="44"/>
        <v>707.09228901425217</v>
      </c>
      <c r="J143" s="32">
        <f t="shared" si="44"/>
        <v>1060.6384335213784</v>
      </c>
      <c r="K143" s="32">
        <f t="shared" si="44"/>
        <v>1414.1845780285043</v>
      </c>
      <c r="L143" s="32">
        <f t="shared" si="44"/>
        <v>1767.7307225356303</v>
      </c>
      <c r="M143" s="32">
        <f t="shared" si="44"/>
        <v>2121.2768670427563</v>
      </c>
      <c r="N143" s="32">
        <f t="shared" si="44"/>
        <v>2474.8230115498823</v>
      </c>
      <c r="O143" s="32">
        <f t="shared" si="44"/>
        <v>2828.3691560570082</v>
      </c>
      <c r="P143" s="12" t="s">
        <v>199</v>
      </c>
    </row>
    <row r="145" spans="1:16" s="34" customFormat="1">
      <c r="A145" s="14" t="s">
        <v>463</v>
      </c>
      <c r="B145" s="14"/>
      <c r="C145" s="14"/>
      <c r="D145" s="14"/>
      <c r="E145" s="14"/>
      <c r="F145" s="22"/>
      <c r="G145" s="22"/>
      <c r="H145" s="32">
        <f>('Kalk-Elek'!H102-'Kalk-Elek'!G102)+('Kalk-Gaas'!H102-'Kalk-Gaas'!G102)+('Kalk-Sooj'!H85-'Kalk-Sooj'!G85)</f>
        <v>75.610924992252194</v>
      </c>
      <c r="I145" s="32">
        <f>('Kalk-Elek'!I102-'Kalk-Elek'!H102)+('Kalk-Gaas'!I102-'Kalk-Gaas'!H102)+('Kalk-Sooj'!I85-'Kalk-Sooj'!H85)</f>
        <v>75.610924992252166</v>
      </c>
      <c r="J145" s="32">
        <f>('Kalk-Elek'!J102-'Kalk-Elek'!I102)+('Kalk-Gaas'!J102-'Kalk-Gaas'!I102)+('Kalk-Sooj'!J85-'Kalk-Sooj'!I85)</f>
        <v>75.61092499225218</v>
      </c>
      <c r="K145" s="32">
        <f>('Kalk-Elek'!K102-'Kalk-Elek'!J102)+('Kalk-Gaas'!K102-'Kalk-Gaas'!J102)+('Kalk-Sooj'!K85-'Kalk-Sooj'!J85)</f>
        <v>75.610924992252222</v>
      </c>
      <c r="L145" s="32">
        <f>('Kalk-Elek'!L102-'Kalk-Elek'!K102)+('Kalk-Gaas'!L102-'Kalk-Gaas'!K102)+('Kalk-Sooj'!L85-'Kalk-Sooj'!K85)</f>
        <v>75.610924992252137</v>
      </c>
      <c r="M145" s="32">
        <f>('Kalk-Elek'!M102-'Kalk-Elek'!L102)+('Kalk-Gaas'!M102-'Kalk-Gaas'!L102)+('Kalk-Sooj'!M85-'Kalk-Sooj'!L85)</f>
        <v>75.61092499225218</v>
      </c>
      <c r="N145" s="32">
        <f>('Kalk-Elek'!N102-'Kalk-Elek'!M102)+('Kalk-Gaas'!N102-'Kalk-Gaas'!M102)+('Kalk-Sooj'!N85-'Kalk-Sooj'!M85)</f>
        <v>75.610924992252208</v>
      </c>
      <c r="O145" s="32">
        <f>('Kalk-Elek'!O102-'Kalk-Elek'!N102)+('Kalk-Gaas'!O102-'Kalk-Gaas'!N102)+('Kalk-Sooj'!O85-'Kalk-Sooj'!N85)</f>
        <v>75.610924992252222</v>
      </c>
      <c r="P145" s="12" t="s">
        <v>464</v>
      </c>
    </row>
    <row r="146" spans="1:16" s="34" customFormat="1">
      <c r="A146" s="14" t="s">
        <v>465</v>
      </c>
      <c r="B146" s="14"/>
      <c r="C146" s="14"/>
      <c r="D146" s="14"/>
      <c r="E146" s="14"/>
      <c r="F146" s="22"/>
      <c r="G146" s="22"/>
      <c r="H146" s="32">
        <f>(H135+H100+H81)/1000</f>
        <v>127.32389276396977</v>
      </c>
      <c r="I146" s="32">
        <f t="shared" ref="I146:O146" si="45">(I135+I100+I81)/1000</f>
        <v>127.32389276396977</v>
      </c>
      <c r="J146" s="32">
        <f t="shared" si="45"/>
        <v>127.32389276396977</v>
      </c>
      <c r="K146" s="32">
        <f t="shared" si="45"/>
        <v>127.32389276396977</v>
      </c>
      <c r="L146" s="32">
        <f t="shared" si="45"/>
        <v>127.32389276396977</v>
      </c>
      <c r="M146" s="32">
        <f t="shared" si="45"/>
        <v>127.32389276396977</v>
      </c>
      <c r="N146" s="32">
        <f t="shared" si="45"/>
        <v>127.32389276396977</v>
      </c>
      <c r="O146" s="32">
        <f t="shared" si="45"/>
        <v>127.32389276396977</v>
      </c>
      <c r="P146" s="12" t="s">
        <v>464</v>
      </c>
    </row>
    <row r="147" spans="1:16" s="34" customFormat="1">
      <c r="A147" s="14" t="s">
        <v>466</v>
      </c>
      <c r="B147" s="14"/>
      <c r="C147" s="14"/>
      <c r="D147" s="14"/>
      <c r="E147" s="14"/>
      <c r="F147" s="22"/>
      <c r="G147" s="22"/>
      <c r="H147" s="32">
        <f>H146-H145</f>
        <v>51.712967771717572</v>
      </c>
      <c r="I147" s="32">
        <f t="shared" ref="I147:O147" si="46">I146-I145</f>
        <v>51.712967771717601</v>
      </c>
      <c r="J147" s="32">
        <f t="shared" si="46"/>
        <v>51.712967771717587</v>
      </c>
      <c r="K147" s="32">
        <f t="shared" si="46"/>
        <v>51.712967771717544</v>
      </c>
      <c r="L147" s="32">
        <f t="shared" si="46"/>
        <v>51.712967771717629</v>
      </c>
      <c r="M147" s="32">
        <f t="shared" si="46"/>
        <v>51.712967771717587</v>
      </c>
      <c r="N147" s="32">
        <f t="shared" si="46"/>
        <v>51.712967771717558</v>
      </c>
      <c r="O147" s="32">
        <f t="shared" si="46"/>
        <v>51.712967771717544</v>
      </c>
      <c r="P147" s="12" t="s">
        <v>464</v>
      </c>
    </row>
    <row r="148" spans="1:16" s="34" customFormat="1">
      <c r="A148" s="14" t="s">
        <v>467</v>
      </c>
      <c r="B148" s="14"/>
      <c r="C148" s="14"/>
      <c r="D148" s="14"/>
      <c r="E148" s="14"/>
      <c r="F148" s="22"/>
      <c r="G148" s="22"/>
      <c r="H148" s="32">
        <f>G148+H147</f>
        <v>51.712967771717572</v>
      </c>
      <c r="I148" s="32">
        <f t="shared" ref="I148:O148" si="47">H148+I147</f>
        <v>103.42593554343517</v>
      </c>
      <c r="J148" s="32">
        <f t="shared" si="47"/>
        <v>155.13890331515276</v>
      </c>
      <c r="K148" s="32">
        <f t="shared" si="47"/>
        <v>206.85187108687029</v>
      </c>
      <c r="L148" s="32">
        <f t="shared" si="47"/>
        <v>258.5648388585879</v>
      </c>
      <c r="M148" s="32">
        <f t="shared" si="47"/>
        <v>310.27780663030546</v>
      </c>
      <c r="N148" s="32">
        <f t="shared" si="47"/>
        <v>361.99077440202302</v>
      </c>
      <c r="O148" s="32">
        <f t="shared" si="47"/>
        <v>413.70374217374058</v>
      </c>
      <c r="P148" s="12" t="s">
        <v>464</v>
      </c>
    </row>
    <row r="150" spans="1:16">
      <c r="P150" s="114"/>
    </row>
    <row r="151" spans="1:16">
      <c r="P151" s="134"/>
    </row>
    <row r="152" spans="1:16">
      <c r="P152" s="114"/>
    </row>
  </sheetData>
  <pageMargins left="0.7" right="0.7" top="0.75" bottom="0.75" header="0.51180555555555496" footer="0.51180555555555496"/>
  <pageSetup paperSize="9" firstPageNumber="0" orientation="portrait" horizontalDpi="300" verticalDpi="300" r:id="rId1"/>
  <headerFooter>
    <oddFooter>&amp;C&amp;7&amp;B&amp;"Arial"Document Classification: KPMG 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9429B-87FB-4A25-BF42-3172E55AE405}">
  <dimension ref="A1:Q224"/>
  <sheetViews>
    <sheetView showGridLines="0" zoomScale="80" zoomScaleNormal="80" workbookViewId="0">
      <selection activeCell="H214" sqref="H214:O214"/>
    </sheetView>
  </sheetViews>
  <sheetFormatPr defaultColWidth="11.5546875" defaultRowHeight="14.4"/>
  <cols>
    <col min="1" max="1" width="13.44140625" customWidth="1"/>
    <col min="2" max="2" width="24.44140625" style="1" customWidth="1"/>
    <col min="3" max="5" width="8.5546875" style="1" customWidth="1"/>
    <col min="6" max="7" width="13.5546875" bestFit="1" customWidth="1"/>
    <col min="8" max="15" width="14.88671875" bestFit="1" customWidth="1"/>
    <col min="16" max="16" width="8.5546875" style="37" customWidth="1"/>
  </cols>
  <sheetData>
    <row r="1" spans="1:16">
      <c r="A1" s="1"/>
      <c r="F1" s="1"/>
      <c r="G1" s="1"/>
      <c r="H1" s="1"/>
      <c r="I1" s="1"/>
      <c r="J1" s="1"/>
      <c r="K1" s="1"/>
      <c r="L1" s="1"/>
      <c r="M1" s="1"/>
      <c r="N1" s="1"/>
      <c r="O1" s="1"/>
    </row>
    <row r="2" spans="1:16">
      <c r="A2" s="2" t="s">
        <v>468</v>
      </c>
      <c r="B2" s="2"/>
      <c r="C2" s="2"/>
      <c r="D2" s="2"/>
      <c r="E2" s="2"/>
      <c r="F2" s="2"/>
      <c r="G2" s="2"/>
      <c r="H2" s="2"/>
      <c r="I2" s="2"/>
      <c r="J2" s="2"/>
      <c r="K2" s="2"/>
      <c r="L2" s="2"/>
      <c r="M2" s="2"/>
      <c r="N2" s="2"/>
      <c r="O2" s="2"/>
    </row>
    <row r="3" spans="1:16">
      <c r="A3" s="14"/>
      <c r="F3" s="1"/>
      <c r="G3" s="1"/>
      <c r="H3" s="1"/>
      <c r="I3" s="1"/>
      <c r="J3" s="1"/>
    </row>
    <row r="4" spans="1:16">
      <c r="A4" s="4"/>
      <c r="B4" s="4"/>
      <c r="C4" s="4"/>
      <c r="D4" s="4"/>
      <c r="E4" s="5" t="s">
        <v>14</v>
      </c>
      <c r="F4" s="6">
        <f>'Sensitiivsus (1)'!F4</f>
        <v>1</v>
      </c>
      <c r="G4" s="4">
        <f>'Sensitiivsus (1)'!G4</f>
        <v>2</v>
      </c>
      <c r="H4" s="4">
        <f>'Sensitiivsus (1)'!H4</f>
        <v>3</v>
      </c>
      <c r="I4" s="4">
        <f>'Sensitiivsus (1)'!I4</f>
        <v>4</v>
      </c>
      <c r="J4" s="4">
        <f>'Sensitiivsus (1)'!J4</f>
        <v>5</v>
      </c>
      <c r="K4" s="4">
        <f>'Sensitiivsus (1)'!K4</f>
        <v>6</v>
      </c>
      <c r="L4" s="4">
        <f>'Sensitiivsus (1)'!L4</f>
        <v>7</v>
      </c>
      <c r="M4" s="4">
        <f>'Sensitiivsus (1)'!M4</f>
        <v>8</v>
      </c>
      <c r="N4" s="4">
        <f>'Sensitiivsus (1)'!N4</f>
        <v>9</v>
      </c>
      <c r="O4" s="4">
        <f>'Sensitiivsus (1)'!O4</f>
        <v>10</v>
      </c>
    </row>
    <row r="5" spans="1:16">
      <c r="A5" s="4"/>
      <c r="B5" s="4"/>
      <c r="C5" s="4"/>
      <c r="D5" s="4"/>
      <c r="E5" s="5" t="s">
        <v>15</v>
      </c>
      <c r="F5" s="7">
        <f>'Sensitiivsus (1)'!F5</f>
        <v>44197</v>
      </c>
      <c r="G5" s="7">
        <f>'Sensitiivsus (1)'!G5</f>
        <v>44562</v>
      </c>
      <c r="H5" s="7">
        <f>'Sensitiivsus (1)'!H5</f>
        <v>44927</v>
      </c>
      <c r="I5" s="7">
        <f>'Sensitiivsus (1)'!I5</f>
        <v>45292</v>
      </c>
      <c r="J5" s="7">
        <f>'Sensitiivsus (1)'!J5</f>
        <v>45658</v>
      </c>
      <c r="K5" s="7">
        <f>'Sensitiivsus (1)'!K5</f>
        <v>46023</v>
      </c>
      <c r="L5" s="7">
        <f>'Sensitiivsus (1)'!L5</f>
        <v>46388</v>
      </c>
      <c r="M5" s="7">
        <f>'Sensitiivsus (1)'!M5</f>
        <v>46753</v>
      </c>
      <c r="N5" s="7">
        <f>'Sensitiivsus (1)'!N5</f>
        <v>47119</v>
      </c>
      <c r="O5" s="7">
        <f>'Sensitiivsus (1)'!O5</f>
        <v>47484</v>
      </c>
    </row>
    <row r="6" spans="1:16">
      <c r="A6" s="4"/>
      <c r="B6" s="4"/>
      <c r="C6" s="4"/>
      <c r="D6" s="4"/>
      <c r="E6" s="5" t="s">
        <v>16</v>
      </c>
      <c r="F6" s="7">
        <f>'Sensitiivsus (1)'!F6</f>
        <v>44561</v>
      </c>
      <c r="G6" s="7">
        <f>'Sensitiivsus (1)'!G6</f>
        <v>44926</v>
      </c>
      <c r="H6" s="7">
        <f>'Sensitiivsus (1)'!H6</f>
        <v>45291</v>
      </c>
      <c r="I6" s="7">
        <f>'Sensitiivsus (1)'!I6</f>
        <v>45657</v>
      </c>
      <c r="J6" s="7">
        <f>'Sensitiivsus (1)'!J6</f>
        <v>46022</v>
      </c>
      <c r="K6" s="7">
        <f>'Sensitiivsus (1)'!K6</f>
        <v>46387</v>
      </c>
      <c r="L6" s="7">
        <f>'Sensitiivsus (1)'!L6</f>
        <v>46752</v>
      </c>
      <c r="M6" s="7">
        <f>'Sensitiivsus (1)'!M6</f>
        <v>47118</v>
      </c>
      <c r="N6" s="7">
        <f>'Sensitiivsus (1)'!N6</f>
        <v>47483</v>
      </c>
      <c r="O6" s="7">
        <f>'Sensitiivsus (1)'!O6</f>
        <v>47848</v>
      </c>
      <c r="P6" s="12"/>
    </row>
    <row r="7" spans="1:16">
      <c r="A7" s="14" t="s">
        <v>469</v>
      </c>
      <c r="F7" s="1"/>
      <c r="G7" s="1"/>
      <c r="H7" s="1"/>
      <c r="I7" s="1"/>
      <c r="J7" s="1"/>
    </row>
    <row r="8" spans="1:16">
      <c r="F8" s="14" t="s">
        <v>33</v>
      </c>
      <c r="G8" s="14" t="s">
        <v>60</v>
      </c>
      <c r="H8" s="14" t="s">
        <v>66</v>
      </c>
      <c r="I8" s="14" t="s">
        <v>43</v>
      </c>
      <c r="J8" s="14" t="s">
        <v>51</v>
      </c>
    </row>
    <row r="9" spans="1:16">
      <c r="A9" s="12" t="s">
        <v>470</v>
      </c>
      <c r="F9" s="127">
        <v>0.1</v>
      </c>
      <c r="G9" s="127">
        <v>0.1</v>
      </c>
      <c r="H9" s="127">
        <v>0.1</v>
      </c>
      <c r="I9" s="127">
        <v>0.1</v>
      </c>
      <c r="J9" s="127">
        <v>0.1</v>
      </c>
    </row>
    <row r="10" spans="1:16">
      <c r="A10" s="12" t="s">
        <v>471</v>
      </c>
      <c r="F10" s="127">
        <v>0.1</v>
      </c>
      <c r="G10" s="127">
        <v>0.1</v>
      </c>
      <c r="H10" s="127">
        <v>0.1</v>
      </c>
      <c r="I10" s="127">
        <v>0.1</v>
      </c>
      <c r="J10" s="127">
        <v>0.1</v>
      </c>
    </row>
    <row r="11" spans="1:16">
      <c r="A11" s="1"/>
      <c r="F11" s="1"/>
      <c r="G11" s="1"/>
      <c r="H11" s="1"/>
      <c r="I11" s="1"/>
      <c r="J11" s="1"/>
    </row>
    <row r="12" spans="1:16">
      <c r="A12" s="14" t="s">
        <v>93</v>
      </c>
      <c r="E12"/>
    </row>
    <row r="13" spans="1:16">
      <c r="A13" s="14"/>
    </row>
    <row r="14" spans="1:16">
      <c r="A14" s="14" t="s">
        <v>94</v>
      </c>
    </row>
    <row r="16" spans="1:16">
      <c r="A16" s="14" t="s">
        <v>95</v>
      </c>
      <c r="F16" s="22"/>
      <c r="G16" s="22"/>
      <c r="H16" s="22">
        <f>'Sisend-Gen'!H125</f>
        <v>4.47</v>
      </c>
      <c r="I16" s="22">
        <f>'Sisend-Gen'!I125</f>
        <v>4.47</v>
      </c>
      <c r="J16" s="22">
        <f>'Sisend-Gen'!J125</f>
        <v>4.47</v>
      </c>
      <c r="K16" s="22">
        <f>'Sisend-Gen'!K125</f>
        <v>4.47</v>
      </c>
      <c r="L16" s="22">
        <f>'Sisend-Gen'!L125</f>
        <v>4.47</v>
      </c>
      <c r="M16" s="22">
        <f>'Sisend-Gen'!M125</f>
        <v>4.47</v>
      </c>
      <c r="N16" s="22">
        <f>'Sisend-Gen'!N125</f>
        <v>4.47</v>
      </c>
      <c r="O16" s="22">
        <f>'Sisend-Gen'!O125</f>
        <v>4.47</v>
      </c>
      <c r="P16" s="37" t="str">
        <f>'Sisend-Gen'!P125</f>
        <v>€/MWh</v>
      </c>
    </row>
    <row r="17" spans="1:16">
      <c r="A17" s="1" t="s">
        <v>472</v>
      </c>
      <c r="F17" s="22"/>
      <c r="G17" s="22"/>
      <c r="H17" s="22">
        <f t="shared" ref="H17:O17" si="0">H16*(1+$F9)</f>
        <v>4.9169999999999998</v>
      </c>
      <c r="I17" s="22">
        <f t="shared" si="0"/>
        <v>4.9169999999999998</v>
      </c>
      <c r="J17" s="22">
        <f t="shared" si="0"/>
        <v>4.9169999999999998</v>
      </c>
      <c r="K17" s="22">
        <f t="shared" si="0"/>
        <v>4.9169999999999998</v>
      </c>
      <c r="L17" s="22">
        <f t="shared" si="0"/>
        <v>4.9169999999999998</v>
      </c>
      <c r="M17" s="22">
        <f t="shared" si="0"/>
        <v>4.9169999999999998</v>
      </c>
      <c r="N17" s="22">
        <f t="shared" si="0"/>
        <v>4.9169999999999998</v>
      </c>
      <c r="O17" s="22">
        <f t="shared" si="0"/>
        <v>4.9169999999999998</v>
      </c>
      <c r="P17" s="37" t="s">
        <v>96</v>
      </c>
    </row>
    <row r="18" spans="1:16">
      <c r="A18" s="1" t="s">
        <v>473</v>
      </c>
      <c r="F18" s="22"/>
      <c r="G18" s="22"/>
      <c r="H18" s="22">
        <f t="shared" ref="H18:O18" si="1">H16*(1+$F$10)</f>
        <v>4.9169999999999998</v>
      </c>
      <c r="I18" s="22">
        <f t="shared" si="1"/>
        <v>4.9169999999999998</v>
      </c>
      <c r="J18" s="22">
        <f t="shared" si="1"/>
        <v>4.9169999999999998</v>
      </c>
      <c r="K18" s="22">
        <f t="shared" si="1"/>
        <v>4.9169999999999998</v>
      </c>
      <c r="L18" s="22">
        <f t="shared" si="1"/>
        <v>4.9169999999999998</v>
      </c>
      <c r="M18" s="22">
        <f t="shared" si="1"/>
        <v>4.9169999999999998</v>
      </c>
      <c r="N18" s="22">
        <f t="shared" si="1"/>
        <v>4.9169999999999998</v>
      </c>
      <c r="O18" s="22">
        <f t="shared" si="1"/>
        <v>4.9169999999999998</v>
      </c>
      <c r="P18" s="37" t="s">
        <v>96</v>
      </c>
    </row>
    <row r="20" spans="1:16">
      <c r="A20" s="14" t="s">
        <v>60</v>
      </c>
      <c r="F20" s="22"/>
      <c r="G20" s="22"/>
      <c r="H20" s="22">
        <f>'Sisend-Gen'!H129</f>
        <v>79.14</v>
      </c>
      <c r="I20" s="22">
        <f>'Sisend-Gen'!I129</f>
        <v>79.14</v>
      </c>
      <c r="J20" s="22">
        <f>'Sisend-Gen'!J129</f>
        <v>79.14</v>
      </c>
      <c r="K20" s="22">
        <f>'Sisend-Gen'!K129</f>
        <v>79.14</v>
      </c>
      <c r="L20" s="22">
        <f>'Sisend-Gen'!L129</f>
        <v>79.14</v>
      </c>
      <c r="M20" s="22">
        <f>'Sisend-Gen'!M129</f>
        <v>79.14</v>
      </c>
      <c r="N20" s="22">
        <f>'Sisend-Gen'!N129</f>
        <v>79.14</v>
      </c>
      <c r="O20" s="22">
        <f>'Sisend-Gen'!O129</f>
        <v>79.14</v>
      </c>
      <c r="P20" s="12" t="s">
        <v>102</v>
      </c>
    </row>
    <row r="21" spans="1:16">
      <c r="A21" s="14" t="s">
        <v>60</v>
      </c>
      <c r="F21" s="22"/>
      <c r="G21" s="22"/>
      <c r="H21" s="22">
        <f>'Sisend-Gen'!H131</f>
        <v>7.4629086336965633</v>
      </c>
      <c r="I21" s="22">
        <f>'Sisend-Gen'!I131</f>
        <v>7.4629086336965633</v>
      </c>
      <c r="J21" s="22">
        <f>'Sisend-Gen'!J131</f>
        <v>7.4629086336965633</v>
      </c>
      <c r="K21" s="22">
        <f>'Sisend-Gen'!K131</f>
        <v>7.4629086336965633</v>
      </c>
      <c r="L21" s="22">
        <f>'Sisend-Gen'!L131</f>
        <v>7.4629086336965633</v>
      </c>
      <c r="M21" s="22">
        <f>'Sisend-Gen'!M131</f>
        <v>7.4629086336965633</v>
      </c>
      <c r="N21" s="22">
        <f>'Sisend-Gen'!N131</f>
        <v>7.4629086336965633</v>
      </c>
      <c r="O21" s="22">
        <f>'Sisend-Gen'!O131</f>
        <v>7.4629086336965633</v>
      </c>
      <c r="P21" s="12" t="s">
        <v>96</v>
      </c>
    </row>
    <row r="22" spans="1:16">
      <c r="A22" s="1" t="s">
        <v>474</v>
      </c>
      <c r="H22" s="22">
        <f t="shared" ref="H22:O22" si="2">H21*(1+$G$9)</f>
        <v>8.209199497066221</v>
      </c>
      <c r="I22" s="22">
        <f t="shared" si="2"/>
        <v>8.209199497066221</v>
      </c>
      <c r="J22" s="22">
        <f t="shared" si="2"/>
        <v>8.209199497066221</v>
      </c>
      <c r="K22" s="22">
        <f t="shared" si="2"/>
        <v>8.209199497066221</v>
      </c>
      <c r="L22" s="22">
        <f t="shared" si="2"/>
        <v>8.209199497066221</v>
      </c>
      <c r="M22" s="22">
        <f t="shared" si="2"/>
        <v>8.209199497066221</v>
      </c>
      <c r="N22" s="22">
        <f t="shared" si="2"/>
        <v>8.209199497066221</v>
      </c>
      <c r="O22" s="22">
        <f t="shared" si="2"/>
        <v>8.209199497066221</v>
      </c>
      <c r="P22" s="12" t="s">
        <v>96</v>
      </c>
    </row>
    <row r="23" spans="1:16">
      <c r="A23" s="1" t="s">
        <v>475</v>
      </c>
      <c r="F23" s="22"/>
      <c r="G23" s="22"/>
      <c r="H23" s="22">
        <f t="shared" ref="H23:O23" si="3">H21*(1+$G$10)</f>
        <v>8.209199497066221</v>
      </c>
      <c r="I23" s="22">
        <f t="shared" si="3"/>
        <v>8.209199497066221</v>
      </c>
      <c r="J23" s="22">
        <f t="shared" si="3"/>
        <v>8.209199497066221</v>
      </c>
      <c r="K23" s="22">
        <f t="shared" si="3"/>
        <v>8.209199497066221</v>
      </c>
      <c r="L23" s="22">
        <f t="shared" si="3"/>
        <v>8.209199497066221</v>
      </c>
      <c r="M23" s="22">
        <f t="shared" si="3"/>
        <v>8.209199497066221</v>
      </c>
      <c r="N23" s="22">
        <f t="shared" si="3"/>
        <v>8.209199497066221</v>
      </c>
      <c r="O23" s="22">
        <f t="shared" si="3"/>
        <v>8.209199497066221</v>
      </c>
      <c r="P23" s="12" t="s">
        <v>96</v>
      </c>
    </row>
    <row r="24" spans="1:16">
      <c r="F24" s="22"/>
      <c r="G24" s="22"/>
    </row>
    <row r="25" spans="1:16">
      <c r="A25" s="14" t="s">
        <v>66</v>
      </c>
      <c r="H25" s="22">
        <f>'Sisend-Gen'!H134*'Sisend-Gen'!$B$18</f>
        <v>9.569828081719157</v>
      </c>
      <c r="I25" s="22">
        <f>'Sisend-Gen'!I134*'Sisend-Gen'!$B$18</f>
        <v>9.569828081719157</v>
      </c>
      <c r="J25" s="22">
        <f>'Sisend-Gen'!J134*'Sisend-Gen'!$B$18</f>
        <v>9.569828081719157</v>
      </c>
      <c r="K25" s="22">
        <f>'Sisend-Gen'!K134*'Sisend-Gen'!$B$18</f>
        <v>9.569828081719157</v>
      </c>
      <c r="L25" s="22">
        <f>'Sisend-Gen'!L134*'Sisend-Gen'!$B$18</f>
        <v>9.569828081719157</v>
      </c>
      <c r="M25" s="22">
        <f>'Sisend-Gen'!M134*'Sisend-Gen'!$B$18</f>
        <v>9.569828081719157</v>
      </c>
      <c r="N25" s="22">
        <f>'Sisend-Gen'!N134*'Sisend-Gen'!$B$18</f>
        <v>9.569828081719157</v>
      </c>
      <c r="O25" s="22">
        <f>'Sisend-Gen'!O134*'Sisend-Gen'!$B$18</f>
        <v>9.569828081719157</v>
      </c>
      <c r="P25" s="37" t="s">
        <v>96</v>
      </c>
    </row>
    <row r="26" spans="1:16">
      <c r="A26" s="1" t="s">
        <v>476</v>
      </c>
      <c r="F26" s="22"/>
      <c r="G26" s="22"/>
      <c r="H26" s="22">
        <f t="shared" ref="H26:O26" si="4">H25*(1+$H$9)</f>
        <v>10.526810889891074</v>
      </c>
      <c r="I26" s="22">
        <f t="shared" si="4"/>
        <v>10.526810889891074</v>
      </c>
      <c r="J26" s="22">
        <f t="shared" si="4"/>
        <v>10.526810889891074</v>
      </c>
      <c r="K26" s="22">
        <f t="shared" si="4"/>
        <v>10.526810889891074</v>
      </c>
      <c r="L26" s="22">
        <f t="shared" si="4"/>
        <v>10.526810889891074</v>
      </c>
      <c r="M26" s="22">
        <f t="shared" si="4"/>
        <v>10.526810889891074</v>
      </c>
      <c r="N26" s="22">
        <f t="shared" si="4"/>
        <v>10.526810889891074</v>
      </c>
      <c r="O26" s="22">
        <f t="shared" si="4"/>
        <v>10.526810889891074</v>
      </c>
      <c r="P26" s="37" t="s">
        <v>96</v>
      </c>
    </row>
    <row r="27" spans="1:16">
      <c r="A27" s="1" t="s">
        <v>477</v>
      </c>
      <c r="F27" s="22"/>
      <c r="G27" s="22"/>
      <c r="H27" s="22">
        <f t="shared" ref="H27:O27" si="5">H25*(1+$H$10)</f>
        <v>10.526810889891074</v>
      </c>
      <c r="I27" s="22">
        <f t="shared" si="5"/>
        <v>10.526810889891074</v>
      </c>
      <c r="J27" s="22">
        <f t="shared" si="5"/>
        <v>10.526810889891074</v>
      </c>
      <c r="K27" s="22">
        <f t="shared" si="5"/>
        <v>10.526810889891074</v>
      </c>
      <c r="L27" s="22">
        <f t="shared" si="5"/>
        <v>10.526810889891074</v>
      </c>
      <c r="M27" s="22">
        <f t="shared" si="5"/>
        <v>10.526810889891074</v>
      </c>
      <c r="N27" s="22">
        <f t="shared" si="5"/>
        <v>10.526810889891074</v>
      </c>
      <c r="O27" s="22">
        <f t="shared" si="5"/>
        <v>10.526810889891074</v>
      </c>
      <c r="P27" s="37" t="s">
        <v>96</v>
      </c>
    </row>
    <row r="28" spans="1:16">
      <c r="A28" s="1"/>
      <c r="F28" s="22"/>
      <c r="G28" s="22"/>
      <c r="H28" s="1"/>
      <c r="I28" s="1"/>
      <c r="J28" s="1"/>
      <c r="K28" s="1"/>
      <c r="L28" s="1"/>
      <c r="M28" s="1"/>
      <c r="N28" s="1"/>
      <c r="O28" s="1"/>
    </row>
    <row r="29" spans="1:16">
      <c r="A29" s="14" t="s">
        <v>43</v>
      </c>
      <c r="H29" s="22">
        <f>'Sisend-Gen'!H127</f>
        <v>563</v>
      </c>
      <c r="I29" s="22">
        <f>'Sisend-Gen'!I127</f>
        <v>563</v>
      </c>
      <c r="J29" s="22">
        <f>'Sisend-Gen'!J127</f>
        <v>563</v>
      </c>
      <c r="K29" s="22">
        <f>'Sisend-Gen'!K127</f>
        <v>563</v>
      </c>
      <c r="L29" s="22">
        <f>'Sisend-Gen'!L127</f>
        <v>563</v>
      </c>
      <c r="M29" s="22">
        <f>'Sisend-Gen'!M127</f>
        <v>563</v>
      </c>
      <c r="N29" s="22">
        <f>'Sisend-Gen'!N127</f>
        <v>563</v>
      </c>
      <c r="O29" s="22">
        <f>'Sisend-Gen'!O127</f>
        <v>563</v>
      </c>
      <c r="P29" s="12" t="s">
        <v>100</v>
      </c>
    </row>
    <row r="30" spans="1:16">
      <c r="A30" s="1" t="s">
        <v>478</v>
      </c>
      <c r="F30" s="22"/>
      <c r="G30" s="22"/>
      <c r="H30" s="22">
        <f t="shared" ref="H30:O30" si="6">H29*(1+$I$9)</f>
        <v>619.30000000000007</v>
      </c>
      <c r="I30" s="22">
        <f t="shared" si="6"/>
        <v>619.30000000000007</v>
      </c>
      <c r="J30" s="22">
        <f t="shared" si="6"/>
        <v>619.30000000000007</v>
      </c>
      <c r="K30" s="22">
        <f t="shared" si="6"/>
        <v>619.30000000000007</v>
      </c>
      <c r="L30" s="22">
        <f t="shared" si="6"/>
        <v>619.30000000000007</v>
      </c>
      <c r="M30" s="22">
        <f t="shared" si="6"/>
        <v>619.30000000000007</v>
      </c>
      <c r="N30" s="22">
        <f t="shared" si="6"/>
        <v>619.30000000000007</v>
      </c>
      <c r="O30" s="22">
        <f t="shared" si="6"/>
        <v>619.30000000000007</v>
      </c>
      <c r="P30" s="12" t="s">
        <v>100</v>
      </c>
    </row>
    <row r="31" spans="1:16">
      <c r="A31" s="1" t="s">
        <v>479</v>
      </c>
      <c r="F31" s="22"/>
      <c r="G31" s="22"/>
      <c r="H31" s="22">
        <f t="shared" ref="H31:O31" si="7">H29*(1+$I$10)</f>
        <v>619.30000000000007</v>
      </c>
      <c r="I31" s="22">
        <f t="shared" si="7"/>
        <v>619.30000000000007</v>
      </c>
      <c r="J31" s="22">
        <f t="shared" si="7"/>
        <v>619.30000000000007</v>
      </c>
      <c r="K31" s="22">
        <f t="shared" si="7"/>
        <v>619.30000000000007</v>
      </c>
      <c r="L31" s="22">
        <f t="shared" si="7"/>
        <v>619.30000000000007</v>
      </c>
      <c r="M31" s="22">
        <f t="shared" si="7"/>
        <v>619.30000000000007</v>
      </c>
      <c r="N31" s="22">
        <f t="shared" si="7"/>
        <v>619.30000000000007</v>
      </c>
      <c r="O31" s="22">
        <f t="shared" si="7"/>
        <v>619.30000000000007</v>
      </c>
      <c r="P31" s="12" t="s">
        <v>100</v>
      </c>
    </row>
    <row r="32" spans="1:16">
      <c r="A32" s="1"/>
      <c r="F32" s="1"/>
      <c r="G32" s="1"/>
      <c r="H32" s="1"/>
      <c r="I32" s="1"/>
      <c r="J32" s="1"/>
      <c r="K32" s="1"/>
      <c r="L32" s="1"/>
      <c r="M32" s="1"/>
      <c r="N32" s="1"/>
      <c r="O32" s="1"/>
      <c r="P32" s="12"/>
    </row>
    <row r="33" spans="1:16">
      <c r="A33" s="14" t="s">
        <v>51</v>
      </c>
      <c r="F33" s="22"/>
      <c r="G33" s="22"/>
      <c r="H33" s="22">
        <f>'Sisend-Gen'!H128</f>
        <v>493</v>
      </c>
      <c r="I33" s="22">
        <f>'Sisend-Gen'!I128</f>
        <v>493</v>
      </c>
      <c r="J33" s="22">
        <f>'Sisend-Gen'!J128</f>
        <v>493</v>
      </c>
      <c r="K33" s="22">
        <f>'Sisend-Gen'!K128</f>
        <v>493</v>
      </c>
      <c r="L33" s="22">
        <f>'Sisend-Gen'!L128</f>
        <v>493</v>
      </c>
      <c r="M33" s="22">
        <f>'Sisend-Gen'!M128</f>
        <v>493</v>
      </c>
      <c r="N33" s="22">
        <f>'Sisend-Gen'!N128</f>
        <v>493</v>
      </c>
      <c r="O33" s="22">
        <f>'Sisend-Gen'!O128</f>
        <v>493</v>
      </c>
      <c r="P33" s="12" t="s">
        <v>100</v>
      </c>
    </row>
    <row r="34" spans="1:16">
      <c r="A34" s="1" t="s">
        <v>480</v>
      </c>
      <c r="F34" s="22"/>
      <c r="G34" s="22"/>
      <c r="H34" s="22">
        <f t="shared" ref="H34:O34" si="8">H33*(1+$J$9)</f>
        <v>542.30000000000007</v>
      </c>
      <c r="I34" s="22">
        <f t="shared" si="8"/>
        <v>542.30000000000007</v>
      </c>
      <c r="J34" s="22">
        <f t="shared" si="8"/>
        <v>542.30000000000007</v>
      </c>
      <c r="K34" s="22">
        <f t="shared" si="8"/>
        <v>542.30000000000007</v>
      </c>
      <c r="L34" s="22">
        <f t="shared" si="8"/>
        <v>542.30000000000007</v>
      </c>
      <c r="M34" s="22">
        <f t="shared" si="8"/>
        <v>542.30000000000007</v>
      </c>
      <c r="N34" s="22">
        <f t="shared" si="8"/>
        <v>542.30000000000007</v>
      </c>
      <c r="O34" s="22">
        <f t="shared" si="8"/>
        <v>542.30000000000007</v>
      </c>
      <c r="P34" s="12" t="s">
        <v>100</v>
      </c>
    </row>
    <row r="35" spans="1:16">
      <c r="A35" s="1" t="s">
        <v>481</v>
      </c>
      <c r="F35" s="22"/>
      <c r="G35" s="22"/>
      <c r="H35" s="22">
        <f t="shared" ref="H35:O35" si="9">H33*(1+$J$10)</f>
        <v>542.30000000000007</v>
      </c>
      <c r="I35" s="22">
        <f t="shared" si="9"/>
        <v>542.30000000000007</v>
      </c>
      <c r="J35" s="22">
        <f t="shared" si="9"/>
        <v>542.30000000000007</v>
      </c>
      <c r="K35" s="22">
        <f t="shared" si="9"/>
        <v>542.30000000000007</v>
      </c>
      <c r="L35" s="22">
        <f t="shared" si="9"/>
        <v>542.30000000000007</v>
      </c>
      <c r="M35" s="22">
        <f t="shared" si="9"/>
        <v>542.30000000000007</v>
      </c>
      <c r="N35" s="22">
        <f t="shared" si="9"/>
        <v>542.30000000000007</v>
      </c>
      <c r="O35" s="22">
        <f t="shared" si="9"/>
        <v>542.30000000000007</v>
      </c>
      <c r="P35" s="12" t="s">
        <v>100</v>
      </c>
    </row>
    <row r="36" spans="1:16">
      <c r="A36" s="1"/>
    </row>
    <row r="37" spans="1:16">
      <c r="A37" s="34" t="str">
        <f>'Kalk-Elek'!A10</f>
        <v>Elektrienergia kodumajapidamised</v>
      </c>
    </row>
    <row r="38" spans="1:16">
      <c r="A38" s="1"/>
    </row>
    <row r="39" spans="1:16">
      <c r="A39" s="1" t="str">
        <f>'Kalk-Elek'!A12</f>
        <v>Eesti aktsiisimäär</v>
      </c>
      <c r="F39" s="22"/>
      <c r="G39" s="22"/>
      <c r="H39" s="22">
        <f t="shared" ref="H39:O39" si="10">H18</f>
        <v>4.9169999999999998</v>
      </c>
      <c r="I39" s="22">
        <f t="shared" si="10"/>
        <v>4.9169999999999998</v>
      </c>
      <c r="J39" s="22">
        <f t="shared" si="10"/>
        <v>4.9169999999999998</v>
      </c>
      <c r="K39" s="22">
        <f t="shared" si="10"/>
        <v>4.9169999999999998</v>
      </c>
      <c r="L39" s="22">
        <f t="shared" si="10"/>
        <v>4.9169999999999998</v>
      </c>
      <c r="M39" s="22">
        <f t="shared" si="10"/>
        <v>4.9169999999999998</v>
      </c>
      <c r="N39" s="22">
        <f t="shared" si="10"/>
        <v>4.9169999999999998</v>
      </c>
      <c r="O39" s="22">
        <f t="shared" si="10"/>
        <v>4.9169999999999998</v>
      </c>
      <c r="P39" s="37" t="str">
        <f>'Kalk-Elek'!P12</f>
        <v>€/MWh</v>
      </c>
    </row>
    <row r="40" spans="1:16">
      <c r="A40" s="1" t="str">
        <f>'Kalk-Elek'!A13</f>
        <v>Euroopa Liidu miinimummäär</v>
      </c>
      <c r="F40" s="22"/>
      <c r="G40" s="22"/>
      <c r="H40" s="22">
        <f>'Kalk-Elek'!H13</f>
        <v>1</v>
      </c>
      <c r="I40" s="22">
        <f>'Kalk-Elek'!I13</f>
        <v>1</v>
      </c>
      <c r="J40" s="22">
        <f>'Kalk-Elek'!J13</f>
        <v>1</v>
      </c>
      <c r="K40" s="22">
        <f>'Kalk-Elek'!K13</f>
        <v>1</v>
      </c>
      <c r="L40" s="22">
        <f>'Kalk-Elek'!L13</f>
        <v>1</v>
      </c>
      <c r="M40" s="22">
        <f>'Kalk-Elek'!M13</f>
        <v>1</v>
      </c>
      <c r="N40" s="22">
        <f>'Kalk-Elek'!N13</f>
        <v>1</v>
      </c>
      <c r="O40" s="22">
        <f>'Kalk-Elek'!O13</f>
        <v>1</v>
      </c>
      <c r="P40" s="37" t="str">
        <f>'Kalk-Elek'!P13</f>
        <v>€/MWh</v>
      </c>
    </row>
    <row r="41" spans="1:16">
      <c r="A41" s="1" t="str">
        <f>'Kalk-Elek'!A14</f>
        <v>Vahe aktsiisimäärades</v>
      </c>
      <c r="F41" s="22"/>
      <c r="G41" s="22"/>
      <c r="H41" s="22">
        <f t="shared" ref="H41:O41" si="11">H39-H40</f>
        <v>3.9169999999999998</v>
      </c>
      <c r="I41" s="22">
        <f t="shared" si="11"/>
        <v>3.9169999999999998</v>
      </c>
      <c r="J41" s="22">
        <f t="shared" si="11"/>
        <v>3.9169999999999998</v>
      </c>
      <c r="K41" s="22">
        <f t="shared" si="11"/>
        <v>3.9169999999999998</v>
      </c>
      <c r="L41" s="22">
        <f t="shared" si="11"/>
        <v>3.9169999999999998</v>
      </c>
      <c r="M41" s="22">
        <f t="shared" si="11"/>
        <v>3.9169999999999998</v>
      </c>
      <c r="N41" s="22">
        <f t="shared" si="11"/>
        <v>3.9169999999999998</v>
      </c>
      <c r="O41" s="22">
        <f t="shared" si="11"/>
        <v>3.9169999999999998</v>
      </c>
      <c r="P41" s="37" t="str">
        <f>'Kalk-Elek'!P14</f>
        <v>€/MWh</v>
      </c>
    </row>
    <row r="42" spans="1:16">
      <c r="A42" s="1"/>
    </row>
    <row r="43" spans="1:16">
      <c r="A43" t="str">
        <f>'Kalk-Elek'!A16</f>
        <v>Elektri hind kodumajapidamised</v>
      </c>
      <c r="F43" s="22"/>
      <c r="G43" s="22"/>
      <c r="H43" s="22">
        <f>'Kalk-Elek'!H16</f>
        <v>134.80000000000001</v>
      </c>
      <c r="I43" s="22">
        <f>'Kalk-Elek'!I16</f>
        <v>134.80000000000001</v>
      </c>
      <c r="J43" s="22">
        <f>'Kalk-Elek'!J16</f>
        <v>134.80000000000001</v>
      </c>
      <c r="K43" s="22">
        <f>'Kalk-Elek'!K16</f>
        <v>134.80000000000001</v>
      </c>
      <c r="L43" s="22">
        <f>'Kalk-Elek'!L16</f>
        <v>134.80000000000001</v>
      </c>
      <c r="M43" s="22">
        <f>'Kalk-Elek'!M16</f>
        <v>134.80000000000001</v>
      </c>
      <c r="N43" s="22">
        <f>'Kalk-Elek'!N16</f>
        <v>134.80000000000001</v>
      </c>
      <c r="O43" s="22">
        <f>'Kalk-Elek'!O16</f>
        <v>134.80000000000001</v>
      </c>
      <c r="P43" s="37" t="str">
        <f>'Kalk-Elek'!P16</f>
        <v>€/MWh</v>
      </c>
    </row>
    <row r="44" spans="1:16">
      <c r="A44" s="1" t="str">
        <f>'Kalk-Elek'!A17</f>
        <v>Delta</v>
      </c>
      <c r="F44" s="22"/>
      <c r="G44" s="22"/>
      <c r="H44" s="30">
        <f t="shared" ref="H44:O44" si="12">H41/H43</f>
        <v>2.9057863501483677E-2</v>
      </c>
      <c r="I44" s="30">
        <f t="shared" si="12"/>
        <v>2.9057863501483677E-2</v>
      </c>
      <c r="J44" s="30">
        <f t="shared" si="12"/>
        <v>2.9057863501483677E-2</v>
      </c>
      <c r="K44" s="30">
        <f t="shared" si="12"/>
        <v>2.9057863501483677E-2</v>
      </c>
      <c r="L44" s="30">
        <f t="shared" si="12"/>
        <v>2.9057863501483677E-2</v>
      </c>
      <c r="M44" s="30">
        <f t="shared" si="12"/>
        <v>2.9057863501483677E-2</v>
      </c>
      <c r="N44" s="30">
        <f t="shared" si="12"/>
        <v>2.9057863501483677E-2</v>
      </c>
      <c r="O44" s="30">
        <f t="shared" si="12"/>
        <v>2.9057863501483677E-2</v>
      </c>
    </row>
    <row r="45" spans="1:16">
      <c r="A45" s="1"/>
    </row>
    <row r="46" spans="1:16">
      <c r="A46" s="1" t="str">
        <f>'Kalk-Elek'!A19</f>
        <v>Elektri elastsus</v>
      </c>
      <c r="F46" s="22"/>
      <c r="G46" s="22"/>
      <c r="H46" s="22">
        <f>'Kalk-Elek'!H19</f>
        <v>-0.11</v>
      </c>
      <c r="I46" s="22">
        <f>'Kalk-Elek'!I19</f>
        <v>-0.11</v>
      </c>
      <c r="J46" s="22">
        <f>'Kalk-Elek'!J19</f>
        <v>-0.11</v>
      </c>
      <c r="K46" s="22">
        <f>'Kalk-Elek'!K19</f>
        <v>-0.11</v>
      </c>
      <c r="L46" s="22">
        <f>'Kalk-Elek'!L19</f>
        <v>-0.11</v>
      </c>
      <c r="M46" s="22">
        <f>'Kalk-Elek'!M19</f>
        <v>-0.11</v>
      </c>
      <c r="N46" s="22">
        <f>'Kalk-Elek'!N19</f>
        <v>-0.11</v>
      </c>
      <c r="O46" s="22">
        <f>'Kalk-Elek'!O19</f>
        <v>-0.11</v>
      </c>
    </row>
    <row r="47" spans="1:16">
      <c r="A47" s="1" t="str">
        <f>'Kalk-Elek'!A20</f>
        <v>Elastsus x Delta</v>
      </c>
      <c r="F47" s="22"/>
      <c r="G47" s="22"/>
      <c r="H47" s="22">
        <f t="shared" ref="H47:O47" si="13">H44*H46</f>
        <v>-3.1963649851632046E-3</v>
      </c>
      <c r="I47" s="22">
        <f t="shared" si="13"/>
        <v>-3.1963649851632046E-3</v>
      </c>
      <c r="J47" s="22">
        <f t="shared" si="13"/>
        <v>-3.1963649851632046E-3</v>
      </c>
      <c r="K47" s="22">
        <f t="shared" si="13"/>
        <v>-3.1963649851632046E-3</v>
      </c>
      <c r="L47" s="22">
        <f t="shared" si="13"/>
        <v>-3.1963649851632046E-3</v>
      </c>
      <c r="M47" s="22">
        <f t="shared" si="13"/>
        <v>-3.1963649851632046E-3</v>
      </c>
      <c r="N47" s="22">
        <f t="shared" si="13"/>
        <v>-3.1963649851632046E-3</v>
      </c>
      <c r="O47" s="22">
        <f t="shared" si="13"/>
        <v>-3.1963649851632046E-3</v>
      </c>
    </row>
    <row r="48" spans="1:16">
      <c r="A48" s="1"/>
    </row>
    <row r="49" spans="1:16">
      <c r="A49" s="1" t="str">
        <f>'Kalk-Elek'!A22</f>
        <v>Elektri tarbimine kodumajapidamised</v>
      </c>
      <c r="F49" s="22"/>
      <c r="G49" s="22"/>
      <c r="H49" s="35">
        <f>'Kalk-Elek'!H22</f>
        <v>1860000</v>
      </c>
      <c r="I49" s="35">
        <f>'Kalk-Elek'!I22</f>
        <v>1860000</v>
      </c>
      <c r="J49" s="35">
        <f>'Kalk-Elek'!J22</f>
        <v>1860000</v>
      </c>
      <c r="K49" s="35">
        <f>'Kalk-Elek'!K22</f>
        <v>1860000</v>
      </c>
      <c r="L49" s="35">
        <f>'Kalk-Elek'!L22</f>
        <v>1860000</v>
      </c>
      <c r="M49" s="35">
        <f>'Kalk-Elek'!M22</f>
        <v>1860000</v>
      </c>
      <c r="N49" s="35">
        <f>'Kalk-Elek'!N22</f>
        <v>1860000</v>
      </c>
      <c r="O49" s="35">
        <f>'Kalk-Elek'!O22</f>
        <v>1860000</v>
      </c>
      <c r="P49" s="37" t="str">
        <f>'Kalk-Elek'!P22</f>
        <v>MWh</v>
      </c>
    </row>
    <row r="50" spans="1:16">
      <c r="A50" s="1" t="str">
        <f>'Kalk-Elek'!A23</f>
        <v>Elektri tarbimine ELi miinimummääradega</v>
      </c>
      <c r="F50" s="22"/>
      <c r="G50" s="22"/>
      <c r="H50" s="35">
        <f t="shared" ref="H50:O50" si="14">H49/(1+H47)</f>
        <v>1865964.3029615507</v>
      </c>
      <c r="I50" s="35">
        <f t="shared" si="14"/>
        <v>1865964.3029615507</v>
      </c>
      <c r="J50" s="35">
        <f t="shared" si="14"/>
        <v>1865964.3029615507</v>
      </c>
      <c r="K50" s="35">
        <f t="shared" si="14"/>
        <v>1865964.3029615507</v>
      </c>
      <c r="L50" s="35">
        <f t="shared" si="14"/>
        <v>1865964.3029615507</v>
      </c>
      <c r="M50" s="35">
        <f t="shared" si="14"/>
        <v>1865964.3029615507</v>
      </c>
      <c r="N50" s="35">
        <f t="shared" si="14"/>
        <v>1865964.3029615507</v>
      </c>
      <c r="O50" s="35">
        <f t="shared" si="14"/>
        <v>1865964.3029615507</v>
      </c>
      <c r="P50" s="37" t="str">
        <f>'Kalk-Elek'!P23</f>
        <v>MWh</v>
      </c>
    </row>
    <row r="51" spans="1:16">
      <c r="A51" s="34" t="s">
        <v>482</v>
      </c>
      <c r="F51" s="22"/>
      <c r="G51" s="22"/>
      <c r="H51" s="36">
        <f t="shared" ref="H51:O51" si="15">H50-H49</f>
        <v>5964.302961550653</v>
      </c>
      <c r="I51" s="36">
        <f t="shared" si="15"/>
        <v>5964.302961550653</v>
      </c>
      <c r="J51" s="36">
        <f t="shared" si="15"/>
        <v>5964.302961550653</v>
      </c>
      <c r="K51" s="36">
        <f t="shared" si="15"/>
        <v>5964.302961550653</v>
      </c>
      <c r="L51" s="36">
        <f t="shared" si="15"/>
        <v>5964.302961550653</v>
      </c>
      <c r="M51" s="36">
        <f t="shared" si="15"/>
        <v>5964.302961550653</v>
      </c>
      <c r="N51" s="36">
        <f t="shared" si="15"/>
        <v>5964.302961550653</v>
      </c>
      <c r="O51" s="36">
        <f t="shared" si="15"/>
        <v>5964.302961550653</v>
      </c>
      <c r="P51" s="37" t="str">
        <f>'Kalk-Elek'!P24</f>
        <v>MWh</v>
      </c>
    </row>
    <row r="52" spans="1:16">
      <c r="A52" s="1"/>
    </row>
    <row r="53" spans="1:16">
      <c r="A53" s="34" t="str">
        <f>'Kalk-Elek'!A26</f>
        <v>Elektrienergia muu (mitte intensiivsed)</v>
      </c>
    </row>
    <row r="54" spans="1:16">
      <c r="A54" s="1"/>
    </row>
    <row r="55" spans="1:16">
      <c r="A55" s="1" t="str">
        <f>'Kalk-Elek'!A28</f>
        <v>Eesti aktsiisimäär</v>
      </c>
      <c r="F55" s="22"/>
      <c r="G55" s="22"/>
      <c r="H55" s="22">
        <f t="shared" ref="H55:O55" si="16">H17</f>
        <v>4.9169999999999998</v>
      </c>
      <c r="I55" s="22">
        <f t="shared" si="16"/>
        <v>4.9169999999999998</v>
      </c>
      <c r="J55" s="22">
        <f t="shared" si="16"/>
        <v>4.9169999999999998</v>
      </c>
      <c r="K55" s="22">
        <f t="shared" si="16"/>
        <v>4.9169999999999998</v>
      </c>
      <c r="L55" s="22">
        <f t="shared" si="16"/>
        <v>4.9169999999999998</v>
      </c>
      <c r="M55" s="22">
        <f t="shared" si="16"/>
        <v>4.9169999999999998</v>
      </c>
      <c r="N55" s="22">
        <f t="shared" si="16"/>
        <v>4.9169999999999998</v>
      </c>
      <c r="O55" s="22">
        <f t="shared" si="16"/>
        <v>4.9169999999999998</v>
      </c>
      <c r="P55" s="37" t="str">
        <f>'Kalk-Elek'!P28</f>
        <v>€/MWh</v>
      </c>
    </row>
    <row r="56" spans="1:16">
      <c r="A56" s="1" t="str">
        <f>'Kalk-Elek'!A29</f>
        <v>Euroopa Liidu miinimummäär</v>
      </c>
      <c r="F56" s="22"/>
      <c r="G56" s="22"/>
      <c r="H56" s="22">
        <f>'Kalk-Elek'!H29</f>
        <v>0.5</v>
      </c>
      <c r="I56" s="22">
        <f>'Kalk-Elek'!I29</f>
        <v>0.5</v>
      </c>
      <c r="J56" s="22">
        <f>'Kalk-Elek'!J29</f>
        <v>0.5</v>
      </c>
      <c r="K56" s="22">
        <f>'Kalk-Elek'!K29</f>
        <v>0.5</v>
      </c>
      <c r="L56" s="22">
        <f>'Kalk-Elek'!L29</f>
        <v>0.5</v>
      </c>
      <c r="M56" s="22">
        <f>'Kalk-Elek'!M29</f>
        <v>0.5</v>
      </c>
      <c r="N56" s="22">
        <f>'Kalk-Elek'!N29</f>
        <v>0.5</v>
      </c>
      <c r="O56" s="22">
        <f>'Kalk-Elek'!O29</f>
        <v>0.5</v>
      </c>
      <c r="P56" s="37" t="str">
        <f>'Kalk-Elek'!P29</f>
        <v>€/MWh</v>
      </c>
    </row>
    <row r="57" spans="1:16">
      <c r="A57" s="1" t="str">
        <f>'Kalk-Elek'!A30</f>
        <v>Vahe aktsiisimäärades</v>
      </c>
      <c r="F57" s="22"/>
      <c r="G57" s="22"/>
      <c r="H57" s="22">
        <f t="shared" ref="H57:O57" si="17">H55-H56</f>
        <v>4.4169999999999998</v>
      </c>
      <c r="I57" s="22">
        <f t="shared" si="17"/>
        <v>4.4169999999999998</v>
      </c>
      <c r="J57" s="22">
        <f t="shared" si="17"/>
        <v>4.4169999999999998</v>
      </c>
      <c r="K57" s="22">
        <f t="shared" si="17"/>
        <v>4.4169999999999998</v>
      </c>
      <c r="L57" s="22">
        <f t="shared" si="17"/>
        <v>4.4169999999999998</v>
      </c>
      <c r="M57" s="22">
        <f t="shared" si="17"/>
        <v>4.4169999999999998</v>
      </c>
      <c r="N57" s="22">
        <f t="shared" si="17"/>
        <v>4.4169999999999998</v>
      </c>
      <c r="O57" s="22">
        <f t="shared" si="17"/>
        <v>4.4169999999999998</v>
      </c>
      <c r="P57" s="37" t="str">
        <f>'Kalk-Elek'!P30</f>
        <v>€/MWh</v>
      </c>
    </row>
    <row r="58" spans="1:16">
      <c r="A58" s="1"/>
    </row>
    <row r="59" spans="1:16">
      <c r="A59" s="1" t="str">
        <f>'Kalk-Elek'!A32</f>
        <v>Elektri hind muu</v>
      </c>
      <c r="F59" s="22"/>
      <c r="G59" s="22"/>
      <c r="H59" s="22">
        <f>'Kalk-Elek'!H32</f>
        <v>76.69</v>
      </c>
      <c r="I59" s="22">
        <f>'Kalk-Elek'!I32</f>
        <v>76.69</v>
      </c>
      <c r="J59" s="22">
        <f>'Kalk-Elek'!J32</f>
        <v>76.69</v>
      </c>
      <c r="K59" s="22">
        <f>'Kalk-Elek'!K32</f>
        <v>76.69</v>
      </c>
      <c r="L59" s="22">
        <f>'Kalk-Elek'!L32</f>
        <v>76.69</v>
      </c>
      <c r="M59" s="22">
        <f>'Kalk-Elek'!M32</f>
        <v>76.69</v>
      </c>
      <c r="N59" s="22">
        <f>'Kalk-Elek'!N32</f>
        <v>76.69</v>
      </c>
      <c r="O59" s="22">
        <f>'Kalk-Elek'!O32</f>
        <v>76.69</v>
      </c>
      <c r="P59" s="37" t="str">
        <f>'Kalk-Elek'!P32</f>
        <v>€/MWh</v>
      </c>
    </row>
    <row r="60" spans="1:16">
      <c r="A60" s="1" t="str">
        <f>'Kalk-Elek'!A33</f>
        <v>Delta</v>
      </c>
      <c r="F60" s="22"/>
      <c r="G60" s="22"/>
      <c r="H60" s="30">
        <f t="shared" ref="H60:O60" si="18">H57/H59</f>
        <v>5.7595514408658233E-2</v>
      </c>
      <c r="I60" s="30">
        <f t="shared" si="18"/>
        <v>5.7595514408658233E-2</v>
      </c>
      <c r="J60" s="30">
        <f t="shared" si="18"/>
        <v>5.7595514408658233E-2</v>
      </c>
      <c r="K60" s="30">
        <f t="shared" si="18"/>
        <v>5.7595514408658233E-2</v>
      </c>
      <c r="L60" s="30">
        <f t="shared" si="18"/>
        <v>5.7595514408658233E-2</v>
      </c>
      <c r="M60" s="30">
        <f t="shared" si="18"/>
        <v>5.7595514408658233E-2</v>
      </c>
      <c r="N60" s="30">
        <f t="shared" si="18"/>
        <v>5.7595514408658233E-2</v>
      </c>
      <c r="O60" s="30">
        <f t="shared" si="18"/>
        <v>5.7595514408658233E-2</v>
      </c>
    </row>
    <row r="61" spans="1:16">
      <c r="A61" s="1"/>
    </row>
    <row r="62" spans="1:16">
      <c r="A62" s="1" t="str">
        <f>'Kalk-Elek'!A35</f>
        <v>Elektri elastsus</v>
      </c>
      <c r="F62" s="22"/>
      <c r="G62" s="22"/>
      <c r="H62" s="22">
        <f>'Kalk-Elek'!H35</f>
        <v>-0.11</v>
      </c>
      <c r="I62" s="22">
        <f>'Kalk-Elek'!I35</f>
        <v>-0.11</v>
      </c>
      <c r="J62" s="22">
        <f>'Kalk-Elek'!J35</f>
        <v>-0.11</v>
      </c>
      <c r="K62" s="22">
        <f>'Kalk-Elek'!K35</f>
        <v>-0.11</v>
      </c>
      <c r="L62" s="22">
        <f>'Kalk-Elek'!L35</f>
        <v>-0.11</v>
      </c>
      <c r="M62" s="22">
        <f>'Kalk-Elek'!M35</f>
        <v>-0.11</v>
      </c>
      <c r="N62" s="22">
        <f>'Kalk-Elek'!N35</f>
        <v>-0.11</v>
      </c>
      <c r="O62" s="22">
        <f>'Kalk-Elek'!O35</f>
        <v>-0.11</v>
      </c>
    </row>
    <row r="63" spans="1:16">
      <c r="A63" s="1" t="str">
        <f>'Kalk-Elek'!A36</f>
        <v>Elastsus x Delta</v>
      </c>
      <c r="F63" s="22"/>
      <c r="G63" s="22"/>
      <c r="H63" s="22">
        <f t="shared" ref="H63:O63" si="19">H62*H60</f>
        <v>-6.3355065849524054E-3</v>
      </c>
      <c r="I63" s="22">
        <f t="shared" si="19"/>
        <v>-6.3355065849524054E-3</v>
      </c>
      <c r="J63" s="22">
        <f t="shared" si="19"/>
        <v>-6.3355065849524054E-3</v>
      </c>
      <c r="K63" s="22">
        <f t="shared" si="19"/>
        <v>-6.3355065849524054E-3</v>
      </c>
      <c r="L63" s="22">
        <f t="shared" si="19"/>
        <v>-6.3355065849524054E-3</v>
      </c>
      <c r="M63" s="22">
        <f t="shared" si="19"/>
        <v>-6.3355065849524054E-3</v>
      </c>
      <c r="N63" s="22">
        <f t="shared" si="19"/>
        <v>-6.3355065849524054E-3</v>
      </c>
      <c r="O63" s="22">
        <f t="shared" si="19"/>
        <v>-6.3355065849524054E-3</v>
      </c>
    </row>
    <row r="64" spans="1:16">
      <c r="A64" s="1"/>
    </row>
    <row r="65" spans="1:16">
      <c r="A65" s="1" t="str">
        <f>'Kalk-Elek'!A38</f>
        <v>Elektri tarbimine muu</v>
      </c>
      <c r="F65" s="22"/>
      <c r="G65" s="22"/>
      <c r="H65" s="35">
        <f>'Kalk-Elek'!H38</f>
        <v>2824177.777777778</v>
      </c>
      <c r="I65" s="35">
        <f>'Kalk-Elek'!I38</f>
        <v>2824177.777777778</v>
      </c>
      <c r="J65" s="35">
        <f>'Kalk-Elek'!J38</f>
        <v>2824177.777777778</v>
      </c>
      <c r="K65" s="35">
        <f>'Kalk-Elek'!K38</f>
        <v>2824177.777777778</v>
      </c>
      <c r="L65" s="35">
        <f>'Kalk-Elek'!L38</f>
        <v>2824177.777777778</v>
      </c>
      <c r="M65" s="35">
        <f>'Kalk-Elek'!M38</f>
        <v>2824177.777777778</v>
      </c>
      <c r="N65" s="35">
        <f>'Kalk-Elek'!N38</f>
        <v>2824177.777777778</v>
      </c>
      <c r="O65" s="35">
        <f>'Kalk-Elek'!O38</f>
        <v>2824177.777777778</v>
      </c>
      <c r="P65" s="37" t="str">
        <f>'Kalk-Elek'!P38</f>
        <v>MWh</v>
      </c>
    </row>
    <row r="66" spans="1:16">
      <c r="A66" s="1" t="str">
        <f>'Kalk-Elek'!A39</f>
        <v>Elektri tarbimine ELi miinimummääradega</v>
      </c>
      <c r="F66" s="22"/>
      <c r="G66" s="22"/>
      <c r="H66" s="35">
        <f t="shared" ref="H66:O66" si="20">H65/(1+H63)</f>
        <v>2842184.4561151448</v>
      </c>
      <c r="I66" s="35">
        <f t="shared" si="20"/>
        <v>2842184.4561151448</v>
      </c>
      <c r="J66" s="35">
        <f t="shared" si="20"/>
        <v>2842184.4561151448</v>
      </c>
      <c r="K66" s="35">
        <f t="shared" si="20"/>
        <v>2842184.4561151448</v>
      </c>
      <c r="L66" s="35">
        <f t="shared" si="20"/>
        <v>2842184.4561151448</v>
      </c>
      <c r="M66" s="35">
        <f t="shared" si="20"/>
        <v>2842184.4561151448</v>
      </c>
      <c r="N66" s="35">
        <f t="shared" si="20"/>
        <v>2842184.4561151448</v>
      </c>
      <c r="O66" s="35">
        <f t="shared" si="20"/>
        <v>2842184.4561151448</v>
      </c>
      <c r="P66" s="37" t="str">
        <f>'Kalk-Elek'!P39</f>
        <v>MWh</v>
      </c>
    </row>
    <row r="67" spans="1:16">
      <c r="A67" s="34" t="s">
        <v>482</v>
      </c>
      <c r="F67" s="22"/>
      <c r="G67" s="22"/>
      <c r="H67" s="36">
        <f t="shared" ref="H67:O67" si="21">H66-H65</f>
        <v>18006.678337366786</v>
      </c>
      <c r="I67" s="36">
        <f t="shared" si="21"/>
        <v>18006.678337366786</v>
      </c>
      <c r="J67" s="36">
        <f t="shared" si="21"/>
        <v>18006.678337366786</v>
      </c>
      <c r="K67" s="36">
        <f t="shared" si="21"/>
        <v>18006.678337366786</v>
      </c>
      <c r="L67" s="36">
        <f t="shared" si="21"/>
        <v>18006.678337366786</v>
      </c>
      <c r="M67" s="36">
        <f t="shared" si="21"/>
        <v>18006.678337366786</v>
      </c>
      <c r="N67" s="36">
        <f t="shared" si="21"/>
        <v>18006.678337366786</v>
      </c>
      <c r="O67" s="36">
        <f t="shared" si="21"/>
        <v>18006.678337366786</v>
      </c>
      <c r="P67" s="37" t="str">
        <f>'Kalk-Elek'!P40</f>
        <v>MWh</v>
      </c>
    </row>
    <row r="68" spans="1:16">
      <c r="A68" s="1"/>
    </row>
    <row r="69" spans="1:16">
      <c r="A69" s="34" t="s">
        <v>452</v>
      </c>
      <c r="F69" s="22"/>
      <c r="G69" s="22"/>
      <c r="H69" s="36">
        <f>SUM(H67,H51)-'Kalk-Elek'!$F$24  + 'Kalk-Elek'!$F$40</f>
        <v>25997.859067270998</v>
      </c>
      <c r="I69" s="36">
        <f>SUM(I67,I51)-'Kalk-Elek'!$F$24  + 'Kalk-Elek'!$F$40</f>
        <v>25997.859067270998</v>
      </c>
      <c r="J69" s="36">
        <f>SUM(J67,J51)-'Kalk-Elek'!$F$24  + 'Kalk-Elek'!$F$40</f>
        <v>25997.859067270998</v>
      </c>
      <c r="K69" s="36">
        <f>SUM(K67,K51)-'Kalk-Elek'!$F$24  + 'Kalk-Elek'!$F$40</f>
        <v>25997.859067270998</v>
      </c>
      <c r="L69" s="36">
        <f>SUM(L67,L51)-'Kalk-Elek'!$F$24  + 'Kalk-Elek'!$F$40</f>
        <v>25997.859067270998</v>
      </c>
      <c r="M69" s="36">
        <f>SUM(M67,M51)-'Kalk-Elek'!$F$24  + 'Kalk-Elek'!$F$40</f>
        <v>25997.859067270998</v>
      </c>
      <c r="N69" s="36">
        <f>SUM(N67,N51)-'Kalk-Elek'!$F$24  + 'Kalk-Elek'!$F$40</f>
        <v>25997.859067270998</v>
      </c>
      <c r="O69" s="36">
        <f>SUM(O67,O51)-'Kalk-Elek'!$F$24  + 'Kalk-Elek'!$F$40</f>
        <v>25997.859067270998</v>
      </c>
      <c r="P69" s="37" t="s">
        <v>40</v>
      </c>
    </row>
    <row r="70" spans="1:16">
      <c r="A70" s="14" t="s">
        <v>453</v>
      </c>
      <c r="B70" s="14"/>
      <c r="C70" s="14"/>
      <c r="D70" s="14"/>
      <c r="E70" s="14"/>
      <c r="F70" s="22"/>
      <c r="G70" s="22"/>
      <c r="H70" s="32">
        <f>((H69/'Sisend-Gen'!$B$19)*'Sisend-Gen'!$F$311)*'Sisend-Gen'!$B$320</f>
        <v>7634.4300060358973</v>
      </c>
      <c r="I70" s="32">
        <f>((I69/'Sisend-Gen'!$B$19)*'Sisend-Gen'!$F$311)*'Sisend-Gen'!$B$320</f>
        <v>7634.4300060358973</v>
      </c>
      <c r="J70" s="32">
        <f>((J69/'Sisend-Gen'!$B$19)*'Sisend-Gen'!$F$311)*'Sisend-Gen'!$B$320</f>
        <v>7634.4300060358973</v>
      </c>
      <c r="K70" s="32">
        <f>((K69/'Sisend-Gen'!$B$19)*'Sisend-Gen'!$F$311)*'Sisend-Gen'!$B$320</f>
        <v>7634.4300060358973</v>
      </c>
      <c r="L70" s="32">
        <f>((L69/'Sisend-Gen'!$B$19)*'Sisend-Gen'!$F$311)*'Sisend-Gen'!$B$320</f>
        <v>7634.4300060358973</v>
      </c>
      <c r="M70" s="32">
        <f>((M69/'Sisend-Gen'!$B$19)*'Sisend-Gen'!$F$311)*'Sisend-Gen'!$B$320</f>
        <v>7634.4300060358973</v>
      </c>
      <c r="N70" s="32">
        <f>((N69/'Sisend-Gen'!$B$19)*'Sisend-Gen'!$F$311)*'Sisend-Gen'!$B$320</f>
        <v>7634.4300060358973</v>
      </c>
      <c r="O70" s="32">
        <f>((O69/'Sisend-Gen'!$B$19)*'Sisend-Gen'!$F$311)*'Sisend-Gen'!$B$320</f>
        <v>7634.4300060358973</v>
      </c>
      <c r="P70" s="12" t="s">
        <v>454</v>
      </c>
    </row>
    <row r="71" spans="1:16">
      <c r="A71" s="1"/>
    </row>
    <row r="72" spans="1:16">
      <c r="A72" s="34" t="str">
        <f>'Kalk-Gaas'!A10</f>
        <v>Gaas kodumajapidamised</v>
      </c>
    </row>
    <row r="73" spans="1:16">
      <c r="A73" s="1"/>
    </row>
    <row r="74" spans="1:16">
      <c r="A74" s="1" t="str">
        <f>'Kalk-Gaas'!A12</f>
        <v>Eesti aktsiisimäär</v>
      </c>
      <c r="F74" s="22"/>
      <c r="G74" s="22"/>
      <c r="H74" s="35">
        <f t="shared" ref="H74:O74" si="22">H23</f>
        <v>8.209199497066221</v>
      </c>
      <c r="I74" s="35">
        <f t="shared" si="22"/>
        <v>8.209199497066221</v>
      </c>
      <c r="J74" s="35">
        <f t="shared" si="22"/>
        <v>8.209199497066221</v>
      </c>
      <c r="K74" s="35">
        <f t="shared" si="22"/>
        <v>8.209199497066221</v>
      </c>
      <c r="L74" s="35">
        <f t="shared" si="22"/>
        <v>8.209199497066221</v>
      </c>
      <c r="M74" s="35">
        <f t="shared" si="22"/>
        <v>8.209199497066221</v>
      </c>
      <c r="N74" s="35">
        <f t="shared" si="22"/>
        <v>8.209199497066221</v>
      </c>
      <c r="O74" s="35">
        <f t="shared" si="22"/>
        <v>8.209199497066221</v>
      </c>
      <c r="P74" s="37" t="str">
        <f>'Kalk-Gaas'!P12</f>
        <v>€/MWh</v>
      </c>
    </row>
    <row r="75" spans="1:16">
      <c r="A75" s="1" t="str">
        <f>'Kalk-Gaas'!A13</f>
        <v>Euroopa Liidu miinimummäär</v>
      </c>
      <c r="F75" s="22"/>
      <c r="G75" s="22"/>
      <c r="H75" s="35">
        <f>'Kalk-Gaas'!H13</f>
        <v>8.3333333333333329E-2</v>
      </c>
      <c r="I75" s="35">
        <f>'Kalk-Gaas'!I13</f>
        <v>8.3333333333333329E-2</v>
      </c>
      <c r="J75" s="35">
        <f>'Kalk-Gaas'!J13</f>
        <v>8.3333333333333329E-2</v>
      </c>
      <c r="K75" s="35">
        <f>'Kalk-Gaas'!K13</f>
        <v>8.3333333333333329E-2</v>
      </c>
      <c r="L75" s="35">
        <f>'Kalk-Gaas'!L13</f>
        <v>8.3333333333333329E-2</v>
      </c>
      <c r="M75" s="35">
        <f>'Kalk-Gaas'!M13</f>
        <v>8.3333333333333329E-2</v>
      </c>
      <c r="N75" s="35">
        <f>'Kalk-Gaas'!N13</f>
        <v>8.3333333333333329E-2</v>
      </c>
      <c r="O75" s="35">
        <f>'Kalk-Gaas'!O13</f>
        <v>8.3333333333333329E-2</v>
      </c>
      <c r="P75" s="37" t="str">
        <f>'Kalk-Gaas'!P13</f>
        <v>€/MWh</v>
      </c>
    </row>
    <row r="76" spans="1:16">
      <c r="A76" s="1" t="str">
        <f>'Kalk-Gaas'!A14</f>
        <v>Vahe aktsiisimäärades</v>
      </c>
      <c r="F76" s="22"/>
      <c r="G76" s="22"/>
      <c r="H76" s="35">
        <f t="shared" ref="H76:O76" si="23">H74-H75</f>
        <v>8.1258661637328871</v>
      </c>
      <c r="I76" s="35">
        <f t="shared" si="23"/>
        <v>8.1258661637328871</v>
      </c>
      <c r="J76" s="35">
        <f t="shared" si="23"/>
        <v>8.1258661637328871</v>
      </c>
      <c r="K76" s="35">
        <f t="shared" si="23"/>
        <v>8.1258661637328871</v>
      </c>
      <c r="L76" s="35">
        <f t="shared" si="23"/>
        <v>8.1258661637328871</v>
      </c>
      <c r="M76" s="35">
        <f t="shared" si="23"/>
        <v>8.1258661637328871</v>
      </c>
      <c r="N76" s="35">
        <f t="shared" si="23"/>
        <v>8.1258661637328871</v>
      </c>
      <c r="O76" s="35">
        <f t="shared" si="23"/>
        <v>8.1258661637328871</v>
      </c>
      <c r="P76" s="37" t="str">
        <f>'Kalk-Gaas'!P14</f>
        <v>€/MWh</v>
      </c>
    </row>
    <row r="77" spans="1:16">
      <c r="A77" s="1"/>
    </row>
    <row r="78" spans="1:16">
      <c r="A78" s="1" t="str">
        <f>'Kalk-Gaas'!A16</f>
        <v>Gaasi hind kodumajapidamised</v>
      </c>
      <c r="F78" s="22"/>
      <c r="G78" s="22"/>
      <c r="H78" s="35">
        <f>'Kalk-Gaas'!H16</f>
        <v>40.11</v>
      </c>
      <c r="I78" s="35">
        <f>'Kalk-Gaas'!I16</f>
        <v>40.11</v>
      </c>
      <c r="J78" s="35">
        <f>'Kalk-Gaas'!J16</f>
        <v>40.11</v>
      </c>
      <c r="K78" s="35">
        <f>'Kalk-Gaas'!K16</f>
        <v>40.11</v>
      </c>
      <c r="L78" s="35">
        <f>'Kalk-Gaas'!L16</f>
        <v>40.11</v>
      </c>
      <c r="M78" s="35">
        <f>'Kalk-Gaas'!M16</f>
        <v>40.11</v>
      </c>
      <c r="N78" s="35">
        <f>'Kalk-Gaas'!N16</f>
        <v>40.11</v>
      </c>
      <c r="O78" s="35">
        <f>'Kalk-Gaas'!O16</f>
        <v>40.11</v>
      </c>
      <c r="P78" s="37" t="str">
        <f>'Kalk-Gaas'!P16</f>
        <v>€/MWh</v>
      </c>
    </row>
    <row r="79" spans="1:16">
      <c r="A79" s="1" t="str">
        <f>'Kalk-Gaas'!A17</f>
        <v>Delta</v>
      </c>
      <c r="F79" s="22"/>
      <c r="G79" s="22"/>
      <c r="H79" s="72">
        <f t="shared" ref="H79:O79" si="24">H76/H78</f>
        <v>0.20258953287790793</v>
      </c>
      <c r="I79" s="72">
        <f t="shared" si="24"/>
        <v>0.20258953287790793</v>
      </c>
      <c r="J79" s="72">
        <f t="shared" si="24"/>
        <v>0.20258953287790793</v>
      </c>
      <c r="K79" s="72">
        <f t="shared" si="24"/>
        <v>0.20258953287790793</v>
      </c>
      <c r="L79" s="72">
        <f t="shared" si="24"/>
        <v>0.20258953287790793</v>
      </c>
      <c r="M79" s="72">
        <f t="shared" si="24"/>
        <v>0.20258953287790793</v>
      </c>
      <c r="N79" s="72">
        <f t="shared" si="24"/>
        <v>0.20258953287790793</v>
      </c>
      <c r="O79" s="72">
        <f t="shared" si="24"/>
        <v>0.20258953287790793</v>
      </c>
    </row>
    <row r="80" spans="1:16">
      <c r="A80" s="1"/>
    </row>
    <row r="81" spans="1:16">
      <c r="A81" s="1" t="str">
        <f>'Kalk-Gaas'!A19</f>
        <v>Gaasi elastsus</v>
      </c>
      <c r="F81" s="22"/>
      <c r="G81" s="22"/>
      <c r="H81" s="35">
        <f>'Kalk-Gaas'!H19</f>
        <v>-0.26</v>
      </c>
      <c r="I81" s="35">
        <f>'Kalk-Gaas'!I19</f>
        <v>-0.26</v>
      </c>
      <c r="J81" s="35">
        <f>'Kalk-Gaas'!J19</f>
        <v>-0.26</v>
      </c>
      <c r="K81" s="35">
        <f>'Kalk-Gaas'!K19</f>
        <v>-0.26</v>
      </c>
      <c r="L81" s="35">
        <f>'Kalk-Gaas'!L19</f>
        <v>-0.26</v>
      </c>
      <c r="M81" s="35">
        <f>'Kalk-Gaas'!M19</f>
        <v>-0.26</v>
      </c>
      <c r="N81" s="35">
        <f>'Kalk-Gaas'!N19</f>
        <v>-0.26</v>
      </c>
      <c r="O81" s="35">
        <f>'Kalk-Gaas'!O19</f>
        <v>-0.26</v>
      </c>
    </row>
    <row r="82" spans="1:16">
      <c r="A82" s="1" t="str">
        <f>'Kalk-Gaas'!A20</f>
        <v>Elastsus x Delta</v>
      </c>
      <c r="F82" s="22"/>
      <c r="G82" s="22"/>
      <c r="H82" s="35">
        <f t="shared" ref="H82:O82" si="25">H81*H79</f>
        <v>-5.2673278548256063E-2</v>
      </c>
      <c r="I82" s="35">
        <f t="shared" si="25"/>
        <v>-5.2673278548256063E-2</v>
      </c>
      <c r="J82" s="35">
        <f t="shared" si="25"/>
        <v>-5.2673278548256063E-2</v>
      </c>
      <c r="K82" s="35">
        <f t="shared" si="25"/>
        <v>-5.2673278548256063E-2</v>
      </c>
      <c r="L82" s="35">
        <f t="shared" si="25"/>
        <v>-5.2673278548256063E-2</v>
      </c>
      <c r="M82" s="35">
        <f t="shared" si="25"/>
        <v>-5.2673278548256063E-2</v>
      </c>
      <c r="N82" s="35">
        <f t="shared" si="25"/>
        <v>-5.2673278548256063E-2</v>
      </c>
      <c r="O82" s="35">
        <f t="shared" si="25"/>
        <v>-5.2673278548256063E-2</v>
      </c>
    </row>
    <row r="83" spans="1:16">
      <c r="A83" s="1"/>
    </row>
    <row r="84" spans="1:16">
      <c r="A84" s="1" t="str">
        <f>'Kalk-Gaas'!A22</f>
        <v>Gaasi tarbimine kodumajapidamised</v>
      </c>
      <c r="F84" s="22"/>
      <c r="G84" s="22"/>
      <c r="H84" s="35">
        <f>'Kalk-Gaas'!H22</f>
        <v>639464.75</v>
      </c>
      <c r="I84" s="35">
        <f>'Kalk-Gaas'!I22</f>
        <v>639464.75</v>
      </c>
      <c r="J84" s="35">
        <f>'Kalk-Gaas'!J22</f>
        <v>639464.75</v>
      </c>
      <c r="K84" s="35">
        <f>'Kalk-Gaas'!K22</f>
        <v>639464.75</v>
      </c>
      <c r="L84" s="35">
        <f>'Kalk-Gaas'!L22</f>
        <v>639464.75</v>
      </c>
      <c r="M84" s="35">
        <f>'Kalk-Gaas'!M22</f>
        <v>639464.75</v>
      </c>
      <c r="N84" s="35">
        <f>'Kalk-Gaas'!N22</f>
        <v>639464.75</v>
      </c>
      <c r="O84" s="35">
        <f>'Kalk-Gaas'!O22</f>
        <v>639464.75</v>
      </c>
      <c r="P84" s="37" t="str">
        <f>'Kalk-Gaas'!P22</f>
        <v>MWh</v>
      </c>
    </row>
    <row r="85" spans="1:16">
      <c r="A85" s="1" t="str">
        <f>'Kalk-Gaas'!A23</f>
        <v>Gaasi tarbimine ELi miinimummääradega</v>
      </c>
      <c r="F85" s="22"/>
      <c r="G85" s="22"/>
      <c r="H85" s="35">
        <f t="shared" ref="H85:O85" si="26">H84/(1+H82)</f>
        <v>675020.28130278375</v>
      </c>
      <c r="I85" s="35">
        <f t="shared" si="26"/>
        <v>675020.28130278375</v>
      </c>
      <c r="J85" s="35">
        <f t="shared" si="26"/>
        <v>675020.28130278375</v>
      </c>
      <c r="K85" s="35">
        <f t="shared" si="26"/>
        <v>675020.28130278375</v>
      </c>
      <c r="L85" s="35">
        <f t="shared" si="26"/>
        <v>675020.28130278375</v>
      </c>
      <c r="M85" s="35">
        <f t="shared" si="26"/>
        <v>675020.28130278375</v>
      </c>
      <c r="N85" s="35">
        <f t="shared" si="26"/>
        <v>675020.28130278375</v>
      </c>
      <c r="O85" s="35">
        <f t="shared" si="26"/>
        <v>675020.28130278375</v>
      </c>
      <c r="P85" s="37" t="str">
        <f>'Kalk-Gaas'!P23</f>
        <v>MWh</v>
      </c>
    </row>
    <row r="86" spans="1:16" s="34" customFormat="1">
      <c r="A86" s="34" t="s">
        <v>482</v>
      </c>
      <c r="B86" s="1"/>
      <c r="C86" s="1"/>
      <c r="D86" s="1"/>
      <c r="E86" s="1"/>
      <c r="F86" s="22"/>
      <c r="G86" s="22"/>
      <c r="H86" s="36">
        <f t="shared" ref="H86:O86" si="27">H85-H84</f>
        <v>35555.531302783755</v>
      </c>
      <c r="I86" s="36">
        <f t="shared" si="27"/>
        <v>35555.531302783755</v>
      </c>
      <c r="J86" s="36">
        <f t="shared" si="27"/>
        <v>35555.531302783755</v>
      </c>
      <c r="K86" s="36">
        <f t="shared" si="27"/>
        <v>35555.531302783755</v>
      </c>
      <c r="L86" s="36">
        <f t="shared" si="27"/>
        <v>35555.531302783755</v>
      </c>
      <c r="M86" s="36">
        <f t="shared" si="27"/>
        <v>35555.531302783755</v>
      </c>
      <c r="N86" s="36">
        <f t="shared" si="27"/>
        <v>35555.531302783755</v>
      </c>
      <c r="O86" s="36">
        <f t="shared" si="27"/>
        <v>35555.531302783755</v>
      </c>
      <c r="P86" s="37" t="str">
        <f>'Kalk-Gaas'!P24</f>
        <v>MWh</v>
      </c>
    </row>
    <row r="87" spans="1:16">
      <c r="A87" s="1"/>
    </row>
    <row r="88" spans="1:16">
      <c r="A88" s="34" t="str">
        <f>'Kalk-Gaas'!A26</f>
        <v>Gaas muu (mitte intensiivsed)</v>
      </c>
    </row>
    <row r="89" spans="1:16">
      <c r="A89" s="1"/>
    </row>
    <row r="90" spans="1:16">
      <c r="A90" s="1" t="str">
        <f>'Kalk-Gaas'!A28</f>
        <v>Eesti aktsiisimäär</v>
      </c>
      <c r="F90" s="22"/>
      <c r="G90" s="22"/>
      <c r="H90" s="35">
        <f t="shared" ref="H90:O90" si="28">H22</f>
        <v>8.209199497066221</v>
      </c>
      <c r="I90" s="35">
        <f t="shared" si="28"/>
        <v>8.209199497066221</v>
      </c>
      <c r="J90" s="35">
        <f t="shared" si="28"/>
        <v>8.209199497066221</v>
      </c>
      <c r="K90" s="35">
        <f t="shared" si="28"/>
        <v>8.209199497066221</v>
      </c>
      <c r="L90" s="35">
        <f t="shared" si="28"/>
        <v>8.209199497066221</v>
      </c>
      <c r="M90" s="35">
        <f t="shared" si="28"/>
        <v>8.209199497066221</v>
      </c>
      <c r="N90" s="35">
        <f t="shared" si="28"/>
        <v>8.209199497066221</v>
      </c>
      <c r="O90" s="35">
        <f t="shared" si="28"/>
        <v>8.209199497066221</v>
      </c>
      <c r="P90" s="37" t="str">
        <f>'Kalk-Gaas'!P28</f>
        <v>€/MWh</v>
      </c>
    </row>
    <row r="91" spans="1:16">
      <c r="A91" s="1" t="str">
        <f>'Kalk-Gaas'!A29</f>
        <v>Euroopa Liidu miinimummäär</v>
      </c>
      <c r="F91" s="22"/>
      <c r="G91" s="22"/>
      <c r="H91" s="35">
        <f>'Kalk-Gaas'!H29</f>
        <v>4.1666666666666664E-2</v>
      </c>
      <c r="I91" s="35">
        <f>'Kalk-Gaas'!I29</f>
        <v>4.1666666666666664E-2</v>
      </c>
      <c r="J91" s="35">
        <f>'Kalk-Gaas'!J29</f>
        <v>4.1666666666666664E-2</v>
      </c>
      <c r="K91" s="35">
        <f>'Kalk-Gaas'!K29</f>
        <v>4.1666666666666664E-2</v>
      </c>
      <c r="L91" s="35">
        <f>'Kalk-Gaas'!L29</f>
        <v>4.1666666666666664E-2</v>
      </c>
      <c r="M91" s="35">
        <f>'Kalk-Gaas'!M29</f>
        <v>4.1666666666666664E-2</v>
      </c>
      <c r="N91" s="35">
        <f>'Kalk-Gaas'!N29</f>
        <v>4.1666666666666664E-2</v>
      </c>
      <c r="O91" s="35">
        <f>'Kalk-Gaas'!O29</f>
        <v>4.1666666666666664E-2</v>
      </c>
      <c r="P91" s="37" t="str">
        <f>'Kalk-Gaas'!P29</f>
        <v>€/MWh</v>
      </c>
    </row>
    <row r="92" spans="1:16">
      <c r="A92" s="1" t="str">
        <f>'Kalk-Gaas'!A30</f>
        <v>Vahe aktsiisimäärades</v>
      </c>
      <c r="F92" s="22"/>
      <c r="G92" s="22"/>
      <c r="H92" s="35">
        <f t="shared" ref="H92:O92" si="29">H90-H91</f>
        <v>8.1675328303995549</v>
      </c>
      <c r="I92" s="35">
        <f t="shared" si="29"/>
        <v>8.1675328303995549</v>
      </c>
      <c r="J92" s="35">
        <f t="shared" si="29"/>
        <v>8.1675328303995549</v>
      </c>
      <c r="K92" s="35">
        <f t="shared" si="29"/>
        <v>8.1675328303995549</v>
      </c>
      <c r="L92" s="35">
        <f t="shared" si="29"/>
        <v>8.1675328303995549</v>
      </c>
      <c r="M92" s="35">
        <f t="shared" si="29"/>
        <v>8.1675328303995549</v>
      </c>
      <c r="N92" s="35">
        <f t="shared" si="29"/>
        <v>8.1675328303995549</v>
      </c>
      <c r="O92" s="35">
        <f t="shared" si="29"/>
        <v>8.1675328303995549</v>
      </c>
      <c r="P92" s="37" t="str">
        <f>'Kalk-Gaas'!P30</f>
        <v>€/MWh</v>
      </c>
    </row>
    <row r="93" spans="1:16">
      <c r="A93" s="1"/>
    </row>
    <row r="94" spans="1:16">
      <c r="A94" s="1" t="str">
        <f>'Kalk-Gaas'!A32</f>
        <v>Gaasi hind muu</v>
      </c>
      <c r="F94" s="22"/>
      <c r="G94" s="22"/>
      <c r="H94" s="35">
        <f>'Kalk-Gaas'!H32</f>
        <v>25.78</v>
      </c>
      <c r="I94" s="35">
        <f>'Kalk-Gaas'!I32</f>
        <v>25.78</v>
      </c>
      <c r="J94" s="35">
        <f>'Kalk-Gaas'!J32</f>
        <v>25.78</v>
      </c>
      <c r="K94" s="35">
        <f>'Kalk-Gaas'!K32</f>
        <v>25.78</v>
      </c>
      <c r="L94" s="35">
        <f>'Kalk-Gaas'!L32</f>
        <v>25.78</v>
      </c>
      <c r="M94" s="35">
        <f>'Kalk-Gaas'!M32</f>
        <v>25.78</v>
      </c>
      <c r="N94" s="35">
        <f>'Kalk-Gaas'!N32</f>
        <v>25.78</v>
      </c>
      <c r="O94" s="35">
        <f>'Kalk-Gaas'!O32</f>
        <v>25.78</v>
      </c>
      <c r="P94" s="37" t="str">
        <f>'Kalk-Gaas'!P32</f>
        <v>€/MWh</v>
      </c>
    </row>
    <row r="95" spans="1:16">
      <c r="A95" s="1" t="str">
        <f>'Kalk-Gaas'!A33</f>
        <v>Delta</v>
      </c>
      <c r="F95" s="22"/>
      <c r="G95" s="22"/>
      <c r="H95" s="72">
        <f t="shared" ref="H95:O95" si="30">H92/H94</f>
        <v>0.3168166342280665</v>
      </c>
      <c r="I95" s="72">
        <f t="shared" si="30"/>
        <v>0.3168166342280665</v>
      </c>
      <c r="J95" s="72">
        <f t="shared" si="30"/>
        <v>0.3168166342280665</v>
      </c>
      <c r="K95" s="72">
        <f t="shared" si="30"/>
        <v>0.3168166342280665</v>
      </c>
      <c r="L95" s="72">
        <f t="shared" si="30"/>
        <v>0.3168166342280665</v>
      </c>
      <c r="M95" s="72">
        <f t="shared" si="30"/>
        <v>0.3168166342280665</v>
      </c>
      <c r="N95" s="72">
        <f t="shared" si="30"/>
        <v>0.3168166342280665</v>
      </c>
      <c r="O95" s="72">
        <f t="shared" si="30"/>
        <v>0.3168166342280665</v>
      </c>
    </row>
    <row r="96" spans="1:16">
      <c r="A96" s="1"/>
    </row>
    <row r="97" spans="1:16">
      <c r="A97" s="1" t="str">
        <f>'Kalk-Gaas'!A35</f>
        <v>Gaasi elastsus</v>
      </c>
      <c r="F97" s="22"/>
      <c r="G97" s="22"/>
      <c r="H97" s="35">
        <f>'Kalk-Gaas'!H35</f>
        <v>-0.26</v>
      </c>
      <c r="I97" s="35">
        <f>'Kalk-Gaas'!I35</f>
        <v>-0.26</v>
      </c>
      <c r="J97" s="35">
        <f>'Kalk-Gaas'!J35</f>
        <v>-0.26</v>
      </c>
      <c r="K97" s="35">
        <f>'Kalk-Gaas'!K35</f>
        <v>-0.26</v>
      </c>
      <c r="L97" s="35">
        <f>'Kalk-Gaas'!L35</f>
        <v>-0.26</v>
      </c>
      <c r="M97" s="35">
        <f>'Kalk-Gaas'!M35</f>
        <v>-0.26</v>
      </c>
      <c r="N97" s="35">
        <f>'Kalk-Gaas'!N35</f>
        <v>-0.26</v>
      </c>
      <c r="O97" s="35">
        <f>'Kalk-Gaas'!O35</f>
        <v>-0.26</v>
      </c>
    </row>
    <row r="98" spans="1:16">
      <c r="A98" s="1" t="str">
        <f>'Kalk-Gaas'!A36</f>
        <v>Elastsus x Delta</v>
      </c>
      <c r="F98" s="22"/>
      <c r="G98" s="22"/>
      <c r="H98" s="35">
        <f t="shared" ref="H98:O98" si="31">H97*H95</f>
        <v>-8.2372324899297286E-2</v>
      </c>
      <c r="I98" s="35">
        <f t="shared" si="31"/>
        <v>-8.2372324899297286E-2</v>
      </c>
      <c r="J98" s="35">
        <f t="shared" si="31"/>
        <v>-8.2372324899297286E-2</v>
      </c>
      <c r="K98" s="35">
        <f t="shared" si="31"/>
        <v>-8.2372324899297286E-2</v>
      </c>
      <c r="L98" s="35">
        <f t="shared" si="31"/>
        <v>-8.2372324899297286E-2</v>
      </c>
      <c r="M98" s="35">
        <f t="shared" si="31"/>
        <v>-8.2372324899297286E-2</v>
      </c>
      <c r="N98" s="35">
        <f t="shared" si="31"/>
        <v>-8.2372324899297286E-2</v>
      </c>
      <c r="O98" s="35">
        <f t="shared" si="31"/>
        <v>-8.2372324899297286E-2</v>
      </c>
    </row>
    <row r="99" spans="1:16">
      <c r="A99" s="1"/>
    </row>
    <row r="100" spans="1:16">
      <c r="A100" s="1" t="str">
        <f>'Kalk-Gaas'!A38</f>
        <v>Gaasi tarbimine muu</v>
      </c>
      <c r="F100" s="22"/>
      <c r="G100" s="22"/>
      <c r="H100" s="35">
        <f>'Kalk-Gaas'!H38</f>
        <v>424124.99999999994</v>
      </c>
      <c r="I100" s="35">
        <f>'Kalk-Gaas'!I38</f>
        <v>424124.99999999994</v>
      </c>
      <c r="J100" s="35">
        <f>'Kalk-Gaas'!J38</f>
        <v>424124.99999999994</v>
      </c>
      <c r="K100" s="35">
        <f>'Kalk-Gaas'!K38</f>
        <v>424124.99999999994</v>
      </c>
      <c r="L100" s="35">
        <f>'Kalk-Gaas'!L38</f>
        <v>424124.99999999994</v>
      </c>
      <c r="M100" s="35">
        <f>'Kalk-Gaas'!M38</f>
        <v>424124.99999999994</v>
      </c>
      <c r="N100" s="35">
        <f>'Kalk-Gaas'!N38</f>
        <v>424124.99999999994</v>
      </c>
      <c r="O100" s="35">
        <f>'Kalk-Gaas'!O38</f>
        <v>424124.99999999994</v>
      </c>
      <c r="P100" s="37" t="str">
        <f>'Kalk-Gaas'!P38</f>
        <v>MWh</v>
      </c>
    </row>
    <row r="101" spans="1:16">
      <c r="A101" s="1" t="str">
        <f>'Kalk-Gaas'!A39</f>
        <v>Gaasi tarbimine ELi miinimummääradega</v>
      </c>
      <c r="F101" s="22"/>
      <c r="G101" s="22"/>
      <c r="H101" s="35">
        <f t="shared" ref="H101:O101" si="32">H100/(1+H98)</f>
        <v>462197.26312576112</v>
      </c>
      <c r="I101" s="35">
        <f t="shared" si="32"/>
        <v>462197.26312576112</v>
      </c>
      <c r="J101" s="35">
        <f t="shared" si="32"/>
        <v>462197.26312576112</v>
      </c>
      <c r="K101" s="35">
        <f t="shared" si="32"/>
        <v>462197.26312576112</v>
      </c>
      <c r="L101" s="35">
        <f t="shared" si="32"/>
        <v>462197.26312576112</v>
      </c>
      <c r="M101" s="35">
        <f t="shared" si="32"/>
        <v>462197.26312576112</v>
      </c>
      <c r="N101" s="35">
        <f t="shared" si="32"/>
        <v>462197.26312576112</v>
      </c>
      <c r="O101" s="35">
        <f t="shared" si="32"/>
        <v>462197.26312576112</v>
      </c>
      <c r="P101" s="37" t="str">
        <f>'Kalk-Gaas'!P39</f>
        <v>MWh</v>
      </c>
    </row>
    <row r="102" spans="1:16" s="34" customFormat="1">
      <c r="A102" s="34" t="s">
        <v>482</v>
      </c>
      <c r="B102" s="1"/>
      <c r="C102" s="1"/>
      <c r="D102" s="1"/>
      <c r="E102" s="1"/>
      <c r="F102" s="22"/>
      <c r="G102" s="22"/>
      <c r="H102" s="36">
        <f t="shared" ref="H102:O102" si="33">H101-H100</f>
        <v>38072.263125761179</v>
      </c>
      <c r="I102" s="36">
        <f t="shared" si="33"/>
        <v>38072.263125761179</v>
      </c>
      <c r="J102" s="36">
        <f t="shared" si="33"/>
        <v>38072.263125761179</v>
      </c>
      <c r="K102" s="36">
        <f t="shared" si="33"/>
        <v>38072.263125761179</v>
      </c>
      <c r="L102" s="36">
        <f t="shared" si="33"/>
        <v>38072.263125761179</v>
      </c>
      <c r="M102" s="36">
        <f t="shared" si="33"/>
        <v>38072.263125761179</v>
      </c>
      <c r="N102" s="36">
        <f t="shared" si="33"/>
        <v>38072.263125761179</v>
      </c>
      <c r="O102" s="36">
        <f t="shared" si="33"/>
        <v>38072.263125761179</v>
      </c>
      <c r="P102" s="37" t="str">
        <f>'Kalk-Gaas'!P40</f>
        <v>MWh</v>
      </c>
    </row>
    <row r="103" spans="1:16">
      <c r="A103" s="1"/>
      <c r="P103" s="12"/>
    </row>
    <row r="104" spans="1:16">
      <c r="A104" s="34" t="s">
        <v>455</v>
      </c>
      <c r="F104" s="22"/>
      <c r="G104" s="22"/>
      <c r="H104" s="36">
        <f>SUM(H102,H86) - 'Kalk-Gaas'!$F$24 - 'Kalk-Gaas'!$F$40</f>
        <v>41499.357918756432</v>
      </c>
      <c r="I104" s="36">
        <f>SUM(I102,I86) - 'Kalk-Gaas'!$F$24 - 'Kalk-Gaas'!$F$40</f>
        <v>41499.357918756432</v>
      </c>
      <c r="J104" s="36">
        <f>SUM(J102,J86) - 'Kalk-Gaas'!$F$24 - 'Kalk-Gaas'!$F$40</f>
        <v>41499.357918756432</v>
      </c>
      <c r="K104" s="36">
        <f>SUM(K102,K86) - 'Kalk-Gaas'!$F$24 - 'Kalk-Gaas'!$F$40</f>
        <v>41499.357918756432</v>
      </c>
      <c r="L104" s="36">
        <f>SUM(L102,L86) - 'Kalk-Gaas'!$F$24 - 'Kalk-Gaas'!$F$40</f>
        <v>41499.357918756432</v>
      </c>
      <c r="M104" s="36">
        <f>SUM(M102,M86) - 'Kalk-Gaas'!$F$24 - 'Kalk-Gaas'!$F$40</f>
        <v>41499.357918756432</v>
      </c>
      <c r="N104" s="36">
        <f>SUM(N102,N86) - 'Kalk-Gaas'!$F$24 - 'Kalk-Gaas'!$F$40</f>
        <v>41499.357918756432</v>
      </c>
      <c r="O104" s="36">
        <f>SUM(O102,O86) - 'Kalk-Gaas'!$F$24 - 'Kalk-Gaas'!$F$40</f>
        <v>41499.357918756432</v>
      </c>
      <c r="P104" s="12" t="s">
        <v>40</v>
      </c>
    </row>
    <row r="105" spans="1:16">
      <c r="A105" s="14" t="s">
        <v>456</v>
      </c>
      <c r="B105" s="14"/>
      <c r="C105" s="14"/>
      <c r="D105" s="14"/>
      <c r="E105" s="14"/>
      <c r="F105" s="22"/>
      <c r="G105" s="22"/>
      <c r="H105" s="32">
        <f>(H104/'Sisend-Gen'!$B$19)*'Sisend-Gen'!$F$306</f>
        <v>8389.3973186023013</v>
      </c>
      <c r="I105" s="32">
        <f>(I104/'Sisend-Gen'!$B$19)*'Sisend-Gen'!$F$306</f>
        <v>8389.3973186023013</v>
      </c>
      <c r="J105" s="32">
        <f>(J104/'Sisend-Gen'!$B$19)*'Sisend-Gen'!$F$306</f>
        <v>8389.3973186023013</v>
      </c>
      <c r="K105" s="32">
        <f>(K104/'Sisend-Gen'!$B$19)*'Sisend-Gen'!$F$306</f>
        <v>8389.3973186023013</v>
      </c>
      <c r="L105" s="32">
        <f>(L104/'Sisend-Gen'!$B$19)*'Sisend-Gen'!$F$306</f>
        <v>8389.3973186023013</v>
      </c>
      <c r="M105" s="32">
        <f>(M104/'Sisend-Gen'!$B$19)*'Sisend-Gen'!$F$306</f>
        <v>8389.3973186023013</v>
      </c>
      <c r="N105" s="32">
        <f>(N104/'Sisend-Gen'!$B$19)*'Sisend-Gen'!$F$306</f>
        <v>8389.3973186023013</v>
      </c>
      <c r="O105" s="32">
        <f>(O104/'Sisend-Gen'!$B$19)*'Sisend-Gen'!$F$306</f>
        <v>8389.3973186023013</v>
      </c>
      <c r="P105" s="12" t="s">
        <v>454</v>
      </c>
    </row>
    <row r="106" spans="1:16">
      <c r="A106" s="1"/>
      <c r="F106" s="1"/>
      <c r="G106" s="1"/>
      <c r="H106" s="1"/>
      <c r="I106" s="1"/>
      <c r="J106" s="1"/>
      <c r="K106" s="1"/>
      <c r="L106" s="1"/>
      <c r="M106" s="1"/>
      <c r="N106" s="1"/>
      <c r="O106" s="1"/>
      <c r="P106" s="12"/>
    </row>
    <row r="107" spans="1:16">
      <c r="A107" s="34" t="str">
        <f>'Kalk-Sooj'!A10</f>
        <v>Soojuse aktsiis kodumajapidamised</v>
      </c>
      <c r="F107" s="1"/>
      <c r="G107" s="1"/>
      <c r="H107" s="1"/>
      <c r="I107" s="1"/>
      <c r="J107" s="1"/>
      <c r="K107" s="1"/>
      <c r="L107" s="1"/>
      <c r="M107" s="1"/>
      <c r="N107" s="1"/>
      <c r="O107" s="1"/>
      <c r="P107" s="12"/>
    </row>
    <row r="108" spans="1:16">
      <c r="A108" s="1"/>
      <c r="F108" s="1"/>
      <c r="G108" s="1"/>
      <c r="H108" s="1"/>
      <c r="I108" s="1"/>
      <c r="J108" s="1"/>
      <c r="K108" s="1"/>
      <c r="L108" s="1"/>
      <c r="M108" s="1"/>
      <c r="N108" s="1"/>
      <c r="O108" s="1"/>
      <c r="P108" s="12"/>
    </row>
    <row r="109" spans="1:16">
      <c r="A109" s="1" t="str">
        <f>'Kalk-Sooj'!A12</f>
        <v>Eesti aktsiisimäär</v>
      </c>
      <c r="F109" s="22"/>
      <c r="G109" s="22"/>
      <c r="H109" s="35">
        <f t="shared" ref="H109:O109" si="34">H27</f>
        <v>10.526810889891074</v>
      </c>
      <c r="I109" s="35">
        <f t="shared" si="34"/>
        <v>10.526810889891074</v>
      </c>
      <c r="J109" s="35">
        <f t="shared" si="34"/>
        <v>10.526810889891074</v>
      </c>
      <c r="K109" s="35">
        <f t="shared" si="34"/>
        <v>10.526810889891074</v>
      </c>
      <c r="L109" s="35">
        <f t="shared" si="34"/>
        <v>10.526810889891074</v>
      </c>
      <c r="M109" s="35">
        <f t="shared" si="34"/>
        <v>10.526810889891074</v>
      </c>
      <c r="N109" s="35">
        <f t="shared" si="34"/>
        <v>10.526810889891074</v>
      </c>
      <c r="O109" s="35">
        <f t="shared" si="34"/>
        <v>10.526810889891074</v>
      </c>
      <c r="P109" s="12" t="str">
        <f>'Kalk-Sooj'!P12</f>
        <v>€/MWh</v>
      </c>
    </row>
    <row r="110" spans="1:16">
      <c r="A110" s="1" t="str">
        <f>'Kalk-Sooj'!A13</f>
        <v>Euroopa Liidu miinimummäär</v>
      </c>
      <c r="F110" s="22"/>
      <c r="G110" s="22"/>
      <c r="H110" s="35">
        <f>'Kalk-Sooj'!H13</f>
        <v>0.26167119599068944</v>
      </c>
      <c r="I110" s="35">
        <f>'Kalk-Sooj'!I13</f>
        <v>0.26167119599068944</v>
      </c>
      <c r="J110" s="35">
        <f>'Kalk-Sooj'!J13</f>
        <v>0.26167119599068944</v>
      </c>
      <c r="K110" s="35">
        <f>'Kalk-Sooj'!K13</f>
        <v>0.26167119599068944</v>
      </c>
      <c r="L110" s="35">
        <f>'Kalk-Sooj'!L13</f>
        <v>0.26167119599068944</v>
      </c>
      <c r="M110" s="35">
        <f>'Kalk-Sooj'!M13</f>
        <v>0.26167119599068944</v>
      </c>
      <c r="N110" s="35">
        <f>'Kalk-Sooj'!N13</f>
        <v>0.26167119599068944</v>
      </c>
      <c r="O110" s="35">
        <f>'Kalk-Sooj'!O13</f>
        <v>0.26167119599068944</v>
      </c>
      <c r="P110" s="12" t="str">
        <f>'Kalk-Sooj'!P13</f>
        <v>€/MWh</v>
      </c>
    </row>
    <row r="111" spans="1:16">
      <c r="A111" s="1" t="str">
        <f>'Kalk-Sooj'!A14</f>
        <v>Vahe aktsiisimäärades</v>
      </c>
      <c r="F111" s="22"/>
      <c r="G111" s="22"/>
      <c r="H111" s="35">
        <f t="shared" ref="H111:O111" si="35">H109-H110</f>
        <v>10.265139693900384</v>
      </c>
      <c r="I111" s="35">
        <f t="shared" si="35"/>
        <v>10.265139693900384</v>
      </c>
      <c r="J111" s="35">
        <f t="shared" si="35"/>
        <v>10.265139693900384</v>
      </c>
      <c r="K111" s="35">
        <f t="shared" si="35"/>
        <v>10.265139693900384</v>
      </c>
      <c r="L111" s="35">
        <f t="shared" si="35"/>
        <v>10.265139693900384</v>
      </c>
      <c r="M111" s="35">
        <f t="shared" si="35"/>
        <v>10.265139693900384</v>
      </c>
      <c r="N111" s="35">
        <f t="shared" si="35"/>
        <v>10.265139693900384</v>
      </c>
      <c r="O111" s="35">
        <f t="shared" si="35"/>
        <v>10.265139693900384</v>
      </c>
      <c r="P111" s="12" t="str">
        <f>'Kalk-Sooj'!P14</f>
        <v>€/MWh</v>
      </c>
    </row>
    <row r="112" spans="1:16">
      <c r="A112" s="1"/>
      <c r="P112" s="12"/>
    </row>
    <row r="113" spans="1:16">
      <c r="A113" s="1" t="str">
        <f>'Kalk-Sooj'!A16</f>
        <v>Soojuse hind kodumajapidamised</v>
      </c>
      <c r="F113" s="22"/>
      <c r="G113" s="22"/>
      <c r="H113" s="35">
        <f>'Kalk-Sooj'!H16</f>
        <v>75.599999999999994</v>
      </c>
      <c r="I113" s="35">
        <f>'Kalk-Sooj'!I16</f>
        <v>75.599999999999994</v>
      </c>
      <c r="J113" s="35">
        <f>'Kalk-Sooj'!J16</f>
        <v>75.599999999999994</v>
      </c>
      <c r="K113" s="35">
        <f>'Kalk-Sooj'!K16</f>
        <v>75.599999999999994</v>
      </c>
      <c r="L113" s="35">
        <f>'Kalk-Sooj'!L16</f>
        <v>75.599999999999994</v>
      </c>
      <c r="M113" s="35">
        <f>'Kalk-Sooj'!M16</f>
        <v>75.599999999999994</v>
      </c>
      <c r="N113" s="35">
        <f>'Kalk-Sooj'!N16</f>
        <v>75.599999999999994</v>
      </c>
      <c r="O113" s="35">
        <f>'Kalk-Sooj'!O16</f>
        <v>75.599999999999994</v>
      </c>
      <c r="P113" s="12" t="str">
        <f>'Kalk-Sooj'!P16</f>
        <v>€/MWh</v>
      </c>
    </row>
    <row r="114" spans="1:16">
      <c r="A114" s="1" t="str">
        <f>'Kalk-Sooj'!A17</f>
        <v>Delta</v>
      </c>
      <c r="F114" s="22"/>
      <c r="G114" s="22"/>
      <c r="H114" s="72">
        <f t="shared" ref="H114:O114" si="36">H111/H113</f>
        <v>0.13578227108333843</v>
      </c>
      <c r="I114" s="72">
        <f t="shared" si="36"/>
        <v>0.13578227108333843</v>
      </c>
      <c r="J114" s="72">
        <f t="shared" si="36"/>
        <v>0.13578227108333843</v>
      </c>
      <c r="K114" s="72">
        <f t="shared" si="36"/>
        <v>0.13578227108333843</v>
      </c>
      <c r="L114" s="72">
        <f t="shared" si="36"/>
        <v>0.13578227108333843</v>
      </c>
      <c r="M114" s="72">
        <f t="shared" si="36"/>
        <v>0.13578227108333843</v>
      </c>
      <c r="N114" s="72">
        <f t="shared" si="36"/>
        <v>0.13578227108333843</v>
      </c>
      <c r="O114" s="72">
        <f t="shared" si="36"/>
        <v>0.13578227108333843</v>
      </c>
      <c r="P114" s="12"/>
    </row>
    <row r="115" spans="1:16">
      <c r="A115" s="1"/>
      <c r="P115" s="12"/>
    </row>
    <row r="116" spans="1:16">
      <c r="A116" s="1" t="str">
        <f>'Kalk-Sooj'!A19</f>
        <v>Soojuse elastsus</v>
      </c>
      <c r="F116" s="22"/>
      <c r="G116" s="22"/>
      <c r="H116" s="35">
        <f>'Kalk-Sooj'!H19</f>
        <v>-0.28000000000000003</v>
      </c>
      <c r="I116" s="35">
        <f>'Kalk-Sooj'!I19</f>
        <v>-0.28000000000000003</v>
      </c>
      <c r="J116" s="35">
        <f>'Kalk-Sooj'!J19</f>
        <v>-0.28000000000000003</v>
      </c>
      <c r="K116" s="35">
        <f>'Kalk-Sooj'!K19</f>
        <v>-0.28000000000000003</v>
      </c>
      <c r="L116" s="35">
        <f>'Kalk-Sooj'!L19</f>
        <v>-0.28000000000000003</v>
      </c>
      <c r="M116" s="35">
        <f>'Kalk-Sooj'!M19</f>
        <v>-0.28000000000000003</v>
      </c>
      <c r="N116" s="35">
        <f>'Kalk-Sooj'!N19</f>
        <v>-0.28000000000000003</v>
      </c>
      <c r="O116" s="35">
        <f>'Kalk-Sooj'!O19</f>
        <v>-0.28000000000000003</v>
      </c>
      <c r="P116" s="12"/>
    </row>
    <row r="117" spans="1:16">
      <c r="A117" s="1" t="str">
        <f>'Kalk-Sooj'!A20</f>
        <v>Elastsus x Delta</v>
      </c>
      <c r="F117" s="22"/>
      <c r="G117" s="22"/>
      <c r="H117" s="35">
        <f t="shared" ref="H117:O117" si="37">H116*H114</f>
        <v>-3.8019035903334761E-2</v>
      </c>
      <c r="I117" s="35">
        <f t="shared" si="37"/>
        <v>-3.8019035903334761E-2</v>
      </c>
      <c r="J117" s="35">
        <f t="shared" si="37"/>
        <v>-3.8019035903334761E-2</v>
      </c>
      <c r="K117" s="35">
        <f t="shared" si="37"/>
        <v>-3.8019035903334761E-2</v>
      </c>
      <c r="L117" s="35">
        <f t="shared" si="37"/>
        <v>-3.8019035903334761E-2</v>
      </c>
      <c r="M117" s="35">
        <f t="shared" si="37"/>
        <v>-3.8019035903334761E-2</v>
      </c>
      <c r="N117" s="35">
        <f t="shared" si="37"/>
        <v>-3.8019035903334761E-2</v>
      </c>
      <c r="O117" s="35">
        <f t="shared" si="37"/>
        <v>-3.8019035903334761E-2</v>
      </c>
      <c r="P117" s="12"/>
    </row>
    <row r="118" spans="1:16">
      <c r="A118" s="1"/>
      <c r="P118" s="12"/>
    </row>
    <row r="119" spans="1:16">
      <c r="A119" s="1" t="str">
        <f>'Kalk-Sooj'!A22</f>
        <v>Soojuse tarbimine kodumajapidamised</v>
      </c>
      <c r="F119" s="22"/>
      <c r="G119" s="22"/>
      <c r="H119" s="35">
        <f>'Kalk-Sooj'!H22</f>
        <v>3750000</v>
      </c>
      <c r="I119" s="35">
        <f>'Kalk-Sooj'!I22</f>
        <v>3750000</v>
      </c>
      <c r="J119" s="35">
        <f>'Kalk-Sooj'!J22</f>
        <v>3750000</v>
      </c>
      <c r="K119" s="35">
        <f>'Kalk-Sooj'!K22</f>
        <v>3750000</v>
      </c>
      <c r="L119" s="35">
        <f>'Kalk-Sooj'!L22</f>
        <v>3750000</v>
      </c>
      <c r="M119" s="35">
        <f>'Kalk-Sooj'!M22</f>
        <v>3750000</v>
      </c>
      <c r="N119" s="35">
        <f>'Kalk-Sooj'!N22</f>
        <v>3750000</v>
      </c>
      <c r="O119" s="35">
        <f>'Kalk-Sooj'!O22</f>
        <v>3750000</v>
      </c>
      <c r="P119" s="12" t="str">
        <f>'Kalk-Sooj'!P22</f>
        <v>MWh</v>
      </c>
    </row>
    <row r="120" spans="1:16">
      <c r="A120" s="1" t="str">
        <f>'Kalk-Sooj'!A23</f>
        <v>Soojuse tarbimine ELi miinimummääradega</v>
      </c>
      <c r="F120" s="22"/>
      <c r="G120" s="22"/>
      <c r="H120" s="35">
        <f t="shared" ref="H120:O120" si="38">H119/(1+H117)</f>
        <v>3898206.0352112944</v>
      </c>
      <c r="I120" s="35">
        <f t="shared" si="38"/>
        <v>3898206.0352112944</v>
      </c>
      <c r="J120" s="35">
        <f t="shared" si="38"/>
        <v>3898206.0352112944</v>
      </c>
      <c r="K120" s="35">
        <f t="shared" si="38"/>
        <v>3898206.0352112944</v>
      </c>
      <c r="L120" s="35">
        <f t="shared" si="38"/>
        <v>3898206.0352112944</v>
      </c>
      <c r="M120" s="35">
        <f t="shared" si="38"/>
        <v>3898206.0352112944</v>
      </c>
      <c r="N120" s="35">
        <f t="shared" si="38"/>
        <v>3898206.0352112944</v>
      </c>
      <c r="O120" s="35">
        <f t="shared" si="38"/>
        <v>3898206.0352112944</v>
      </c>
      <c r="P120" s="12" t="str">
        <f>'Kalk-Sooj'!P23</f>
        <v>MWh</v>
      </c>
    </row>
    <row r="121" spans="1:16" s="34" customFormat="1">
      <c r="A121" s="34" t="s">
        <v>482</v>
      </c>
      <c r="B121" s="1"/>
      <c r="C121" s="1"/>
      <c r="D121" s="1"/>
      <c r="E121" s="1"/>
      <c r="F121" s="22"/>
      <c r="G121" s="22"/>
      <c r="H121" s="36">
        <f t="shared" ref="H121:O121" si="39">H120-H119</f>
        <v>148206.03521129442</v>
      </c>
      <c r="I121" s="36">
        <f t="shared" si="39"/>
        <v>148206.03521129442</v>
      </c>
      <c r="J121" s="36">
        <f t="shared" si="39"/>
        <v>148206.03521129442</v>
      </c>
      <c r="K121" s="36">
        <f t="shared" si="39"/>
        <v>148206.03521129442</v>
      </c>
      <c r="L121" s="36">
        <f t="shared" si="39"/>
        <v>148206.03521129442</v>
      </c>
      <c r="M121" s="36">
        <f t="shared" si="39"/>
        <v>148206.03521129442</v>
      </c>
      <c r="N121" s="36">
        <f t="shared" si="39"/>
        <v>148206.03521129442</v>
      </c>
      <c r="O121" s="36">
        <f t="shared" si="39"/>
        <v>148206.03521129442</v>
      </c>
      <c r="P121" s="37" t="str">
        <f>'Kalk-Sooj'!P24</f>
        <v>MWh</v>
      </c>
    </row>
    <row r="122" spans="1:16">
      <c r="A122" s="1"/>
      <c r="F122" s="1"/>
      <c r="G122" s="1"/>
      <c r="H122" s="1"/>
      <c r="I122" s="1"/>
      <c r="J122" s="1"/>
      <c r="K122" s="1"/>
      <c r="L122" s="1"/>
      <c r="M122" s="1"/>
      <c r="N122" s="1"/>
      <c r="O122" s="1"/>
      <c r="P122" s="12"/>
    </row>
    <row r="123" spans="1:16">
      <c r="A123" s="34" t="str">
        <f>'Kalk-Sooj'!A26</f>
        <v>Soojuse aktsiis muu</v>
      </c>
      <c r="F123" s="1"/>
      <c r="G123" s="1"/>
      <c r="H123" s="1"/>
      <c r="I123" s="1"/>
      <c r="J123" s="1"/>
      <c r="K123" s="1"/>
      <c r="L123" s="1"/>
      <c r="M123" s="1"/>
      <c r="N123" s="1"/>
      <c r="O123" s="1"/>
      <c r="P123" s="12"/>
    </row>
    <row r="124" spans="1:16">
      <c r="A124" s="1"/>
      <c r="F124" s="1"/>
      <c r="G124" s="1"/>
      <c r="H124" s="1"/>
      <c r="I124" s="1"/>
      <c r="J124" s="1"/>
      <c r="K124" s="1"/>
      <c r="L124" s="1"/>
      <c r="M124" s="1"/>
      <c r="N124" s="1"/>
      <c r="O124" s="1"/>
      <c r="P124" s="12"/>
    </row>
    <row r="125" spans="1:16">
      <c r="A125" s="1" t="str">
        <f>'Kalk-Sooj'!A28</f>
        <v>Eesti aktsiisimäär</v>
      </c>
      <c r="F125" s="22"/>
      <c r="G125" s="22"/>
      <c r="H125" s="35">
        <f t="shared" ref="H125:O125" si="40">H26</f>
        <v>10.526810889891074</v>
      </c>
      <c r="I125" s="35">
        <f t="shared" si="40"/>
        <v>10.526810889891074</v>
      </c>
      <c r="J125" s="35">
        <f t="shared" si="40"/>
        <v>10.526810889891074</v>
      </c>
      <c r="K125" s="35">
        <f t="shared" si="40"/>
        <v>10.526810889891074</v>
      </c>
      <c r="L125" s="35">
        <f t="shared" si="40"/>
        <v>10.526810889891074</v>
      </c>
      <c r="M125" s="35">
        <f t="shared" si="40"/>
        <v>10.526810889891074</v>
      </c>
      <c r="N125" s="35">
        <f t="shared" si="40"/>
        <v>10.526810889891074</v>
      </c>
      <c r="O125" s="35">
        <f t="shared" si="40"/>
        <v>10.526810889891074</v>
      </c>
      <c r="P125" s="37" t="str">
        <f>'Kalk-Sooj'!P28</f>
        <v>€/MWh</v>
      </c>
    </row>
    <row r="126" spans="1:16">
      <c r="A126" s="1" t="str">
        <f>'Kalk-Sooj'!A29</f>
        <v>Euroopa Liidu miinimummäär</v>
      </c>
      <c r="F126" s="22"/>
      <c r="G126" s="22"/>
      <c r="H126" s="35">
        <f>'Kalk-Sooj'!H29</f>
        <v>0.26167119599068944</v>
      </c>
      <c r="I126" s="35">
        <f>'Kalk-Sooj'!I29</f>
        <v>0.26167119599068944</v>
      </c>
      <c r="J126" s="35">
        <f>'Kalk-Sooj'!J29</f>
        <v>0.26167119599068944</v>
      </c>
      <c r="K126" s="35">
        <f>'Kalk-Sooj'!K29</f>
        <v>0.26167119599068944</v>
      </c>
      <c r="L126" s="35">
        <f>'Kalk-Sooj'!L29</f>
        <v>0.26167119599068944</v>
      </c>
      <c r="M126" s="35">
        <f>'Kalk-Sooj'!M29</f>
        <v>0.26167119599068944</v>
      </c>
      <c r="N126" s="35">
        <f>'Kalk-Sooj'!N29</f>
        <v>0.26167119599068944</v>
      </c>
      <c r="O126" s="35">
        <f>'Kalk-Sooj'!O29</f>
        <v>0.26167119599068944</v>
      </c>
      <c r="P126" s="37" t="str">
        <f>'Kalk-Sooj'!P29</f>
        <v>€/MWh</v>
      </c>
    </row>
    <row r="127" spans="1:16">
      <c r="A127" s="1" t="str">
        <f>'Kalk-Sooj'!A30</f>
        <v>Vahe aktsiisimäärades</v>
      </c>
      <c r="F127" s="22"/>
      <c r="G127" s="22"/>
      <c r="H127" s="35">
        <f t="shared" ref="H127:O127" si="41">H125-H126</f>
        <v>10.265139693900384</v>
      </c>
      <c r="I127" s="35">
        <f t="shared" si="41"/>
        <v>10.265139693900384</v>
      </c>
      <c r="J127" s="35">
        <f t="shared" si="41"/>
        <v>10.265139693900384</v>
      </c>
      <c r="K127" s="35">
        <f t="shared" si="41"/>
        <v>10.265139693900384</v>
      </c>
      <c r="L127" s="35">
        <f t="shared" si="41"/>
        <v>10.265139693900384</v>
      </c>
      <c r="M127" s="35">
        <f t="shared" si="41"/>
        <v>10.265139693900384</v>
      </c>
      <c r="N127" s="35">
        <f t="shared" si="41"/>
        <v>10.265139693900384</v>
      </c>
      <c r="O127" s="35">
        <f t="shared" si="41"/>
        <v>10.265139693900384</v>
      </c>
      <c r="P127" s="37" t="str">
        <f>'Kalk-Sooj'!P30</f>
        <v>€/MWh</v>
      </c>
    </row>
    <row r="128" spans="1:16">
      <c r="A128" s="1"/>
    </row>
    <row r="129" spans="1:16">
      <c r="A129" s="1" t="str">
        <f>'Kalk-Sooj'!A32</f>
        <v>Soojuse hind muu</v>
      </c>
      <c r="F129" s="22"/>
      <c r="G129" s="22"/>
      <c r="H129" s="35">
        <f>'Kalk-Sooj'!H32</f>
        <v>78.012</v>
      </c>
      <c r="I129" s="35">
        <f>'Kalk-Sooj'!I32</f>
        <v>78.012</v>
      </c>
      <c r="J129" s="35">
        <f>'Kalk-Sooj'!J32</f>
        <v>78.012</v>
      </c>
      <c r="K129" s="35">
        <f>'Kalk-Sooj'!K32</f>
        <v>78.012</v>
      </c>
      <c r="L129" s="35">
        <f>'Kalk-Sooj'!L32</f>
        <v>78.012</v>
      </c>
      <c r="M129" s="35">
        <f>'Kalk-Sooj'!M32</f>
        <v>78.012</v>
      </c>
      <c r="N129" s="35">
        <f>'Kalk-Sooj'!N32</f>
        <v>78.012</v>
      </c>
      <c r="O129" s="35">
        <f>'Kalk-Sooj'!O32</f>
        <v>78.012</v>
      </c>
      <c r="P129" s="37" t="str">
        <f>'Kalk-Sooj'!P32</f>
        <v>€/MWh</v>
      </c>
    </row>
    <row r="130" spans="1:16">
      <c r="A130" s="1" t="str">
        <f>'Kalk-Sooj'!A33</f>
        <v>Delta</v>
      </c>
      <c r="F130" s="22"/>
      <c r="G130" s="22"/>
      <c r="H130" s="72">
        <f t="shared" ref="H130:O130" si="42">H127/H129</f>
        <v>0.13158411134056791</v>
      </c>
      <c r="I130" s="72">
        <f t="shared" si="42"/>
        <v>0.13158411134056791</v>
      </c>
      <c r="J130" s="72">
        <f t="shared" si="42"/>
        <v>0.13158411134056791</v>
      </c>
      <c r="K130" s="72">
        <f t="shared" si="42"/>
        <v>0.13158411134056791</v>
      </c>
      <c r="L130" s="72">
        <f t="shared" si="42"/>
        <v>0.13158411134056791</v>
      </c>
      <c r="M130" s="72">
        <f t="shared" si="42"/>
        <v>0.13158411134056791</v>
      </c>
      <c r="N130" s="72">
        <f t="shared" si="42"/>
        <v>0.13158411134056791</v>
      </c>
      <c r="O130" s="72">
        <f t="shared" si="42"/>
        <v>0.13158411134056791</v>
      </c>
    </row>
    <row r="131" spans="1:16">
      <c r="A131" s="1"/>
    </row>
    <row r="132" spans="1:16">
      <c r="A132" s="1" t="str">
        <f>'Kalk-Sooj'!A35</f>
        <v>Soojuse elastsus</v>
      </c>
      <c r="F132" s="22"/>
      <c r="G132" s="22"/>
      <c r="H132" s="35">
        <f>'Kalk-Sooj'!H35</f>
        <v>-0.28000000000000003</v>
      </c>
      <c r="I132" s="35">
        <f>'Kalk-Sooj'!I35</f>
        <v>-0.28000000000000003</v>
      </c>
      <c r="J132" s="35">
        <f>'Kalk-Sooj'!J35</f>
        <v>-0.28000000000000003</v>
      </c>
      <c r="K132" s="35">
        <f>'Kalk-Sooj'!K35</f>
        <v>-0.28000000000000003</v>
      </c>
      <c r="L132" s="35">
        <f>'Kalk-Sooj'!L35</f>
        <v>-0.28000000000000003</v>
      </c>
      <c r="M132" s="35">
        <f>'Kalk-Sooj'!M35</f>
        <v>-0.28000000000000003</v>
      </c>
      <c r="N132" s="35">
        <f>'Kalk-Sooj'!N35</f>
        <v>-0.28000000000000003</v>
      </c>
      <c r="O132" s="35">
        <f>'Kalk-Sooj'!O35</f>
        <v>-0.28000000000000003</v>
      </c>
    </row>
    <row r="133" spans="1:16">
      <c r="A133" s="1" t="str">
        <f>'Kalk-Sooj'!A36</f>
        <v>Elastsus x Delta</v>
      </c>
      <c r="F133" s="22"/>
      <c r="G133" s="22"/>
      <c r="H133" s="35">
        <f t="shared" ref="H133:O133" si="43">H132*H130</f>
        <v>-3.6843551175359021E-2</v>
      </c>
      <c r="I133" s="35">
        <f t="shared" si="43"/>
        <v>-3.6843551175359021E-2</v>
      </c>
      <c r="J133" s="35">
        <f t="shared" si="43"/>
        <v>-3.6843551175359021E-2</v>
      </c>
      <c r="K133" s="35">
        <f t="shared" si="43"/>
        <v>-3.6843551175359021E-2</v>
      </c>
      <c r="L133" s="35">
        <f t="shared" si="43"/>
        <v>-3.6843551175359021E-2</v>
      </c>
      <c r="M133" s="35">
        <f t="shared" si="43"/>
        <v>-3.6843551175359021E-2</v>
      </c>
      <c r="N133" s="35">
        <f t="shared" si="43"/>
        <v>-3.6843551175359021E-2</v>
      </c>
      <c r="O133" s="35">
        <f t="shared" si="43"/>
        <v>-3.6843551175359021E-2</v>
      </c>
    </row>
    <row r="134" spans="1:16">
      <c r="A134" s="1"/>
    </row>
    <row r="135" spans="1:16">
      <c r="A135" s="1" t="str">
        <f>'Kalk-Sooj'!A38</f>
        <v>Soojuse tarbimine muu</v>
      </c>
      <c r="F135" s="22"/>
      <c r="G135" s="22"/>
      <c r="H135" s="35">
        <f>'Kalk-Sooj'!H38</f>
        <v>4375000</v>
      </c>
      <c r="I135" s="35">
        <f>'Kalk-Sooj'!I38</f>
        <v>4375000</v>
      </c>
      <c r="J135" s="35">
        <f>'Kalk-Sooj'!J38</f>
        <v>4375000</v>
      </c>
      <c r="K135" s="35">
        <f>'Kalk-Sooj'!K38</f>
        <v>4375000</v>
      </c>
      <c r="L135" s="35">
        <f>'Kalk-Sooj'!L38</f>
        <v>4375000</v>
      </c>
      <c r="M135" s="35">
        <f>'Kalk-Sooj'!M38</f>
        <v>4375000</v>
      </c>
      <c r="N135" s="35">
        <f>'Kalk-Sooj'!N38</f>
        <v>4375000</v>
      </c>
      <c r="O135" s="35">
        <f>'Kalk-Sooj'!O38</f>
        <v>4375000</v>
      </c>
      <c r="P135" s="37" t="str">
        <f>'Kalk-Sooj'!P38</f>
        <v>MWh</v>
      </c>
    </row>
    <row r="136" spans="1:16">
      <c r="A136" s="1" t="str">
        <f>'Kalk-Sooj'!A39</f>
        <v>Soojuse tarbimine ELi miinimummääradega</v>
      </c>
      <c r="F136" s="22"/>
      <c r="G136" s="22"/>
      <c r="H136" s="35">
        <f t="shared" ref="H136:O136" si="44">H135/(1+H133)</f>
        <v>4542356.5458538951</v>
      </c>
      <c r="I136" s="35">
        <f t="shared" si="44"/>
        <v>4542356.5458538951</v>
      </c>
      <c r="J136" s="35">
        <f t="shared" si="44"/>
        <v>4542356.5458538951</v>
      </c>
      <c r="K136" s="35">
        <f t="shared" si="44"/>
        <v>4542356.5458538951</v>
      </c>
      <c r="L136" s="35">
        <f t="shared" si="44"/>
        <v>4542356.5458538951</v>
      </c>
      <c r="M136" s="35">
        <f t="shared" si="44"/>
        <v>4542356.5458538951</v>
      </c>
      <c r="N136" s="35">
        <f t="shared" si="44"/>
        <v>4542356.5458538951</v>
      </c>
      <c r="O136" s="35">
        <f t="shared" si="44"/>
        <v>4542356.5458538951</v>
      </c>
      <c r="P136" s="37" t="str">
        <f>'Kalk-Sooj'!P39</f>
        <v>MWh</v>
      </c>
    </row>
    <row r="137" spans="1:16">
      <c r="A137" s="34" t="s">
        <v>482</v>
      </c>
      <c r="F137" s="22"/>
      <c r="G137" s="22"/>
      <c r="H137" s="36">
        <f t="shared" ref="H137:O137" si="45">H136-H135</f>
        <v>167356.54585389514</v>
      </c>
      <c r="I137" s="36">
        <f t="shared" si="45"/>
        <v>167356.54585389514</v>
      </c>
      <c r="J137" s="36">
        <f t="shared" si="45"/>
        <v>167356.54585389514</v>
      </c>
      <c r="K137" s="36">
        <f t="shared" si="45"/>
        <v>167356.54585389514</v>
      </c>
      <c r="L137" s="36">
        <f t="shared" si="45"/>
        <v>167356.54585389514</v>
      </c>
      <c r="M137" s="36">
        <f t="shared" si="45"/>
        <v>167356.54585389514</v>
      </c>
      <c r="N137" s="36">
        <f t="shared" si="45"/>
        <v>167356.54585389514</v>
      </c>
      <c r="O137" s="36">
        <f t="shared" si="45"/>
        <v>167356.54585389514</v>
      </c>
      <c r="P137" s="37" t="str">
        <f>'Kalk-Sooj'!P40</f>
        <v>MWh</v>
      </c>
    </row>
    <row r="138" spans="1:16">
      <c r="A138" s="1"/>
    </row>
    <row r="139" spans="1:16">
      <c r="A139" s="34" t="s">
        <v>457</v>
      </c>
      <c r="F139" s="22"/>
      <c r="G139" s="22"/>
      <c r="H139" s="36">
        <f>SUM(H137,H121) - 'Kalk-Sooj'!$F$24 - 'Kalk-Sooj'!$F$40</f>
        <v>275062.40761507768</v>
      </c>
      <c r="I139" s="36">
        <f>SUM(I137,I121) - 'Kalk-Sooj'!$F$24 - 'Kalk-Sooj'!$F$40</f>
        <v>275062.40761507768</v>
      </c>
      <c r="J139" s="36">
        <f>SUM(J137,J121) - 'Kalk-Sooj'!$F$24 - 'Kalk-Sooj'!$F$40</f>
        <v>275062.40761507768</v>
      </c>
      <c r="K139" s="36">
        <f>SUM(K137,K121) - 'Kalk-Sooj'!$F$24 - 'Kalk-Sooj'!$F$40</f>
        <v>275062.40761507768</v>
      </c>
      <c r="L139" s="36">
        <f>SUM(L137,L121) - 'Kalk-Sooj'!$F$24 - 'Kalk-Sooj'!$F$40</f>
        <v>275062.40761507768</v>
      </c>
      <c r="M139" s="36">
        <f>SUM(M137,M121) - 'Kalk-Sooj'!$F$24 - 'Kalk-Sooj'!$F$40</f>
        <v>275062.40761507768</v>
      </c>
      <c r="N139" s="36">
        <f>SUM(N137,N121) - 'Kalk-Sooj'!$F$24 - 'Kalk-Sooj'!$F$40</f>
        <v>275062.40761507768</v>
      </c>
      <c r="O139" s="36">
        <f>SUM(O137,O121) - 'Kalk-Sooj'!$F$24 - 'Kalk-Sooj'!$F$40</f>
        <v>275062.40761507768</v>
      </c>
      <c r="P139" s="37" t="s">
        <v>40</v>
      </c>
    </row>
    <row r="140" spans="1:16">
      <c r="A140" s="14" t="s">
        <v>458</v>
      </c>
      <c r="B140" s="14"/>
      <c r="C140" s="14"/>
      <c r="D140" s="14"/>
      <c r="E140" s="14"/>
      <c r="F140" s="22"/>
      <c r="G140" s="22"/>
      <c r="H140" s="32">
        <f>(H139/'Sisend-Gen'!$B$19)*'Sisend-Gen'!$F$308</f>
        <v>59688.542452471862</v>
      </c>
      <c r="I140" s="32">
        <f>(I139/'Sisend-Gen'!$B$19)*'Sisend-Gen'!$F$308</f>
        <v>59688.542452471862</v>
      </c>
      <c r="J140" s="32">
        <f>(J139/'Sisend-Gen'!$B$19)*'Sisend-Gen'!$F$308</f>
        <v>59688.542452471862</v>
      </c>
      <c r="K140" s="32">
        <f>(K139/'Sisend-Gen'!$B$19)*'Sisend-Gen'!$F$308</f>
        <v>59688.542452471862</v>
      </c>
      <c r="L140" s="32">
        <f>(L139/'Sisend-Gen'!$B$19)*'Sisend-Gen'!$F$308</f>
        <v>59688.542452471862</v>
      </c>
      <c r="M140" s="32">
        <f>(M139/'Sisend-Gen'!$B$19)*'Sisend-Gen'!$F$308</f>
        <v>59688.542452471862</v>
      </c>
      <c r="N140" s="32">
        <f>(N139/'Sisend-Gen'!$B$19)*'Sisend-Gen'!$F$308</f>
        <v>59688.542452471862</v>
      </c>
      <c r="O140" s="32">
        <f>(O139/'Sisend-Gen'!$B$19)*'Sisend-Gen'!$F$308</f>
        <v>59688.542452471862</v>
      </c>
      <c r="P140" s="12" t="s">
        <v>454</v>
      </c>
    </row>
    <row r="141" spans="1:16">
      <c r="A141" s="1"/>
      <c r="F141" s="1"/>
      <c r="G141" s="1"/>
      <c r="H141" s="1"/>
      <c r="I141" s="1"/>
      <c r="J141" s="1"/>
      <c r="K141" s="1"/>
      <c r="L141" s="1"/>
      <c r="M141" s="1"/>
      <c r="N141" s="1"/>
      <c r="O141" s="1"/>
      <c r="P141" s="12"/>
    </row>
    <row r="142" spans="1:16">
      <c r="A142" s="34" t="str">
        <f>'Kalk-Ben'!A10</f>
        <v>Bensiini aktsiis kodumajapidamised</v>
      </c>
    </row>
    <row r="144" spans="1:16">
      <c r="A144" t="str">
        <f>'Kalk-Ben'!A12</f>
        <v>Eesti aktsiisimäär</v>
      </c>
      <c r="F144" s="22"/>
      <c r="G144" s="22"/>
      <c r="H144" s="35">
        <f t="shared" ref="H144:O144" si="46">H31</f>
        <v>619.30000000000007</v>
      </c>
      <c r="I144" s="35">
        <f t="shared" si="46"/>
        <v>619.30000000000007</v>
      </c>
      <c r="J144" s="35">
        <f t="shared" si="46"/>
        <v>619.30000000000007</v>
      </c>
      <c r="K144" s="35">
        <f t="shared" si="46"/>
        <v>619.30000000000007</v>
      </c>
      <c r="L144" s="35">
        <f t="shared" si="46"/>
        <v>619.30000000000007</v>
      </c>
      <c r="M144" s="35">
        <f t="shared" si="46"/>
        <v>619.30000000000007</v>
      </c>
      <c r="N144" s="35">
        <f t="shared" si="46"/>
        <v>619.30000000000007</v>
      </c>
      <c r="O144" s="35">
        <f t="shared" si="46"/>
        <v>619.30000000000007</v>
      </c>
      <c r="P144" s="37" t="str">
        <f>'Kalk-Ben'!P12</f>
        <v>€/1000l</v>
      </c>
    </row>
    <row r="145" spans="1:16">
      <c r="A145" t="str">
        <f>'Kalk-Ben'!A13</f>
        <v>Euroopa Liidu miinimummäär</v>
      </c>
      <c r="F145" s="22"/>
      <c r="G145" s="22"/>
      <c r="H145" s="35">
        <f>'Kalk-Ben'!H13</f>
        <v>359</v>
      </c>
      <c r="I145" s="35">
        <f>'Kalk-Ben'!I13</f>
        <v>359</v>
      </c>
      <c r="J145" s="35">
        <f>'Kalk-Ben'!J13</f>
        <v>359</v>
      </c>
      <c r="K145" s="35">
        <f>'Kalk-Ben'!K13</f>
        <v>359</v>
      </c>
      <c r="L145" s="35">
        <f>'Kalk-Ben'!L13</f>
        <v>359</v>
      </c>
      <c r="M145" s="35">
        <f>'Kalk-Ben'!M13</f>
        <v>359</v>
      </c>
      <c r="N145" s="35">
        <f>'Kalk-Ben'!N13</f>
        <v>359</v>
      </c>
      <c r="O145" s="35">
        <f>'Kalk-Ben'!O13</f>
        <v>359</v>
      </c>
      <c r="P145" s="37" t="str">
        <f>'Kalk-Ben'!P13</f>
        <v>€/1000l</v>
      </c>
    </row>
    <row r="146" spans="1:16">
      <c r="A146" t="str">
        <f>'Kalk-Ben'!A14</f>
        <v>Vahe aktsiisimäärades</v>
      </c>
      <c r="F146" s="22"/>
      <c r="G146" s="22"/>
      <c r="H146" s="35">
        <f t="shared" ref="H146:O146" si="47">H144-H145</f>
        <v>260.30000000000007</v>
      </c>
      <c r="I146" s="35">
        <f t="shared" si="47"/>
        <v>260.30000000000007</v>
      </c>
      <c r="J146" s="35">
        <f t="shared" si="47"/>
        <v>260.30000000000007</v>
      </c>
      <c r="K146" s="35">
        <f t="shared" si="47"/>
        <v>260.30000000000007</v>
      </c>
      <c r="L146" s="35">
        <f t="shared" si="47"/>
        <v>260.30000000000007</v>
      </c>
      <c r="M146" s="35">
        <f t="shared" si="47"/>
        <v>260.30000000000007</v>
      </c>
      <c r="N146" s="35">
        <f t="shared" si="47"/>
        <v>260.30000000000007</v>
      </c>
      <c r="O146" s="35">
        <f t="shared" si="47"/>
        <v>260.30000000000007</v>
      </c>
      <c r="P146" s="37" t="str">
        <f>'Kalk-Ben'!P14</f>
        <v>€/1000l</v>
      </c>
    </row>
    <row r="148" spans="1:16">
      <c r="A148" t="str">
        <f>'Kalk-Ben'!A16</f>
        <v>Bensiini hind kodumajapidamised</v>
      </c>
      <c r="F148" s="22"/>
      <c r="G148" s="22"/>
      <c r="H148" s="35">
        <f>'Kalk-Ben'!H16</f>
        <v>1330</v>
      </c>
      <c r="I148" s="35">
        <f>'Kalk-Ben'!I16</f>
        <v>1330</v>
      </c>
      <c r="J148" s="35">
        <f>'Kalk-Ben'!J16</f>
        <v>1330</v>
      </c>
      <c r="K148" s="35">
        <f>'Kalk-Ben'!K16</f>
        <v>1330</v>
      </c>
      <c r="L148" s="35">
        <f>'Kalk-Ben'!L16</f>
        <v>1330</v>
      </c>
      <c r="M148" s="35">
        <f>'Kalk-Ben'!M16</f>
        <v>1330</v>
      </c>
      <c r="N148" s="35">
        <f>'Kalk-Ben'!N16</f>
        <v>1330</v>
      </c>
      <c r="O148" s="35">
        <f>'Kalk-Ben'!O16</f>
        <v>1330</v>
      </c>
      <c r="P148" s="37" t="str">
        <f>'Kalk-Ben'!P16</f>
        <v>€/1000l</v>
      </c>
    </row>
    <row r="149" spans="1:16">
      <c r="A149" t="str">
        <f>'Kalk-Ben'!A17</f>
        <v>Delta</v>
      </c>
      <c r="F149" s="22"/>
      <c r="G149" s="22"/>
      <c r="H149" s="102">
        <f t="shared" ref="H149:O149" si="48">H146/H148</f>
        <v>0.19571428571428576</v>
      </c>
      <c r="I149" s="102">
        <f t="shared" si="48"/>
        <v>0.19571428571428576</v>
      </c>
      <c r="J149" s="102">
        <f t="shared" si="48"/>
        <v>0.19571428571428576</v>
      </c>
      <c r="K149" s="102">
        <f t="shared" si="48"/>
        <v>0.19571428571428576</v>
      </c>
      <c r="L149" s="102">
        <f t="shared" si="48"/>
        <v>0.19571428571428576</v>
      </c>
      <c r="M149" s="102">
        <f t="shared" si="48"/>
        <v>0.19571428571428576</v>
      </c>
      <c r="N149" s="102">
        <f t="shared" si="48"/>
        <v>0.19571428571428576</v>
      </c>
      <c r="O149" s="102">
        <f t="shared" si="48"/>
        <v>0.19571428571428576</v>
      </c>
    </row>
    <row r="151" spans="1:16">
      <c r="A151" t="str">
        <f>'Kalk-Ben'!A19</f>
        <v>Bensiini elastsus</v>
      </c>
      <c r="F151" s="22"/>
      <c r="G151" s="22"/>
      <c r="H151" s="35">
        <f>'Kalk-Ben'!H19</f>
        <v>-0.2</v>
      </c>
      <c r="I151" s="35">
        <f>'Kalk-Ben'!I19</f>
        <v>-0.2</v>
      </c>
      <c r="J151" s="35">
        <f>'Kalk-Ben'!J19</f>
        <v>-0.2</v>
      </c>
      <c r="K151" s="35">
        <f>'Kalk-Ben'!K19</f>
        <v>-0.2</v>
      </c>
      <c r="L151" s="35">
        <f>'Kalk-Ben'!L19</f>
        <v>-0.2</v>
      </c>
      <c r="M151" s="35">
        <f>'Kalk-Ben'!M19</f>
        <v>-0.2</v>
      </c>
      <c r="N151" s="35">
        <f>'Kalk-Ben'!N19</f>
        <v>-0.2</v>
      </c>
      <c r="O151" s="35">
        <f>'Kalk-Ben'!O19</f>
        <v>-0.2</v>
      </c>
    </row>
    <row r="152" spans="1:16">
      <c r="A152" t="str">
        <f>'Kalk-Ben'!A20</f>
        <v>Elastsus x Delta</v>
      </c>
      <c r="F152" s="22"/>
      <c r="G152" s="22"/>
      <c r="H152" s="35">
        <f t="shared" ref="H152:O152" si="49">H151*H149</f>
        <v>-3.9142857142857153E-2</v>
      </c>
      <c r="I152" s="35">
        <f t="shared" si="49"/>
        <v>-3.9142857142857153E-2</v>
      </c>
      <c r="J152" s="35">
        <f t="shared" si="49"/>
        <v>-3.9142857142857153E-2</v>
      </c>
      <c r="K152" s="35">
        <f t="shared" si="49"/>
        <v>-3.9142857142857153E-2</v>
      </c>
      <c r="L152" s="35">
        <f t="shared" si="49"/>
        <v>-3.9142857142857153E-2</v>
      </c>
      <c r="M152" s="35">
        <f t="shared" si="49"/>
        <v>-3.9142857142857153E-2</v>
      </c>
      <c r="N152" s="35">
        <f t="shared" si="49"/>
        <v>-3.9142857142857153E-2</v>
      </c>
      <c r="O152" s="35">
        <f t="shared" si="49"/>
        <v>-3.9142857142857153E-2</v>
      </c>
    </row>
    <row r="154" spans="1:16">
      <c r="A154" t="str">
        <f>'Kalk-Ben'!A22</f>
        <v>Bensiini tarbimine kodumajapidamised</v>
      </c>
      <c r="F154" s="22"/>
      <c r="G154" s="22"/>
      <c r="H154" s="35">
        <f>'Kalk-Ben'!H22</f>
        <v>2295530.0127713922</v>
      </c>
      <c r="I154" s="35">
        <f>'Kalk-Ben'!I22</f>
        <v>2295530.0127713922</v>
      </c>
      <c r="J154" s="35">
        <f>'Kalk-Ben'!J22</f>
        <v>2295530.0127713922</v>
      </c>
      <c r="K154" s="35">
        <f>'Kalk-Ben'!K22</f>
        <v>2295530.0127713922</v>
      </c>
      <c r="L154" s="35">
        <f>'Kalk-Ben'!L22</f>
        <v>2295530.0127713922</v>
      </c>
      <c r="M154" s="35">
        <f>'Kalk-Ben'!M22</f>
        <v>2295530.0127713922</v>
      </c>
      <c r="N154" s="35">
        <f>'Kalk-Ben'!N22</f>
        <v>2295530.0127713922</v>
      </c>
      <c r="O154" s="35">
        <f>'Kalk-Ben'!O22</f>
        <v>2295530.0127713922</v>
      </c>
      <c r="P154" s="37" t="str">
        <f>'Kalk-Ben'!P22</f>
        <v>MWh</v>
      </c>
    </row>
    <row r="155" spans="1:16">
      <c r="A155" t="str">
        <f>'Kalk-Ben'!A23</f>
        <v>Bensiini tarbimine ELi miinimummääradega</v>
      </c>
      <c r="F155" s="22"/>
      <c r="G155" s="22"/>
      <c r="H155" s="35">
        <f t="shared" ref="H155:O155" si="50">H154/(1+H152)</f>
        <v>2389044.0216175653</v>
      </c>
      <c r="I155" s="35">
        <f t="shared" si="50"/>
        <v>2389044.0216175653</v>
      </c>
      <c r="J155" s="35">
        <f t="shared" si="50"/>
        <v>2389044.0216175653</v>
      </c>
      <c r="K155" s="35">
        <f t="shared" si="50"/>
        <v>2389044.0216175653</v>
      </c>
      <c r="L155" s="35">
        <f t="shared" si="50"/>
        <v>2389044.0216175653</v>
      </c>
      <c r="M155" s="35">
        <f t="shared" si="50"/>
        <v>2389044.0216175653</v>
      </c>
      <c r="N155" s="35">
        <f t="shared" si="50"/>
        <v>2389044.0216175653</v>
      </c>
      <c r="O155" s="35">
        <f t="shared" si="50"/>
        <v>2389044.0216175653</v>
      </c>
      <c r="P155" s="37" t="str">
        <f>'Kalk-Ben'!P23</f>
        <v>MWh</v>
      </c>
    </row>
    <row r="156" spans="1:16">
      <c r="A156" s="34" t="s">
        <v>482</v>
      </c>
      <c r="F156" s="22"/>
      <c r="G156" s="22"/>
      <c r="H156" s="36">
        <f t="shared" ref="H156:O156" si="51">H155-H154</f>
        <v>93514.008846173063</v>
      </c>
      <c r="I156" s="36">
        <f t="shared" si="51"/>
        <v>93514.008846173063</v>
      </c>
      <c r="J156" s="36">
        <f t="shared" si="51"/>
        <v>93514.008846173063</v>
      </c>
      <c r="K156" s="36">
        <f t="shared" si="51"/>
        <v>93514.008846173063</v>
      </c>
      <c r="L156" s="36">
        <f t="shared" si="51"/>
        <v>93514.008846173063</v>
      </c>
      <c r="M156" s="36">
        <f t="shared" si="51"/>
        <v>93514.008846173063</v>
      </c>
      <c r="N156" s="36">
        <f t="shared" si="51"/>
        <v>93514.008846173063</v>
      </c>
      <c r="O156" s="36">
        <f t="shared" si="51"/>
        <v>93514.008846173063</v>
      </c>
      <c r="P156" s="37" t="str">
        <f>'Kalk-Ben'!P24</f>
        <v>MWh</v>
      </c>
    </row>
    <row r="158" spans="1:16">
      <c r="A158" s="34" t="str">
        <f>'Kalk-Ben'!A26</f>
        <v>Bensiini aktsiis muu</v>
      </c>
    </row>
    <row r="160" spans="1:16">
      <c r="A160" t="str">
        <f>'Kalk-Ben'!A28</f>
        <v>Eesti aktsiisimäär</v>
      </c>
      <c r="F160" s="22"/>
      <c r="G160" s="22"/>
      <c r="H160" s="35">
        <f t="shared" ref="H160:O160" si="52">H30</f>
        <v>619.30000000000007</v>
      </c>
      <c r="I160" s="35">
        <f t="shared" si="52"/>
        <v>619.30000000000007</v>
      </c>
      <c r="J160" s="35">
        <f t="shared" si="52"/>
        <v>619.30000000000007</v>
      </c>
      <c r="K160" s="35">
        <f t="shared" si="52"/>
        <v>619.30000000000007</v>
      </c>
      <c r="L160" s="35">
        <f t="shared" si="52"/>
        <v>619.30000000000007</v>
      </c>
      <c r="M160" s="35">
        <f t="shared" si="52"/>
        <v>619.30000000000007</v>
      </c>
      <c r="N160" s="35">
        <f t="shared" si="52"/>
        <v>619.30000000000007</v>
      </c>
      <c r="O160" s="35">
        <f t="shared" si="52"/>
        <v>619.30000000000007</v>
      </c>
      <c r="P160" s="37" t="str">
        <f>'Kalk-Ben'!P28</f>
        <v>€/1000l</v>
      </c>
    </row>
    <row r="161" spans="1:16">
      <c r="A161" t="str">
        <f>'Kalk-Ben'!A29</f>
        <v>Euroopa Liidu miinimummäär</v>
      </c>
      <c r="F161" s="22"/>
      <c r="G161" s="22"/>
      <c r="H161" s="35">
        <f>'Kalk-Ben'!H29</f>
        <v>359</v>
      </c>
      <c r="I161" s="35">
        <f>'Kalk-Ben'!I29</f>
        <v>359</v>
      </c>
      <c r="J161" s="35">
        <f>'Kalk-Ben'!J29</f>
        <v>359</v>
      </c>
      <c r="K161" s="35">
        <f>'Kalk-Ben'!K29</f>
        <v>359</v>
      </c>
      <c r="L161" s="35">
        <f>'Kalk-Ben'!L29</f>
        <v>359</v>
      </c>
      <c r="M161" s="35">
        <f>'Kalk-Ben'!M29</f>
        <v>359</v>
      </c>
      <c r="N161" s="35">
        <f>'Kalk-Ben'!N29</f>
        <v>359</v>
      </c>
      <c r="O161" s="35">
        <f>'Kalk-Ben'!O29</f>
        <v>359</v>
      </c>
      <c r="P161" s="37" t="str">
        <f>'Kalk-Ben'!P29</f>
        <v>€/1000l</v>
      </c>
    </row>
    <row r="162" spans="1:16">
      <c r="A162" t="str">
        <f>'Kalk-Ben'!A30</f>
        <v>Vahe aktsiisimäärades</v>
      </c>
      <c r="F162" s="22"/>
      <c r="G162" s="22"/>
      <c r="H162" s="35">
        <f t="shared" ref="H162:O162" si="53">H160-H161</f>
        <v>260.30000000000007</v>
      </c>
      <c r="I162" s="35">
        <f t="shared" si="53"/>
        <v>260.30000000000007</v>
      </c>
      <c r="J162" s="35">
        <f t="shared" si="53"/>
        <v>260.30000000000007</v>
      </c>
      <c r="K162" s="35">
        <f t="shared" si="53"/>
        <v>260.30000000000007</v>
      </c>
      <c r="L162" s="35">
        <f t="shared" si="53"/>
        <v>260.30000000000007</v>
      </c>
      <c r="M162" s="35">
        <f t="shared" si="53"/>
        <v>260.30000000000007</v>
      </c>
      <c r="N162" s="35">
        <f t="shared" si="53"/>
        <v>260.30000000000007</v>
      </c>
      <c r="O162" s="35">
        <f t="shared" si="53"/>
        <v>260.30000000000007</v>
      </c>
      <c r="P162" s="37" t="str">
        <f>'Kalk-Ben'!P30</f>
        <v>€/1000l</v>
      </c>
    </row>
    <row r="164" spans="1:16">
      <c r="A164" t="str">
        <f>'Kalk-Ben'!A32</f>
        <v>Bensiini hind muu</v>
      </c>
      <c r="F164" s="22"/>
      <c r="G164" s="22"/>
      <c r="H164" s="35">
        <f>'Kalk-Ben'!H32</f>
        <v>1278.4000000000001</v>
      </c>
      <c r="I164" s="35">
        <f>'Kalk-Ben'!I32</f>
        <v>1278.4000000000001</v>
      </c>
      <c r="J164" s="35">
        <f>'Kalk-Ben'!J32</f>
        <v>1278.4000000000001</v>
      </c>
      <c r="K164" s="35">
        <f>'Kalk-Ben'!K32</f>
        <v>1278.4000000000001</v>
      </c>
      <c r="L164" s="35">
        <f>'Kalk-Ben'!L32</f>
        <v>1278.4000000000001</v>
      </c>
      <c r="M164" s="35">
        <f>'Kalk-Ben'!M32</f>
        <v>1278.4000000000001</v>
      </c>
      <c r="N164" s="35">
        <f>'Kalk-Ben'!N32</f>
        <v>1278.4000000000001</v>
      </c>
      <c r="O164" s="35">
        <f>'Kalk-Ben'!O32</f>
        <v>1278.4000000000001</v>
      </c>
      <c r="P164" s="37" t="str">
        <f>'Kalk-Ben'!P32</f>
        <v>€/1000l</v>
      </c>
    </row>
    <row r="165" spans="1:16">
      <c r="A165" t="str">
        <f>'Kalk-Ben'!A33</f>
        <v>Delta</v>
      </c>
      <c r="F165" s="22"/>
      <c r="G165" s="22"/>
      <c r="H165" s="102">
        <f t="shared" ref="H165:O165" si="54">H162/H164</f>
        <v>0.20361389236545685</v>
      </c>
      <c r="I165" s="102">
        <f t="shared" si="54"/>
        <v>0.20361389236545685</v>
      </c>
      <c r="J165" s="102">
        <f t="shared" si="54"/>
        <v>0.20361389236545685</v>
      </c>
      <c r="K165" s="102">
        <f t="shared" si="54"/>
        <v>0.20361389236545685</v>
      </c>
      <c r="L165" s="102">
        <f t="shared" si="54"/>
        <v>0.20361389236545685</v>
      </c>
      <c r="M165" s="102">
        <f t="shared" si="54"/>
        <v>0.20361389236545685</v>
      </c>
      <c r="N165" s="102">
        <f t="shared" si="54"/>
        <v>0.20361389236545685</v>
      </c>
      <c r="O165" s="102">
        <f t="shared" si="54"/>
        <v>0.20361389236545685</v>
      </c>
    </row>
    <row r="167" spans="1:16">
      <c r="A167" t="str">
        <f>'Kalk-Ben'!A35</f>
        <v>Bensiini elastsus</v>
      </c>
      <c r="F167" s="22"/>
      <c r="G167" s="22"/>
      <c r="H167" s="35">
        <f>'Kalk-Ben'!H35</f>
        <v>-0.2</v>
      </c>
      <c r="I167" s="35">
        <f>'Kalk-Ben'!I35</f>
        <v>-0.2</v>
      </c>
      <c r="J167" s="35">
        <f>'Kalk-Ben'!J35</f>
        <v>-0.2</v>
      </c>
      <c r="K167" s="35">
        <f>'Kalk-Ben'!K35</f>
        <v>-0.2</v>
      </c>
      <c r="L167" s="35">
        <f>'Kalk-Ben'!L35</f>
        <v>-0.2</v>
      </c>
      <c r="M167" s="35">
        <f>'Kalk-Ben'!M35</f>
        <v>-0.2</v>
      </c>
      <c r="N167" s="35">
        <f>'Kalk-Ben'!N35</f>
        <v>-0.2</v>
      </c>
      <c r="O167" s="35">
        <f>'Kalk-Ben'!O35</f>
        <v>-0.2</v>
      </c>
    </row>
    <row r="168" spans="1:16">
      <c r="A168" t="str">
        <f>'Kalk-Ben'!A36</f>
        <v>Elastsus x Delta</v>
      </c>
      <c r="F168" s="22"/>
      <c r="G168" s="22"/>
      <c r="H168" s="35">
        <f t="shared" ref="H168:O168" si="55">H167*H165</f>
        <v>-4.0722778473091373E-2</v>
      </c>
      <c r="I168" s="35">
        <f t="shared" si="55"/>
        <v>-4.0722778473091373E-2</v>
      </c>
      <c r="J168" s="35">
        <f t="shared" si="55"/>
        <v>-4.0722778473091373E-2</v>
      </c>
      <c r="K168" s="35">
        <f t="shared" si="55"/>
        <v>-4.0722778473091373E-2</v>
      </c>
      <c r="L168" s="35">
        <f t="shared" si="55"/>
        <v>-4.0722778473091373E-2</v>
      </c>
      <c r="M168" s="35">
        <f t="shared" si="55"/>
        <v>-4.0722778473091373E-2</v>
      </c>
      <c r="N168" s="35">
        <f t="shared" si="55"/>
        <v>-4.0722778473091373E-2</v>
      </c>
      <c r="O168" s="35">
        <f t="shared" si="55"/>
        <v>-4.0722778473091373E-2</v>
      </c>
    </row>
    <row r="170" spans="1:16">
      <c r="A170" t="str">
        <f>'Kalk-Ben'!A38</f>
        <v>Bensiini tarbimine muu</v>
      </c>
      <c r="F170" s="22"/>
      <c r="G170" s="22"/>
      <c r="H170" s="35">
        <f>'Kalk-Ben'!H38</f>
        <v>857803.32056194078</v>
      </c>
      <c r="I170" s="35">
        <f>'Kalk-Ben'!I38</f>
        <v>857803.32056194078</v>
      </c>
      <c r="J170" s="35">
        <f>'Kalk-Ben'!J38</f>
        <v>857803.32056194078</v>
      </c>
      <c r="K170" s="35">
        <f>'Kalk-Ben'!K38</f>
        <v>857803.32056194078</v>
      </c>
      <c r="L170" s="35">
        <f>'Kalk-Ben'!L38</f>
        <v>857803.32056194078</v>
      </c>
      <c r="M170" s="35">
        <f>'Kalk-Ben'!M38</f>
        <v>857803.32056194078</v>
      </c>
      <c r="N170" s="35">
        <f>'Kalk-Ben'!N38</f>
        <v>857803.32056194078</v>
      </c>
      <c r="O170" s="35">
        <f>'Kalk-Ben'!O38</f>
        <v>857803.32056194078</v>
      </c>
      <c r="P170" s="37" t="str">
        <f>'Kalk-Ben'!P38</f>
        <v>MWh</v>
      </c>
    </row>
    <row r="171" spans="1:16">
      <c r="A171" t="str">
        <f>'Kalk-Ben'!A39</f>
        <v>Bensiini tarbimine ELi miinimummääradega</v>
      </c>
      <c r="F171" s="22"/>
      <c r="G171" s="22"/>
      <c r="H171" s="35">
        <f t="shared" ref="H171:O171" si="56">H170/(1+H168)</f>
        <v>894218.37745354883</v>
      </c>
      <c r="I171" s="35">
        <f t="shared" si="56"/>
        <v>894218.37745354883</v>
      </c>
      <c r="J171" s="35">
        <f t="shared" si="56"/>
        <v>894218.37745354883</v>
      </c>
      <c r="K171" s="35">
        <f t="shared" si="56"/>
        <v>894218.37745354883</v>
      </c>
      <c r="L171" s="35">
        <f t="shared" si="56"/>
        <v>894218.37745354883</v>
      </c>
      <c r="M171" s="35">
        <f t="shared" si="56"/>
        <v>894218.37745354883</v>
      </c>
      <c r="N171" s="35">
        <f t="shared" si="56"/>
        <v>894218.37745354883</v>
      </c>
      <c r="O171" s="35">
        <f t="shared" si="56"/>
        <v>894218.37745354883</v>
      </c>
      <c r="P171" s="37" t="str">
        <f>'Kalk-Ben'!P39</f>
        <v>MWh</v>
      </c>
    </row>
    <row r="172" spans="1:16">
      <c r="A172" s="34" t="s">
        <v>482</v>
      </c>
      <c r="F172" s="22"/>
      <c r="G172" s="22"/>
      <c r="H172" s="35">
        <f t="shared" ref="H172:O172" si="57">H171-H170</f>
        <v>36415.056891608052</v>
      </c>
      <c r="I172" s="35">
        <f t="shared" si="57"/>
        <v>36415.056891608052</v>
      </c>
      <c r="J172" s="35">
        <f t="shared" si="57"/>
        <v>36415.056891608052</v>
      </c>
      <c r="K172" s="35">
        <f t="shared" si="57"/>
        <v>36415.056891608052</v>
      </c>
      <c r="L172" s="35">
        <f t="shared" si="57"/>
        <v>36415.056891608052</v>
      </c>
      <c r="M172" s="35">
        <f t="shared" si="57"/>
        <v>36415.056891608052</v>
      </c>
      <c r="N172" s="35">
        <f t="shared" si="57"/>
        <v>36415.056891608052</v>
      </c>
      <c r="O172" s="35">
        <f t="shared" si="57"/>
        <v>36415.056891608052</v>
      </c>
      <c r="P172" s="37" t="str">
        <f>'Kalk-Ben'!P40</f>
        <v>MWh</v>
      </c>
    </row>
    <row r="173" spans="1:16">
      <c r="D173" s="26"/>
    </row>
    <row r="174" spans="1:16">
      <c r="A174" s="34" t="s">
        <v>483</v>
      </c>
      <c r="F174" s="22"/>
      <c r="G174" s="22"/>
      <c r="H174" s="36">
        <f>SUM(H172,H156) -'Kalk-Ben'!$F$24-'Kalk-Ben'!$F$40</f>
        <v>29001.972745253239</v>
      </c>
      <c r="I174" s="36">
        <f>SUM(I172,I156) -'Kalk-Ben'!$F$24-'Kalk-Ben'!$F$40</f>
        <v>29001.972745253239</v>
      </c>
      <c r="J174" s="36">
        <f>SUM(J172,J156) -'Kalk-Ben'!$F$24-'Kalk-Ben'!$F$40</f>
        <v>29001.972745253239</v>
      </c>
      <c r="K174" s="36">
        <f>SUM(K172,K156) -'Kalk-Ben'!$F$24-'Kalk-Ben'!$F$40</f>
        <v>29001.972745253239</v>
      </c>
      <c r="L174" s="36">
        <f>SUM(L172,L156) -'Kalk-Ben'!$F$24-'Kalk-Ben'!$F$40</f>
        <v>29001.972745253239</v>
      </c>
      <c r="M174" s="36">
        <f>SUM(M172,M156) -'Kalk-Ben'!$F$24-'Kalk-Ben'!$F$40</f>
        <v>29001.972745253239</v>
      </c>
      <c r="N174" s="36">
        <f>SUM(N172,N156) -'Kalk-Ben'!$F$24-'Kalk-Ben'!$F$40</f>
        <v>29001.972745253239</v>
      </c>
      <c r="O174" s="36">
        <f>SUM(O172,O156) -'Kalk-Ben'!$F$24-'Kalk-Ben'!$F$40</f>
        <v>29001.972745253239</v>
      </c>
      <c r="P174" s="37" t="s">
        <v>40</v>
      </c>
    </row>
    <row r="175" spans="1:16">
      <c r="A175" s="14" t="s">
        <v>484</v>
      </c>
      <c r="B175" s="14"/>
      <c r="C175" s="14"/>
      <c r="D175" s="14"/>
      <c r="E175" s="14"/>
      <c r="F175" s="22"/>
      <c r="G175" s="22"/>
      <c r="H175" s="32">
        <f>(H174*'Sisend-Gen'!$B$324/'Sisend-Gen'!$B$19)*'Sisend-Gen'!$F$304</f>
        <v>6567.9623026314966</v>
      </c>
      <c r="I175" s="32">
        <f>(I174*'Sisend-Gen'!$B$324/'Sisend-Gen'!$B$19)*'Sisend-Gen'!$F$304</f>
        <v>6567.9623026314966</v>
      </c>
      <c r="J175" s="32">
        <f>(J174*'Sisend-Gen'!$B$324/'Sisend-Gen'!$B$19)*'Sisend-Gen'!$F$304</f>
        <v>6567.9623026314966</v>
      </c>
      <c r="K175" s="32">
        <f>(K174*'Sisend-Gen'!$B$324/'Sisend-Gen'!$B$19)*'Sisend-Gen'!$F$304</f>
        <v>6567.9623026314966</v>
      </c>
      <c r="L175" s="32">
        <f>(L174*'Sisend-Gen'!$B$324/'Sisend-Gen'!$B$19)*'Sisend-Gen'!$F$304</f>
        <v>6567.9623026314966</v>
      </c>
      <c r="M175" s="32">
        <f>(M174*'Sisend-Gen'!$B$324/'Sisend-Gen'!$B$19)*'Sisend-Gen'!$F$304</f>
        <v>6567.9623026314966</v>
      </c>
      <c r="N175" s="32">
        <f>(N174*'Sisend-Gen'!$B$324/'Sisend-Gen'!$B$19)*'Sisend-Gen'!$F$304</f>
        <v>6567.9623026314966</v>
      </c>
      <c r="O175" s="32">
        <f>(O174*'Sisend-Gen'!$B$324/'Sisend-Gen'!$B$19)*'Sisend-Gen'!$F$304</f>
        <v>6567.9623026314966</v>
      </c>
      <c r="P175" s="12" t="s">
        <v>454</v>
      </c>
    </row>
    <row r="176" spans="1:16">
      <c r="A176" s="34"/>
    </row>
    <row r="177" spans="1:16">
      <c r="A177" s="34" t="str">
        <f>'Kal-Diis'!A10</f>
        <v>Diisel kodumajapidamised</v>
      </c>
    </row>
    <row r="178" spans="1:16">
      <c r="A178" s="34"/>
    </row>
    <row r="179" spans="1:16">
      <c r="A179" s="37" t="str">
        <f>'Kal-Diis'!A12</f>
        <v>Eesti aktsiisimäär</v>
      </c>
      <c r="F179" s="22"/>
      <c r="G179" s="22"/>
      <c r="H179" s="35">
        <f t="shared" ref="H179:O179" si="58">H35</f>
        <v>542.30000000000007</v>
      </c>
      <c r="I179" s="35">
        <f t="shared" si="58"/>
        <v>542.30000000000007</v>
      </c>
      <c r="J179" s="35">
        <f t="shared" si="58"/>
        <v>542.30000000000007</v>
      </c>
      <c r="K179" s="35">
        <f t="shared" si="58"/>
        <v>542.30000000000007</v>
      </c>
      <c r="L179" s="35">
        <f t="shared" si="58"/>
        <v>542.30000000000007</v>
      </c>
      <c r="M179" s="35">
        <f t="shared" si="58"/>
        <v>542.30000000000007</v>
      </c>
      <c r="N179" s="35">
        <f t="shared" si="58"/>
        <v>542.30000000000007</v>
      </c>
      <c r="O179" s="35">
        <f t="shared" si="58"/>
        <v>542.30000000000007</v>
      </c>
      <c r="P179" s="37" t="str">
        <f>'Kal-Diis'!P12</f>
        <v>€/1000l</v>
      </c>
    </row>
    <row r="180" spans="1:16">
      <c r="A180" s="37" t="str">
        <f>'Kal-Diis'!A13</f>
        <v>Euroopa Liidu miinimummäär</v>
      </c>
      <c r="F180" s="22"/>
      <c r="G180" s="22"/>
      <c r="H180" s="35">
        <f>'Kal-Diis'!H13</f>
        <v>330</v>
      </c>
      <c r="I180" s="35">
        <f>'Kal-Diis'!I13</f>
        <v>330</v>
      </c>
      <c r="J180" s="35">
        <f>'Kal-Diis'!J13</f>
        <v>330</v>
      </c>
      <c r="K180" s="35">
        <f>'Kal-Diis'!K13</f>
        <v>330</v>
      </c>
      <c r="L180" s="35">
        <f>'Kal-Diis'!L13</f>
        <v>330</v>
      </c>
      <c r="M180" s="35">
        <f>'Kal-Diis'!M13</f>
        <v>330</v>
      </c>
      <c r="N180" s="35">
        <f>'Kal-Diis'!N13</f>
        <v>330</v>
      </c>
      <c r="O180" s="35">
        <f>'Kal-Diis'!O13</f>
        <v>330</v>
      </c>
      <c r="P180" s="37" t="str">
        <f>'Kal-Diis'!P13</f>
        <v>€/1000l</v>
      </c>
    </row>
    <row r="181" spans="1:16">
      <c r="A181" s="37" t="str">
        <f>'Kal-Diis'!A14</f>
        <v>Vahe aktsiisimäärades</v>
      </c>
      <c r="F181" s="22"/>
      <c r="G181" s="22"/>
      <c r="H181" s="35">
        <f t="shared" ref="H181:O181" si="59">H179-H180</f>
        <v>212.30000000000007</v>
      </c>
      <c r="I181" s="35">
        <f t="shared" si="59"/>
        <v>212.30000000000007</v>
      </c>
      <c r="J181" s="35">
        <f t="shared" si="59"/>
        <v>212.30000000000007</v>
      </c>
      <c r="K181" s="35">
        <f t="shared" si="59"/>
        <v>212.30000000000007</v>
      </c>
      <c r="L181" s="35">
        <f t="shared" si="59"/>
        <v>212.30000000000007</v>
      </c>
      <c r="M181" s="35">
        <f t="shared" si="59"/>
        <v>212.30000000000007</v>
      </c>
      <c r="N181" s="35">
        <f t="shared" si="59"/>
        <v>212.30000000000007</v>
      </c>
      <c r="O181" s="35">
        <f t="shared" si="59"/>
        <v>212.30000000000007</v>
      </c>
      <c r="P181" s="37" t="str">
        <f>'Kal-Diis'!P14</f>
        <v>€/1000l</v>
      </c>
    </row>
    <row r="182" spans="1:16">
      <c r="A182" s="37"/>
    </row>
    <row r="183" spans="1:16">
      <c r="A183" s="37" t="str">
        <f>'Kal-Diis'!A16</f>
        <v>Diisli hind kodumajapidamised</v>
      </c>
      <c r="F183" s="22"/>
      <c r="G183" s="22"/>
      <c r="H183" s="35">
        <f>'Kal-Diis'!H16</f>
        <v>1306</v>
      </c>
      <c r="I183" s="35">
        <f>'Kal-Diis'!I16</f>
        <v>1306</v>
      </c>
      <c r="J183" s="35">
        <f>'Kal-Diis'!J16</f>
        <v>1306</v>
      </c>
      <c r="K183" s="35">
        <f>'Kal-Diis'!K16</f>
        <v>1306</v>
      </c>
      <c r="L183" s="35">
        <f>'Kal-Diis'!L16</f>
        <v>1306</v>
      </c>
      <c r="M183" s="35">
        <f>'Kal-Diis'!M16</f>
        <v>1306</v>
      </c>
      <c r="N183" s="35">
        <f>'Kal-Diis'!N16</f>
        <v>1306</v>
      </c>
      <c r="O183" s="35">
        <f>'Kal-Diis'!O16</f>
        <v>1306</v>
      </c>
      <c r="P183" s="37" t="str">
        <f>'Kal-Diis'!P16</f>
        <v>€/1000l</v>
      </c>
    </row>
    <row r="184" spans="1:16">
      <c r="A184" s="37" t="str">
        <f>'Kal-Diis'!A17</f>
        <v>Delta</v>
      </c>
      <c r="F184" s="22"/>
      <c r="G184" s="22"/>
      <c r="H184" s="102">
        <f t="shared" ref="H184:O184" si="60">H181/H183</f>
        <v>0.16255742725880556</v>
      </c>
      <c r="I184" s="102">
        <f t="shared" si="60"/>
        <v>0.16255742725880556</v>
      </c>
      <c r="J184" s="102">
        <f t="shared" si="60"/>
        <v>0.16255742725880556</v>
      </c>
      <c r="K184" s="102">
        <f t="shared" si="60"/>
        <v>0.16255742725880556</v>
      </c>
      <c r="L184" s="102">
        <f t="shared" si="60"/>
        <v>0.16255742725880556</v>
      </c>
      <c r="M184" s="102">
        <f t="shared" si="60"/>
        <v>0.16255742725880556</v>
      </c>
      <c r="N184" s="102">
        <f t="shared" si="60"/>
        <v>0.16255742725880556</v>
      </c>
      <c r="O184" s="102">
        <f t="shared" si="60"/>
        <v>0.16255742725880556</v>
      </c>
    </row>
    <row r="185" spans="1:16">
      <c r="A185" s="37"/>
    </row>
    <row r="186" spans="1:16">
      <c r="A186" s="37" t="str">
        <f>'Kal-Diis'!A19</f>
        <v>Diisli elastsus</v>
      </c>
      <c r="F186" s="22"/>
      <c r="G186" s="22"/>
      <c r="H186" s="35">
        <f>'Kal-Diis'!H19</f>
        <v>-0.13</v>
      </c>
      <c r="I186" s="35">
        <f>'Kal-Diis'!I19</f>
        <v>-0.13</v>
      </c>
      <c r="J186" s="35">
        <f>'Kal-Diis'!J19</f>
        <v>-0.13</v>
      </c>
      <c r="K186" s="35">
        <f>'Kal-Diis'!K19</f>
        <v>-0.13</v>
      </c>
      <c r="L186" s="35">
        <f>'Kal-Diis'!L19</f>
        <v>-0.13</v>
      </c>
      <c r="M186" s="35">
        <f>'Kal-Diis'!M19</f>
        <v>-0.13</v>
      </c>
      <c r="N186" s="35">
        <f>'Kal-Diis'!N19</f>
        <v>-0.13</v>
      </c>
      <c r="O186" s="35">
        <f>'Kal-Diis'!O19</f>
        <v>-0.13</v>
      </c>
    </row>
    <row r="187" spans="1:16">
      <c r="A187" s="37" t="str">
        <f>'Kal-Diis'!A20</f>
        <v>Elastsus x Delta</v>
      </c>
      <c r="F187" s="22"/>
      <c r="G187" s="22"/>
      <c r="H187" s="35">
        <f t="shared" ref="H187:O187" si="61">H186*H184</f>
        <v>-2.1132465543644723E-2</v>
      </c>
      <c r="I187" s="35">
        <f t="shared" si="61"/>
        <v>-2.1132465543644723E-2</v>
      </c>
      <c r="J187" s="35">
        <f t="shared" si="61"/>
        <v>-2.1132465543644723E-2</v>
      </c>
      <c r="K187" s="35">
        <f t="shared" si="61"/>
        <v>-2.1132465543644723E-2</v>
      </c>
      <c r="L187" s="35">
        <f t="shared" si="61"/>
        <v>-2.1132465543644723E-2</v>
      </c>
      <c r="M187" s="35">
        <f t="shared" si="61"/>
        <v>-2.1132465543644723E-2</v>
      </c>
      <c r="N187" s="35">
        <f t="shared" si="61"/>
        <v>-2.1132465543644723E-2</v>
      </c>
      <c r="O187" s="35">
        <f t="shared" si="61"/>
        <v>-2.1132465543644723E-2</v>
      </c>
    </row>
    <row r="188" spans="1:16">
      <c r="A188" s="37"/>
    </row>
    <row r="189" spans="1:16">
      <c r="A189" s="37" t="str">
        <f>'Kal-Diis'!A22</f>
        <v>Diisli tarbimine kodumajapidamised</v>
      </c>
      <c r="F189" s="22"/>
      <c r="G189" s="22"/>
      <c r="H189" s="35">
        <f>'Kal-Diis'!H22</f>
        <v>850250.85658345558</v>
      </c>
      <c r="I189" s="35">
        <f>'Kal-Diis'!I22</f>
        <v>850250.85658345558</v>
      </c>
      <c r="J189" s="35">
        <f>'Kal-Diis'!J22</f>
        <v>850250.85658345558</v>
      </c>
      <c r="K189" s="35">
        <f>'Kal-Diis'!K22</f>
        <v>850250.85658345558</v>
      </c>
      <c r="L189" s="35">
        <f>'Kal-Diis'!L22</f>
        <v>850250.85658345558</v>
      </c>
      <c r="M189" s="35">
        <f>'Kal-Diis'!M22</f>
        <v>850250.85658345558</v>
      </c>
      <c r="N189" s="35">
        <f>'Kal-Diis'!N22</f>
        <v>850250.85658345558</v>
      </c>
      <c r="O189" s="35">
        <f>'Kal-Diis'!O22</f>
        <v>850250.85658345558</v>
      </c>
      <c r="P189" s="37" t="str">
        <f>'Kal-Diis'!P22</f>
        <v>MWh</v>
      </c>
    </row>
    <row r="190" spans="1:16">
      <c r="A190" s="37" t="str">
        <f>'Kal-Diis'!A23</f>
        <v>Diisli tarbimine ELi miinimummääradega</v>
      </c>
      <c r="F190" s="22"/>
      <c r="G190" s="22"/>
      <c r="H190" s="35">
        <f t="shared" ref="H190:O190" si="62">H189/(1+H187)</f>
        <v>868606.65682989371</v>
      </c>
      <c r="I190" s="35">
        <f t="shared" si="62"/>
        <v>868606.65682989371</v>
      </c>
      <c r="J190" s="35">
        <f t="shared" si="62"/>
        <v>868606.65682989371</v>
      </c>
      <c r="K190" s="35">
        <f t="shared" si="62"/>
        <v>868606.65682989371</v>
      </c>
      <c r="L190" s="35">
        <f t="shared" si="62"/>
        <v>868606.65682989371</v>
      </c>
      <c r="M190" s="35">
        <f t="shared" si="62"/>
        <v>868606.65682989371</v>
      </c>
      <c r="N190" s="35">
        <f t="shared" si="62"/>
        <v>868606.65682989371</v>
      </c>
      <c r="O190" s="35">
        <f t="shared" si="62"/>
        <v>868606.65682989371</v>
      </c>
      <c r="P190" s="37" t="str">
        <f>'Kal-Diis'!P23</f>
        <v>MWh</v>
      </c>
    </row>
    <row r="191" spans="1:16">
      <c r="A191" s="34" t="s">
        <v>482</v>
      </c>
      <c r="F191" s="22"/>
      <c r="G191" s="22"/>
      <c r="H191" s="36">
        <f t="shared" ref="H191:O191" si="63">H190-H189</f>
        <v>18355.800246438128</v>
      </c>
      <c r="I191" s="36">
        <f t="shared" si="63"/>
        <v>18355.800246438128</v>
      </c>
      <c r="J191" s="36">
        <f t="shared" si="63"/>
        <v>18355.800246438128</v>
      </c>
      <c r="K191" s="36">
        <f t="shared" si="63"/>
        <v>18355.800246438128</v>
      </c>
      <c r="L191" s="36">
        <f t="shared" si="63"/>
        <v>18355.800246438128</v>
      </c>
      <c r="M191" s="36">
        <f t="shared" si="63"/>
        <v>18355.800246438128</v>
      </c>
      <c r="N191" s="36">
        <f t="shared" si="63"/>
        <v>18355.800246438128</v>
      </c>
      <c r="O191" s="36">
        <f t="shared" si="63"/>
        <v>18355.800246438128</v>
      </c>
      <c r="P191" s="37" t="str">
        <f>'Kal-Diis'!P24</f>
        <v>MWh</v>
      </c>
    </row>
    <row r="192" spans="1:16">
      <c r="A192" s="37"/>
    </row>
    <row r="193" spans="1:16">
      <c r="A193" s="37" t="str">
        <f>'Kal-Diis'!A26</f>
        <v>Diisel muu</v>
      </c>
    </row>
    <row r="194" spans="1:16">
      <c r="A194" s="37"/>
    </row>
    <row r="195" spans="1:16">
      <c r="A195" s="37" t="str">
        <f>'Kal-Diis'!A28</f>
        <v>Eesti aktsiisimäär</v>
      </c>
      <c r="F195" s="22"/>
      <c r="G195" s="22"/>
      <c r="H195" s="35">
        <f t="shared" ref="H195:O195" si="64">H34</f>
        <v>542.30000000000007</v>
      </c>
      <c r="I195" s="35">
        <f t="shared" si="64"/>
        <v>542.30000000000007</v>
      </c>
      <c r="J195" s="35">
        <f t="shared" si="64"/>
        <v>542.30000000000007</v>
      </c>
      <c r="K195" s="35">
        <f t="shared" si="64"/>
        <v>542.30000000000007</v>
      </c>
      <c r="L195" s="35">
        <f t="shared" si="64"/>
        <v>542.30000000000007</v>
      </c>
      <c r="M195" s="35">
        <f t="shared" si="64"/>
        <v>542.30000000000007</v>
      </c>
      <c r="N195" s="35">
        <f t="shared" si="64"/>
        <v>542.30000000000007</v>
      </c>
      <c r="O195" s="35">
        <f t="shared" si="64"/>
        <v>542.30000000000007</v>
      </c>
      <c r="P195" s="37" t="str">
        <f>'Kal-Diis'!P28</f>
        <v>€/1000l</v>
      </c>
    </row>
    <row r="196" spans="1:16">
      <c r="A196" s="37" t="str">
        <f>'Kal-Diis'!A29</f>
        <v>Euroopa Liidu miinimummäär</v>
      </c>
      <c r="F196" s="22"/>
      <c r="G196" s="22"/>
      <c r="H196" s="35">
        <f>'Kal-Diis'!H29</f>
        <v>330</v>
      </c>
      <c r="I196" s="35">
        <f>'Kal-Diis'!I29</f>
        <v>330</v>
      </c>
      <c r="J196" s="35">
        <f>'Kal-Diis'!J29</f>
        <v>330</v>
      </c>
      <c r="K196" s="35">
        <f>'Kal-Diis'!K29</f>
        <v>330</v>
      </c>
      <c r="L196" s="35">
        <f>'Kal-Diis'!L29</f>
        <v>330</v>
      </c>
      <c r="M196" s="35">
        <f>'Kal-Diis'!M29</f>
        <v>330</v>
      </c>
      <c r="N196" s="35">
        <f>'Kal-Diis'!N29</f>
        <v>330</v>
      </c>
      <c r="O196" s="35">
        <f>'Kal-Diis'!O29</f>
        <v>330</v>
      </c>
      <c r="P196" s="37" t="str">
        <f>'Kal-Diis'!P29</f>
        <v>€/1000l</v>
      </c>
    </row>
    <row r="197" spans="1:16">
      <c r="A197" s="37" t="str">
        <f>'Kal-Diis'!A30</f>
        <v>Vahe aktsiisimäärades</v>
      </c>
      <c r="F197" s="22"/>
      <c r="G197" s="22"/>
      <c r="H197" s="35">
        <f t="shared" ref="H197:O197" si="65">H195-H196</f>
        <v>212.30000000000007</v>
      </c>
      <c r="I197" s="35">
        <f t="shared" si="65"/>
        <v>212.30000000000007</v>
      </c>
      <c r="J197" s="35">
        <f t="shared" si="65"/>
        <v>212.30000000000007</v>
      </c>
      <c r="K197" s="35">
        <f t="shared" si="65"/>
        <v>212.30000000000007</v>
      </c>
      <c r="L197" s="35">
        <f t="shared" si="65"/>
        <v>212.30000000000007</v>
      </c>
      <c r="M197" s="35">
        <f t="shared" si="65"/>
        <v>212.30000000000007</v>
      </c>
      <c r="N197" s="35">
        <f t="shared" si="65"/>
        <v>212.30000000000007</v>
      </c>
      <c r="O197" s="35">
        <f t="shared" si="65"/>
        <v>212.30000000000007</v>
      </c>
      <c r="P197" s="37" t="str">
        <f>'Kal-Diis'!P30</f>
        <v>€/1000l</v>
      </c>
    </row>
    <row r="198" spans="1:16">
      <c r="A198" s="37"/>
    </row>
    <row r="199" spans="1:16">
      <c r="A199" s="37" t="str">
        <f>'Kal-Diis'!A32</f>
        <v>Diisli hind muu</v>
      </c>
      <c r="F199" s="22"/>
      <c r="G199" s="22"/>
      <c r="H199" s="35">
        <f>'Kal-Diis'!H32</f>
        <v>1088</v>
      </c>
      <c r="I199" s="35">
        <f>'Kal-Diis'!I32</f>
        <v>1088</v>
      </c>
      <c r="J199" s="35">
        <f>'Kal-Diis'!J32</f>
        <v>1088</v>
      </c>
      <c r="K199" s="35">
        <f>'Kal-Diis'!K32</f>
        <v>1088</v>
      </c>
      <c r="L199" s="35">
        <f>'Kal-Diis'!L32</f>
        <v>1088</v>
      </c>
      <c r="M199" s="35">
        <f>'Kal-Diis'!M32</f>
        <v>1088</v>
      </c>
      <c r="N199" s="35">
        <f>'Kal-Diis'!N32</f>
        <v>1088</v>
      </c>
      <c r="O199" s="35">
        <f>'Kal-Diis'!O32</f>
        <v>1088</v>
      </c>
      <c r="P199" s="37" t="str">
        <f>'Kal-Diis'!P32</f>
        <v>€/1000l</v>
      </c>
    </row>
    <row r="200" spans="1:16">
      <c r="A200" s="37" t="str">
        <f>'Kal-Diis'!A33</f>
        <v>Delta</v>
      </c>
      <c r="F200" s="22"/>
      <c r="G200" s="22"/>
      <c r="H200" s="102">
        <f t="shared" ref="H200:O200" si="66">H197/H199</f>
        <v>0.19512867647058829</v>
      </c>
      <c r="I200" s="102">
        <f t="shared" si="66"/>
        <v>0.19512867647058829</v>
      </c>
      <c r="J200" s="102">
        <f t="shared" si="66"/>
        <v>0.19512867647058829</v>
      </c>
      <c r="K200" s="102">
        <f t="shared" si="66"/>
        <v>0.19512867647058829</v>
      </c>
      <c r="L200" s="102">
        <f t="shared" si="66"/>
        <v>0.19512867647058829</v>
      </c>
      <c r="M200" s="102">
        <f t="shared" si="66"/>
        <v>0.19512867647058829</v>
      </c>
      <c r="N200" s="102">
        <f t="shared" si="66"/>
        <v>0.19512867647058829</v>
      </c>
      <c r="O200" s="102">
        <f t="shared" si="66"/>
        <v>0.19512867647058829</v>
      </c>
    </row>
    <row r="201" spans="1:16">
      <c r="A201" s="37"/>
    </row>
    <row r="202" spans="1:16">
      <c r="A202" s="37" t="str">
        <f>'Kal-Diis'!A35</f>
        <v>Diisli elastsus</v>
      </c>
      <c r="F202" s="22"/>
      <c r="G202" s="22"/>
      <c r="H202" s="35">
        <f>'Kal-Diis'!H35</f>
        <v>-0.13</v>
      </c>
      <c r="I202" s="35">
        <f>'Kal-Diis'!I35</f>
        <v>-0.13</v>
      </c>
      <c r="J202" s="35">
        <f>'Kal-Diis'!J35</f>
        <v>-0.13</v>
      </c>
      <c r="K202" s="35">
        <f>'Kal-Diis'!K35</f>
        <v>-0.13</v>
      </c>
      <c r="L202" s="35">
        <f>'Kal-Diis'!L35</f>
        <v>-0.13</v>
      </c>
      <c r="M202" s="35">
        <f>'Kal-Diis'!M35</f>
        <v>-0.13</v>
      </c>
      <c r="N202" s="35">
        <f>'Kal-Diis'!N35</f>
        <v>-0.13</v>
      </c>
      <c r="O202" s="35">
        <f>'Kal-Diis'!O35</f>
        <v>-0.13</v>
      </c>
    </row>
    <row r="203" spans="1:16">
      <c r="A203" s="37" t="str">
        <f>'Kal-Diis'!A36</f>
        <v>Elastsus x Delta</v>
      </c>
      <c r="F203" s="22"/>
      <c r="G203" s="22"/>
      <c r="H203" s="35">
        <f t="shared" ref="H203:O203" si="67">H202*H200</f>
        <v>-2.5366727941176479E-2</v>
      </c>
      <c r="I203" s="35">
        <f t="shared" si="67"/>
        <v>-2.5366727941176479E-2</v>
      </c>
      <c r="J203" s="35">
        <f t="shared" si="67"/>
        <v>-2.5366727941176479E-2</v>
      </c>
      <c r="K203" s="35">
        <f t="shared" si="67"/>
        <v>-2.5366727941176479E-2</v>
      </c>
      <c r="L203" s="35">
        <f t="shared" si="67"/>
        <v>-2.5366727941176479E-2</v>
      </c>
      <c r="M203" s="35">
        <f t="shared" si="67"/>
        <v>-2.5366727941176479E-2</v>
      </c>
      <c r="N203" s="35">
        <f t="shared" si="67"/>
        <v>-2.5366727941176479E-2</v>
      </c>
      <c r="O203" s="35">
        <f t="shared" si="67"/>
        <v>-2.5366727941176479E-2</v>
      </c>
    </row>
    <row r="204" spans="1:16">
      <c r="A204" s="37"/>
    </row>
    <row r="205" spans="1:16">
      <c r="A205" s="37" t="str">
        <f>'Kal-Diis'!A38</f>
        <v>Diisli tarbimine muu</v>
      </c>
      <c r="F205" s="22"/>
      <c r="G205" s="22"/>
      <c r="H205" s="35">
        <f>'Kal-Diis'!H38</f>
        <v>6082804.6989721004</v>
      </c>
      <c r="I205" s="35">
        <f>'Kal-Diis'!I38</f>
        <v>6082804.6989721004</v>
      </c>
      <c r="J205" s="35">
        <f>'Kal-Diis'!J38</f>
        <v>6082804.6989721004</v>
      </c>
      <c r="K205" s="35">
        <f>'Kal-Diis'!K38</f>
        <v>6082804.6989721004</v>
      </c>
      <c r="L205" s="35">
        <f>'Kal-Diis'!L38</f>
        <v>6082804.6989721004</v>
      </c>
      <c r="M205" s="35">
        <f>'Kal-Diis'!M38</f>
        <v>6082804.6989721004</v>
      </c>
      <c r="N205" s="35">
        <f>'Kal-Diis'!N38</f>
        <v>6082804.6989721004</v>
      </c>
      <c r="O205" s="35">
        <f>'Kal-Diis'!O38</f>
        <v>6082804.6989721004</v>
      </c>
      <c r="P205" s="37" t="str">
        <f>'Kal-Diis'!P38</f>
        <v>MWh</v>
      </c>
    </row>
    <row r="206" spans="1:16">
      <c r="A206" s="37" t="str">
        <f>'Kal-Diis'!A39</f>
        <v>Diisli tarbimine ELi miinimummääradega</v>
      </c>
      <c r="F206" s="22"/>
      <c r="G206" s="22"/>
      <c r="H206" s="35">
        <f t="shared" ref="H206:O206" si="68">H205/(1+H203)</f>
        <v>6241121.53089411</v>
      </c>
      <c r="I206" s="35">
        <f t="shared" si="68"/>
        <v>6241121.53089411</v>
      </c>
      <c r="J206" s="35">
        <f t="shared" si="68"/>
        <v>6241121.53089411</v>
      </c>
      <c r="K206" s="35">
        <f t="shared" si="68"/>
        <v>6241121.53089411</v>
      </c>
      <c r="L206" s="35">
        <f t="shared" si="68"/>
        <v>6241121.53089411</v>
      </c>
      <c r="M206" s="35">
        <f t="shared" si="68"/>
        <v>6241121.53089411</v>
      </c>
      <c r="N206" s="35">
        <f t="shared" si="68"/>
        <v>6241121.53089411</v>
      </c>
      <c r="O206" s="35">
        <f t="shared" si="68"/>
        <v>6241121.53089411</v>
      </c>
      <c r="P206" s="37" t="str">
        <f>'Kal-Diis'!P39</f>
        <v>MWh</v>
      </c>
    </row>
    <row r="207" spans="1:16">
      <c r="A207" s="34" t="s">
        <v>482</v>
      </c>
      <c r="F207" s="22"/>
      <c r="G207" s="22"/>
      <c r="H207" s="36">
        <f t="shared" ref="H207:O207" si="69">H206-H205</f>
        <v>158316.83192200959</v>
      </c>
      <c r="I207" s="36">
        <f t="shared" si="69"/>
        <v>158316.83192200959</v>
      </c>
      <c r="J207" s="36">
        <f t="shared" si="69"/>
        <v>158316.83192200959</v>
      </c>
      <c r="K207" s="36">
        <f t="shared" si="69"/>
        <v>158316.83192200959</v>
      </c>
      <c r="L207" s="36">
        <f t="shared" si="69"/>
        <v>158316.83192200959</v>
      </c>
      <c r="M207" s="36">
        <f t="shared" si="69"/>
        <v>158316.83192200959</v>
      </c>
      <c r="N207" s="36">
        <f t="shared" si="69"/>
        <v>158316.83192200959</v>
      </c>
      <c r="O207" s="36">
        <f t="shared" si="69"/>
        <v>158316.83192200959</v>
      </c>
      <c r="P207" s="37" t="str">
        <f>'Kal-Diis'!P40</f>
        <v>MWh</v>
      </c>
    </row>
    <row r="208" spans="1:16">
      <c r="A208" s="34"/>
    </row>
    <row r="209" spans="1:17">
      <c r="A209" s="34" t="s">
        <v>485</v>
      </c>
      <c r="F209" s="22"/>
      <c r="G209" s="22"/>
      <c r="H209" s="36">
        <f>SUM(H207,H191) - 'Kal-Diis'!$F$24 - 'Kal-Diis'!$F$40</f>
        <v>142423.25857725006</v>
      </c>
      <c r="I209" s="36">
        <f>SUM(I207,I191) - 'Kal-Diis'!$F$24 - 'Kal-Diis'!$F$40</f>
        <v>142423.25857725006</v>
      </c>
      <c r="J209" s="36">
        <f>SUM(J207,J191) - 'Kal-Diis'!$F$24 - 'Kal-Diis'!$F$40</f>
        <v>142423.25857725006</v>
      </c>
      <c r="K209" s="36">
        <f>SUM(K207,K191) - 'Kal-Diis'!$F$24 - 'Kal-Diis'!$F$40</f>
        <v>142423.25857725006</v>
      </c>
      <c r="L209" s="36">
        <f>SUM(L207,L191) - 'Kal-Diis'!$F$24 - 'Kal-Diis'!$F$40</f>
        <v>142423.25857725006</v>
      </c>
      <c r="M209" s="36">
        <f>SUM(M207,M191) - 'Kal-Diis'!$F$24 - 'Kal-Diis'!$F$40</f>
        <v>142423.25857725006</v>
      </c>
      <c r="N209" s="36">
        <f>SUM(N207,N191) - 'Kal-Diis'!$F$24 - 'Kal-Diis'!$F$40</f>
        <v>142423.25857725006</v>
      </c>
      <c r="O209" s="36">
        <f>SUM(O207,O191) - 'Kal-Diis'!$F$24 - 'Kal-Diis'!$F$40</f>
        <v>142423.25857725006</v>
      </c>
      <c r="P209" s="37" t="s">
        <v>40</v>
      </c>
    </row>
    <row r="210" spans="1:17">
      <c r="A210" s="14" t="s">
        <v>486</v>
      </c>
      <c r="B210" s="14"/>
      <c r="C210" s="14"/>
      <c r="D210" s="14"/>
      <c r="E210" s="14"/>
      <c r="F210" s="22"/>
      <c r="G210" s="22"/>
      <c r="H210" s="32">
        <f>(H209*'Sisend-Gen'!$B$324/'Sisend-Gen'!$B$19)*'Sisend-Gen'!$F$305</f>
        <v>34582.470660147024</v>
      </c>
      <c r="I210" s="32">
        <f>(I209*'Sisend-Gen'!$B$324/'Sisend-Gen'!$B$19)*'Sisend-Gen'!$F$305</f>
        <v>34582.470660147024</v>
      </c>
      <c r="J210" s="32">
        <f>(J209*'Sisend-Gen'!$B$324/'Sisend-Gen'!$B$19)*'Sisend-Gen'!$F$305</f>
        <v>34582.470660147024</v>
      </c>
      <c r="K210" s="32">
        <f>(K209*'Sisend-Gen'!$B$324/'Sisend-Gen'!$B$19)*'Sisend-Gen'!$F$305</f>
        <v>34582.470660147024</v>
      </c>
      <c r="L210" s="32">
        <f>(L209*'Sisend-Gen'!$B$324/'Sisend-Gen'!$B$19)*'Sisend-Gen'!$F$305</f>
        <v>34582.470660147024</v>
      </c>
      <c r="M210" s="32">
        <f>(M209*'Sisend-Gen'!$B$324/'Sisend-Gen'!$B$19)*'Sisend-Gen'!$F$305</f>
        <v>34582.470660147024</v>
      </c>
      <c r="N210" s="32">
        <f>(N209*'Sisend-Gen'!$B$324/'Sisend-Gen'!$B$19)*'Sisend-Gen'!$F$305</f>
        <v>34582.470660147024</v>
      </c>
      <c r="O210" s="32">
        <f>(O209*'Sisend-Gen'!$B$324/'Sisend-Gen'!$B$19)*'Sisend-Gen'!$F$305</f>
        <v>34582.470660147024</v>
      </c>
      <c r="P210" s="12" t="s">
        <v>454</v>
      </c>
    </row>
    <row r="211" spans="1:17">
      <c r="A211" s="34"/>
    </row>
    <row r="212" spans="1:17">
      <c r="A212" s="34" t="s">
        <v>459</v>
      </c>
      <c r="F212" s="22"/>
      <c r="G212" s="22"/>
      <c r="H212" s="36">
        <f>('Kalk-Elek'!H$24 + 'Kalk-Elek'!H$40 + 'Kalk-Elek'!H$56 + 'Kalk-Gaas'!H$24 + 'Kalk-Gaas'!H$40 + 'Kalk-Gaas'!H$56 + 'Kalk-Sooj'!H$24 + 'Kalk-Sooj'!H$40 + 'Kalk-Ben'!H$24 +'Kalk-Ben'!H$40 + 'Kal-Diis'!H$24 + 'Kal-Diis'!H$40)/1000</f>
        <v>400.61949469047096</v>
      </c>
      <c r="I212" s="36">
        <f>('Kalk-Elek'!I$24 + 'Kalk-Elek'!I$40 + 'Kalk-Elek'!I$56 + 'Kalk-Gaas'!I$24 + 'Kalk-Gaas'!I$40 + 'Kalk-Gaas'!I$56 + 'Kalk-Sooj'!I$24 + 'Kalk-Sooj'!I$40 + 'Kalk-Ben'!I$24 +'Kalk-Ben'!I$40 + 'Kal-Diis'!I$24 + 'Kal-Diis'!I$40)/1000</f>
        <v>400.61949469047096</v>
      </c>
      <c r="J212" s="36">
        <f>('Kalk-Elek'!J$24 + 'Kalk-Elek'!J$40 + 'Kalk-Elek'!J$56 + 'Kalk-Gaas'!J$24 + 'Kalk-Gaas'!J$40 + 'Kalk-Gaas'!J$56 + 'Kalk-Sooj'!J$24 + 'Kalk-Sooj'!J$40 + 'Kalk-Ben'!J$24 +'Kalk-Ben'!J$40 + 'Kal-Diis'!J$24 + 'Kal-Diis'!J$40)/1000</f>
        <v>400.61949469047096</v>
      </c>
      <c r="K212" s="36">
        <f>('Kalk-Elek'!K$24 + 'Kalk-Elek'!K$40 + 'Kalk-Elek'!K$56 + 'Kalk-Gaas'!K$24 + 'Kalk-Gaas'!K$40 + 'Kalk-Gaas'!K$56 + 'Kalk-Sooj'!K$24 + 'Kalk-Sooj'!K$40 + 'Kalk-Ben'!K$24 +'Kalk-Ben'!K$40 + 'Kal-Diis'!K$24 + 'Kal-Diis'!K$40)/1000</f>
        <v>400.61949469047096</v>
      </c>
      <c r="L212" s="36">
        <f>('Kalk-Elek'!L$24 + 'Kalk-Elek'!L$40 + 'Kalk-Elek'!L$56 + 'Kalk-Gaas'!L$24 + 'Kalk-Gaas'!L$40 + 'Kalk-Gaas'!L$56 + 'Kalk-Sooj'!L$24 + 'Kalk-Sooj'!L$40 + 'Kalk-Ben'!L$24 +'Kalk-Ben'!L$40 + 'Kal-Diis'!L$24 + 'Kal-Diis'!L$40)/1000</f>
        <v>400.61949469047096</v>
      </c>
      <c r="M212" s="36">
        <f>('Kalk-Elek'!M$24 + 'Kalk-Elek'!M$40 + 'Kalk-Elek'!M$56 + 'Kalk-Gaas'!M$24 + 'Kalk-Gaas'!M$40 + 'Kalk-Gaas'!M$56 + 'Kalk-Sooj'!M$24 + 'Kalk-Sooj'!M$40 + 'Kalk-Ben'!M$24 +'Kalk-Ben'!M$40 + 'Kal-Diis'!M$24 + 'Kal-Diis'!M$40)/1000</f>
        <v>400.61949469047096</v>
      </c>
      <c r="N212" s="36">
        <f>('Kalk-Elek'!N$24 + 'Kalk-Elek'!N$40 + 'Kalk-Elek'!N$56 + 'Kalk-Gaas'!N$24 + 'Kalk-Gaas'!N$40 + 'Kalk-Gaas'!N$56 + 'Kalk-Sooj'!N$24 + 'Kalk-Sooj'!N$40 + 'Kalk-Ben'!N$24 +'Kalk-Ben'!N$40 + 'Kal-Diis'!N$24 + 'Kal-Diis'!N$40)/1000</f>
        <v>400.61949469047096</v>
      </c>
      <c r="O212" s="36">
        <f>('Kalk-Elek'!O$24 + 'Kalk-Elek'!O$40 + 'Kalk-Elek'!O$56 + 'Kalk-Gaas'!O$24 + 'Kalk-Gaas'!O$40 + 'Kalk-Gaas'!O$56 + 'Kalk-Sooj'!O$24 + 'Kalk-Sooj'!O$40 + 'Kalk-Ben'!O$24 +'Kalk-Ben'!O$40 + 'Kal-Diis'!O$24 + 'Kal-Diis'!O$40)/1000</f>
        <v>400.61949469047096</v>
      </c>
      <c r="P212" s="37" t="s">
        <v>199</v>
      </c>
    </row>
    <row r="213" spans="1:17">
      <c r="A213" s="34" t="s">
        <v>460</v>
      </c>
      <c r="F213" s="22"/>
      <c r="G213" s="22"/>
      <c r="H213" s="36">
        <f t="shared" ref="H213:O213" si="70">(H209 + H174 + H139+H104+H69)/1000</f>
        <v>513.98485592360839</v>
      </c>
      <c r="I213" s="36">
        <f t="shared" si="70"/>
        <v>513.98485592360839</v>
      </c>
      <c r="J213" s="36">
        <f t="shared" si="70"/>
        <v>513.98485592360839</v>
      </c>
      <c r="K213" s="36">
        <f t="shared" si="70"/>
        <v>513.98485592360839</v>
      </c>
      <c r="L213" s="36">
        <f t="shared" si="70"/>
        <v>513.98485592360839</v>
      </c>
      <c r="M213" s="36">
        <f t="shared" si="70"/>
        <v>513.98485592360839</v>
      </c>
      <c r="N213" s="36">
        <f t="shared" si="70"/>
        <v>513.98485592360839</v>
      </c>
      <c r="O213" s="36">
        <f t="shared" si="70"/>
        <v>513.98485592360839</v>
      </c>
      <c r="P213" s="37" t="s">
        <v>199</v>
      </c>
    </row>
    <row r="214" spans="1:17">
      <c r="A214" s="34" t="s">
        <v>487</v>
      </c>
      <c r="F214" s="22"/>
      <c r="G214" s="22"/>
      <c r="H214" s="36">
        <f t="shared" ref="H214:O214" si="71">H213-H212</f>
        <v>113.36536123313743</v>
      </c>
      <c r="I214" s="36">
        <f t="shared" si="71"/>
        <v>113.36536123313743</v>
      </c>
      <c r="J214" s="36">
        <f t="shared" si="71"/>
        <v>113.36536123313743</v>
      </c>
      <c r="K214" s="36">
        <f t="shared" si="71"/>
        <v>113.36536123313743</v>
      </c>
      <c r="L214" s="36">
        <f t="shared" si="71"/>
        <v>113.36536123313743</v>
      </c>
      <c r="M214" s="36">
        <f t="shared" si="71"/>
        <v>113.36536123313743</v>
      </c>
      <c r="N214" s="36">
        <f t="shared" si="71"/>
        <v>113.36536123313743</v>
      </c>
      <c r="O214" s="36">
        <f t="shared" si="71"/>
        <v>113.36536123313743</v>
      </c>
      <c r="P214" s="37" t="s">
        <v>199</v>
      </c>
    </row>
    <row r="215" spans="1:17" s="34" customFormat="1">
      <c r="A215" s="14" t="s">
        <v>462</v>
      </c>
      <c r="B215" s="14"/>
      <c r="C215" s="14"/>
      <c r="D215" s="14"/>
      <c r="E215" s="14"/>
      <c r="F215" s="22"/>
      <c r="G215" s="22"/>
      <c r="H215" s="36">
        <f t="shared" ref="H215:O215" si="72">G215+H214</f>
        <v>113.36536123313743</v>
      </c>
      <c r="I215" s="36">
        <f t="shared" si="72"/>
        <v>226.73072246627487</v>
      </c>
      <c r="J215" s="36">
        <f t="shared" si="72"/>
        <v>340.0960836994123</v>
      </c>
      <c r="K215" s="36">
        <f t="shared" si="72"/>
        <v>453.46144493254974</v>
      </c>
      <c r="L215" s="36">
        <f t="shared" si="72"/>
        <v>566.82680616568723</v>
      </c>
      <c r="M215" s="36">
        <f t="shared" si="72"/>
        <v>680.19216739882472</v>
      </c>
      <c r="N215" s="36">
        <f t="shared" si="72"/>
        <v>793.55752863196221</v>
      </c>
      <c r="O215" s="36">
        <f t="shared" si="72"/>
        <v>906.92288986509971</v>
      </c>
      <c r="P215" s="37" t="s">
        <v>199</v>
      </c>
    </row>
    <row r="217" spans="1:17">
      <c r="A217" s="14" t="s">
        <v>463</v>
      </c>
      <c r="F217" s="22"/>
      <c r="G217" s="22"/>
      <c r="H217" s="36">
        <f>('Kalk-Elek'!H102-'Kalk-Elek'!G102)+('Kalk-Gaas'!H102-'Kalk-Gaas'!G102)+('Kalk-Sooj'!H85-'Kalk-Sooj'!G85)+('Kalk-Ben'!H85-'Kalk-Ben'!G85)+('Kal-Diis'!H85-'Kal-Diis'!G85)</f>
        <v>133.9760463025768</v>
      </c>
      <c r="I217" s="36">
        <f>('Kalk-Elek'!I102-'Kalk-Elek'!H102)+('Kalk-Gaas'!I102-'Kalk-Gaas'!H102)+('Kalk-Sooj'!I85-'Kalk-Sooj'!H85)+('Kalk-Ben'!I85-'Kalk-Ben'!H85)+('Kal-Diis'!I85-'Kal-Diis'!H85)</f>
        <v>133.97604630257678</v>
      </c>
      <c r="J217" s="36">
        <f>('Kalk-Elek'!J102-'Kalk-Elek'!I102)+('Kalk-Gaas'!J102-'Kalk-Gaas'!I102)+('Kalk-Sooj'!J85-'Kalk-Sooj'!I85)+('Kalk-Ben'!J85-'Kalk-Ben'!I85)+('Kal-Diis'!J85-'Kal-Diis'!I85)</f>
        <v>133.97604630257689</v>
      </c>
      <c r="K217" s="36">
        <f>('Kalk-Elek'!K102-'Kalk-Elek'!J102)+('Kalk-Gaas'!K102-'Kalk-Gaas'!J102)+('Kalk-Sooj'!K85-'Kalk-Sooj'!J85)+('Kalk-Ben'!K85-'Kalk-Ben'!J85)+('Kal-Diis'!K85-'Kal-Diis'!J85)</f>
        <v>133.97604630257678</v>
      </c>
      <c r="L217" s="36">
        <f>('Kalk-Elek'!L102-'Kalk-Elek'!K102)+('Kalk-Gaas'!L102-'Kalk-Gaas'!K102)+('Kalk-Sooj'!L85-'Kalk-Sooj'!K85)+('Kalk-Ben'!L85-'Kalk-Ben'!K85)+('Kal-Diis'!L85-'Kal-Diis'!K85)</f>
        <v>133.9760463025768</v>
      </c>
      <c r="M217" s="36">
        <f>('Kalk-Elek'!M102-'Kalk-Elek'!L102)+('Kalk-Gaas'!M102-'Kalk-Gaas'!L102)+('Kalk-Sooj'!M85-'Kalk-Sooj'!L85)+('Kalk-Ben'!M85-'Kalk-Ben'!L85)+('Kal-Diis'!M85-'Kal-Diis'!L85)</f>
        <v>133.97604630257678</v>
      </c>
      <c r="N217" s="36">
        <f>('Kalk-Elek'!N102-'Kalk-Elek'!M102)+('Kalk-Gaas'!N102-'Kalk-Gaas'!M102)+('Kalk-Sooj'!N85-'Kalk-Sooj'!M85)+('Kalk-Ben'!N85-'Kalk-Ben'!M85)+('Kal-Diis'!N85-'Kal-Diis'!M85)</f>
        <v>133.97604630257695</v>
      </c>
      <c r="O217" s="36">
        <f>('Kalk-Elek'!O102-'Kalk-Elek'!N102)+('Kalk-Gaas'!O102-'Kalk-Gaas'!N102)+('Kalk-Sooj'!O85-'Kalk-Sooj'!N85)+('Kalk-Ben'!O85-'Kalk-Ben'!N85)+('Kal-Diis'!O85-'Kal-Diis'!N85)</f>
        <v>133.9760463025768</v>
      </c>
      <c r="P217" s="12" t="s">
        <v>464</v>
      </c>
    </row>
    <row r="218" spans="1:17">
      <c r="A218" s="14" t="s">
        <v>465</v>
      </c>
      <c r="F218" s="22"/>
      <c r="G218" s="22"/>
      <c r="H218" s="36">
        <f>(H70+H105+H140+H175+H210)/1000</f>
        <v>116.86280273988858</v>
      </c>
      <c r="I218" s="36">
        <f t="shared" ref="I218:O218" si="73">(I70+I105+I140+I175+I210)/1000</f>
        <v>116.86280273988858</v>
      </c>
      <c r="J218" s="36">
        <f t="shared" si="73"/>
        <v>116.86280273988858</v>
      </c>
      <c r="K218" s="36">
        <f t="shared" si="73"/>
        <v>116.86280273988858</v>
      </c>
      <c r="L218" s="36">
        <f t="shared" si="73"/>
        <v>116.86280273988858</v>
      </c>
      <c r="M218" s="36">
        <f t="shared" si="73"/>
        <v>116.86280273988858</v>
      </c>
      <c r="N218" s="36">
        <f t="shared" si="73"/>
        <v>116.86280273988858</v>
      </c>
      <c r="O218" s="36">
        <f t="shared" si="73"/>
        <v>116.86280273988858</v>
      </c>
      <c r="P218" s="12" t="s">
        <v>464</v>
      </c>
    </row>
    <row r="219" spans="1:17">
      <c r="A219" s="14" t="s">
        <v>466</v>
      </c>
      <c r="F219" s="22"/>
      <c r="G219" s="22"/>
      <c r="H219" s="36">
        <f>H217-H218</f>
        <v>17.113243562688226</v>
      </c>
      <c r="I219" s="36">
        <f t="shared" ref="I219:O219" si="74">I217-I218</f>
        <v>17.113243562688197</v>
      </c>
      <c r="J219" s="36">
        <f t="shared" si="74"/>
        <v>17.113243562688311</v>
      </c>
      <c r="K219" s="36">
        <f t="shared" si="74"/>
        <v>17.113243562688197</v>
      </c>
      <c r="L219" s="36">
        <f t="shared" si="74"/>
        <v>17.113243562688226</v>
      </c>
      <c r="M219" s="36">
        <f t="shared" si="74"/>
        <v>17.113243562688197</v>
      </c>
      <c r="N219" s="36">
        <f t="shared" si="74"/>
        <v>17.113243562688368</v>
      </c>
      <c r="O219" s="36">
        <f t="shared" si="74"/>
        <v>17.113243562688226</v>
      </c>
      <c r="P219" s="12" t="s">
        <v>464</v>
      </c>
    </row>
    <row r="220" spans="1:17">
      <c r="A220" s="14" t="s">
        <v>467</v>
      </c>
      <c r="F220" s="22"/>
      <c r="G220" s="22"/>
      <c r="H220" s="36">
        <f>G220+H219</f>
        <v>17.113243562688226</v>
      </c>
      <c r="I220" s="36">
        <f t="shared" ref="I220:O220" si="75">H220+I219</f>
        <v>34.226487125376423</v>
      </c>
      <c r="J220" s="36">
        <f t="shared" si="75"/>
        <v>51.339730688064733</v>
      </c>
      <c r="K220" s="36">
        <f t="shared" si="75"/>
        <v>68.452974250752931</v>
      </c>
      <c r="L220" s="36">
        <f t="shared" si="75"/>
        <v>85.566217813441156</v>
      </c>
      <c r="M220" s="36">
        <f t="shared" si="75"/>
        <v>102.67946137612935</v>
      </c>
      <c r="N220" s="36">
        <f t="shared" si="75"/>
        <v>119.79270493881772</v>
      </c>
      <c r="O220" s="36">
        <f t="shared" si="75"/>
        <v>136.90594850150595</v>
      </c>
      <c r="P220" s="12" t="s">
        <v>464</v>
      </c>
    </row>
    <row r="223" spans="1:17">
      <c r="P223" s="114"/>
    </row>
    <row r="224" spans="1:17">
      <c r="Q224" s="106"/>
    </row>
  </sheetData>
  <pageMargins left="0.7" right="0.7" top="0.75" bottom="0.75" header="0.3" footer="0.3"/>
  <pageSetup paperSize="9" orientation="portrait" verticalDpi="0" r:id="rId1"/>
  <headerFooter>
    <oddFooter>&amp;C&amp;7&amp;B&amp;"Arial"Document Classification: KPMG Confidential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B5894-482D-4A0E-9ACA-97DA7316C259}">
  <dimension ref="A1:P192"/>
  <sheetViews>
    <sheetView showGridLines="0" zoomScale="85" zoomScaleNormal="85" workbookViewId="0">
      <selection activeCell="R5" sqref="R5"/>
    </sheetView>
  </sheetViews>
  <sheetFormatPr defaultRowHeight="14.4"/>
  <cols>
    <col min="5" max="5" width="17.5546875" customWidth="1"/>
    <col min="6" max="7" width="16.5546875" customWidth="1"/>
    <col min="8" max="15" width="16.5546875" bestFit="1" customWidth="1"/>
    <col min="16" max="16" width="8.88671875" style="37"/>
  </cols>
  <sheetData>
    <row r="1" spans="1:16">
      <c r="A1" s="1"/>
      <c r="B1" s="1"/>
      <c r="C1" s="1"/>
      <c r="D1" s="1"/>
      <c r="E1" s="1"/>
      <c r="F1" s="1"/>
      <c r="G1" s="1"/>
      <c r="H1" s="1"/>
      <c r="I1" s="1"/>
      <c r="J1" s="1"/>
      <c r="K1" s="1"/>
      <c r="L1" s="1"/>
      <c r="M1" s="1"/>
      <c r="N1" s="1"/>
      <c r="O1" s="1"/>
    </row>
    <row r="2" spans="1:16">
      <c r="A2" s="2" t="s">
        <v>488</v>
      </c>
      <c r="B2" s="2"/>
      <c r="C2" s="2"/>
      <c r="D2" s="2"/>
      <c r="E2" s="2"/>
      <c r="F2" s="2"/>
      <c r="G2" s="2"/>
      <c r="H2" s="2"/>
      <c r="I2" s="2"/>
      <c r="J2" s="2"/>
      <c r="K2" s="2"/>
      <c r="L2" s="2"/>
      <c r="M2" s="2"/>
      <c r="N2" s="2"/>
      <c r="O2" s="2"/>
    </row>
    <row r="3" spans="1:16">
      <c r="A3" s="14"/>
      <c r="B3" s="1"/>
      <c r="C3" s="1"/>
      <c r="D3" s="1"/>
      <c r="E3" s="1"/>
      <c r="F3" s="1"/>
      <c r="G3" s="1"/>
      <c r="H3" s="1"/>
      <c r="I3" s="1"/>
      <c r="J3" s="1"/>
    </row>
    <row r="4" spans="1:16">
      <c r="A4" s="4"/>
      <c r="B4" s="4"/>
      <c r="C4" s="4"/>
      <c r="D4" s="4"/>
      <c r="E4" s="5" t="s">
        <v>14</v>
      </c>
      <c r="F4" s="6">
        <f>'Sensitiivsus (2)'!F4</f>
        <v>1</v>
      </c>
      <c r="G4" s="4">
        <f>'Sensitiivsus (2)'!G4</f>
        <v>2</v>
      </c>
      <c r="H4" s="4">
        <f>'Sensitiivsus (2)'!H4</f>
        <v>3</v>
      </c>
      <c r="I4" s="4">
        <f>'Sensitiivsus (2)'!I4</f>
        <v>4</v>
      </c>
      <c r="J4" s="4">
        <f>'Sensitiivsus (2)'!J4</f>
        <v>5</v>
      </c>
      <c r="K4" s="4">
        <f>'Sensitiivsus (2)'!K4</f>
        <v>6</v>
      </c>
      <c r="L4" s="4">
        <f>'Sensitiivsus (2)'!L4</f>
        <v>7</v>
      </c>
      <c r="M4" s="4">
        <f>'Sensitiivsus (2)'!M4</f>
        <v>8</v>
      </c>
      <c r="N4" s="4">
        <f>'Sensitiivsus (2)'!N4</f>
        <v>9</v>
      </c>
      <c r="O4" s="4">
        <f>'Sensitiivsus (2)'!O4</f>
        <v>10</v>
      </c>
    </row>
    <row r="5" spans="1:16">
      <c r="A5" s="4"/>
      <c r="B5" s="4"/>
      <c r="C5" s="4"/>
      <c r="D5" s="4"/>
      <c r="E5" s="5" t="s">
        <v>15</v>
      </c>
      <c r="F5" s="7">
        <f>'Sensitiivsus (2)'!F5</f>
        <v>44197</v>
      </c>
      <c r="G5" s="7">
        <f>'Sensitiivsus (2)'!G5</f>
        <v>44562</v>
      </c>
      <c r="H5" s="7">
        <f>'Sensitiivsus (2)'!H5</f>
        <v>44927</v>
      </c>
      <c r="I5" s="7">
        <f>'Sensitiivsus (2)'!I5</f>
        <v>45292</v>
      </c>
      <c r="J5" s="7">
        <f>'Sensitiivsus (2)'!J5</f>
        <v>45658</v>
      </c>
      <c r="K5" s="7">
        <f>'Sensitiivsus (2)'!K5</f>
        <v>46023</v>
      </c>
      <c r="L5" s="7">
        <f>'Sensitiivsus (2)'!L5</f>
        <v>46388</v>
      </c>
      <c r="M5" s="7">
        <f>'Sensitiivsus (2)'!M5</f>
        <v>46753</v>
      </c>
      <c r="N5" s="7">
        <f>'Sensitiivsus (2)'!N5</f>
        <v>47119</v>
      </c>
      <c r="O5" s="7">
        <f>'Sensitiivsus (2)'!O5</f>
        <v>47484</v>
      </c>
    </row>
    <row r="6" spans="1:16">
      <c r="A6" s="4"/>
      <c r="B6" s="4"/>
      <c r="C6" s="4"/>
      <c r="D6" s="4"/>
      <c r="E6" s="5" t="s">
        <v>16</v>
      </c>
      <c r="F6" s="7">
        <f>'Sensitiivsus (2)'!F6</f>
        <v>44561</v>
      </c>
      <c r="G6" s="7">
        <f>'Sensitiivsus (2)'!G6</f>
        <v>44926</v>
      </c>
      <c r="H6" s="7">
        <f>'Sensitiivsus (2)'!H6</f>
        <v>45291</v>
      </c>
      <c r="I6" s="7">
        <f>'Sensitiivsus (2)'!I6</f>
        <v>45657</v>
      </c>
      <c r="J6" s="7">
        <f>'Sensitiivsus (2)'!J6</f>
        <v>46022</v>
      </c>
      <c r="K6" s="7">
        <f>'Sensitiivsus (2)'!K6</f>
        <v>46387</v>
      </c>
      <c r="L6" s="7">
        <f>'Sensitiivsus (2)'!L6</f>
        <v>46752</v>
      </c>
      <c r="M6" s="7">
        <f>'Sensitiivsus (2)'!M6</f>
        <v>47118</v>
      </c>
      <c r="N6" s="7">
        <f>'Sensitiivsus (2)'!N6</f>
        <v>47483</v>
      </c>
      <c r="O6" s="7">
        <f>'Sensitiivsus (2)'!O6</f>
        <v>47848</v>
      </c>
    </row>
    <row r="8" spans="1:16">
      <c r="A8" s="2" t="s">
        <v>489</v>
      </c>
      <c r="B8" s="2"/>
      <c r="C8" s="2"/>
      <c r="D8" s="2"/>
      <c r="E8" s="2"/>
      <c r="F8" s="2"/>
      <c r="G8" s="2"/>
      <c r="H8" s="2"/>
      <c r="I8" s="2"/>
      <c r="J8" s="2"/>
      <c r="K8" s="2"/>
      <c r="L8" s="2"/>
      <c r="M8" s="2"/>
      <c r="N8" s="2"/>
      <c r="O8" s="2"/>
    </row>
    <row r="9" spans="1:16">
      <c r="A9" s="1"/>
      <c r="B9" s="1"/>
      <c r="C9" s="1"/>
      <c r="D9" s="1"/>
      <c r="E9" s="1"/>
      <c r="F9" s="1"/>
      <c r="G9" s="1"/>
      <c r="H9" s="1"/>
      <c r="I9" s="1"/>
      <c r="J9" s="1"/>
      <c r="K9" s="1"/>
      <c r="L9" s="1"/>
      <c r="M9" s="1"/>
      <c r="N9" s="1"/>
      <c r="O9" s="1"/>
    </row>
    <row r="10" spans="1:16">
      <c r="A10" s="14" t="s">
        <v>34</v>
      </c>
      <c r="B10" s="1"/>
      <c r="C10" s="1"/>
      <c r="D10" s="1"/>
      <c r="E10" s="1"/>
      <c r="F10" s="1"/>
      <c r="G10" s="1"/>
      <c r="H10" s="1"/>
      <c r="I10" s="1"/>
      <c r="J10" s="1"/>
      <c r="K10" s="1"/>
      <c r="L10" s="1"/>
      <c r="M10" s="1"/>
      <c r="N10" s="1"/>
      <c r="O10" s="1"/>
    </row>
    <row r="11" spans="1:16">
      <c r="A11" s="1" t="s">
        <v>346</v>
      </c>
      <c r="B11" s="1"/>
      <c r="C11" s="1"/>
      <c r="D11" s="1"/>
      <c r="E11" s="1"/>
      <c r="F11" s="22"/>
      <c r="G11" s="22"/>
      <c r="H11" s="22">
        <f>'Sensitiivsus (1)'!H20</f>
        <v>14.370000000000001</v>
      </c>
      <c r="I11" s="22">
        <f>'Sensitiivsus (1)'!I20</f>
        <v>14.370000000000001</v>
      </c>
      <c r="J11" s="22">
        <f>'Sensitiivsus (1)'!J20</f>
        <v>14.370000000000001</v>
      </c>
      <c r="K11" s="22">
        <f>'Sensitiivsus (1)'!K20</f>
        <v>14.370000000000001</v>
      </c>
      <c r="L11" s="22">
        <f>'Sensitiivsus (1)'!L20</f>
        <v>14.370000000000001</v>
      </c>
      <c r="M11" s="22">
        <f>'Sensitiivsus (1)'!M20</f>
        <v>14.370000000000001</v>
      </c>
      <c r="N11" s="22">
        <f>'Sensitiivsus (1)'!N20</f>
        <v>14.370000000000001</v>
      </c>
      <c r="O11" s="22">
        <f>'Sensitiivsus (1)'!O20</f>
        <v>14.370000000000001</v>
      </c>
      <c r="P11" s="37" t="str">
        <f>'Kalk-Elek'!P12</f>
        <v>€/MWh</v>
      </c>
    </row>
    <row r="12" spans="1:16">
      <c r="A12" s="1" t="s">
        <v>353</v>
      </c>
      <c r="B12" s="1"/>
      <c r="C12" s="1"/>
      <c r="D12" s="1"/>
      <c r="E12" s="1"/>
      <c r="F12" s="22"/>
      <c r="G12" s="22"/>
      <c r="H12" s="22">
        <f>'Kalk-Elek'!H22</f>
        <v>1860000</v>
      </c>
      <c r="I12" s="22">
        <f>'Kalk-Elek'!I22</f>
        <v>1860000</v>
      </c>
      <c r="J12" s="22">
        <f>'Kalk-Elek'!J22</f>
        <v>1860000</v>
      </c>
      <c r="K12" s="22">
        <f>'Kalk-Elek'!K22</f>
        <v>1860000</v>
      </c>
      <c r="L12" s="22">
        <f>'Kalk-Elek'!L22</f>
        <v>1860000</v>
      </c>
      <c r="M12" s="22">
        <f>'Kalk-Elek'!M22</f>
        <v>1860000</v>
      </c>
      <c r="N12" s="22">
        <f>'Kalk-Elek'!N22</f>
        <v>1860000</v>
      </c>
      <c r="O12" s="22">
        <f>'Kalk-Elek'!O22</f>
        <v>1860000</v>
      </c>
      <c r="P12" s="12" t="str">
        <f>'Kalk-Elek'!P22</f>
        <v>MWh</v>
      </c>
    </row>
    <row r="13" spans="1:16">
      <c r="A13" s="14" t="s">
        <v>356</v>
      </c>
      <c r="B13" s="1"/>
      <c r="C13" s="1"/>
      <c r="D13" s="1"/>
      <c r="E13" s="1"/>
      <c r="F13" s="1"/>
      <c r="G13" s="1"/>
      <c r="H13" s="1"/>
      <c r="I13" s="1"/>
      <c r="J13" s="1"/>
      <c r="K13" s="1"/>
      <c r="L13" s="1"/>
      <c r="M13" s="1"/>
      <c r="N13" s="1"/>
      <c r="O13" s="1"/>
      <c r="P13" s="12"/>
    </row>
    <row r="14" spans="1:16">
      <c r="A14" s="1" t="s">
        <v>346</v>
      </c>
      <c r="B14" s="1"/>
      <c r="C14" s="1"/>
      <c r="D14" s="1"/>
      <c r="E14" s="1"/>
      <c r="F14" s="22"/>
      <c r="G14" s="22"/>
      <c r="H14" s="22">
        <f>'Sensitiivsus (1)'!H19</f>
        <v>25.169999999999998</v>
      </c>
      <c r="I14" s="22">
        <f>'Sensitiivsus (1)'!I19</f>
        <v>25.169999999999998</v>
      </c>
      <c r="J14" s="22">
        <f>'Sensitiivsus (1)'!J19</f>
        <v>25.169999999999998</v>
      </c>
      <c r="K14" s="22">
        <f>'Sensitiivsus (1)'!K19</f>
        <v>25.169999999999998</v>
      </c>
      <c r="L14" s="22">
        <f>'Sensitiivsus (1)'!L19</f>
        <v>25.169999999999998</v>
      </c>
      <c r="M14" s="22">
        <f>'Sensitiivsus (1)'!M19</f>
        <v>25.169999999999998</v>
      </c>
      <c r="N14" s="22">
        <f>'Sensitiivsus (1)'!N19</f>
        <v>25.169999999999998</v>
      </c>
      <c r="O14" s="22">
        <f>'Sensitiivsus (1)'!O19</f>
        <v>25.169999999999998</v>
      </c>
      <c r="P14" s="12" t="str">
        <f>'Kalk-Elek'!P28</f>
        <v>€/MWh</v>
      </c>
    </row>
    <row r="15" spans="1:16">
      <c r="A15" s="1" t="s">
        <v>358</v>
      </c>
      <c r="B15" s="1"/>
      <c r="C15" s="1"/>
      <c r="D15" s="1"/>
      <c r="E15" s="1"/>
      <c r="F15" s="22"/>
      <c r="G15" s="22"/>
      <c r="H15" s="22">
        <f>'Kalk-Elek'!H38</f>
        <v>2824177.777777778</v>
      </c>
      <c r="I15" s="22">
        <f>'Kalk-Elek'!I38</f>
        <v>2824177.777777778</v>
      </c>
      <c r="J15" s="22">
        <f>'Kalk-Elek'!J38</f>
        <v>2824177.777777778</v>
      </c>
      <c r="K15" s="22">
        <f>'Kalk-Elek'!K38</f>
        <v>2824177.777777778</v>
      </c>
      <c r="L15" s="22">
        <f>'Kalk-Elek'!L38</f>
        <v>2824177.777777778</v>
      </c>
      <c r="M15" s="22">
        <f>'Kalk-Elek'!M38</f>
        <v>2824177.777777778</v>
      </c>
      <c r="N15" s="22">
        <f>'Kalk-Elek'!N38</f>
        <v>2824177.777777778</v>
      </c>
      <c r="O15" s="22">
        <f>'Kalk-Elek'!O38</f>
        <v>2824177.777777778</v>
      </c>
      <c r="P15" s="12" t="str">
        <f>'Kalk-Elek'!P38</f>
        <v>MWh</v>
      </c>
    </row>
    <row r="16" spans="1:16">
      <c r="A16" s="14" t="s">
        <v>359</v>
      </c>
      <c r="B16" s="1"/>
      <c r="C16" s="1"/>
      <c r="D16" s="1"/>
      <c r="E16" s="1"/>
      <c r="F16" s="1"/>
      <c r="G16" s="1"/>
      <c r="H16" s="1"/>
      <c r="I16" s="1"/>
      <c r="J16" s="1"/>
      <c r="K16" s="1"/>
      <c r="L16" s="1"/>
      <c r="M16" s="1"/>
      <c r="N16" s="1"/>
      <c r="O16" s="1"/>
      <c r="P16" s="12"/>
    </row>
    <row r="17" spans="1:16">
      <c r="A17" s="1" t="s">
        <v>346</v>
      </c>
      <c r="B17" s="1"/>
      <c r="C17" s="1"/>
      <c r="D17" s="1"/>
      <c r="E17" s="1"/>
      <c r="F17" s="22"/>
      <c r="G17" s="22"/>
      <c r="H17" s="22">
        <f>'Kalk-Elek'!H44</f>
        <v>0.5</v>
      </c>
      <c r="I17" s="22">
        <f>'Kalk-Elek'!I44</f>
        <v>0.5</v>
      </c>
      <c r="J17" s="22">
        <f>'Kalk-Elek'!J44</f>
        <v>0.5</v>
      </c>
      <c r="K17" s="22">
        <f>'Kalk-Elek'!K44</f>
        <v>0.5</v>
      </c>
      <c r="L17" s="22">
        <f>'Kalk-Elek'!L44</f>
        <v>0.5</v>
      </c>
      <c r="M17" s="22">
        <f>'Kalk-Elek'!M44</f>
        <v>0.5</v>
      </c>
      <c r="N17" s="22">
        <f>'Kalk-Elek'!N44</f>
        <v>0.5</v>
      </c>
      <c r="O17" s="22">
        <f>'Kalk-Elek'!O44</f>
        <v>0.5</v>
      </c>
      <c r="P17" s="12" t="str">
        <f>'Kalk-Elek'!P44</f>
        <v>€/MWh</v>
      </c>
    </row>
    <row r="18" spans="1:16">
      <c r="A18" s="1" t="s">
        <v>358</v>
      </c>
      <c r="B18" s="1"/>
      <c r="C18" s="1"/>
      <c r="D18" s="1"/>
      <c r="E18" s="1"/>
      <c r="F18" s="22"/>
      <c r="G18" s="22"/>
      <c r="H18" s="22">
        <f>'Kalk-Elek'!H54</f>
        <v>2606933.333333333</v>
      </c>
      <c r="I18" s="22">
        <f>'Kalk-Elek'!I54</f>
        <v>2606933.333333333</v>
      </c>
      <c r="J18" s="22">
        <f>'Kalk-Elek'!J54</f>
        <v>2606933.333333333</v>
      </c>
      <c r="K18" s="22">
        <f>'Kalk-Elek'!K54</f>
        <v>2606933.333333333</v>
      </c>
      <c r="L18" s="22">
        <f>'Kalk-Elek'!L54</f>
        <v>2606933.333333333</v>
      </c>
      <c r="M18" s="22">
        <f>'Kalk-Elek'!M54</f>
        <v>2606933.333333333</v>
      </c>
      <c r="N18" s="22">
        <f>'Kalk-Elek'!N54</f>
        <v>2606933.333333333</v>
      </c>
      <c r="O18" s="22">
        <f>'Kalk-Elek'!O54</f>
        <v>2606933.333333333</v>
      </c>
      <c r="P18" s="12" t="str">
        <f>'Kalk-Elek'!P54</f>
        <v>MWh</v>
      </c>
    </row>
    <row r="19" spans="1:16">
      <c r="A19" s="1"/>
      <c r="B19" s="1"/>
      <c r="C19" s="1"/>
      <c r="D19" s="1"/>
      <c r="E19" s="1"/>
      <c r="F19" s="1"/>
      <c r="G19" s="1"/>
      <c r="H19" s="1"/>
      <c r="I19" s="1"/>
      <c r="J19" s="1"/>
      <c r="K19" s="1"/>
      <c r="L19" s="1"/>
      <c r="M19" s="1"/>
      <c r="N19" s="1"/>
      <c r="O19" s="1"/>
      <c r="P19" s="12"/>
    </row>
    <row r="20" spans="1:16" s="34" customFormat="1">
      <c r="A20" s="14" t="s">
        <v>490</v>
      </c>
      <c r="B20" s="14"/>
      <c r="C20" s="14"/>
      <c r="D20" s="14"/>
      <c r="E20" s="14"/>
      <c r="F20" s="22"/>
      <c r="G20" s="22"/>
      <c r="H20" s="32">
        <f t="shared" ref="H20:O20" si="0">H11*H12+H14*H15+H17*H18</f>
        <v>99116221.333333343</v>
      </c>
      <c r="I20" s="32">
        <f t="shared" si="0"/>
        <v>99116221.333333343</v>
      </c>
      <c r="J20" s="32">
        <f t="shared" si="0"/>
        <v>99116221.333333343</v>
      </c>
      <c r="K20" s="32">
        <f t="shared" si="0"/>
        <v>99116221.333333343</v>
      </c>
      <c r="L20" s="32">
        <f t="shared" si="0"/>
        <v>99116221.333333343</v>
      </c>
      <c r="M20" s="32">
        <f t="shared" si="0"/>
        <v>99116221.333333343</v>
      </c>
      <c r="N20" s="32">
        <f t="shared" si="0"/>
        <v>99116221.333333343</v>
      </c>
      <c r="O20" s="32">
        <f t="shared" si="0"/>
        <v>99116221.333333343</v>
      </c>
      <c r="P20" s="12" t="s">
        <v>491</v>
      </c>
    </row>
    <row r="22" spans="1:16">
      <c r="A22" s="14" t="s">
        <v>492</v>
      </c>
    </row>
    <row r="23" spans="1:16">
      <c r="A23" s="1" t="s">
        <v>346</v>
      </c>
      <c r="B23" s="1"/>
      <c r="C23" s="1"/>
      <c r="D23" s="1"/>
      <c r="E23" s="1"/>
      <c r="F23" s="22"/>
      <c r="G23" s="22"/>
      <c r="H23" s="22">
        <f>1000*'Sisend-Gen'!H127/'Sisend-Kütteväärtused'!$N$38</f>
        <v>753.17725752508363</v>
      </c>
      <c r="I23" s="22">
        <f>1000*'Sisend-Gen'!I127/'Sisend-Kütteväärtused'!$N$38</f>
        <v>753.17725752508363</v>
      </c>
      <c r="J23" s="22">
        <f>1000*'Sisend-Gen'!J127/'Sisend-Kütteväärtused'!$N$38</f>
        <v>753.17725752508363</v>
      </c>
      <c r="K23" s="22">
        <f>1000*'Sisend-Gen'!K127/'Sisend-Kütteväärtused'!$N$38</f>
        <v>753.17725752508363</v>
      </c>
      <c r="L23" s="22">
        <f>1000*'Sisend-Gen'!L127/'Sisend-Kütteväärtused'!$N$38</f>
        <v>753.17725752508363</v>
      </c>
      <c r="M23" s="22">
        <f>1000*'Sisend-Gen'!M127/'Sisend-Kütteväärtused'!$N$38</f>
        <v>753.17725752508363</v>
      </c>
      <c r="N23" s="22">
        <f>1000*'Sisend-Gen'!N127/'Sisend-Kütteväärtused'!$N$38</f>
        <v>753.17725752508363</v>
      </c>
      <c r="O23" s="22">
        <f>1000*'Sisend-Gen'!O127/'Sisend-Kütteväärtused'!$N$38</f>
        <v>753.17725752508363</v>
      </c>
      <c r="P23" s="12" t="s">
        <v>255</v>
      </c>
    </row>
    <row r="24" spans="1:16">
      <c r="A24" s="1" t="s">
        <v>377</v>
      </c>
      <c r="F24" s="22"/>
      <c r="G24" s="22"/>
      <c r="H24" s="22">
        <f>'Sisend-Gen'!H36</f>
        <v>190000</v>
      </c>
      <c r="I24" s="22">
        <f>'Sisend-Gen'!I36</f>
        <v>190000</v>
      </c>
      <c r="J24" s="22">
        <f>'Sisend-Gen'!J36</f>
        <v>190000</v>
      </c>
      <c r="K24" s="22">
        <f>'Sisend-Gen'!K36</f>
        <v>190000</v>
      </c>
      <c r="L24" s="22">
        <f>'Sisend-Gen'!L36</f>
        <v>190000</v>
      </c>
      <c r="M24" s="22">
        <f>'Sisend-Gen'!M36</f>
        <v>190000</v>
      </c>
      <c r="N24" s="22">
        <f>'Sisend-Gen'!N36</f>
        <v>190000</v>
      </c>
      <c r="O24" s="22">
        <f>'Sisend-Gen'!O36</f>
        <v>190000</v>
      </c>
      <c r="P24" s="12" t="s">
        <v>45</v>
      </c>
    </row>
    <row r="25" spans="1:16">
      <c r="A25" s="14" t="s">
        <v>48</v>
      </c>
    </row>
    <row r="26" spans="1:16">
      <c r="A26" s="1" t="s">
        <v>346</v>
      </c>
      <c r="F26" s="22"/>
      <c r="G26" s="22"/>
      <c r="H26" s="22">
        <f t="shared" ref="H26:O26" si="1">H23</f>
        <v>753.17725752508363</v>
      </c>
      <c r="I26" s="22">
        <f t="shared" si="1"/>
        <v>753.17725752508363</v>
      </c>
      <c r="J26" s="22">
        <f t="shared" si="1"/>
        <v>753.17725752508363</v>
      </c>
      <c r="K26" s="22">
        <f t="shared" si="1"/>
        <v>753.17725752508363</v>
      </c>
      <c r="L26" s="22">
        <f t="shared" si="1"/>
        <v>753.17725752508363</v>
      </c>
      <c r="M26" s="22">
        <f t="shared" si="1"/>
        <v>753.17725752508363</v>
      </c>
      <c r="N26" s="22">
        <f t="shared" si="1"/>
        <v>753.17725752508363</v>
      </c>
      <c r="O26" s="22">
        <f t="shared" si="1"/>
        <v>753.17725752508363</v>
      </c>
      <c r="P26" s="12" t="s">
        <v>255</v>
      </c>
    </row>
    <row r="27" spans="1:16">
      <c r="A27" s="1" t="s">
        <v>381</v>
      </c>
      <c r="F27" s="22"/>
      <c r="G27" s="22"/>
      <c r="H27" s="22">
        <v>71000</v>
      </c>
      <c r="I27" s="22">
        <v>71000</v>
      </c>
      <c r="J27" s="22">
        <v>71000</v>
      </c>
      <c r="K27" s="22">
        <v>71000</v>
      </c>
      <c r="L27" s="22">
        <v>71000</v>
      </c>
      <c r="M27" s="22">
        <v>71000</v>
      </c>
      <c r="N27" s="22">
        <v>71000</v>
      </c>
      <c r="O27" s="22">
        <v>71000</v>
      </c>
      <c r="P27" s="12" t="s">
        <v>45</v>
      </c>
    </row>
    <row r="28" spans="1:16">
      <c r="A28" s="1"/>
      <c r="P28" s="12"/>
    </row>
    <row r="29" spans="1:16">
      <c r="A29" s="14" t="s">
        <v>493</v>
      </c>
      <c r="F29" s="22"/>
      <c r="G29" s="22"/>
      <c r="H29" s="32">
        <f t="shared" ref="H29:O29" si="2">H23*H24+H26*H27</f>
        <v>196579264.21404684</v>
      </c>
      <c r="I29" s="32">
        <f t="shared" si="2"/>
        <v>196579264.21404684</v>
      </c>
      <c r="J29" s="32">
        <f t="shared" si="2"/>
        <v>196579264.21404684</v>
      </c>
      <c r="K29" s="32">
        <f t="shared" si="2"/>
        <v>196579264.21404684</v>
      </c>
      <c r="L29" s="32">
        <f t="shared" si="2"/>
        <v>196579264.21404684</v>
      </c>
      <c r="M29" s="32">
        <f t="shared" si="2"/>
        <v>196579264.21404684</v>
      </c>
      <c r="N29" s="32">
        <f t="shared" si="2"/>
        <v>196579264.21404684</v>
      </c>
      <c r="O29" s="32">
        <f t="shared" si="2"/>
        <v>196579264.21404684</v>
      </c>
      <c r="P29" s="12" t="s">
        <v>491</v>
      </c>
    </row>
    <row r="31" spans="1:16">
      <c r="A31" s="34" t="s">
        <v>53</v>
      </c>
    </row>
    <row r="32" spans="1:16">
      <c r="A32" t="s">
        <v>346</v>
      </c>
      <c r="F32" s="22"/>
      <c r="G32" s="22"/>
      <c r="H32" s="22">
        <f>1000*'Sisend-Gen'!H128/'Sisend-Kütteväärtused'!$N$39</f>
        <v>592.19219219219224</v>
      </c>
      <c r="I32" s="22">
        <f>1000*'Sisend-Gen'!I128/'Sisend-Kütteväärtused'!$N$39</f>
        <v>592.19219219219224</v>
      </c>
      <c r="J32" s="22">
        <f>1000*'Sisend-Gen'!J128/'Sisend-Kütteväärtused'!$N$39</f>
        <v>592.19219219219224</v>
      </c>
      <c r="K32" s="22">
        <f>1000*'Sisend-Gen'!K128/'Sisend-Kütteväärtused'!$N$39</f>
        <v>592.19219219219224</v>
      </c>
      <c r="L32" s="22">
        <f>1000*'Sisend-Gen'!L128/'Sisend-Kütteväärtused'!$N$39</f>
        <v>592.19219219219224</v>
      </c>
      <c r="M32" s="22">
        <f>1000*'Sisend-Gen'!M128/'Sisend-Kütteväärtused'!$N$39</f>
        <v>592.19219219219224</v>
      </c>
      <c r="N32" s="22">
        <f>1000*'Sisend-Gen'!N128/'Sisend-Kütteväärtused'!$N$39</f>
        <v>592.19219219219224</v>
      </c>
      <c r="O32" s="22">
        <f>1000*'Sisend-Gen'!O128/'Sisend-Kütteväärtused'!$N$39</f>
        <v>592.19219219219224</v>
      </c>
      <c r="P32" s="12" t="s">
        <v>255</v>
      </c>
    </row>
    <row r="33" spans="1:16">
      <c r="A33" t="s">
        <v>387</v>
      </c>
      <c r="F33" s="22"/>
      <c r="G33" s="22"/>
      <c r="H33" s="22">
        <f>'Sisend-Gen'!H46</f>
        <v>75000</v>
      </c>
      <c r="I33" s="22">
        <f>'Sisend-Gen'!I46</f>
        <v>75000</v>
      </c>
      <c r="J33" s="22">
        <f>'Sisend-Gen'!J46</f>
        <v>75000</v>
      </c>
      <c r="K33" s="22">
        <f>'Sisend-Gen'!K46</f>
        <v>75000</v>
      </c>
      <c r="L33" s="22">
        <f>'Sisend-Gen'!L46</f>
        <v>75000</v>
      </c>
      <c r="M33" s="22">
        <f>'Sisend-Gen'!M46</f>
        <v>75000</v>
      </c>
      <c r="N33" s="22">
        <f>'Sisend-Gen'!N46</f>
        <v>75000</v>
      </c>
      <c r="O33" s="22">
        <f>'Sisend-Gen'!O46</f>
        <v>75000</v>
      </c>
      <c r="P33" s="12" t="s">
        <v>45</v>
      </c>
    </row>
    <row r="34" spans="1:16">
      <c r="A34" s="34" t="s">
        <v>56</v>
      </c>
    </row>
    <row r="35" spans="1:16">
      <c r="A35" t="s">
        <v>346</v>
      </c>
      <c r="F35" s="22"/>
      <c r="G35" s="22"/>
      <c r="H35" s="22">
        <f t="shared" ref="H35:O35" si="3">H32</f>
        <v>592.19219219219224</v>
      </c>
      <c r="I35" s="22">
        <f t="shared" si="3"/>
        <v>592.19219219219224</v>
      </c>
      <c r="J35" s="22">
        <f t="shared" si="3"/>
        <v>592.19219219219224</v>
      </c>
      <c r="K35" s="22">
        <f t="shared" si="3"/>
        <v>592.19219219219224</v>
      </c>
      <c r="L35" s="22">
        <f t="shared" si="3"/>
        <v>592.19219219219224</v>
      </c>
      <c r="M35" s="22">
        <f t="shared" si="3"/>
        <v>592.19219219219224</v>
      </c>
      <c r="N35" s="22">
        <f t="shared" si="3"/>
        <v>592.19219219219224</v>
      </c>
      <c r="O35" s="22">
        <f t="shared" si="3"/>
        <v>592.19219219219224</v>
      </c>
      <c r="P35" s="12" t="s">
        <v>255</v>
      </c>
    </row>
    <row r="36" spans="1:16">
      <c r="A36" t="s">
        <v>390</v>
      </c>
      <c r="F36" s="22"/>
      <c r="G36" s="22"/>
      <c r="H36" s="22">
        <f>'Sisend-Gen'!H49</f>
        <v>606000</v>
      </c>
      <c r="I36" s="22">
        <f>'Sisend-Gen'!I49</f>
        <v>606000</v>
      </c>
      <c r="J36" s="22">
        <f>'Sisend-Gen'!J49</f>
        <v>606000</v>
      </c>
      <c r="K36" s="22">
        <f>'Sisend-Gen'!K49</f>
        <v>606000</v>
      </c>
      <c r="L36" s="22">
        <f>'Sisend-Gen'!L49</f>
        <v>606000</v>
      </c>
      <c r="M36" s="22">
        <f>'Sisend-Gen'!M49</f>
        <v>606000</v>
      </c>
      <c r="N36" s="22">
        <f>'Sisend-Gen'!N49</f>
        <v>606000</v>
      </c>
      <c r="O36" s="22">
        <f>'Sisend-Gen'!O49</f>
        <v>606000</v>
      </c>
      <c r="P36" s="12" t="s">
        <v>45</v>
      </c>
    </row>
    <row r="38" spans="1:16" s="34" customFormat="1">
      <c r="A38" s="34" t="s">
        <v>494</v>
      </c>
      <c r="F38" s="22"/>
      <c r="G38" s="22"/>
      <c r="H38" s="32">
        <f t="shared" ref="H38:O38" si="4">H32*H33+H35*H36</f>
        <v>403282882.88288289</v>
      </c>
      <c r="I38" s="32">
        <f t="shared" si="4"/>
        <v>403282882.88288289</v>
      </c>
      <c r="J38" s="32">
        <f t="shared" si="4"/>
        <v>403282882.88288289</v>
      </c>
      <c r="K38" s="32">
        <f t="shared" si="4"/>
        <v>403282882.88288289</v>
      </c>
      <c r="L38" s="32">
        <f t="shared" si="4"/>
        <v>403282882.88288289</v>
      </c>
      <c r="M38" s="32">
        <f t="shared" si="4"/>
        <v>403282882.88288289</v>
      </c>
      <c r="N38" s="32">
        <f t="shared" si="4"/>
        <v>403282882.88288289</v>
      </c>
      <c r="O38" s="32">
        <f t="shared" si="4"/>
        <v>403282882.88288289</v>
      </c>
      <c r="P38" s="12" t="s">
        <v>491</v>
      </c>
    </row>
    <row r="40" spans="1:16">
      <c r="A40" s="34" t="s">
        <v>158</v>
      </c>
    </row>
    <row r="41" spans="1:16">
      <c r="A41" t="s">
        <v>346</v>
      </c>
      <c r="F41" s="22"/>
      <c r="G41" s="22"/>
      <c r="H41" s="22">
        <f>'Sensitiivsus (1)'!H69</f>
        <v>9.8629086336965628</v>
      </c>
      <c r="I41" s="22">
        <f>'Sensitiivsus (1)'!I69</f>
        <v>9.8629086336965628</v>
      </c>
      <c r="J41" s="22">
        <f>'Sensitiivsus (1)'!J69</f>
        <v>9.8629086336965628</v>
      </c>
      <c r="K41" s="22">
        <f>'Sensitiivsus (1)'!K69</f>
        <v>9.8629086336965628</v>
      </c>
      <c r="L41" s="22">
        <f>'Sensitiivsus (1)'!L69</f>
        <v>9.8629086336965628</v>
      </c>
      <c r="M41" s="22">
        <f>'Sensitiivsus (1)'!M69</f>
        <v>9.8629086336965628</v>
      </c>
      <c r="N41" s="22">
        <f>'Sensitiivsus (1)'!N69</f>
        <v>9.8629086336965628</v>
      </c>
      <c r="O41" s="22">
        <f>'Sensitiivsus (1)'!O69</f>
        <v>9.8629086336965628</v>
      </c>
      <c r="P41" s="37" t="str">
        <f>'Kalk-Gaas'!P12</f>
        <v>€/MWh</v>
      </c>
    </row>
    <row r="42" spans="1:16">
      <c r="A42" t="s">
        <v>495</v>
      </c>
      <c r="F42" s="22"/>
      <c r="G42" s="22"/>
      <c r="H42" s="22">
        <f>'Kalk-Gaas'!H22</f>
        <v>639464.75</v>
      </c>
      <c r="I42" s="22">
        <f>'Kalk-Gaas'!I22</f>
        <v>639464.75</v>
      </c>
      <c r="J42" s="22">
        <f>'Kalk-Gaas'!J22</f>
        <v>639464.75</v>
      </c>
      <c r="K42" s="22">
        <f>'Kalk-Gaas'!K22</f>
        <v>639464.75</v>
      </c>
      <c r="L42" s="22">
        <f>'Kalk-Gaas'!L22</f>
        <v>639464.75</v>
      </c>
      <c r="M42" s="22">
        <f>'Kalk-Gaas'!M22</f>
        <v>639464.75</v>
      </c>
      <c r="N42" s="22">
        <f>'Kalk-Gaas'!N22</f>
        <v>639464.75</v>
      </c>
      <c r="O42" s="22">
        <f>'Kalk-Gaas'!O22</f>
        <v>639464.75</v>
      </c>
      <c r="P42" s="37" t="str">
        <f>'Kalk-Gaas'!P22</f>
        <v>MWh</v>
      </c>
    </row>
    <row r="43" spans="1:16">
      <c r="A43" s="34" t="s">
        <v>496</v>
      </c>
    </row>
    <row r="44" spans="1:16">
      <c r="A44" t="s">
        <v>346</v>
      </c>
      <c r="F44" s="22"/>
      <c r="G44" s="22"/>
      <c r="H44" s="22">
        <f>'Sensitiivsus (1)'!H85</f>
        <v>12.562908633696564</v>
      </c>
      <c r="I44" s="22">
        <f>'Sensitiivsus (1)'!I85</f>
        <v>12.562908633696564</v>
      </c>
      <c r="J44" s="22">
        <f>'Sensitiivsus (1)'!J85</f>
        <v>12.562908633696564</v>
      </c>
      <c r="K44" s="22">
        <f>'Sensitiivsus (1)'!K85</f>
        <v>12.562908633696564</v>
      </c>
      <c r="L44" s="22">
        <f>'Sensitiivsus (1)'!L85</f>
        <v>12.562908633696564</v>
      </c>
      <c r="M44" s="22">
        <f>'Sensitiivsus (1)'!M85</f>
        <v>12.562908633696564</v>
      </c>
      <c r="N44" s="22">
        <f>'Sensitiivsus (1)'!N85</f>
        <v>12.562908633696564</v>
      </c>
      <c r="O44" s="22">
        <f>'Sensitiivsus (1)'!O85</f>
        <v>12.562908633696564</v>
      </c>
      <c r="P44" s="114" t="str">
        <f>P41</f>
        <v>€/MWh</v>
      </c>
    </row>
    <row r="45" spans="1:16">
      <c r="A45" t="s">
        <v>497</v>
      </c>
      <c r="F45" s="22"/>
      <c r="G45" s="22"/>
      <c r="H45" s="22">
        <f>'Kalk-Gaas'!H38</f>
        <v>424124.99999999994</v>
      </c>
      <c r="I45" s="22">
        <f>'Kalk-Gaas'!I38</f>
        <v>424124.99999999994</v>
      </c>
      <c r="J45" s="22">
        <f>'Kalk-Gaas'!J38</f>
        <v>424124.99999999994</v>
      </c>
      <c r="K45" s="22">
        <f>'Kalk-Gaas'!K38</f>
        <v>424124.99999999994</v>
      </c>
      <c r="L45" s="22">
        <f>'Kalk-Gaas'!L38</f>
        <v>424124.99999999994</v>
      </c>
      <c r="M45" s="22">
        <f>'Kalk-Gaas'!M38</f>
        <v>424124.99999999994</v>
      </c>
      <c r="N45" s="22">
        <f>'Kalk-Gaas'!N38</f>
        <v>424124.99999999994</v>
      </c>
      <c r="O45" s="22">
        <f>'Kalk-Gaas'!O38</f>
        <v>424124.99999999994</v>
      </c>
      <c r="P45" s="37" t="str">
        <f>'Kalk-Gaas'!P38</f>
        <v>MWh</v>
      </c>
    </row>
    <row r="46" spans="1:16">
      <c r="A46" s="34" t="s">
        <v>498</v>
      </c>
    </row>
    <row r="47" spans="1:16">
      <c r="A47" t="s">
        <v>346</v>
      </c>
      <c r="F47" s="22"/>
      <c r="G47" s="22"/>
      <c r="H47" s="22">
        <f>'Kalk-Gaas'!H44</f>
        <v>1.0655909471919531</v>
      </c>
      <c r="I47" s="22">
        <f>'Kalk-Gaas'!I44</f>
        <v>1.0655909471919531</v>
      </c>
      <c r="J47" s="22">
        <f>'Kalk-Gaas'!J44</f>
        <v>1.0655909471919531</v>
      </c>
      <c r="K47" s="22">
        <f>'Kalk-Gaas'!K44</f>
        <v>1.0655909471919531</v>
      </c>
      <c r="L47" s="22">
        <f>'Kalk-Gaas'!L44</f>
        <v>1.0655909471919531</v>
      </c>
      <c r="M47" s="22">
        <f>'Kalk-Gaas'!M44</f>
        <v>1.0655909471919531</v>
      </c>
      <c r="N47" s="22">
        <f>'Kalk-Gaas'!N44</f>
        <v>1.0655909471919531</v>
      </c>
      <c r="O47" s="22">
        <f>'Kalk-Gaas'!O44</f>
        <v>1.0655909471919531</v>
      </c>
      <c r="P47" s="37" t="str">
        <f>'Kalk-Gaas'!P44</f>
        <v>€/MWh</v>
      </c>
    </row>
    <row r="48" spans="1:16">
      <c r="A48" t="s">
        <v>497</v>
      </c>
      <c r="F48" s="22"/>
      <c r="G48" s="22"/>
      <c r="H48" s="22">
        <f>'Kalk-Gaas'!H54</f>
        <v>518375.00000000006</v>
      </c>
      <c r="I48" s="22">
        <f>'Kalk-Gaas'!I54</f>
        <v>518375.00000000006</v>
      </c>
      <c r="J48" s="22">
        <f>'Kalk-Gaas'!J54</f>
        <v>518375.00000000006</v>
      </c>
      <c r="K48" s="22">
        <f>'Kalk-Gaas'!K54</f>
        <v>518375.00000000006</v>
      </c>
      <c r="L48" s="22">
        <f>'Kalk-Gaas'!L54</f>
        <v>518375.00000000006</v>
      </c>
      <c r="M48" s="22">
        <f>'Kalk-Gaas'!M54</f>
        <v>518375.00000000006</v>
      </c>
      <c r="N48" s="22">
        <f>'Kalk-Gaas'!N54</f>
        <v>518375.00000000006</v>
      </c>
      <c r="O48" s="22">
        <f>'Kalk-Gaas'!O54</f>
        <v>518375.00000000006</v>
      </c>
      <c r="P48" s="37" t="str">
        <f>'Kalk-Gaas'!P54</f>
        <v>MWh</v>
      </c>
    </row>
    <row r="50" spans="1:16">
      <c r="A50" s="34" t="s">
        <v>499</v>
      </c>
      <c r="F50" s="22"/>
      <c r="G50" s="22"/>
      <c r="H50" s="32">
        <f t="shared" ref="H50:O50" si="5">H41*H42+H44*H45+H47*H48</f>
        <v>12187601.735236797</v>
      </c>
      <c r="I50" s="32">
        <f t="shared" si="5"/>
        <v>12187601.735236797</v>
      </c>
      <c r="J50" s="32">
        <f t="shared" si="5"/>
        <v>12187601.735236797</v>
      </c>
      <c r="K50" s="32">
        <f t="shared" si="5"/>
        <v>12187601.735236797</v>
      </c>
      <c r="L50" s="32">
        <f t="shared" si="5"/>
        <v>12187601.735236797</v>
      </c>
      <c r="M50" s="32">
        <f t="shared" si="5"/>
        <v>12187601.735236797</v>
      </c>
      <c r="N50" s="32">
        <f t="shared" si="5"/>
        <v>12187601.735236797</v>
      </c>
      <c r="O50" s="32">
        <f t="shared" si="5"/>
        <v>12187601.735236797</v>
      </c>
      <c r="P50" s="12" t="s">
        <v>491</v>
      </c>
    </row>
    <row r="52" spans="1:16">
      <c r="A52" s="34" t="s">
        <v>500</v>
      </c>
    </row>
    <row r="53" spans="1:16">
      <c r="A53" t="s">
        <v>346</v>
      </c>
      <c r="F53" s="22"/>
      <c r="G53" s="22"/>
      <c r="H53" s="22">
        <f>'Sensitiivsus (1)'!H104</f>
        <v>11.069828081719157</v>
      </c>
      <c r="I53" s="22">
        <f>'Sensitiivsus (1)'!I104</f>
        <v>11.069828081719157</v>
      </c>
      <c r="J53" s="22">
        <f>'Sensitiivsus (1)'!J104</f>
        <v>11.069828081719157</v>
      </c>
      <c r="K53" s="22">
        <f>'Sensitiivsus (1)'!K104</f>
        <v>11.069828081719157</v>
      </c>
      <c r="L53" s="22">
        <f>'Sensitiivsus (1)'!L104</f>
        <v>11.069828081719157</v>
      </c>
      <c r="M53" s="22">
        <f>'Sensitiivsus (1)'!M104</f>
        <v>11.069828081719157</v>
      </c>
      <c r="N53" s="22">
        <f>'Sensitiivsus (1)'!N104</f>
        <v>11.069828081719157</v>
      </c>
      <c r="O53" s="22">
        <f>'Sensitiivsus (1)'!O104</f>
        <v>11.069828081719157</v>
      </c>
      <c r="P53" s="37" t="str">
        <f>'Kalk-Sooj'!P12</f>
        <v>€/MWh</v>
      </c>
    </row>
    <row r="54" spans="1:16">
      <c r="A54" t="s">
        <v>501</v>
      </c>
      <c r="F54" s="22"/>
      <c r="G54" s="22"/>
      <c r="H54" s="22">
        <f>'Kalk-Sooj'!H22</f>
        <v>3750000</v>
      </c>
      <c r="I54" s="22">
        <f>'Kalk-Sooj'!I22</f>
        <v>3750000</v>
      </c>
      <c r="J54" s="22">
        <f>'Kalk-Sooj'!J22</f>
        <v>3750000</v>
      </c>
      <c r="K54" s="22">
        <f>'Kalk-Sooj'!K22</f>
        <v>3750000</v>
      </c>
      <c r="L54" s="22">
        <f>'Kalk-Sooj'!L22</f>
        <v>3750000</v>
      </c>
      <c r="M54" s="22">
        <f>'Kalk-Sooj'!M22</f>
        <v>3750000</v>
      </c>
      <c r="N54" s="22">
        <f>'Kalk-Sooj'!N22</f>
        <v>3750000</v>
      </c>
      <c r="O54" s="22">
        <f>'Kalk-Sooj'!O22</f>
        <v>3750000</v>
      </c>
      <c r="P54" s="37" t="str">
        <f>'Kalk-Sooj'!P22</f>
        <v>MWh</v>
      </c>
    </row>
    <row r="55" spans="1:16">
      <c r="A55" s="34" t="s">
        <v>502</v>
      </c>
    </row>
    <row r="56" spans="1:16">
      <c r="A56" t="s">
        <v>346</v>
      </c>
      <c r="F56" s="22"/>
      <c r="G56" s="22"/>
      <c r="H56" s="22">
        <f>'Sensitiivsus (1)'!H120</f>
        <v>12.669828081719157</v>
      </c>
      <c r="I56" s="22">
        <f>'Sensitiivsus (1)'!I120</f>
        <v>12.669828081719157</v>
      </c>
      <c r="J56" s="22">
        <f>'Sensitiivsus (1)'!J120</f>
        <v>12.669828081719157</v>
      </c>
      <c r="K56" s="22">
        <f>'Sensitiivsus (1)'!K120</f>
        <v>12.669828081719157</v>
      </c>
      <c r="L56" s="22">
        <f>'Sensitiivsus (1)'!L120</f>
        <v>12.669828081719157</v>
      </c>
      <c r="M56" s="22">
        <f>'Sensitiivsus (1)'!M120</f>
        <v>12.669828081719157</v>
      </c>
      <c r="N56" s="22">
        <f>'Sensitiivsus (1)'!N120</f>
        <v>12.669828081719157</v>
      </c>
      <c r="O56" s="22">
        <f>'Sensitiivsus (1)'!O120</f>
        <v>12.669828081719157</v>
      </c>
      <c r="P56" s="37" t="str">
        <f>'Kalk-Sooj'!P28</f>
        <v>€/MWh</v>
      </c>
    </row>
    <row r="57" spans="1:16">
      <c r="A57" t="s">
        <v>503</v>
      </c>
      <c r="F57" s="22"/>
      <c r="G57" s="22"/>
      <c r="H57" s="22">
        <f>'Kalk-Sooj'!H38</f>
        <v>4375000</v>
      </c>
      <c r="I57" s="22">
        <f>'Kalk-Sooj'!I38</f>
        <v>4375000</v>
      </c>
      <c r="J57" s="22">
        <f>'Kalk-Sooj'!J38</f>
        <v>4375000</v>
      </c>
      <c r="K57" s="22">
        <f>'Kalk-Sooj'!K38</f>
        <v>4375000</v>
      </c>
      <c r="L57" s="22">
        <f>'Kalk-Sooj'!L38</f>
        <v>4375000</v>
      </c>
      <c r="M57" s="22">
        <f>'Kalk-Sooj'!M38</f>
        <v>4375000</v>
      </c>
      <c r="N57" s="22">
        <f>'Kalk-Sooj'!N38</f>
        <v>4375000</v>
      </c>
      <c r="O57" s="22">
        <f>'Kalk-Sooj'!O38</f>
        <v>4375000</v>
      </c>
      <c r="P57" s="37" t="str">
        <f>'Kalk-Sooj'!P38</f>
        <v>MWh</v>
      </c>
    </row>
    <row r="59" spans="1:16" s="105" customFormat="1">
      <c r="A59" s="34" t="s">
        <v>504</v>
      </c>
      <c r="F59" s="22"/>
      <c r="G59" s="22"/>
      <c r="H59" s="32">
        <f t="shared" ref="H59:O59" si="6">H53*H54+H56*H57</f>
        <v>96942353.163968146</v>
      </c>
      <c r="I59" s="32">
        <f t="shared" si="6"/>
        <v>96942353.163968146</v>
      </c>
      <c r="J59" s="32">
        <f t="shared" si="6"/>
        <v>96942353.163968146</v>
      </c>
      <c r="K59" s="32">
        <f t="shared" si="6"/>
        <v>96942353.163968146</v>
      </c>
      <c r="L59" s="32">
        <f t="shared" si="6"/>
        <v>96942353.163968146</v>
      </c>
      <c r="M59" s="32">
        <f t="shared" si="6"/>
        <v>96942353.163968146</v>
      </c>
      <c r="N59" s="32">
        <f t="shared" si="6"/>
        <v>96942353.163968146</v>
      </c>
      <c r="O59" s="32">
        <f t="shared" si="6"/>
        <v>96942353.163968146</v>
      </c>
      <c r="P59" s="12" t="s">
        <v>491</v>
      </c>
    </row>
    <row r="61" spans="1:16">
      <c r="A61" s="34" t="s">
        <v>505</v>
      </c>
    </row>
    <row r="62" spans="1:16">
      <c r="A62" t="s">
        <v>346</v>
      </c>
      <c r="F62" s="22"/>
      <c r="G62" s="22"/>
      <c r="H62" s="22">
        <f>1000*'Kalk-EMD'!H12/'Sisend-Kütteväärtused'!$N$39</f>
        <v>159.75975975975976</v>
      </c>
      <c r="I62" s="22">
        <f>1000*'Kalk-EMD'!I12/'Sisend-Kütteväärtused'!$N$39</f>
        <v>159.75975975975976</v>
      </c>
      <c r="J62" s="22">
        <f>1000*'Kalk-EMD'!J12/'Sisend-Kütteväärtused'!$N$39</f>
        <v>159.75975975975976</v>
      </c>
      <c r="K62" s="22">
        <f>1000*'Kalk-EMD'!K12/'Sisend-Kütteväärtused'!$N$39</f>
        <v>159.75975975975976</v>
      </c>
      <c r="L62" s="22">
        <f>1000*'Kalk-EMD'!L12/'Sisend-Kütteväärtused'!$N$39</f>
        <v>159.75975975975976</v>
      </c>
      <c r="M62" s="22">
        <f>1000*'Kalk-EMD'!M12/'Sisend-Kütteväärtused'!$N$39</f>
        <v>159.75975975975976</v>
      </c>
      <c r="N62" s="22">
        <f>1000*'Kalk-EMD'!N12/'Sisend-Kütteväärtused'!$N$39</f>
        <v>159.75975975975976</v>
      </c>
      <c r="O62" s="22">
        <f>1000*'Kalk-EMD'!O12/'Sisend-Kütteväärtused'!$N$39</f>
        <v>159.75975975975976</v>
      </c>
      <c r="P62" s="37" t="s">
        <v>255</v>
      </c>
    </row>
    <row r="63" spans="1:16">
      <c r="A63" t="s">
        <v>506</v>
      </c>
      <c r="F63" s="22"/>
      <c r="G63" s="22"/>
      <c r="H63" s="22">
        <v>0</v>
      </c>
      <c r="I63" s="22">
        <v>0</v>
      </c>
      <c r="J63" s="22">
        <v>0</v>
      </c>
      <c r="K63" s="22">
        <v>0</v>
      </c>
      <c r="L63" s="22">
        <v>0</v>
      </c>
      <c r="M63" s="22">
        <v>0</v>
      </c>
      <c r="N63" s="22">
        <v>0</v>
      </c>
      <c r="O63" s="22">
        <v>0</v>
      </c>
      <c r="P63" s="37" t="s">
        <v>45</v>
      </c>
    </row>
    <row r="64" spans="1:16">
      <c r="A64" s="34" t="s">
        <v>507</v>
      </c>
    </row>
    <row r="65" spans="1:16">
      <c r="A65" t="s">
        <v>346</v>
      </c>
      <c r="F65" s="22"/>
      <c r="G65" s="22"/>
      <c r="H65" s="22">
        <f t="shared" ref="H65:P65" si="7">H62</f>
        <v>159.75975975975976</v>
      </c>
      <c r="I65" s="22">
        <f t="shared" si="7"/>
        <v>159.75975975975976</v>
      </c>
      <c r="J65" s="22">
        <f t="shared" si="7"/>
        <v>159.75975975975976</v>
      </c>
      <c r="K65" s="22">
        <f t="shared" si="7"/>
        <v>159.75975975975976</v>
      </c>
      <c r="L65" s="22">
        <f t="shared" si="7"/>
        <v>159.75975975975976</v>
      </c>
      <c r="M65" s="22">
        <f t="shared" si="7"/>
        <v>159.75975975975976</v>
      </c>
      <c r="N65" s="22">
        <f t="shared" si="7"/>
        <v>159.75975975975976</v>
      </c>
      <c r="O65" s="22">
        <f t="shared" si="7"/>
        <v>159.75975975975976</v>
      </c>
      <c r="P65" s="114" t="str">
        <f t="shared" si="7"/>
        <v>€/1000Kg</v>
      </c>
    </row>
    <row r="66" spans="1:16">
      <c r="A66" t="s">
        <v>508</v>
      </c>
      <c r="F66" s="22"/>
      <c r="G66" s="22"/>
      <c r="H66" s="22">
        <f>'Sisend-Gen'!H98</f>
        <v>66000</v>
      </c>
      <c r="I66" s="22">
        <f>'Sisend-Gen'!I98</f>
        <v>66000</v>
      </c>
      <c r="J66" s="22">
        <f>'Sisend-Gen'!J98</f>
        <v>66000</v>
      </c>
      <c r="K66" s="22">
        <f>'Sisend-Gen'!K98</f>
        <v>66000</v>
      </c>
      <c r="L66" s="22">
        <f>'Sisend-Gen'!L98</f>
        <v>66000</v>
      </c>
      <c r="M66" s="22">
        <f>'Sisend-Gen'!M98</f>
        <v>66000</v>
      </c>
      <c r="N66" s="22">
        <f>'Sisend-Gen'!N98</f>
        <v>66000</v>
      </c>
      <c r="O66" s="22">
        <f>'Sisend-Gen'!O98</f>
        <v>66000</v>
      </c>
      <c r="P66" s="37" t="s">
        <v>45</v>
      </c>
    </row>
    <row r="68" spans="1:16">
      <c r="A68" s="34" t="s">
        <v>509</v>
      </c>
      <c r="F68" s="22"/>
      <c r="G68" s="22"/>
      <c r="H68" s="32">
        <f t="shared" ref="H68:O68" si="8">H62*H63+H65*H66</f>
        <v>10544144.144144144</v>
      </c>
      <c r="I68" s="32">
        <f t="shared" si="8"/>
        <v>10544144.144144144</v>
      </c>
      <c r="J68" s="32">
        <f t="shared" si="8"/>
        <v>10544144.144144144</v>
      </c>
      <c r="K68" s="32">
        <f t="shared" si="8"/>
        <v>10544144.144144144</v>
      </c>
      <c r="L68" s="32">
        <f t="shared" si="8"/>
        <v>10544144.144144144</v>
      </c>
      <c r="M68" s="32">
        <f t="shared" si="8"/>
        <v>10544144.144144144</v>
      </c>
      <c r="N68" s="32">
        <f t="shared" si="8"/>
        <v>10544144.144144144</v>
      </c>
      <c r="O68" s="32">
        <f t="shared" si="8"/>
        <v>10544144.144144144</v>
      </c>
      <c r="P68" s="12" t="s">
        <v>491</v>
      </c>
    </row>
    <row r="70" spans="1:16">
      <c r="A70" s="34" t="s">
        <v>510</v>
      </c>
      <c r="F70" s="22"/>
      <c r="G70" s="22"/>
      <c r="H70" s="32">
        <f t="shared" ref="H70:O70" si="9">H68+H59+H50+H38+H29+H20</f>
        <v>818652467.47361219</v>
      </c>
      <c r="I70" s="32">
        <f t="shared" si="9"/>
        <v>818652467.47361219</v>
      </c>
      <c r="J70" s="32">
        <f t="shared" si="9"/>
        <v>818652467.47361219</v>
      </c>
      <c r="K70" s="32">
        <f t="shared" si="9"/>
        <v>818652467.47361219</v>
      </c>
      <c r="L70" s="32">
        <f t="shared" si="9"/>
        <v>818652467.47361219</v>
      </c>
      <c r="M70" s="32">
        <f t="shared" si="9"/>
        <v>818652467.47361219</v>
      </c>
      <c r="N70" s="32">
        <f t="shared" si="9"/>
        <v>818652467.47361219</v>
      </c>
      <c r="O70" s="32">
        <f t="shared" si="9"/>
        <v>818652467.47361219</v>
      </c>
      <c r="P70" s="12" t="s">
        <v>491</v>
      </c>
    </row>
    <row r="72" spans="1:16">
      <c r="A72" s="2" t="s">
        <v>511</v>
      </c>
      <c r="B72" s="2"/>
      <c r="C72" s="2"/>
      <c r="D72" s="2"/>
      <c r="E72" s="2"/>
      <c r="F72" s="2"/>
      <c r="G72" s="2"/>
      <c r="H72" s="2"/>
      <c r="I72" s="2"/>
      <c r="J72" s="2"/>
      <c r="K72" s="2"/>
      <c r="L72" s="2"/>
      <c r="M72" s="2"/>
      <c r="N72" s="2"/>
      <c r="O72" s="2"/>
    </row>
    <row r="74" spans="1:16">
      <c r="A74" s="34" t="s">
        <v>34</v>
      </c>
    </row>
    <row r="75" spans="1:16">
      <c r="A75" t="s">
        <v>512</v>
      </c>
      <c r="F75" s="22"/>
      <c r="G75" s="22"/>
      <c r="H75" s="22">
        <f>'Kalk-Elek'!H62</f>
        <v>17.78</v>
      </c>
      <c r="I75" s="22">
        <f>'Kalk-Elek'!I62</f>
        <v>17.78</v>
      </c>
      <c r="J75" s="22">
        <f>'Kalk-Elek'!J62</f>
        <v>17.78</v>
      </c>
      <c r="K75" s="22">
        <f>'Kalk-Elek'!K62</f>
        <v>17.78</v>
      </c>
      <c r="L75" s="22">
        <f>'Kalk-Elek'!L62</f>
        <v>17.78</v>
      </c>
      <c r="M75" s="22">
        <f>'Kalk-Elek'!M62</f>
        <v>17.78</v>
      </c>
      <c r="N75" s="22">
        <f>'Kalk-Elek'!N62</f>
        <v>17.78</v>
      </c>
      <c r="O75" s="22">
        <f>'Kalk-Elek'!O62</f>
        <v>17.78</v>
      </c>
      <c r="P75" s="37" t="str">
        <f>'Kalk-Elek'!P62</f>
        <v>€/MWh</v>
      </c>
    </row>
    <row r="76" spans="1:16">
      <c r="A76" t="s">
        <v>353</v>
      </c>
      <c r="F76" s="22"/>
      <c r="G76" s="22"/>
      <c r="H76" s="22">
        <f>'Kalk-Elek'!H72</f>
        <v>1860000</v>
      </c>
      <c r="I76" s="22">
        <f>'Kalk-Elek'!I72</f>
        <v>1860000</v>
      </c>
      <c r="J76" s="22">
        <f>'Kalk-Elek'!J72</f>
        <v>1860000</v>
      </c>
      <c r="K76" s="22">
        <f>'Kalk-Elek'!K72</f>
        <v>1860000</v>
      </c>
      <c r="L76" s="22">
        <f>'Kalk-Elek'!L72</f>
        <v>1860000</v>
      </c>
      <c r="M76" s="22">
        <f>'Kalk-Elek'!M72</f>
        <v>1860000</v>
      </c>
      <c r="N76" s="22">
        <f>'Kalk-Elek'!N72</f>
        <v>1860000</v>
      </c>
      <c r="O76" s="22">
        <f>'Kalk-Elek'!O72</f>
        <v>1860000</v>
      </c>
      <c r="P76" s="114" t="str">
        <f>'Kalk-Elek'!P72</f>
        <v>MWh</v>
      </c>
    </row>
    <row r="77" spans="1:16">
      <c r="A77" s="34" t="s">
        <v>356</v>
      </c>
    </row>
    <row r="78" spans="1:16">
      <c r="A78" t="s">
        <v>512</v>
      </c>
      <c r="F78" s="22"/>
      <c r="G78" s="22"/>
      <c r="H78" s="22">
        <f>'Kalk-Elek'!H78</f>
        <v>0</v>
      </c>
      <c r="I78" s="22">
        <f>'Kalk-Elek'!I78</f>
        <v>0</v>
      </c>
      <c r="J78" s="22">
        <f>'Kalk-Elek'!J78</f>
        <v>0</v>
      </c>
      <c r="K78" s="22">
        <f>'Kalk-Elek'!K78</f>
        <v>0</v>
      </c>
      <c r="L78" s="22">
        <f>'Kalk-Elek'!L78</f>
        <v>0</v>
      </c>
      <c r="M78" s="22">
        <f>'Kalk-Elek'!M78</f>
        <v>0</v>
      </c>
      <c r="N78" s="22">
        <f>'Kalk-Elek'!N78</f>
        <v>0</v>
      </c>
      <c r="O78" s="22">
        <f>'Kalk-Elek'!O78</f>
        <v>0</v>
      </c>
      <c r="P78" s="37" t="str">
        <f>'Kalk-Elek'!P78</f>
        <v>€/MWh</v>
      </c>
    </row>
    <row r="79" spans="1:16">
      <c r="A79" t="s">
        <v>358</v>
      </c>
      <c r="F79" s="22"/>
      <c r="G79" s="22"/>
      <c r="H79" s="22">
        <f>'Kalk-Elek'!H88</f>
        <v>5431111.111111111</v>
      </c>
      <c r="I79" s="22">
        <f>'Kalk-Elek'!I88</f>
        <v>5431111.111111111</v>
      </c>
      <c r="J79" s="22">
        <f>'Kalk-Elek'!J88</f>
        <v>5431111.111111111</v>
      </c>
      <c r="K79" s="22">
        <f>'Kalk-Elek'!K88</f>
        <v>5431111.111111111</v>
      </c>
      <c r="L79" s="22">
        <f>'Kalk-Elek'!L88</f>
        <v>5431111.111111111</v>
      </c>
      <c r="M79" s="22">
        <f>'Kalk-Elek'!M88</f>
        <v>5431111.111111111</v>
      </c>
      <c r="N79" s="22">
        <f>'Kalk-Elek'!N88</f>
        <v>5431111.111111111</v>
      </c>
      <c r="O79" s="22">
        <f>'Kalk-Elek'!O88</f>
        <v>5431111.111111111</v>
      </c>
      <c r="P79" s="37" t="str">
        <f>'Kalk-Elek'!P88</f>
        <v>MWh</v>
      </c>
    </row>
    <row r="81" spans="1:16">
      <c r="A81" s="34" t="s">
        <v>513</v>
      </c>
      <c r="F81" s="22"/>
      <c r="G81" s="22"/>
      <c r="H81" s="32">
        <f t="shared" ref="H81:O81" si="10">H75*H76+H78*H79</f>
        <v>33070800.000000004</v>
      </c>
      <c r="I81" s="32">
        <f t="shared" si="10"/>
        <v>33070800.000000004</v>
      </c>
      <c r="J81" s="32">
        <f t="shared" si="10"/>
        <v>33070800.000000004</v>
      </c>
      <c r="K81" s="32">
        <f t="shared" si="10"/>
        <v>33070800.000000004</v>
      </c>
      <c r="L81" s="32">
        <f t="shared" si="10"/>
        <v>33070800.000000004</v>
      </c>
      <c r="M81" s="32">
        <f t="shared" si="10"/>
        <v>33070800.000000004</v>
      </c>
      <c r="N81" s="32">
        <f t="shared" si="10"/>
        <v>33070800.000000004</v>
      </c>
      <c r="O81" s="32">
        <f t="shared" si="10"/>
        <v>33070800.000000004</v>
      </c>
      <c r="P81" s="12" t="s">
        <v>491</v>
      </c>
    </row>
    <row r="83" spans="1:16">
      <c r="A83" s="34" t="s">
        <v>492</v>
      </c>
    </row>
    <row r="84" spans="1:16">
      <c r="A84" t="s">
        <v>512</v>
      </c>
      <c r="F84" s="22"/>
      <c r="G84" s="22"/>
      <c r="H84" s="22">
        <f>1000*'Kalk-Ben'!H46/'Sisend-Kütteväärtused'!$N$38</f>
        <v>146.62207357859535</v>
      </c>
      <c r="I84" s="22">
        <f>1000*'Kalk-Ben'!I46/'Sisend-Kütteväärtused'!$N$38</f>
        <v>146.62207357859535</v>
      </c>
      <c r="J84" s="22">
        <f>1000*'Kalk-Ben'!J46/'Sisend-Kütteväärtused'!$N$38</f>
        <v>146.62207357859535</v>
      </c>
      <c r="K84" s="22">
        <f>1000*'Kalk-Ben'!K46/'Sisend-Kütteväärtused'!$N$38</f>
        <v>146.62207357859535</v>
      </c>
      <c r="L84" s="22">
        <f>1000*'Kalk-Ben'!L46/'Sisend-Kütteväärtused'!$N$38</f>
        <v>146.62207357859535</v>
      </c>
      <c r="M84" s="22">
        <f>1000*'Kalk-Ben'!M46/'Sisend-Kütteväärtused'!$N$38</f>
        <v>146.62207357859535</v>
      </c>
      <c r="N84" s="22">
        <f>1000*'Kalk-Ben'!N46/'Sisend-Kütteväärtused'!$N$38</f>
        <v>146.62207357859535</v>
      </c>
      <c r="O84" s="22">
        <f>1000*'Kalk-Ben'!O46/'Sisend-Kütteväärtused'!$N$38</f>
        <v>146.62207357859535</v>
      </c>
      <c r="P84" s="37" t="s">
        <v>255</v>
      </c>
    </row>
    <row r="85" spans="1:16">
      <c r="A85" t="s">
        <v>377</v>
      </c>
      <c r="F85" s="22"/>
      <c r="G85" s="22"/>
      <c r="H85" s="22">
        <f>'Sisend-Gen'!H36</f>
        <v>190000</v>
      </c>
      <c r="I85" s="22">
        <f>'Sisend-Gen'!I36</f>
        <v>190000</v>
      </c>
      <c r="J85" s="22">
        <f>'Sisend-Gen'!J36</f>
        <v>190000</v>
      </c>
      <c r="K85" s="22">
        <f>'Sisend-Gen'!K36</f>
        <v>190000</v>
      </c>
      <c r="L85" s="22">
        <f>'Sisend-Gen'!L36</f>
        <v>190000</v>
      </c>
      <c r="M85" s="22">
        <f>'Sisend-Gen'!M36</f>
        <v>190000</v>
      </c>
      <c r="N85" s="22">
        <f>'Sisend-Gen'!N36</f>
        <v>190000</v>
      </c>
      <c r="O85" s="22">
        <f>'Sisend-Gen'!O36</f>
        <v>190000</v>
      </c>
      <c r="P85" s="12" t="s">
        <v>45</v>
      </c>
    </row>
    <row r="86" spans="1:16">
      <c r="A86" s="34" t="s">
        <v>48</v>
      </c>
    </row>
    <row r="87" spans="1:16">
      <c r="A87" t="s">
        <v>512</v>
      </c>
      <c r="F87" s="22"/>
      <c r="G87" s="22"/>
      <c r="H87" s="22">
        <f>1000*'Kalk-Ben'!H62/'Sisend-Kütteväärtused'!$N$38</f>
        <v>0</v>
      </c>
      <c r="I87" s="22">
        <f>1000*'Kalk-Ben'!I62/'Sisend-Kütteväärtused'!$N$38</f>
        <v>0</v>
      </c>
      <c r="J87" s="22">
        <f>1000*'Kalk-Ben'!J62/'Sisend-Kütteväärtused'!$N$38</f>
        <v>0</v>
      </c>
      <c r="K87" s="22">
        <f>1000*'Kalk-Ben'!K62/'Sisend-Kütteväärtused'!$N$38</f>
        <v>0</v>
      </c>
      <c r="L87" s="22">
        <f>1000*'Kalk-Ben'!L62/'Sisend-Kütteväärtused'!$N$38</f>
        <v>0</v>
      </c>
      <c r="M87" s="22">
        <f>1000*'Kalk-Ben'!M62/'Sisend-Kütteväärtused'!$N$38</f>
        <v>0</v>
      </c>
      <c r="N87" s="22">
        <f>1000*'Kalk-Ben'!N62/'Sisend-Kütteväärtused'!$N$38</f>
        <v>0</v>
      </c>
      <c r="O87" s="22">
        <f>1000*'Kalk-Ben'!O62/'Sisend-Kütteväärtused'!$N$38</f>
        <v>0</v>
      </c>
      <c r="P87" s="37" t="s">
        <v>255</v>
      </c>
    </row>
    <row r="88" spans="1:16">
      <c r="A88" t="s">
        <v>381</v>
      </c>
      <c r="F88" s="22"/>
      <c r="G88" s="22"/>
      <c r="H88" s="22">
        <f>'Sisend-Gen'!H37</f>
        <v>71000</v>
      </c>
      <c r="I88" s="22">
        <f>'Sisend-Gen'!I37</f>
        <v>71000</v>
      </c>
      <c r="J88" s="22">
        <f>'Sisend-Gen'!J37</f>
        <v>71000</v>
      </c>
      <c r="K88" s="22">
        <f>'Sisend-Gen'!K37</f>
        <v>71000</v>
      </c>
      <c r="L88" s="22">
        <f>'Sisend-Gen'!L37</f>
        <v>71000</v>
      </c>
      <c r="M88" s="22">
        <f>'Sisend-Gen'!M37</f>
        <v>71000</v>
      </c>
      <c r="N88" s="22">
        <f>'Sisend-Gen'!N37</f>
        <v>71000</v>
      </c>
      <c r="O88" s="22">
        <f>'Sisend-Gen'!O37</f>
        <v>71000</v>
      </c>
      <c r="P88" s="37" t="str">
        <f>'Sisend-Gen'!P37</f>
        <v>t</v>
      </c>
    </row>
    <row r="90" spans="1:16">
      <c r="A90" s="34" t="s">
        <v>514</v>
      </c>
      <c r="F90" s="22"/>
      <c r="G90" s="22"/>
      <c r="H90" s="32">
        <f t="shared" ref="H90:O90" si="11">H84*H85+H87*H88</f>
        <v>27858193.979933117</v>
      </c>
      <c r="I90" s="32">
        <f t="shared" si="11"/>
        <v>27858193.979933117</v>
      </c>
      <c r="J90" s="32">
        <f t="shared" si="11"/>
        <v>27858193.979933117</v>
      </c>
      <c r="K90" s="32">
        <f t="shared" si="11"/>
        <v>27858193.979933117</v>
      </c>
      <c r="L90" s="32">
        <f t="shared" si="11"/>
        <v>27858193.979933117</v>
      </c>
      <c r="M90" s="32">
        <f t="shared" si="11"/>
        <v>27858193.979933117</v>
      </c>
      <c r="N90" s="32">
        <f t="shared" si="11"/>
        <v>27858193.979933117</v>
      </c>
      <c r="O90" s="32">
        <f t="shared" si="11"/>
        <v>27858193.979933117</v>
      </c>
      <c r="P90" s="12" t="s">
        <v>491</v>
      </c>
    </row>
    <row r="92" spans="1:16">
      <c r="A92" s="34" t="s">
        <v>53</v>
      </c>
    </row>
    <row r="93" spans="1:16">
      <c r="A93" t="s">
        <v>512</v>
      </c>
      <c r="F93" s="22"/>
      <c r="G93" s="22"/>
      <c r="H93" s="22">
        <f>1000*'Kal-Diis'!H46/'Sisend-Kütteväärtused'!$N$39</f>
        <v>143.42342342342343</v>
      </c>
      <c r="I93" s="22">
        <f>1000*'Kal-Diis'!I46/'Sisend-Kütteväärtused'!$N$39</f>
        <v>143.42342342342343</v>
      </c>
      <c r="J93" s="22">
        <f>1000*'Kal-Diis'!J46/'Sisend-Kütteväärtused'!$N$39</f>
        <v>143.42342342342343</v>
      </c>
      <c r="K93" s="22">
        <f>1000*'Kal-Diis'!K46/'Sisend-Kütteväärtused'!$N$39</f>
        <v>143.42342342342343</v>
      </c>
      <c r="L93" s="22">
        <f>1000*'Kal-Diis'!L46/'Sisend-Kütteväärtused'!$N$39</f>
        <v>143.42342342342343</v>
      </c>
      <c r="M93" s="22">
        <f>1000*'Kal-Diis'!M46/'Sisend-Kütteväärtused'!$N$39</f>
        <v>143.42342342342343</v>
      </c>
      <c r="N93" s="22">
        <f>1000*'Kal-Diis'!N46/'Sisend-Kütteväärtused'!$N$39</f>
        <v>143.42342342342343</v>
      </c>
      <c r="O93" s="22">
        <f>1000*'Kal-Diis'!O46/'Sisend-Kütteväärtused'!$N$39</f>
        <v>143.42342342342343</v>
      </c>
      <c r="P93" s="37" t="s">
        <v>255</v>
      </c>
    </row>
    <row r="94" spans="1:16">
      <c r="A94" t="s">
        <v>387</v>
      </c>
      <c r="F94" s="22"/>
      <c r="G94" s="22"/>
      <c r="H94" s="22">
        <f>'Sisend-Gen'!H46</f>
        <v>75000</v>
      </c>
      <c r="I94" s="22">
        <f>'Sisend-Gen'!I46</f>
        <v>75000</v>
      </c>
      <c r="J94" s="22">
        <f>'Sisend-Gen'!J46</f>
        <v>75000</v>
      </c>
      <c r="K94" s="22">
        <f>'Sisend-Gen'!K46</f>
        <v>75000</v>
      </c>
      <c r="L94" s="22">
        <f>'Sisend-Gen'!L46</f>
        <v>75000</v>
      </c>
      <c r="M94" s="22">
        <f>'Sisend-Gen'!M46</f>
        <v>75000</v>
      </c>
      <c r="N94" s="22">
        <f>'Sisend-Gen'!N46</f>
        <v>75000</v>
      </c>
      <c r="O94" s="22">
        <f>'Sisend-Gen'!O46</f>
        <v>75000</v>
      </c>
      <c r="P94" s="37" t="str">
        <f>'Sisend-Gen'!P46</f>
        <v>t</v>
      </c>
    </row>
    <row r="95" spans="1:16">
      <c r="A95" s="34" t="s">
        <v>56</v>
      </c>
    </row>
    <row r="96" spans="1:16">
      <c r="A96" t="s">
        <v>512</v>
      </c>
      <c r="F96" s="22"/>
      <c r="G96" s="22"/>
      <c r="H96" s="22">
        <f>1000*'Kal-Diis'!H62/'Sisend-Kütteväärtused'!$N$39</f>
        <v>0</v>
      </c>
      <c r="I96" s="22">
        <f>1000*'Kal-Diis'!I62/'Sisend-Kütteväärtused'!$N$39</f>
        <v>0</v>
      </c>
      <c r="J96" s="22">
        <f>1000*'Kal-Diis'!J62/'Sisend-Kütteväärtused'!$N$39</f>
        <v>0</v>
      </c>
      <c r="K96" s="22">
        <f>1000*'Kal-Diis'!K62/'Sisend-Kütteväärtused'!$N$39</f>
        <v>0</v>
      </c>
      <c r="L96" s="22">
        <f>1000*'Kal-Diis'!L62/'Sisend-Kütteväärtused'!$N$39</f>
        <v>0</v>
      </c>
      <c r="M96" s="22">
        <f>1000*'Kal-Diis'!M62/'Sisend-Kütteväärtused'!$N$39</f>
        <v>0</v>
      </c>
      <c r="N96" s="22">
        <f>1000*'Kal-Diis'!N62/'Sisend-Kütteväärtused'!$N$39</f>
        <v>0</v>
      </c>
      <c r="O96" s="22">
        <f>1000*'Kal-Diis'!O62/'Sisend-Kütteväärtused'!$N$39</f>
        <v>0</v>
      </c>
      <c r="P96" s="37" t="s">
        <v>255</v>
      </c>
    </row>
    <row r="97" spans="1:16">
      <c r="A97" t="s">
        <v>390</v>
      </c>
      <c r="F97" s="22"/>
      <c r="G97" s="22"/>
      <c r="H97" s="22">
        <f>'Sisend-Gen'!H49</f>
        <v>606000</v>
      </c>
      <c r="I97" s="22">
        <f>'Sisend-Gen'!I49</f>
        <v>606000</v>
      </c>
      <c r="J97" s="22">
        <f>'Sisend-Gen'!J49</f>
        <v>606000</v>
      </c>
      <c r="K97" s="22">
        <f>'Sisend-Gen'!K49</f>
        <v>606000</v>
      </c>
      <c r="L97" s="22">
        <f>'Sisend-Gen'!L49</f>
        <v>606000</v>
      </c>
      <c r="M97" s="22">
        <f>'Sisend-Gen'!M49</f>
        <v>606000</v>
      </c>
      <c r="N97" s="22">
        <f>'Sisend-Gen'!N49</f>
        <v>606000</v>
      </c>
      <c r="O97" s="22">
        <f>'Sisend-Gen'!O49</f>
        <v>606000</v>
      </c>
      <c r="P97" s="37" t="str">
        <f>'Sisend-Gen'!P49</f>
        <v>t</v>
      </c>
    </row>
    <row r="99" spans="1:16">
      <c r="A99" s="34" t="s">
        <v>515</v>
      </c>
      <c r="F99" s="22"/>
      <c r="G99" s="22"/>
      <c r="H99" s="32">
        <f t="shared" ref="H99:O99" si="12">H93*H94+H96*H97</f>
        <v>10756756.756756756</v>
      </c>
      <c r="I99" s="32">
        <f t="shared" si="12"/>
        <v>10756756.756756756</v>
      </c>
      <c r="J99" s="32">
        <f t="shared" si="12"/>
        <v>10756756.756756756</v>
      </c>
      <c r="K99" s="32">
        <f t="shared" si="12"/>
        <v>10756756.756756756</v>
      </c>
      <c r="L99" s="32">
        <f t="shared" si="12"/>
        <v>10756756.756756756</v>
      </c>
      <c r="M99" s="32">
        <f t="shared" si="12"/>
        <v>10756756.756756756</v>
      </c>
      <c r="N99" s="32">
        <f t="shared" si="12"/>
        <v>10756756.756756756</v>
      </c>
      <c r="O99" s="32">
        <f t="shared" si="12"/>
        <v>10756756.756756756</v>
      </c>
      <c r="P99" s="12" t="s">
        <v>491</v>
      </c>
    </row>
    <row r="101" spans="1:16">
      <c r="A101" s="34" t="s">
        <v>158</v>
      </c>
    </row>
    <row r="102" spans="1:16">
      <c r="A102" t="s">
        <v>512</v>
      </c>
      <c r="F102" s="22"/>
      <c r="G102" s="22"/>
      <c r="H102" s="22">
        <f>'Kalk-Gaas'!H62</f>
        <v>5.78</v>
      </c>
      <c r="I102" s="22">
        <f>'Kalk-Gaas'!I62</f>
        <v>5.78</v>
      </c>
      <c r="J102" s="22">
        <f>'Kalk-Gaas'!J62</f>
        <v>5.78</v>
      </c>
      <c r="K102" s="22">
        <f>'Kalk-Gaas'!K62</f>
        <v>5.78</v>
      </c>
      <c r="L102" s="22">
        <f>'Kalk-Gaas'!L62</f>
        <v>5.78</v>
      </c>
      <c r="M102" s="22">
        <f>'Kalk-Gaas'!M62</f>
        <v>5.78</v>
      </c>
      <c r="N102" s="22">
        <f>'Kalk-Gaas'!N62</f>
        <v>5.78</v>
      </c>
      <c r="O102" s="22">
        <f>'Kalk-Gaas'!O62</f>
        <v>5.78</v>
      </c>
      <c r="P102" s="37" t="str">
        <f>'Kalk-Gaas'!P62</f>
        <v>€/MWh</v>
      </c>
    </row>
    <row r="103" spans="1:16">
      <c r="A103" t="s">
        <v>495</v>
      </c>
      <c r="F103" s="22"/>
      <c r="G103" s="22"/>
      <c r="H103" s="22">
        <f>'Kalk-Gaas'!H72</f>
        <v>639464.75</v>
      </c>
      <c r="I103" s="22">
        <f>'Kalk-Gaas'!I72</f>
        <v>639464.75</v>
      </c>
      <c r="J103" s="22">
        <f>'Kalk-Gaas'!J72</f>
        <v>639464.75</v>
      </c>
      <c r="K103" s="22">
        <f>'Kalk-Gaas'!K72</f>
        <v>639464.75</v>
      </c>
      <c r="L103" s="22">
        <f>'Kalk-Gaas'!L72</f>
        <v>639464.75</v>
      </c>
      <c r="M103" s="22">
        <f>'Kalk-Gaas'!M72</f>
        <v>639464.75</v>
      </c>
      <c r="N103" s="22">
        <f>'Kalk-Gaas'!N72</f>
        <v>639464.75</v>
      </c>
      <c r="O103" s="22">
        <f>'Kalk-Gaas'!O72</f>
        <v>639464.75</v>
      </c>
      <c r="P103" s="37" t="str">
        <f>'Kalk-Gaas'!P72</f>
        <v>MWh</v>
      </c>
    </row>
    <row r="104" spans="1:16">
      <c r="A104" s="34" t="s">
        <v>496</v>
      </c>
    </row>
    <row r="105" spans="1:16">
      <c r="A105" t="s">
        <v>512</v>
      </c>
      <c r="F105" s="22"/>
      <c r="G105" s="22"/>
      <c r="H105" s="22">
        <f>'Kalk-Gaas'!H78</f>
        <v>0</v>
      </c>
      <c r="I105" s="22">
        <f>'Kalk-Gaas'!I78</f>
        <v>0</v>
      </c>
      <c r="J105" s="22">
        <f>'Kalk-Gaas'!J78</f>
        <v>0</v>
      </c>
      <c r="K105" s="22">
        <f>'Kalk-Gaas'!K78</f>
        <v>0</v>
      </c>
      <c r="L105" s="22">
        <f>'Kalk-Gaas'!L78</f>
        <v>0</v>
      </c>
      <c r="M105" s="22">
        <f>'Kalk-Gaas'!M78</f>
        <v>0</v>
      </c>
      <c r="N105" s="22">
        <f>'Kalk-Gaas'!N78</f>
        <v>0</v>
      </c>
      <c r="O105" s="22">
        <f>'Kalk-Gaas'!O78</f>
        <v>0</v>
      </c>
      <c r="P105" s="37" t="str">
        <f>'Kalk-Gaas'!P78</f>
        <v>€/MWh</v>
      </c>
    </row>
    <row r="106" spans="1:16">
      <c r="A106" t="s">
        <v>497</v>
      </c>
      <c r="F106" s="22"/>
      <c r="G106" s="22"/>
      <c r="H106" s="22">
        <f>'Kalk-Gaas'!H88</f>
        <v>942500</v>
      </c>
      <c r="I106" s="22">
        <f>'Kalk-Gaas'!I88</f>
        <v>942500</v>
      </c>
      <c r="J106" s="22">
        <f>'Kalk-Gaas'!J88</f>
        <v>942500</v>
      </c>
      <c r="K106" s="22">
        <f>'Kalk-Gaas'!K88</f>
        <v>942500</v>
      </c>
      <c r="L106" s="22">
        <f>'Kalk-Gaas'!L88</f>
        <v>942500</v>
      </c>
      <c r="M106" s="22">
        <f>'Kalk-Gaas'!M88</f>
        <v>942500</v>
      </c>
      <c r="N106" s="22">
        <f>'Kalk-Gaas'!N88</f>
        <v>942500</v>
      </c>
      <c r="O106" s="22">
        <f>'Kalk-Gaas'!O88</f>
        <v>942500</v>
      </c>
      <c r="P106" s="37" t="str">
        <f>'Kalk-Gaas'!P88</f>
        <v>MWh</v>
      </c>
    </row>
    <row r="108" spans="1:16">
      <c r="A108" s="34" t="s">
        <v>516</v>
      </c>
      <c r="F108" s="22"/>
      <c r="G108" s="22"/>
      <c r="H108" s="32">
        <f t="shared" ref="H108:O108" si="13">H102*H103+H105*H106</f>
        <v>3696106.2550000004</v>
      </c>
      <c r="I108" s="32">
        <f t="shared" si="13"/>
        <v>3696106.2550000004</v>
      </c>
      <c r="J108" s="32">
        <f t="shared" si="13"/>
        <v>3696106.2550000004</v>
      </c>
      <c r="K108" s="32">
        <f t="shared" si="13"/>
        <v>3696106.2550000004</v>
      </c>
      <c r="L108" s="32">
        <f t="shared" si="13"/>
        <v>3696106.2550000004</v>
      </c>
      <c r="M108" s="32">
        <f t="shared" si="13"/>
        <v>3696106.2550000004</v>
      </c>
      <c r="N108" s="32">
        <f t="shared" si="13"/>
        <v>3696106.2550000004</v>
      </c>
      <c r="O108" s="32">
        <f t="shared" si="13"/>
        <v>3696106.2550000004</v>
      </c>
      <c r="P108" s="12" t="s">
        <v>491</v>
      </c>
    </row>
    <row r="110" spans="1:16">
      <c r="A110" s="34" t="s">
        <v>500</v>
      </c>
    </row>
    <row r="111" spans="1:16">
      <c r="A111" t="s">
        <v>512</v>
      </c>
      <c r="F111" s="22"/>
      <c r="G111" s="22"/>
      <c r="H111" s="22">
        <f>'Kalk-Sooj'!H46</f>
        <v>12.600000000000001</v>
      </c>
      <c r="I111" s="22">
        <f>'Kalk-Sooj'!I46</f>
        <v>12.600000000000001</v>
      </c>
      <c r="J111" s="22">
        <f>'Kalk-Sooj'!J46</f>
        <v>12.600000000000001</v>
      </c>
      <c r="K111" s="22">
        <f>'Kalk-Sooj'!K46</f>
        <v>12.600000000000001</v>
      </c>
      <c r="L111" s="22">
        <f>'Kalk-Sooj'!L46</f>
        <v>12.600000000000001</v>
      </c>
      <c r="M111" s="22">
        <f>'Kalk-Sooj'!M46</f>
        <v>12.600000000000001</v>
      </c>
      <c r="N111" s="22">
        <f>'Kalk-Sooj'!N46</f>
        <v>12.600000000000001</v>
      </c>
      <c r="O111" s="22">
        <f>'Kalk-Sooj'!O46</f>
        <v>12.600000000000001</v>
      </c>
      <c r="P111" s="37" t="str">
        <f>'Kalk-Sooj'!P46</f>
        <v>€/MWh</v>
      </c>
    </row>
    <row r="112" spans="1:16">
      <c r="A112" t="s">
        <v>501</v>
      </c>
      <c r="F112" s="22"/>
      <c r="G112" s="22"/>
      <c r="H112" s="22">
        <f>'Kalk-Sooj'!H56</f>
        <v>3750000</v>
      </c>
      <c r="I112" s="22">
        <f>'Kalk-Sooj'!I56</f>
        <v>3750000</v>
      </c>
      <c r="J112" s="22">
        <f>'Kalk-Sooj'!J56</f>
        <v>3750000</v>
      </c>
      <c r="K112" s="22">
        <f>'Kalk-Sooj'!K56</f>
        <v>3750000</v>
      </c>
      <c r="L112" s="22">
        <f>'Kalk-Sooj'!L56</f>
        <v>3750000</v>
      </c>
      <c r="M112" s="22">
        <f>'Kalk-Sooj'!M56</f>
        <v>3750000</v>
      </c>
      <c r="N112" s="22">
        <f>'Kalk-Sooj'!N56</f>
        <v>3750000</v>
      </c>
      <c r="O112" s="22">
        <f>'Kalk-Sooj'!O56</f>
        <v>3750000</v>
      </c>
      <c r="P112" s="37" t="str">
        <f>'Kalk-Sooj'!P56</f>
        <v>MWh</v>
      </c>
    </row>
    <row r="113" spans="1:16">
      <c r="A113" s="34" t="s">
        <v>502</v>
      </c>
    </row>
    <row r="114" spans="1:16">
      <c r="A114" t="s">
        <v>512</v>
      </c>
      <c r="F114" s="22"/>
      <c r="G114" s="22"/>
      <c r="H114" s="22">
        <f>'Kalk-Sooj'!H62</f>
        <v>0</v>
      </c>
      <c r="I114" s="22">
        <f>'Kalk-Sooj'!I62</f>
        <v>0</v>
      </c>
      <c r="J114" s="22">
        <f>'Kalk-Sooj'!J62</f>
        <v>0</v>
      </c>
      <c r="K114" s="22">
        <f>'Kalk-Sooj'!K62</f>
        <v>0</v>
      </c>
      <c r="L114" s="22">
        <f>'Kalk-Sooj'!L62</f>
        <v>0</v>
      </c>
      <c r="M114" s="22">
        <f>'Kalk-Sooj'!M62</f>
        <v>0</v>
      </c>
      <c r="N114" s="22">
        <f>'Kalk-Sooj'!N62</f>
        <v>0</v>
      </c>
      <c r="O114" s="22">
        <f>'Kalk-Sooj'!O62</f>
        <v>0</v>
      </c>
      <c r="P114" s="37" t="str">
        <f>'Kalk-Sooj'!P62</f>
        <v>€/MWh</v>
      </c>
    </row>
    <row r="115" spans="1:16">
      <c r="A115" t="s">
        <v>503</v>
      </c>
      <c r="F115" s="22"/>
      <c r="G115" s="22"/>
      <c r="H115" s="22">
        <f>'Kalk-Sooj'!H72</f>
        <v>4375000</v>
      </c>
      <c r="I115" s="22">
        <f>'Kalk-Sooj'!I72</f>
        <v>4375000</v>
      </c>
      <c r="J115" s="22">
        <f>'Kalk-Sooj'!J72</f>
        <v>4375000</v>
      </c>
      <c r="K115" s="22">
        <f>'Kalk-Sooj'!K72</f>
        <v>4375000</v>
      </c>
      <c r="L115" s="22">
        <f>'Kalk-Sooj'!L72</f>
        <v>4375000</v>
      </c>
      <c r="M115" s="22">
        <f>'Kalk-Sooj'!M72</f>
        <v>4375000</v>
      </c>
      <c r="N115" s="22">
        <f>'Kalk-Sooj'!N72</f>
        <v>4375000</v>
      </c>
      <c r="O115" s="22">
        <f>'Kalk-Sooj'!O72</f>
        <v>4375000</v>
      </c>
      <c r="P115" s="37" t="str">
        <f>'Kalk-Sooj'!P72</f>
        <v>MWh</v>
      </c>
    </row>
    <row r="117" spans="1:16">
      <c r="A117" s="34" t="s">
        <v>517</v>
      </c>
      <c r="F117" s="22"/>
      <c r="G117" s="22"/>
      <c r="H117" s="32">
        <f t="shared" ref="H117:O117" si="14">H111*H112+H114*H115</f>
        <v>47250000.000000007</v>
      </c>
      <c r="I117" s="32">
        <f t="shared" si="14"/>
        <v>47250000.000000007</v>
      </c>
      <c r="J117" s="32">
        <f t="shared" si="14"/>
        <v>47250000.000000007</v>
      </c>
      <c r="K117" s="32">
        <f t="shared" si="14"/>
        <v>47250000.000000007</v>
      </c>
      <c r="L117" s="32">
        <f t="shared" si="14"/>
        <v>47250000.000000007</v>
      </c>
      <c r="M117" s="32">
        <f t="shared" si="14"/>
        <v>47250000.000000007</v>
      </c>
      <c r="N117" s="32">
        <f t="shared" si="14"/>
        <v>47250000.000000007</v>
      </c>
      <c r="O117" s="32">
        <f t="shared" si="14"/>
        <v>47250000.000000007</v>
      </c>
      <c r="P117" s="12" t="s">
        <v>491</v>
      </c>
    </row>
    <row r="119" spans="1:16">
      <c r="A119" s="34" t="s">
        <v>505</v>
      </c>
    </row>
    <row r="120" spans="1:16">
      <c r="A120" t="s">
        <v>512</v>
      </c>
      <c r="F120" s="22"/>
      <c r="G120" s="22"/>
      <c r="H120" s="22">
        <f>1000*'Kalk-EMD'!H46/'Sisend-Kütteväärtused'!$N$39</f>
        <v>0</v>
      </c>
      <c r="I120" s="22">
        <f>1000*'Kalk-EMD'!I46/'Sisend-Kütteväärtused'!$N$39</f>
        <v>0</v>
      </c>
      <c r="J120" s="22">
        <f>1000*'Kalk-EMD'!J46/'Sisend-Kütteväärtused'!$N$39</f>
        <v>0</v>
      </c>
      <c r="K120" s="22">
        <f>1000*'Kalk-EMD'!K46/'Sisend-Kütteväärtused'!$N$39</f>
        <v>0</v>
      </c>
      <c r="L120" s="22">
        <f>1000*'Kalk-EMD'!L46/'Sisend-Kütteväärtused'!$N$39</f>
        <v>0</v>
      </c>
      <c r="M120" s="22">
        <f>1000*'Kalk-EMD'!M46/'Sisend-Kütteväärtused'!$N$39</f>
        <v>0</v>
      </c>
      <c r="N120" s="22">
        <f>1000*'Kalk-EMD'!N46/'Sisend-Kütteväärtused'!$N$39</f>
        <v>0</v>
      </c>
      <c r="O120" s="22">
        <f>1000*'Kalk-EMD'!O46/'Sisend-Kütteväärtused'!$N$39</f>
        <v>0</v>
      </c>
      <c r="P120" s="37" t="s">
        <v>255</v>
      </c>
    </row>
    <row r="121" spans="1:16">
      <c r="A121" t="s">
        <v>506</v>
      </c>
      <c r="F121" s="22"/>
      <c r="G121" s="22"/>
      <c r="H121" s="22">
        <v>0</v>
      </c>
      <c r="I121" s="22">
        <v>0</v>
      </c>
      <c r="J121" s="22">
        <v>0</v>
      </c>
      <c r="K121" s="22">
        <v>0</v>
      </c>
      <c r="L121" s="22">
        <v>0</v>
      </c>
      <c r="M121" s="22">
        <v>0</v>
      </c>
      <c r="N121" s="22">
        <v>0</v>
      </c>
      <c r="O121" s="22">
        <v>0</v>
      </c>
      <c r="P121" s="37" t="s">
        <v>45</v>
      </c>
    </row>
    <row r="122" spans="1:16">
      <c r="A122" s="34" t="s">
        <v>507</v>
      </c>
    </row>
    <row r="123" spans="1:16">
      <c r="A123" t="s">
        <v>512</v>
      </c>
      <c r="F123" s="22"/>
      <c r="G123" s="22"/>
      <c r="H123" s="22">
        <f>1000*'Kalk-EMD'!H62/'Sisend-Kütteväärtused'!$N$39</f>
        <v>0</v>
      </c>
      <c r="I123" s="22">
        <f>1000*'Kalk-EMD'!I62/'Sisend-Kütteväärtused'!$N$39</f>
        <v>0</v>
      </c>
      <c r="J123" s="22">
        <f>1000*'Kalk-EMD'!J62/'Sisend-Kütteväärtused'!$N$39</f>
        <v>0</v>
      </c>
      <c r="K123" s="22">
        <f>1000*'Kalk-EMD'!K62/'Sisend-Kütteväärtused'!$N$39</f>
        <v>0</v>
      </c>
      <c r="L123" s="22">
        <f>1000*'Kalk-EMD'!L62/'Sisend-Kütteväärtused'!$N$39</f>
        <v>0</v>
      </c>
      <c r="M123" s="22">
        <f>1000*'Kalk-EMD'!M62/'Sisend-Kütteväärtused'!$N$39</f>
        <v>0</v>
      </c>
      <c r="N123" s="22">
        <f>1000*'Kalk-EMD'!N62/'Sisend-Kütteväärtused'!$N$39</f>
        <v>0</v>
      </c>
      <c r="O123" s="22">
        <f>1000*'Kalk-EMD'!O62/'Sisend-Kütteväärtused'!$N$39</f>
        <v>0</v>
      </c>
      <c r="P123" s="37" t="s">
        <v>255</v>
      </c>
    </row>
    <row r="124" spans="1:16">
      <c r="A124" t="s">
        <v>508</v>
      </c>
      <c r="F124" s="22"/>
      <c r="G124" s="22"/>
      <c r="H124" s="22">
        <f>'Sisend-Gen'!H98</f>
        <v>66000</v>
      </c>
      <c r="I124" s="22">
        <f>'Sisend-Gen'!I98</f>
        <v>66000</v>
      </c>
      <c r="J124" s="22">
        <f>'Sisend-Gen'!J98</f>
        <v>66000</v>
      </c>
      <c r="K124" s="22">
        <f>'Sisend-Gen'!K98</f>
        <v>66000</v>
      </c>
      <c r="L124" s="22">
        <f>'Sisend-Gen'!L98</f>
        <v>66000</v>
      </c>
      <c r="M124" s="22">
        <f>'Sisend-Gen'!M98</f>
        <v>66000</v>
      </c>
      <c r="N124" s="22">
        <f>'Sisend-Gen'!N98</f>
        <v>66000</v>
      </c>
      <c r="O124" s="22">
        <f>'Sisend-Gen'!O98</f>
        <v>66000</v>
      </c>
      <c r="P124" s="37" t="str">
        <f>'Sisend-Gen'!P98</f>
        <v>t</v>
      </c>
    </row>
    <row r="126" spans="1:16">
      <c r="A126" s="34" t="s">
        <v>518</v>
      </c>
      <c r="F126" s="22"/>
      <c r="G126" s="22"/>
      <c r="H126" s="32">
        <f t="shared" ref="H126:O126" si="15">H120*H121+H123*H124</f>
        <v>0</v>
      </c>
      <c r="I126" s="32">
        <f t="shared" si="15"/>
        <v>0</v>
      </c>
      <c r="J126" s="32">
        <f t="shared" si="15"/>
        <v>0</v>
      </c>
      <c r="K126" s="32">
        <f t="shared" si="15"/>
        <v>0</v>
      </c>
      <c r="L126" s="32">
        <f t="shared" si="15"/>
        <v>0</v>
      </c>
      <c r="M126" s="32">
        <f t="shared" si="15"/>
        <v>0</v>
      </c>
      <c r="N126" s="32">
        <f t="shared" si="15"/>
        <v>0</v>
      </c>
      <c r="O126" s="32">
        <f t="shared" si="15"/>
        <v>0</v>
      </c>
      <c r="P126" s="12" t="s">
        <v>491</v>
      </c>
    </row>
    <row r="128" spans="1:16">
      <c r="A128" s="34" t="s">
        <v>71</v>
      </c>
    </row>
    <row r="129" spans="1:16">
      <c r="A129" t="s">
        <v>512</v>
      </c>
      <c r="F129" s="22"/>
      <c r="G129" s="22"/>
      <c r="H129" s="22">
        <f>1000*'Kalk-Puit'!H47/'Sisend-Kütteväärtused'!$R$47</f>
        <v>8.6804597701149433</v>
      </c>
      <c r="I129" s="22">
        <f>1000*'Kalk-Puit'!I47/'Sisend-Kütteväärtused'!$R$47</f>
        <v>8.6804597701149433</v>
      </c>
      <c r="J129" s="22">
        <f>1000*'Kalk-Puit'!J47/'Sisend-Kütteväärtused'!$R$47</f>
        <v>8.6804597701149433</v>
      </c>
      <c r="K129" s="22">
        <f>1000*'Kalk-Puit'!K47/'Sisend-Kütteväärtused'!$R$47</f>
        <v>8.6804597701149433</v>
      </c>
      <c r="L129" s="22">
        <f>1000*'Kalk-Puit'!L47/'Sisend-Kütteväärtused'!$R$47</f>
        <v>8.6804597701149433</v>
      </c>
      <c r="M129" s="22">
        <f>1000*'Kalk-Puit'!M47/'Sisend-Kütteväärtused'!$R$47</f>
        <v>8.6804597701149433</v>
      </c>
      <c r="N129" s="22">
        <f>1000*'Kalk-Puit'!N47/'Sisend-Kütteväärtused'!$R$47</f>
        <v>8.6804597701149433</v>
      </c>
      <c r="O129" s="22">
        <f>1000*'Kalk-Puit'!O47/'Sisend-Kütteväärtused'!$R$47</f>
        <v>8.6804597701149433</v>
      </c>
      <c r="P129" s="37" t="str">
        <f>$P$114</f>
        <v>€/MWh</v>
      </c>
    </row>
    <row r="130" spans="1:16">
      <c r="A130" t="s">
        <v>519</v>
      </c>
      <c r="F130" s="22"/>
      <c r="G130" s="22"/>
      <c r="H130" s="22">
        <f>'Kalk-Puit'!H57</f>
        <v>2044721.25</v>
      </c>
      <c r="I130" s="22">
        <f>'Kalk-Puit'!I57</f>
        <v>2044721.25</v>
      </c>
      <c r="J130" s="22">
        <f>'Kalk-Puit'!J57</f>
        <v>2044721.25</v>
      </c>
      <c r="K130" s="22">
        <f>'Kalk-Puit'!K57</f>
        <v>2044721.25</v>
      </c>
      <c r="L130" s="22">
        <f>'Kalk-Puit'!L57</f>
        <v>2044721.25</v>
      </c>
      <c r="M130" s="22">
        <f>'Kalk-Puit'!M57</f>
        <v>2044721.25</v>
      </c>
      <c r="N130" s="22">
        <f>'Kalk-Puit'!N57</f>
        <v>2044721.25</v>
      </c>
      <c r="O130" s="22">
        <f>'Kalk-Puit'!O57</f>
        <v>2044721.25</v>
      </c>
      <c r="P130" s="37" t="str">
        <f>'Kalk-Puit'!P57</f>
        <v>MWh</v>
      </c>
    </row>
    <row r="131" spans="1:16">
      <c r="A131" s="34" t="s">
        <v>74</v>
      </c>
    </row>
    <row r="132" spans="1:16">
      <c r="A132" t="s">
        <v>512</v>
      </c>
      <c r="F132" s="22"/>
      <c r="G132" s="22"/>
      <c r="H132" s="22">
        <f>1000*'Kalk-Puit'!H63/'Sisend-Kütteväärtused'!$R$47</f>
        <v>0</v>
      </c>
      <c r="I132" s="22">
        <f>1000*'Kalk-Puit'!I63/'Sisend-Kütteväärtused'!$R$47</f>
        <v>0</v>
      </c>
      <c r="J132" s="22">
        <f>1000*'Kalk-Puit'!J63/'Sisend-Kütteväärtused'!$R$47</f>
        <v>0</v>
      </c>
      <c r="K132" s="22">
        <f>1000*'Kalk-Puit'!K63/'Sisend-Kütteväärtused'!$R$47</f>
        <v>0</v>
      </c>
      <c r="L132" s="22">
        <f>1000*'Kalk-Puit'!L63/'Sisend-Kütteväärtused'!$R$47</f>
        <v>0</v>
      </c>
      <c r="M132" s="22">
        <f>1000*'Kalk-Puit'!M63/'Sisend-Kütteväärtused'!$R$47</f>
        <v>0</v>
      </c>
      <c r="N132" s="22">
        <f>1000*'Kalk-Puit'!N63/'Sisend-Kütteväärtused'!$R$47</f>
        <v>0</v>
      </c>
      <c r="O132" s="22">
        <f>1000*'Kalk-Puit'!O63/'Sisend-Kütteväärtused'!$R$47</f>
        <v>0</v>
      </c>
      <c r="P132" s="37" t="str">
        <f>$P$114</f>
        <v>€/MWh</v>
      </c>
    </row>
    <row r="133" spans="1:16">
      <c r="A133" t="s">
        <v>520</v>
      </c>
      <c r="F133" s="22"/>
      <c r="G133" s="22"/>
      <c r="H133" s="22">
        <f>'Kalk-Puit'!H73</f>
        <v>31774.99999999984</v>
      </c>
      <c r="I133" s="22">
        <f>'Kalk-Puit'!I73</f>
        <v>31774.99999999984</v>
      </c>
      <c r="J133" s="22">
        <f>'Kalk-Puit'!J73</f>
        <v>31774.99999999984</v>
      </c>
      <c r="K133" s="22">
        <f>'Kalk-Puit'!K73</f>
        <v>31774.99999999984</v>
      </c>
      <c r="L133" s="22">
        <f>'Kalk-Puit'!L73</f>
        <v>31774.99999999984</v>
      </c>
      <c r="M133" s="22">
        <f>'Kalk-Puit'!M73</f>
        <v>31774.99999999984</v>
      </c>
      <c r="N133" s="22">
        <f>'Kalk-Puit'!N73</f>
        <v>31774.99999999984</v>
      </c>
      <c r="O133" s="22">
        <f>'Kalk-Puit'!O73</f>
        <v>31774.99999999984</v>
      </c>
      <c r="P133" s="37" t="str">
        <f>'Kalk-Puit'!P73</f>
        <v>MWh</v>
      </c>
    </row>
    <row r="135" spans="1:16">
      <c r="A135" s="34" t="s">
        <v>521</v>
      </c>
      <c r="F135" s="22"/>
      <c r="G135" s="22"/>
      <c r="H135" s="32">
        <f t="shared" ref="H135:O135" si="16">H129*H130+H132*H133</f>
        <v>17749120.55172414</v>
      </c>
      <c r="I135" s="32">
        <f t="shared" si="16"/>
        <v>17749120.55172414</v>
      </c>
      <c r="J135" s="32">
        <f t="shared" si="16"/>
        <v>17749120.55172414</v>
      </c>
      <c r="K135" s="32">
        <f t="shared" si="16"/>
        <v>17749120.55172414</v>
      </c>
      <c r="L135" s="32">
        <f t="shared" si="16"/>
        <v>17749120.55172414</v>
      </c>
      <c r="M135" s="32">
        <f t="shared" si="16"/>
        <v>17749120.55172414</v>
      </c>
      <c r="N135" s="32">
        <f t="shared" si="16"/>
        <v>17749120.55172414</v>
      </c>
      <c r="O135" s="32">
        <f t="shared" si="16"/>
        <v>17749120.55172414</v>
      </c>
      <c r="P135" s="12" t="s">
        <v>491</v>
      </c>
    </row>
    <row r="137" spans="1:16">
      <c r="A137" s="34" t="s">
        <v>81</v>
      </c>
    </row>
    <row r="138" spans="1:16">
      <c r="A138" t="s">
        <v>512</v>
      </c>
      <c r="F138" s="22"/>
      <c r="G138" s="22"/>
      <c r="H138" s="22">
        <f>1000*'Kalk-PJäät'!H47/'Sisend-Kütteväärtused'!$R$47</f>
        <v>2.7471264367816093</v>
      </c>
      <c r="I138" s="22">
        <f>1000*'Kalk-PJäät'!I47/'Sisend-Kütteväärtused'!$R$47</f>
        <v>2.7471264367816093</v>
      </c>
      <c r="J138" s="22">
        <f>1000*'Kalk-PJäät'!J47/'Sisend-Kütteväärtused'!$R$47</f>
        <v>2.7471264367816093</v>
      </c>
      <c r="K138" s="22">
        <f>1000*'Kalk-PJäät'!K47/'Sisend-Kütteväärtused'!$R$47</f>
        <v>2.7471264367816093</v>
      </c>
      <c r="L138" s="22">
        <f>1000*'Kalk-PJäät'!L47/'Sisend-Kütteväärtused'!$R$47</f>
        <v>2.7471264367816093</v>
      </c>
      <c r="M138" s="22">
        <f>1000*'Kalk-PJäät'!M47/'Sisend-Kütteväärtused'!$R$47</f>
        <v>2.7471264367816093</v>
      </c>
      <c r="N138" s="22">
        <f>1000*'Kalk-PJäät'!N47/'Sisend-Kütteväärtused'!$R$47</f>
        <v>2.7471264367816093</v>
      </c>
      <c r="O138" s="22">
        <f>1000*'Kalk-PJäät'!O47/'Sisend-Kütteväärtused'!$R$47</f>
        <v>2.7471264367816093</v>
      </c>
      <c r="P138" s="37" t="str">
        <f>$P$114</f>
        <v>€/MWh</v>
      </c>
    </row>
    <row r="139" spans="1:16">
      <c r="A139" t="s">
        <v>439</v>
      </c>
      <c r="F139" s="22"/>
      <c r="G139" s="22"/>
      <c r="H139" s="22">
        <f>'Kalk-PJäät'!H57</f>
        <v>861064.16666666651</v>
      </c>
      <c r="I139" s="22">
        <f>'Kalk-PJäät'!I57</f>
        <v>861064.16666666651</v>
      </c>
      <c r="J139" s="22">
        <f>'Kalk-PJäät'!J57</f>
        <v>861064.16666666651</v>
      </c>
      <c r="K139" s="22">
        <f>'Kalk-PJäät'!K57</f>
        <v>861064.16666666651</v>
      </c>
      <c r="L139" s="22">
        <f>'Kalk-PJäät'!L57</f>
        <v>861064.16666666651</v>
      </c>
      <c r="M139" s="22">
        <f>'Kalk-PJäät'!M57</f>
        <v>861064.16666666651</v>
      </c>
      <c r="N139" s="22">
        <f>'Kalk-PJäät'!N57</f>
        <v>861064.16666666651</v>
      </c>
      <c r="O139" s="22">
        <f>'Kalk-PJäät'!O57</f>
        <v>861064.16666666651</v>
      </c>
      <c r="P139" s="12" t="str">
        <f>'Kalk-PJäät'!P57</f>
        <v>MWh</v>
      </c>
    </row>
    <row r="140" spans="1:16">
      <c r="A140" s="34" t="s">
        <v>84</v>
      </c>
    </row>
    <row r="141" spans="1:16">
      <c r="A141" t="s">
        <v>512</v>
      </c>
      <c r="F141" s="22"/>
      <c r="G141" s="22"/>
      <c r="H141" s="22">
        <f>1000*'Kalk-PJäät'!H63/'Sisend-Kütteväärtused'!$R$47</f>
        <v>0</v>
      </c>
      <c r="I141" s="22">
        <f>1000*'Kalk-PJäät'!I63/'Sisend-Kütteväärtused'!$R$47</f>
        <v>0</v>
      </c>
      <c r="J141" s="22">
        <f>1000*'Kalk-PJäät'!J63/'Sisend-Kütteväärtused'!$R$47</f>
        <v>0</v>
      </c>
      <c r="K141" s="22">
        <f>1000*'Kalk-PJäät'!K63/'Sisend-Kütteväärtused'!$R$47</f>
        <v>0</v>
      </c>
      <c r="L141" s="22">
        <f>1000*'Kalk-PJäät'!L63/'Sisend-Kütteväärtused'!$R$47</f>
        <v>0</v>
      </c>
      <c r="M141" s="22">
        <f>1000*'Kalk-PJäät'!M63/'Sisend-Kütteväärtused'!$R$47</f>
        <v>0</v>
      </c>
      <c r="N141" s="22">
        <f>1000*'Kalk-PJäät'!N63/'Sisend-Kütteväärtused'!$R$47</f>
        <v>0</v>
      </c>
      <c r="O141" s="22">
        <f>1000*'Kalk-PJäät'!O63/'Sisend-Kütteväärtused'!$R$47</f>
        <v>0</v>
      </c>
      <c r="P141" s="37" t="str">
        <f>$P$114</f>
        <v>€/MWh</v>
      </c>
    </row>
    <row r="142" spans="1:16">
      <c r="A142" t="s">
        <v>437</v>
      </c>
      <c r="F142" s="22"/>
      <c r="G142" s="22"/>
      <c r="H142" s="22">
        <f>'Kalk-PJäät'!H73</f>
        <v>88861.111111111255</v>
      </c>
      <c r="I142" s="22">
        <f>'Kalk-PJäät'!I73</f>
        <v>88861.111111111255</v>
      </c>
      <c r="J142" s="22">
        <f>'Kalk-PJäät'!J73</f>
        <v>88861.111111111255</v>
      </c>
      <c r="K142" s="22">
        <f>'Kalk-PJäät'!K73</f>
        <v>88861.111111111255</v>
      </c>
      <c r="L142" s="22">
        <f>'Kalk-PJäät'!L73</f>
        <v>88861.111111111255</v>
      </c>
      <c r="M142" s="22">
        <f>'Kalk-PJäät'!M73</f>
        <v>88861.111111111255</v>
      </c>
      <c r="N142" s="22">
        <f>'Kalk-PJäät'!N73</f>
        <v>88861.111111111255</v>
      </c>
      <c r="O142" s="22">
        <f>'Kalk-PJäät'!O73</f>
        <v>88861.111111111255</v>
      </c>
      <c r="P142" s="37" t="str">
        <f>'Kalk-PJäät'!P73</f>
        <v>MWh</v>
      </c>
    </row>
    <row r="144" spans="1:16">
      <c r="A144" s="34" t="s">
        <v>522</v>
      </c>
      <c r="F144" s="22"/>
      <c r="G144" s="22"/>
      <c r="H144" s="32">
        <f t="shared" ref="H144:O144" si="17">H138*H139+H141*H142</f>
        <v>2365452.1360153253</v>
      </c>
      <c r="I144" s="32">
        <f t="shared" si="17"/>
        <v>2365452.1360153253</v>
      </c>
      <c r="J144" s="32">
        <f t="shared" si="17"/>
        <v>2365452.1360153253</v>
      </c>
      <c r="K144" s="32">
        <f t="shared" si="17"/>
        <v>2365452.1360153253</v>
      </c>
      <c r="L144" s="32">
        <f t="shared" si="17"/>
        <v>2365452.1360153253</v>
      </c>
      <c r="M144" s="32">
        <f t="shared" si="17"/>
        <v>2365452.1360153253</v>
      </c>
      <c r="N144" s="32">
        <f t="shared" si="17"/>
        <v>2365452.1360153253</v>
      </c>
      <c r="O144" s="32">
        <f t="shared" si="17"/>
        <v>2365452.1360153253</v>
      </c>
      <c r="P144" s="12" t="s">
        <v>491</v>
      </c>
    </row>
    <row r="146" spans="1:16">
      <c r="A146" s="34" t="s">
        <v>523</v>
      </c>
      <c r="F146" s="22"/>
      <c r="G146" s="22"/>
      <c r="H146" s="32">
        <f t="shared" ref="H146:O146" si="18">H144+H135+H126+H117+H108+H99+H90+ + H81</f>
        <v>142746429.67942935</v>
      </c>
      <c r="I146" s="32">
        <f t="shared" si="18"/>
        <v>142746429.67942935</v>
      </c>
      <c r="J146" s="32">
        <f t="shared" si="18"/>
        <v>142746429.67942935</v>
      </c>
      <c r="K146" s="32">
        <f t="shared" si="18"/>
        <v>142746429.67942935</v>
      </c>
      <c r="L146" s="32">
        <f t="shared" si="18"/>
        <v>142746429.67942935</v>
      </c>
      <c r="M146" s="32">
        <f t="shared" si="18"/>
        <v>142746429.67942935</v>
      </c>
      <c r="N146" s="32">
        <f t="shared" si="18"/>
        <v>142746429.67942935</v>
      </c>
      <c r="O146" s="32">
        <f t="shared" si="18"/>
        <v>142746429.67942935</v>
      </c>
      <c r="P146" s="12" t="s">
        <v>491</v>
      </c>
    </row>
    <row r="148" spans="1:16">
      <c r="A148" s="2" t="s">
        <v>524</v>
      </c>
      <c r="B148" s="2"/>
      <c r="C148" s="2"/>
      <c r="D148" s="2"/>
      <c r="E148" s="2"/>
      <c r="F148" s="2"/>
      <c r="G148" s="2"/>
      <c r="H148" s="2"/>
      <c r="I148" s="2"/>
      <c r="J148" s="2"/>
      <c r="K148" s="2"/>
      <c r="L148" s="2"/>
      <c r="M148" s="2"/>
      <c r="N148" s="2"/>
      <c r="O148" s="2"/>
    </row>
    <row r="150" spans="1:16">
      <c r="A150" s="34" t="s">
        <v>95</v>
      </c>
      <c r="F150" s="22"/>
      <c r="G150" s="22"/>
      <c r="H150" s="32">
        <f>'Sisend-Gen'!$B$332*H20</f>
        <v>515404.35093333333</v>
      </c>
      <c r="I150" s="32">
        <f>'Sisend-Gen'!$B$332*I20</f>
        <v>515404.35093333333</v>
      </c>
      <c r="J150" s="32">
        <f>'Sisend-Gen'!$B$332*J20</f>
        <v>515404.35093333333</v>
      </c>
      <c r="K150" s="32">
        <f>'Sisend-Gen'!$B$332*K20</f>
        <v>515404.35093333333</v>
      </c>
      <c r="L150" s="32">
        <f>'Sisend-Gen'!$B$332*L20</f>
        <v>515404.35093333333</v>
      </c>
      <c r="M150" s="32">
        <f>'Sisend-Gen'!$B$332*M20</f>
        <v>515404.35093333333</v>
      </c>
      <c r="N150" s="32">
        <f>'Sisend-Gen'!$B$332*N20</f>
        <v>515404.35093333333</v>
      </c>
      <c r="O150" s="32">
        <f>'Sisend-Gen'!$B$332*O20</f>
        <v>515404.35093333333</v>
      </c>
      <c r="P150" s="12" t="s">
        <v>491</v>
      </c>
    </row>
    <row r="151" spans="1:16">
      <c r="A151" s="34"/>
    </row>
    <row r="152" spans="1:16">
      <c r="A152" s="34" t="s">
        <v>43</v>
      </c>
      <c r="F152" s="22"/>
      <c r="G152" s="22"/>
      <c r="H152" s="32">
        <f>'Sisend-Gen'!$B$332*H29</f>
        <v>1022212.1739130435</v>
      </c>
      <c r="I152" s="32">
        <f>'Sisend-Gen'!$B$332*I29</f>
        <v>1022212.1739130435</v>
      </c>
      <c r="J152" s="32">
        <f>'Sisend-Gen'!$B$332*J29</f>
        <v>1022212.1739130435</v>
      </c>
      <c r="K152" s="32">
        <f>'Sisend-Gen'!$B$332*K29</f>
        <v>1022212.1739130435</v>
      </c>
      <c r="L152" s="32">
        <f>'Sisend-Gen'!$B$332*L29</f>
        <v>1022212.1739130435</v>
      </c>
      <c r="M152" s="32">
        <f>'Sisend-Gen'!$B$332*M29</f>
        <v>1022212.1739130435</v>
      </c>
      <c r="N152" s="32">
        <f>'Sisend-Gen'!$B$332*N29</f>
        <v>1022212.1739130435</v>
      </c>
      <c r="O152" s="32">
        <f>'Sisend-Gen'!$B$332*O29</f>
        <v>1022212.1739130435</v>
      </c>
      <c r="P152" s="12" t="s">
        <v>491</v>
      </c>
    </row>
    <row r="153" spans="1:16">
      <c r="A153" s="34"/>
    </row>
    <row r="154" spans="1:16">
      <c r="A154" s="34" t="s">
        <v>51</v>
      </c>
      <c r="F154" s="22"/>
      <c r="G154" s="22"/>
      <c r="H154" s="32">
        <f>'Sisend-Gen'!$B$332*H38</f>
        <v>2097070.990990991</v>
      </c>
      <c r="I154" s="32">
        <f>'Sisend-Gen'!$B$332*I38</f>
        <v>2097070.990990991</v>
      </c>
      <c r="J154" s="32">
        <f>'Sisend-Gen'!$B$332*J38</f>
        <v>2097070.990990991</v>
      </c>
      <c r="K154" s="32">
        <f>'Sisend-Gen'!$B$332*K38</f>
        <v>2097070.990990991</v>
      </c>
      <c r="L154" s="32">
        <f>'Sisend-Gen'!$B$332*L38</f>
        <v>2097070.990990991</v>
      </c>
      <c r="M154" s="32">
        <f>'Sisend-Gen'!$B$332*M38</f>
        <v>2097070.990990991</v>
      </c>
      <c r="N154" s="32">
        <f>'Sisend-Gen'!$B$332*N38</f>
        <v>2097070.990990991</v>
      </c>
      <c r="O154" s="32">
        <f>'Sisend-Gen'!$B$332*O38</f>
        <v>2097070.990990991</v>
      </c>
      <c r="P154" s="12" t="s">
        <v>491</v>
      </c>
    </row>
    <row r="155" spans="1:16">
      <c r="A155" s="34"/>
    </row>
    <row r="156" spans="1:16">
      <c r="A156" s="34" t="s">
        <v>60</v>
      </c>
      <c r="F156" s="22"/>
      <c r="G156" s="22"/>
      <c r="H156" s="32">
        <f>'Sisend-Gen'!$B$332*H50</f>
        <v>63375.529023231342</v>
      </c>
      <c r="I156" s="32">
        <f>'Sisend-Gen'!$B$332*I50</f>
        <v>63375.529023231342</v>
      </c>
      <c r="J156" s="32">
        <f>'Sisend-Gen'!$B$332*J50</f>
        <v>63375.529023231342</v>
      </c>
      <c r="K156" s="32">
        <f>'Sisend-Gen'!$B$332*K50</f>
        <v>63375.529023231342</v>
      </c>
      <c r="L156" s="32">
        <f>'Sisend-Gen'!$B$332*L50</f>
        <v>63375.529023231342</v>
      </c>
      <c r="M156" s="32">
        <f>'Sisend-Gen'!$B$332*M50</f>
        <v>63375.529023231342</v>
      </c>
      <c r="N156" s="32">
        <f>'Sisend-Gen'!$B$332*N50</f>
        <v>63375.529023231342</v>
      </c>
      <c r="O156" s="32">
        <f>'Sisend-Gen'!$B$332*O50</f>
        <v>63375.529023231342</v>
      </c>
      <c r="P156" s="12" t="s">
        <v>491</v>
      </c>
    </row>
    <row r="157" spans="1:16">
      <c r="A157" s="34"/>
    </row>
    <row r="158" spans="1:16">
      <c r="A158" s="34" t="s">
        <v>525</v>
      </c>
      <c r="F158" s="22"/>
      <c r="G158" s="22"/>
      <c r="H158" s="32">
        <f>'Sisend-Gen'!$B$332*H59</f>
        <v>504100.23645263433</v>
      </c>
      <c r="I158" s="32">
        <f>'Sisend-Gen'!$B$332*I59</f>
        <v>504100.23645263433</v>
      </c>
      <c r="J158" s="32">
        <f>'Sisend-Gen'!$B$332*J59</f>
        <v>504100.23645263433</v>
      </c>
      <c r="K158" s="32">
        <f>'Sisend-Gen'!$B$332*K59</f>
        <v>504100.23645263433</v>
      </c>
      <c r="L158" s="32">
        <f>'Sisend-Gen'!$B$332*L59</f>
        <v>504100.23645263433</v>
      </c>
      <c r="M158" s="32">
        <f>'Sisend-Gen'!$B$332*M59</f>
        <v>504100.23645263433</v>
      </c>
      <c r="N158" s="32">
        <f>'Sisend-Gen'!$B$332*N59</f>
        <v>504100.23645263433</v>
      </c>
      <c r="O158" s="32">
        <f>'Sisend-Gen'!$B$332*O59</f>
        <v>504100.23645263433</v>
      </c>
      <c r="P158" s="12" t="s">
        <v>491</v>
      </c>
    </row>
    <row r="159" spans="1:16">
      <c r="A159" s="34"/>
    </row>
    <row r="160" spans="1:16">
      <c r="A160" s="34" t="s">
        <v>526</v>
      </c>
      <c r="F160" s="22"/>
      <c r="G160" s="22"/>
      <c r="H160" s="32">
        <f>'Sisend-Gen'!$B$332*H68</f>
        <v>54829.549549549549</v>
      </c>
      <c r="I160" s="32">
        <f>'Sisend-Gen'!$B$332*I68</f>
        <v>54829.549549549549</v>
      </c>
      <c r="J160" s="32">
        <f>'Sisend-Gen'!$B$332*J68</f>
        <v>54829.549549549549</v>
      </c>
      <c r="K160" s="32">
        <f>'Sisend-Gen'!$B$332*K68</f>
        <v>54829.549549549549</v>
      </c>
      <c r="L160" s="32">
        <f>'Sisend-Gen'!$B$332*L68</f>
        <v>54829.549549549549</v>
      </c>
      <c r="M160" s="32">
        <f>'Sisend-Gen'!$B$332*M68</f>
        <v>54829.549549549549</v>
      </c>
      <c r="N160" s="32">
        <f>'Sisend-Gen'!$B$332*N68</f>
        <v>54829.549549549549</v>
      </c>
      <c r="O160" s="32">
        <f>'Sisend-Gen'!$B$332*O68</f>
        <v>54829.549549549549</v>
      </c>
      <c r="P160" s="12" t="s">
        <v>491</v>
      </c>
    </row>
    <row r="161" spans="1:16">
      <c r="A161" s="34"/>
    </row>
    <row r="162" spans="1:16">
      <c r="A162" s="34" t="s">
        <v>510</v>
      </c>
      <c r="F162" s="22"/>
      <c r="G162" s="22"/>
      <c r="H162" s="32">
        <f>'Sisend-Gen'!$B$332*H70</f>
        <v>4256992.8308627829</v>
      </c>
      <c r="I162" s="32">
        <f>'Sisend-Gen'!$B$332*I70</f>
        <v>4256992.8308627829</v>
      </c>
      <c r="J162" s="32">
        <f>'Sisend-Gen'!$B$332*J70</f>
        <v>4256992.8308627829</v>
      </c>
      <c r="K162" s="32">
        <f>'Sisend-Gen'!$B$332*K70</f>
        <v>4256992.8308627829</v>
      </c>
      <c r="L162" s="32">
        <f>'Sisend-Gen'!$B$332*L70</f>
        <v>4256992.8308627829</v>
      </c>
      <c r="M162" s="32">
        <f>'Sisend-Gen'!$B$332*M70</f>
        <v>4256992.8308627829</v>
      </c>
      <c r="N162" s="32">
        <f>'Sisend-Gen'!$B$332*N70</f>
        <v>4256992.8308627829</v>
      </c>
      <c r="O162" s="32">
        <f>'Sisend-Gen'!$B$332*O70</f>
        <v>4256992.8308627829</v>
      </c>
      <c r="P162" s="12" t="s">
        <v>491</v>
      </c>
    </row>
    <row r="163" spans="1:16">
      <c r="A163" s="34"/>
    </row>
    <row r="164" spans="1:16">
      <c r="A164" s="2" t="s">
        <v>527</v>
      </c>
      <c r="B164" s="2"/>
      <c r="C164" s="2"/>
      <c r="D164" s="2"/>
      <c r="E164" s="2"/>
      <c r="F164" s="2"/>
      <c r="G164" s="2"/>
      <c r="H164" s="2"/>
      <c r="I164" s="2"/>
      <c r="J164" s="2"/>
      <c r="K164" s="2"/>
      <c r="L164" s="2"/>
      <c r="M164" s="2"/>
      <c r="N164" s="2"/>
      <c r="O164" s="2"/>
    </row>
    <row r="165" spans="1:16">
      <c r="A165" s="34"/>
    </row>
    <row r="166" spans="1:16">
      <c r="A166" s="34" t="s">
        <v>95</v>
      </c>
      <c r="F166" s="22"/>
      <c r="G166" s="22"/>
      <c r="H166" s="32">
        <f>'Sisend-Gen'!$B$332*H81</f>
        <v>171968.16</v>
      </c>
      <c r="I166" s="32">
        <f>'Sisend-Gen'!$B$332*I81</f>
        <v>171968.16</v>
      </c>
      <c r="J166" s="32">
        <f>'Sisend-Gen'!$B$332*J81</f>
        <v>171968.16</v>
      </c>
      <c r="K166" s="32">
        <f>'Sisend-Gen'!$B$332*K81</f>
        <v>171968.16</v>
      </c>
      <c r="L166" s="32">
        <f>'Sisend-Gen'!$B$332*L81</f>
        <v>171968.16</v>
      </c>
      <c r="M166" s="32">
        <f>'Sisend-Gen'!$B$332*M81</f>
        <v>171968.16</v>
      </c>
      <c r="N166" s="32">
        <f>'Sisend-Gen'!$B$332*N81</f>
        <v>171968.16</v>
      </c>
      <c r="O166" s="32">
        <f>'Sisend-Gen'!$B$332*O81</f>
        <v>171968.16</v>
      </c>
      <c r="P166" s="12" t="s">
        <v>491</v>
      </c>
    </row>
    <row r="167" spans="1:16">
      <c r="A167" s="34"/>
    </row>
    <row r="168" spans="1:16">
      <c r="A168" s="34" t="s">
        <v>43</v>
      </c>
      <c r="F168" s="22"/>
      <c r="G168" s="22"/>
      <c r="H168" s="32">
        <f>'Sisend-Gen'!$B$332*H90</f>
        <v>144862.60869565219</v>
      </c>
      <c r="I168" s="32">
        <f>'Sisend-Gen'!$B$332*I90</f>
        <v>144862.60869565219</v>
      </c>
      <c r="J168" s="32">
        <f>'Sisend-Gen'!$B$332*J90</f>
        <v>144862.60869565219</v>
      </c>
      <c r="K168" s="32">
        <f>'Sisend-Gen'!$B$332*K90</f>
        <v>144862.60869565219</v>
      </c>
      <c r="L168" s="32">
        <f>'Sisend-Gen'!$B$332*L90</f>
        <v>144862.60869565219</v>
      </c>
      <c r="M168" s="32">
        <f>'Sisend-Gen'!$B$332*M90</f>
        <v>144862.60869565219</v>
      </c>
      <c r="N168" s="32">
        <f>'Sisend-Gen'!$B$332*N90</f>
        <v>144862.60869565219</v>
      </c>
      <c r="O168" s="32">
        <f>'Sisend-Gen'!$B$332*O90</f>
        <v>144862.60869565219</v>
      </c>
      <c r="P168" s="12" t="s">
        <v>491</v>
      </c>
    </row>
    <row r="169" spans="1:16">
      <c r="A169" s="34"/>
    </row>
    <row r="170" spans="1:16">
      <c r="A170" s="34" t="s">
        <v>51</v>
      </c>
      <c r="F170" s="22"/>
      <c r="G170" s="22"/>
      <c r="H170" s="32">
        <f>'Sisend-Gen'!$B$332*H99</f>
        <v>55935.135135135133</v>
      </c>
      <c r="I170" s="32">
        <f>'Sisend-Gen'!$B$332*I99</f>
        <v>55935.135135135133</v>
      </c>
      <c r="J170" s="32">
        <f>'Sisend-Gen'!$B$332*J99</f>
        <v>55935.135135135133</v>
      </c>
      <c r="K170" s="32">
        <f>'Sisend-Gen'!$B$332*K99</f>
        <v>55935.135135135133</v>
      </c>
      <c r="L170" s="32">
        <f>'Sisend-Gen'!$B$332*L99</f>
        <v>55935.135135135133</v>
      </c>
      <c r="M170" s="32">
        <f>'Sisend-Gen'!$B$332*M99</f>
        <v>55935.135135135133</v>
      </c>
      <c r="N170" s="32">
        <f>'Sisend-Gen'!$B$332*N99</f>
        <v>55935.135135135133</v>
      </c>
      <c r="O170" s="32">
        <f>'Sisend-Gen'!$B$332*O99</f>
        <v>55935.135135135133</v>
      </c>
      <c r="P170" s="12" t="s">
        <v>491</v>
      </c>
    </row>
    <row r="171" spans="1:16">
      <c r="A171" s="34"/>
    </row>
    <row r="172" spans="1:16">
      <c r="A172" s="34" t="s">
        <v>60</v>
      </c>
      <c r="F172" s="22"/>
      <c r="G172" s="22"/>
      <c r="H172" s="32">
        <f>'Sisend-Gen'!$B$332*H108</f>
        <v>19219.752526</v>
      </c>
      <c r="I172" s="32">
        <f>'Sisend-Gen'!$B$332*I108</f>
        <v>19219.752526</v>
      </c>
      <c r="J172" s="32">
        <f>'Sisend-Gen'!$B$332*J108</f>
        <v>19219.752526</v>
      </c>
      <c r="K172" s="32">
        <f>'Sisend-Gen'!$B$332*K108</f>
        <v>19219.752526</v>
      </c>
      <c r="L172" s="32">
        <f>'Sisend-Gen'!$B$332*L108</f>
        <v>19219.752526</v>
      </c>
      <c r="M172" s="32">
        <f>'Sisend-Gen'!$B$332*M108</f>
        <v>19219.752526</v>
      </c>
      <c r="N172" s="32">
        <f>'Sisend-Gen'!$B$332*N108</f>
        <v>19219.752526</v>
      </c>
      <c r="O172" s="32">
        <f>'Sisend-Gen'!$B$332*O108</f>
        <v>19219.752526</v>
      </c>
      <c r="P172" s="12" t="s">
        <v>491</v>
      </c>
    </row>
    <row r="173" spans="1:16">
      <c r="A173" s="34"/>
    </row>
    <row r="174" spans="1:16">
      <c r="A174" s="34" t="s">
        <v>66</v>
      </c>
      <c r="F174" s="22"/>
      <c r="G174" s="22"/>
      <c r="H174" s="32">
        <f>'Sisend-Gen'!$B$332*H117</f>
        <v>245700.00000000003</v>
      </c>
      <c r="I174" s="32">
        <f>'Sisend-Gen'!$B$332*I117</f>
        <v>245700.00000000003</v>
      </c>
      <c r="J174" s="32">
        <f>'Sisend-Gen'!$B$332*J117</f>
        <v>245700.00000000003</v>
      </c>
      <c r="K174" s="32">
        <f>'Sisend-Gen'!$B$332*K117</f>
        <v>245700.00000000003</v>
      </c>
      <c r="L174" s="32">
        <f>'Sisend-Gen'!$B$332*L117</f>
        <v>245700.00000000003</v>
      </c>
      <c r="M174" s="32">
        <f>'Sisend-Gen'!$B$332*M117</f>
        <v>245700.00000000003</v>
      </c>
      <c r="N174" s="32">
        <f>'Sisend-Gen'!$B$332*N117</f>
        <v>245700.00000000003</v>
      </c>
      <c r="O174" s="32">
        <f>'Sisend-Gen'!$B$332*O117</f>
        <v>245700.00000000003</v>
      </c>
      <c r="P174" s="12" t="s">
        <v>491</v>
      </c>
    </row>
    <row r="175" spans="1:16">
      <c r="A175" s="34"/>
    </row>
    <row r="176" spans="1:16">
      <c r="A176" s="34" t="s">
        <v>526</v>
      </c>
      <c r="H176" s="107">
        <f>'Sisend-Gen'!$B$332*H126</f>
        <v>0</v>
      </c>
      <c r="I176" s="107">
        <f>'Sisend-Gen'!$B$332*I126</f>
        <v>0</v>
      </c>
      <c r="J176" s="107">
        <f>'Sisend-Gen'!$B$332*J126</f>
        <v>0</v>
      </c>
      <c r="K176" s="107">
        <f>'Sisend-Gen'!$B$332*K126</f>
        <v>0</v>
      </c>
      <c r="L176" s="107">
        <f>'Sisend-Gen'!$B$332*L126</f>
        <v>0</v>
      </c>
      <c r="M176" s="107">
        <f>'Sisend-Gen'!$B$332*M126</f>
        <v>0</v>
      </c>
      <c r="N176" s="107">
        <f>'Sisend-Gen'!$B$332*N126</f>
        <v>0</v>
      </c>
      <c r="O176" s="107">
        <f>'Sisend-Gen'!$B$332*O126</f>
        <v>0</v>
      </c>
    </row>
    <row r="177" spans="1:16">
      <c r="A177" s="34"/>
    </row>
    <row r="178" spans="1:16">
      <c r="A178" s="34" t="s">
        <v>70</v>
      </c>
      <c r="F178" s="22"/>
      <c r="G178" s="22"/>
      <c r="H178" s="32">
        <f>'Sisend-Gen'!$B$332*H135</f>
        <v>92295.426868965515</v>
      </c>
      <c r="I178" s="32">
        <f>'Sisend-Gen'!$B$332*I135</f>
        <v>92295.426868965515</v>
      </c>
      <c r="J178" s="32">
        <f>'Sisend-Gen'!$B$332*J135</f>
        <v>92295.426868965515</v>
      </c>
      <c r="K178" s="32">
        <f>'Sisend-Gen'!$B$332*K135</f>
        <v>92295.426868965515</v>
      </c>
      <c r="L178" s="32">
        <f>'Sisend-Gen'!$B$332*L135</f>
        <v>92295.426868965515</v>
      </c>
      <c r="M178" s="32">
        <f>'Sisend-Gen'!$B$332*M135</f>
        <v>92295.426868965515</v>
      </c>
      <c r="N178" s="32">
        <f>'Sisend-Gen'!$B$332*N135</f>
        <v>92295.426868965515</v>
      </c>
      <c r="O178" s="32">
        <f>'Sisend-Gen'!$B$332*O135</f>
        <v>92295.426868965515</v>
      </c>
      <c r="P178" s="12" t="s">
        <v>491</v>
      </c>
    </row>
    <row r="179" spans="1:16">
      <c r="A179" s="34"/>
    </row>
    <row r="180" spans="1:16">
      <c r="A180" s="34" t="s">
        <v>80</v>
      </c>
      <c r="F180" s="22"/>
      <c r="G180" s="22"/>
      <c r="H180" s="32">
        <f>'Sisend-Gen'!$B$332*H144</f>
        <v>12300.351107279692</v>
      </c>
      <c r="I180" s="32">
        <f>'Sisend-Gen'!$B$332*I144</f>
        <v>12300.351107279692</v>
      </c>
      <c r="J180" s="32">
        <f>'Sisend-Gen'!$B$332*J144</f>
        <v>12300.351107279692</v>
      </c>
      <c r="K180" s="32">
        <f>'Sisend-Gen'!$B$332*K144</f>
        <v>12300.351107279692</v>
      </c>
      <c r="L180" s="32">
        <f>'Sisend-Gen'!$B$332*L144</f>
        <v>12300.351107279692</v>
      </c>
      <c r="M180" s="32">
        <f>'Sisend-Gen'!$B$332*M144</f>
        <v>12300.351107279692</v>
      </c>
      <c r="N180" s="32">
        <f>'Sisend-Gen'!$B$332*N144</f>
        <v>12300.351107279692</v>
      </c>
      <c r="O180" s="32">
        <f>'Sisend-Gen'!$B$332*O144</f>
        <v>12300.351107279692</v>
      </c>
      <c r="P180" s="12" t="s">
        <v>491</v>
      </c>
    </row>
    <row r="182" spans="1:16" s="34" customFormat="1">
      <c r="A182" s="34" t="s">
        <v>523</v>
      </c>
      <c r="F182" s="22"/>
      <c r="G182" s="22"/>
      <c r="H182" s="32">
        <f>'Sisend-Gen'!$B$332*H146</f>
        <v>742281.43433303258</v>
      </c>
      <c r="I182" s="32">
        <f>'Sisend-Gen'!$B$332*I146</f>
        <v>742281.43433303258</v>
      </c>
      <c r="J182" s="32">
        <f>'Sisend-Gen'!$B$332*J146</f>
        <v>742281.43433303258</v>
      </c>
      <c r="K182" s="32">
        <f>'Sisend-Gen'!$B$332*K146</f>
        <v>742281.43433303258</v>
      </c>
      <c r="L182" s="32">
        <f>'Sisend-Gen'!$B$332*L146</f>
        <v>742281.43433303258</v>
      </c>
      <c r="M182" s="32">
        <f>'Sisend-Gen'!$B$332*M146</f>
        <v>742281.43433303258</v>
      </c>
      <c r="N182" s="32">
        <f>'Sisend-Gen'!$B$332*N146</f>
        <v>742281.43433303258</v>
      </c>
      <c r="O182" s="32">
        <f>'Sisend-Gen'!$B$332*O146</f>
        <v>742281.43433303258</v>
      </c>
      <c r="P182" s="12" t="s">
        <v>491</v>
      </c>
    </row>
    <row r="184" spans="1:16">
      <c r="A184" s="2" t="s">
        <v>528</v>
      </c>
      <c r="B184" s="2"/>
      <c r="C184" s="2"/>
      <c r="D184" s="2"/>
      <c r="E184" s="2"/>
      <c r="F184" s="2"/>
      <c r="G184" s="2"/>
      <c r="H184" s="2"/>
      <c r="I184" s="2"/>
      <c r="J184" s="2"/>
      <c r="K184" s="2"/>
      <c r="L184" s="2"/>
      <c r="M184" s="2"/>
      <c r="N184" s="2"/>
      <c r="O184" s="2"/>
    </row>
    <row r="186" spans="1:16">
      <c r="A186" s="34" t="s">
        <v>529</v>
      </c>
      <c r="F186" s="22"/>
      <c r="G186" s="22"/>
      <c r="H186" s="32">
        <f>H70+H146</f>
        <v>961398897.1530416</v>
      </c>
      <c r="I186" s="32">
        <f t="shared" ref="I186:O186" si="19">I70+I146</f>
        <v>961398897.1530416</v>
      </c>
      <c r="J186" s="32">
        <f t="shared" si="19"/>
        <v>961398897.1530416</v>
      </c>
      <c r="K186" s="32">
        <f t="shared" si="19"/>
        <v>961398897.1530416</v>
      </c>
      <c r="L186" s="32">
        <f t="shared" si="19"/>
        <v>961398897.1530416</v>
      </c>
      <c r="M186" s="32">
        <f t="shared" si="19"/>
        <v>961398897.1530416</v>
      </c>
      <c r="N186" s="32">
        <f t="shared" si="19"/>
        <v>961398897.1530416</v>
      </c>
      <c r="O186" s="32">
        <f t="shared" si="19"/>
        <v>961398897.1530416</v>
      </c>
      <c r="P186" s="12" t="s">
        <v>491</v>
      </c>
    </row>
    <row r="188" spans="1:16">
      <c r="A188" s="34" t="s">
        <v>530</v>
      </c>
      <c r="F188" s="22"/>
      <c r="G188" s="22"/>
      <c r="H188" s="32">
        <f t="shared" ref="H188:O188" si="20">H162+H182</f>
        <v>4999274.2651958158</v>
      </c>
      <c r="I188" s="32">
        <f t="shared" si="20"/>
        <v>4999274.2651958158</v>
      </c>
      <c r="J188" s="32">
        <f t="shared" si="20"/>
        <v>4999274.2651958158</v>
      </c>
      <c r="K188" s="32">
        <f t="shared" si="20"/>
        <v>4999274.2651958158</v>
      </c>
      <c r="L188" s="32">
        <f t="shared" si="20"/>
        <v>4999274.2651958158</v>
      </c>
      <c r="M188" s="32">
        <f t="shared" si="20"/>
        <v>4999274.2651958158</v>
      </c>
      <c r="N188" s="32">
        <f t="shared" si="20"/>
        <v>4999274.2651958158</v>
      </c>
      <c r="O188" s="32">
        <f t="shared" si="20"/>
        <v>4999274.2651958158</v>
      </c>
      <c r="P188" s="12" t="s">
        <v>491</v>
      </c>
    </row>
    <row r="190" spans="1:16">
      <c r="A190" s="34" t="s">
        <v>531</v>
      </c>
      <c r="F190" s="22"/>
      <c r="G190" s="22"/>
      <c r="H190" s="32">
        <f>H186-'Arvutuslik tulu&amp;kulu'!H$186</f>
        <v>155916015.74064374</v>
      </c>
      <c r="I190" s="32">
        <f>I186-'Arvutuslik tulu&amp;kulu'!I$186</f>
        <v>155916015.74064374</v>
      </c>
      <c r="J190" s="32">
        <f>J186-'Arvutuslik tulu&amp;kulu'!J$186</f>
        <v>155916015.74064374</v>
      </c>
      <c r="K190" s="32">
        <f>K186-'Arvutuslik tulu&amp;kulu'!K$186</f>
        <v>155916015.74064374</v>
      </c>
      <c r="L190" s="32">
        <f>L186-'Arvutuslik tulu&amp;kulu'!L$186</f>
        <v>155916015.74064374</v>
      </c>
      <c r="M190" s="32">
        <f>M186-'Arvutuslik tulu&amp;kulu'!M$186</f>
        <v>155916015.74064374</v>
      </c>
      <c r="N190" s="32">
        <f>N186-'Arvutuslik tulu&amp;kulu'!N$186</f>
        <v>155916015.74064374</v>
      </c>
      <c r="O190" s="32">
        <f>O186-'Arvutuslik tulu&amp;kulu'!O$186</f>
        <v>155916015.74064374</v>
      </c>
      <c r="P190" s="12" t="s">
        <v>491</v>
      </c>
    </row>
    <row r="192" spans="1:16">
      <c r="A192" s="34" t="s">
        <v>532</v>
      </c>
      <c r="F192" s="22"/>
      <c r="G192" s="22"/>
      <c r="H192" s="32">
        <f>H188-'Arvutuslik tulu&amp;kulu'!H$188</f>
        <v>810763.28185134754</v>
      </c>
      <c r="I192" s="32">
        <f>I188-'Arvutuslik tulu&amp;kulu'!I$188</f>
        <v>810763.28185134754</v>
      </c>
      <c r="J192" s="32">
        <f>J188-'Arvutuslik tulu&amp;kulu'!J$188</f>
        <v>810763.28185134754</v>
      </c>
      <c r="K192" s="32">
        <f>K188-'Arvutuslik tulu&amp;kulu'!K$188</f>
        <v>810763.28185134754</v>
      </c>
      <c r="L192" s="32">
        <f>L188-'Arvutuslik tulu&amp;kulu'!L$188</f>
        <v>810763.28185134754</v>
      </c>
      <c r="M192" s="32">
        <f>M188-'Arvutuslik tulu&amp;kulu'!M$188</f>
        <v>810763.28185134754</v>
      </c>
      <c r="N192" s="32">
        <f>N188-'Arvutuslik tulu&amp;kulu'!N$188</f>
        <v>810763.28185134754</v>
      </c>
      <c r="O192" s="32">
        <f>O188-'Arvutuslik tulu&amp;kulu'!O$188</f>
        <v>810763.28185134754</v>
      </c>
      <c r="P192" s="12" t="s">
        <v>491</v>
      </c>
    </row>
  </sheetData>
  <pageMargins left="0.7" right="0.7" top="0.75" bottom="0.75" header="0.3" footer="0.3"/>
  <pageSetup paperSize="9" orientation="portrait" verticalDpi="0" r:id="rId1"/>
  <headerFooter>
    <oddFooter>&amp;C&amp;7&amp;B&amp;"Arial"Document Classification: KPMG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C8DD6-C86E-4EA5-9084-E05834407494}">
  <dimension ref="A1:P192"/>
  <sheetViews>
    <sheetView showGridLines="0" zoomScale="85" zoomScaleNormal="85" workbookViewId="0">
      <selection activeCell="R5" sqref="R5"/>
    </sheetView>
  </sheetViews>
  <sheetFormatPr defaultRowHeight="14.4"/>
  <cols>
    <col min="6" max="7" width="16.5546875" customWidth="1"/>
    <col min="8" max="15" width="16.5546875" bestFit="1" customWidth="1"/>
    <col min="16" max="16" width="8.88671875" style="37"/>
  </cols>
  <sheetData>
    <row r="1" spans="1:16">
      <c r="A1" s="1"/>
      <c r="B1" s="1"/>
      <c r="C1" s="1"/>
      <c r="D1" s="1"/>
      <c r="E1" s="1"/>
      <c r="F1" s="1"/>
      <c r="G1" s="1"/>
      <c r="H1" s="1"/>
      <c r="I1" s="1"/>
      <c r="J1" s="1"/>
      <c r="K1" s="1"/>
      <c r="L1" s="1"/>
      <c r="M1" s="1"/>
      <c r="N1" s="1"/>
      <c r="O1" s="1"/>
    </row>
    <row r="2" spans="1:16">
      <c r="A2" s="2" t="s">
        <v>488</v>
      </c>
      <c r="B2" s="2"/>
      <c r="C2" s="2"/>
      <c r="D2" s="2"/>
      <c r="E2" s="2"/>
      <c r="F2" s="2"/>
      <c r="G2" s="2"/>
      <c r="H2" s="2"/>
      <c r="I2" s="2"/>
      <c r="J2" s="2"/>
      <c r="K2" s="2"/>
      <c r="L2" s="2"/>
      <c r="M2" s="2"/>
      <c r="N2" s="2"/>
      <c r="O2" s="2"/>
    </row>
    <row r="3" spans="1:16">
      <c r="A3" s="14"/>
      <c r="B3" s="1"/>
      <c r="C3" s="1"/>
      <c r="D3" s="1"/>
      <c r="E3" s="1"/>
      <c r="F3" s="1"/>
      <c r="G3" s="1"/>
      <c r="H3" s="1"/>
      <c r="I3" s="1"/>
      <c r="J3" s="1"/>
    </row>
    <row r="4" spans="1:16">
      <c r="A4" s="4"/>
      <c r="B4" s="4"/>
      <c r="C4" s="4"/>
      <c r="D4" s="4"/>
      <c r="E4" s="5" t="s">
        <v>14</v>
      </c>
      <c r="F4" s="6">
        <f>'Sensitiivsus (2)'!F4</f>
        <v>1</v>
      </c>
      <c r="G4" s="4">
        <f>'Sensitiivsus (2)'!G4</f>
        <v>2</v>
      </c>
      <c r="H4" s="4">
        <f>'Sensitiivsus (2)'!H4</f>
        <v>3</v>
      </c>
      <c r="I4" s="4">
        <f>'Sensitiivsus (2)'!I4</f>
        <v>4</v>
      </c>
      <c r="J4" s="4">
        <f>'Sensitiivsus (2)'!J4</f>
        <v>5</v>
      </c>
      <c r="K4" s="4">
        <f>'Sensitiivsus (2)'!K4</f>
        <v>6</v>
      </c>
      <c r="L4" s="4">
        <f>'Sensitiivsus (2)'!L4</f>
        <v>7</v>
      </c>
      <c r="M4" s="4">
        <f>'Sensitiivsus (2)'!M4</f>
        <v>8</v>
      </c>
      <c r="N4" s="4">
        <f>'Sensitiivsus (2)'!N4</f>
        <v>9</v>
      </c>
      <c r="O4" s="4">
        <f>'Sensitiivsus (2)'!O4</f>
        <v>10</v>
      </c>
    </row>
    <row r="5" spans="1:16">
      <c r="A5" s="4"/>
      <c r="B5" s="4"/>
      <c r="C5" s="4"/>
      <c r="D5" s="4"/>
      <c r="E5" s="5" t="s">
        <v>15</v>
      </c>
      <c r="F5" s="7">
        <f>'Sensitiivsus (2)'!F5</f>
        <v>44197</v>
      </c>
      <c r="G5" s="7">
        <f>'Sensitiivsus (2)'!G5</f>
        <v>44562</v>
      </c>
      <c r="H5" s="7">
        <f>'Sensitiivsus (2)'!H5</f>
        <v>44927</v>
      </c>
      <c r="I5" s="7">
        <f>'Sensitiivsus (2)'!I5</f>
        <v>45292</v>
      </c>
      <c r="J5" s="7">
        <f>'Sensitiivsus (2)'!J5</f>
        <v>45658</v>
      </c>
      <c r="K5" s="7">
        <f>'Sensitiivsus (2)'!K5</f>
        <v>46023</v>
      </c>
      <c r="L5" s="7">
        <f>'Sensitiivsus (2)'!L5</f>
        <v>46388</v>
      </c>
      <c r="M5" s="7">
        <f>'Sensitiivsus (2)'!M5</f>
        <v>46753</v>
      </c>
      <c r="N5" s="7">
        <f>'Sensitiivsus (2)'!N5</f>
        <v>47119</v>
      </c>
      <c r="O5" s="7">
        <f>'Sensitiivsus (2)'!O5</f>
        <v>47484</v>
      </c>
    </row>
    <row r="6" spans="1:16">
      <c r="A6" s="4"/>
      <c r="B6" s="4"/>
      <c r="C6" s="4"/>
      <c r="D6" s="4"/>
      <c r="E6" s="5" t="s">
        <v>16</v>
      </c>
      <c r="F6" s="7">
        <f>'Sensitiivsus (2)'!F6</f>
        <v>44561</v>
      </c>
      <c r="G6" s="7">
        <f>'Sensitiivsus (2)'!G6</f>
        <v>44926</v>
      </c>
      <c r="H6" s="7">
        <f>'Sensitiivsus (2)'!H6</f>
        <v>45291</v>
      </c>
      <c r="I6" s="7">
        <f>'Sensitiivsus (2)'!I6</f>
        <v>45657</v>
      </c>
      <c r="J6" s="7">
        <f>'Sensitiivsus (2)'!J6</f>
        <v>46022</v>
      </c>
      <c r="K6" s="7">
        <f>'Sensitiivsus (2)'!K6</f>
        <v>46387</v>
      </c>
      <c r="L6" s="7">
        <f>'Sensitiivsus (2)'!L6</f>
        <v>46752</v>
      </c>
      <c r="M6" s="7">
        <f>'Sensitiivsus (2)'!M6</f>
        <v>47118</v>
      </c>
      <c r="N6" s="7">
        <f>'Sensitiivsus (2)'!N6</f>
        <v>47483</v>
      </c>
      <c r="O6" s="7">
        <f>'Sensitiivsus (2)'!O6</f>
        <v>47848</v>
      </c>
    </row>
    <row r="8" spans="1:16">
      <c r="A8" s="2" t="s">
        <v>489</v>
      </c>
      <c r="B8" s="2"/>
      <c r="C8" s="2"/>
      <c r="D8" s="2"/>
      <c r="E8" s="2"/>
      <c r="F8" s="2"/>
      <c r="G8" s="2"/>
      <c r="H8" s="2"/>
      <c r="I8" s="2"/>
      <c r="J8" s="2"/>
      <c r="K8" s="2"/>
      <c r="L8" s="2"/>
      <c r="M8" s="2"/>
      <c r="N8" s="2"/>
      <c r="O8" s="2"/>
    </row>
    <row r="9" spans="1:16">
      <c r="A9" s="1"/>
      <c r="B9" s="1"/>
      <c r="C9" s="1"/>
      <c r="D9" s="1"/>
      <c r="E9" s="1"/>
      <c r="F9" s="1"/>
      <c r="G9" s="1"/>
      <c r="H9" s="1"/>
      <c r="I9" s="1"/>
      <c r="J9" s="1"/>
      <c r="K9" s="1"/>
      <c r="L9" s="1"/>
      <c r="M9" s="1"/>
      <c r="N9" s="1"/>
      <c r="O9" s="1"/>
    </row>
    <row r="10" spans="1:16">
      <c r="A10" s="14" t="s">
        <v>34</v>
      </c>
      <c r="B10" s="1"/>
      <c r="C10" s="1"/>
      <c r="D10" s="1"/>
      <c r="E10" s="1"/>
      <c r="F10" s="1"/>
      <c r="G10" s="1"/>
      <c r="H10" s="1"/>
      <c r="I10" s="1"/>
      <c r="J10" s="1"/>
      <c r="K10" s="1"/>
      <c r="L10" s="1"/>
      <c r="M10" s="1"/>
      <c r="N10" s="1"/>
      <c r="O10" s="1"/>
    </row>
    <row r="11" spans="1:16">
      <c r="A11" s="1" t="s">
        <v>346</v>
      </c>
      <c r="B11" s="1"/>
      <c r="C11" s="1"/>
      <c r="D11" s="1"/>
      <c r="E11" s="1"/>
      <c r="F11" s="22"/>
      <c r="G11" s="22"/>
      <c r="H11" s="22">
        <v>4.9169999999999998</v>
      </c>
      <c r="I11" s="22">
        <v>4.9169999999999998</v>
      </c>
      <c r="J11" s="22">
        <v>4.9169999999999998</v>
      </c>
      <c r="K11" s="22">
        <v>4.9169999999999998</v>
      </c>
      <c r="L11" s="22">
        <v>4.9169999999999998</v>
      </c>
      <c r="M11" s="22">
        <v>4.9169999999999998</v>
      </c>
      <c r="N11" s="22">
        <v>4.9169999999999998</v>
      </c>
      <c r="O11" s="22">
        <v>4.9169999999999998</v>
      </c>
      <c r="P11" s="37" t="str">
        <f>'Kalk-Elek'!P12</f>
        <v>€/MWh</v>
      </c>
    </row>
    <row r="12" spans="1:16">
      <c r="A12" s="1" t="s">
        <v>353</v>
      </c>
      <c r="B12" s="1"/>
      <c r="C12" s="1"/>
      <c r="D12" s="1"/>
      <c r="E12" s="1"/>
      <c r="F12" s="22"/>
      <c r="G12" s="22"/>
      <c r="H12" s="22">
        <f>'Kalk-Elek'!H22</f>
        <v>1860000</v>
      </c>
      <c r="I12" s="22">
        <f>'Kalk-Elek'!I22</f>
        <v>1860000</v>
      </c>
      <c r="J12" s="22">
        <f>'Kalk-Elek'!J22</f>
        <v>1860000</v>
      </c>
      <c r="K12" s="22">
        <f>'Kalk-Elek'!K22</f>
        <v>1860000</v>
      </c>
      <c r="L12" s="22">
        <f>'Kalk-Elek'!L22</f>
        <v>1860000</v>
      </c>
      <c r="M12" s="22">
        <f>'Kalk-Elek'!M22</f>
        <v>1860000</v>
      </c>
      <c r="N12" s="22">
        <f>'Kalk-Elek'!N22</f>
        <v>1860000</v>
      </c>
      <c r="O12" s="22">
        <f>'Kalk-Elek'!O22</f>
        <v>1860000</v>
      </c>
      <c r="P12" s="12" t="str">
        <f>'Kalk-Elek'!P22</f>
        <v>MWh</v>
      </c>
    </row>
    <row r="13" spans="1:16">
      <c r="A13" s="14" t="s">
        <v>356</v>
      </c>
      <c r="B13" s="1"/>
      <c r="C13" s="1"/>
      <c r="D13" s="1"/>
      <c r="E13" s="1"/>
      <c r="F13" s="1"/>
      <c r="G13" s="1"/>
      <c r="H13" s="1"/>
      <c r="I13" s="1"/>
      <c r="J13" s="1"/>
      <c r="K13" s="1"/>
      <c r="L13" s="1"/>
      <c r="M13" s="1"/>
      <c r="N13" s="1"/>
      <c r="O13" s="1"/>
      <c r="P13" s="12"/>
    </row>
    <row r="14" spans="1:16">
      <c r="A14" s="1" t="s">
        <v>346</v>
      </c>
      <c r="B14" s="1"/>
      <c r="C14" s="1"/>
      <c r="D14" s="1"/>
      <c r="E14" s="1"/>
      <c r="F14" s="22"/>
      <c r="G14" s="22"/>
      <c r="H14" s="22">
        <f>'Sensitiivsus (2)'!H17</f>
        <v>4.9169999999999998</v>
      </c>
      <c r="I14" s="22">
        <f>'Sensitiivsus (2)'!I17</f>
        <v>4.9169999999999998</v>
      </c>
      <c r="J14" s="22">
        <f>'Sensitiivsus (2)'!J17</f>
        <v>4.9169999999999998</v>
      </c>
      <c r="K14" s="22">
        <f>'Sensitiivsus (2)'!K17</f>
        <v>4.9169999999999998</v>
      </c>
      <c r="L14" s="22">
        <f>'Sensitiivsus (2)'!L17</f>
        <v>4.9169999999999998</v>
      </c>
      <c r="M14" s="22">
        <f>'Sensitiivsus (2)'!M17</f>
        <v>4.9169999999999998</v>
      </c>
      <c r="N14" s="22">
        <f>'Sensitiivsus (2)'!N17</f>
        <v>4.9169999999999998</v>
      </c>
      <c r="O14" s="22">
        <f>'Sensitiivsus (2)'!O17</f>
        <v>4.9169999999999998</v>
      </c>
      <c r="P14" s="12" t="str">
        <f>'Kalk-Elek'!P28</f>
        <v>€/MWh</v>
      </c>
    </row>
    <row r="15" spans="1:16">
      <c r="A15" s="1" t="s">
        <v>358</v>
      </c>
      <c r="B15" s="1"/>
      <c r="C15" s="1"/>
      <c r="D15" s="1"/>
      <c r="E15" s="1"/>
      <c r="F15" s="22"/>
      <c r="G15" s="22"/>
      <c r="H15" s="22">
        <f>'Kalk-Elek'!H38</f>
        <v>2824177.777777778</v>
      </c>
      <c r="I15" s="22">
        <f>'Kalk-Elek'!I38</f>
        <v>2824177.777777778</v>
      </c>
      <c r="J15" s="22">
        <f>'Kalk-Elek'!J38</f>
        <v>2824177.777777778</v>
      </c>
      <c r="K15" s="22">
        <f>'Kalk-Elek'!K38</f>
        <v>2824177.777777778</v>
      </c>
      <c r="L15" s="22">
        <f>'Kalk-Elek'!L38</f>
        <v>2824177.777777778</v>
      </c>
      <c r="M15" s="22">
        <f>'Kalk-Elek'!M38</f>
        <v>2824177.777777778</v>
      </c>
      <c r="N15" s="22">
        <f>'Kalk-Elek'!N38</f>
        <v>2824177.777777778</v>
      </c>
      <c r="O15" s="22">
        <f>'Kalk-Elek'!O38</f>
        <v>2824177.777777778</v>
      </c>
      <c r="P15" s="12" t="str">
        <f>'Kalk-Elek'!P38</f>
        <v>MWh</v>
      </c>
    </row>
    <row r="16" spans="1:16">
      <c r="A16" s="14" t="s">
        <v>359</v>
      </c>
      <c r="B16" s="1"/>
      <c r="C16" s="1"/>
      <c r="D16" s="1"/>
      <c r="E16" s="1"/>
      <c r="F16" s="1"/>
      <c r="G16" s="1"/>
      <c r="H16" s="1"/>
      <c r="I16" s="1"/>
      <c r="J16" s="1"/>
      <c r="K16" s="1"/>
      <c r="L16" s="1"/>
      <c r="M16" s="1"/>
      <c r="N16" s="1"/>
      <c r="O16" s="1"/>
      <c r="P16" s="12"/>
    </row>
    <row r="17" spans="1:16">
      <c r="A17" s="1" t="s">
        <v>346</v>
      </c>
      <c r="B17" s="1"/>
      <c r="C17" s="1"/>
      <c r="D17" s="1"/>
      <c r="E17" s="1"/>
      <c r="F17" s="22"/>
      <c r="G17" s="22"/>
      <c r="H17" s="22">
        <f>'Kalk-Elek'!H44</f>
        <v>0.5</v>
      </c>
      <c r="I17" s="22">
        <f>'Kalk-Elek'!I44</f>
        <v>0.5</v>
      </c>
      <c r="J17" s="22">
        <f>'Kalk-Elek'!J44</f>
        <v>0.5</v>
      </c>
      <c r="K17" s="22">
        <f>'Kalk-Elek'!K44</f>
        <v>0.5</v>
      </c>
      <c r="L17" s="22">
        <f>'Kalk-Elek'!L44</f>
        <v>0.5</v>
      </c>
      <c r="M17" s="22">
        <f>'Kalk-Elek'!M44</f>
        <v>0.5</v>
      </c>
      <c r="N17" s="22">
        <f>'Kalk-Elek'!N44</f>
        <v>0.5</v>
      </c>
      <c r="O17" s="22">
        <f>'Kalk-Elek'!O44</f>
        <v>0.5</v>
      </c>
      <c r="P17" s="12" t="str">
        <f>'Kalk-Elek'!P44</f>
        <v>€/MWh</v>
      </c>
    </row>
    <row r="18" spans="1:16">
      <c r="A18" s="1" t="s">
        <v>358</v>
      </c>
      <c r="B18" s="1"/>
      <c r="C18" s="1"/>
      <c r="D18" s="1"/>
      <c r="E18" s="1"/>
      <c r="F18" s="22"/>
      <c r="G18" s="22"/>
      <c r="H18" s="22">
        <f>'Kalk-Elek'!H54</f>
        <v>2606933.333333333</v>
      </c>
      <c r="I18" s="22">
        <f>'Kalk-Elek'!I54</f>
        <v>2606933.333333333</v>
      </c>
      <c r="J18" s="22">
        <f>'Kalk-Elek'!J54</f>
        <v>2606933.333333333</v>
      </c>
      <c r="K18" s="22">
        <f>'Kalk-Elek'!K54</f>
        <v>2606933.333333333</v>
      </c>
      <c r="L18" s="22">
        <f>'Kalk-Elek'!L54</f>
        <v>2606933.333333333</v>
      </c>
      <c r="M18" s="22">
        <f>'Kalk-Elek'!M54</f>
        <v>2606933.333333333</v>
      </c>
      <c r="N18" s="22">
        <f>'Kalk-Elek'!N54</f>
        <v>2606933.333333333</v>
      </c>
      <c r="O18" s="22">
        <f>'Kalk-Elek'!O54</f>
        <v>2606933.333333333</v>
      </c>
      <c r="P18" s="12" t="str">
        <f>'Kalk-Elek'!P54</f>
        <v>MWh</v>
      </c>
    </row>
    <row r="19" spans="1:16">
      <c r="A19" s="1"/>
      <c r="B19" s="1"/>
      <c r="C19" s="1"/>
      <c r="D19" s="1"/>
      <c r="E19" s="1"/>
      <c r="F19" s="1"/>
      <c r="G19" s="1"/>
      <c r="H19" s="1"/>
      <c r="I19" s="1"/>
      <c r="J19" s="1"/>
      <c r="K19" s="1"/>
      <c r="L19" s="1"/>
      <c r="M19" s="1"/>
      <c r="N19" s="1"/>
      <c r="O19" s="1"/>
      <c r="P19" s="12"/>
    </row>
    <row r="20" spans="1:16" s="34" customFormat="1">
      <c r="A20" s="14" t="s">
        <v>490</v>
      </c>
      <c r="B20" s="14"/>
      <c r="C20" s="14"/>
      <c r="D20" s="14"/>
      <c r="E20" s="14"/>
      <c r="F20" s="22"/>
      <c r="G20" s="22"/>
      <c r="H20" s="32">
        <f t="shared" ref="H20:O20" si="0">H11*H12+H14*H15+H17*H18</f>
        <v>24335568.800000001</v>
      </c>
      <c r="I20" s="32">
        <f t="shared" si="0"/>
        <v>24335568.800000001</v>
      </c>
      <c r="J20" s="32">
        <f t="shared" si="0"/>
        <v>24335568.800000001</v>
      </c>
      <c r="K20" s="32">
        <f t="shared" si="0"/>
        <v>24335568.800000001</v>
      </c>
      <c r="L20" s="32">
        <f t="shared" si="0"/>
        <v>24335568.800000001</v>
      </c>
      <c r="M20" s="32">
        <f t="shared" si="0"/>
        <v>24335568.800000001</v>
      </c>
      <c r="N20" s="32">
        <f t="shared" si="0"/>
        <v>24335568.800000001</v>
      </c>
      <c r="O20" s="32">
        <f t="shared" si="0"/>
        <v>24335568.800000001</v>
      </c>
      <c r="P20" s="12" t="s">
        <v>491</v>
      </c>
    </row>
    <row r="22" spans="1:16">
      <c r="A22" s="14" t="s">
        <v>492</v>
      </c>
    </row>
    <row r="23" spans="1:16">
      <c r="A23" s="1" t="s">
        <v>346</v>
      </c>
      <c r="B23" s="1"/>
      <c r="C23" s="1"/>
      <c r="D23" s="1"/>
      <c r="E23" s="1"/>
      <c r="F23" s="22"/>
      <c r="G23" s="22"/>
      <c r="H23" s="22">
        <f>1000*'Sensitiivsus (2)'!$H31/'Sisend-Kütteväärtused'!$N$38</f>
        <v>828.49498327759215</v>
      </c>
      <c r="I23" s="22">
        <f>1000*'Sensitiivsus (2)'!$H31/'Sisend-Kütteväärtused'!$N$38</f>
        <v>828.49498327759215</v>
      </c>
      <c r="J23" s="22">
        <f>1000*'Sensitiivsus (2)'!$H31/'Sisend-Kütteväärtused'!$N$38</f>
        <v>828.49498327759215</v>
      </c>
      <c r="K23" s="22">
        <f>1000*'Sensitiivsus (2)'!$H31/'Sisend-Kütteväärtused'!$N$38</f>
        <v>828.49498327759215</v>
      </c>
      <c r="L23" s="22">
        <f>1000*'Sensitiivsus (2)'!$H31/'Sisend-Kütteväärtused'!$N$38</f>
        <v>828.49498327759215</v>
      </c>
      <c r="M23" s="22">
        <f>1000*'Sensitiivsus (2)'!$H31/'Sisend-Kütteväärtused'!$N$38</f>
        <v>828.49498327759215</v>
      </c>
      <c r="N23" s="22">
        <f>1000*'Sensitiivsus (2)'!$H31/'Sisend-Kütteväärtused'!$N$38</f>
        <v>828.49498327759215</v>
      </c>
      <c r="O23" s="22">
        <f>1000*'Sensitiivsus (2)'!$H31/'Sisend-Kütteväärtused'!$N$38</f>
        <v>828.49498327759215</v>
      </c>
      <c r="P23" s="12" t="s">
        <v>255</v>
      </c>
    </row>
    <row r="24" spans="1:16">
      <c r="A24" s="1" t="s">
        <v>377</v>
      </c>
      <c r="F24" s="22"/>
      <c r="G24" s="22"/>
      <c r="H24" s="22">
        <f>'Sisend-Gen'!H36</f>
        <v>190000</v>
      </c>
      <c r="I24" s="22">
        <f>'Sisend-Gen'!I36</f>
        <v>190000</v>
      </c>
      <c r="J24" s="22">
        <f>'Sisend-Gen'!J36</f>
        <v>190000</v>
      </c>
      <c r="K24" s="22">
        <f>'Sisend-Gen'!K36</f>
        <v>190000</v>
      </c>
      <c r="L24" s="22">
        <f>'Sisend-Gen'!L36</f>
        <v>190000</v>
      </c>
      <c r="M24" s="22">
        <f>'Sisend-Gen'!M36</f>
        <v>190000</v>
      </c>
      <c r="N24" s="22">
        <f>'Sisend-Gen'!N36</f>
        <v>190000</v>
      </c>
      <c r="O24" s="22">
        <f>'Sisend-Gen'!O36</f>
        <v>190000</v>
      </c>
      <c r="P24" s="12" t="s">
        <v>45</v>
      </c>
    </row>
    <row r="25" spans="1:16">
      <c r="A25" s="14" t="s">
        <v>48</v>
      </c>
    </row>
    <row r="26" spans="1:16">
      <c r="A26" s="1" t="s">
        <v>346</v>
      </c>
      <c r="F26" s="22"/>
      <c r="G26" s="22"/>
      <c r="H26" s="22">
        <f t="shared" ref="H26:O26" si="1">H23</f>
        <v>828.49498327759215</v>
      </c>
      <c r="I26" s="22">
        <f t="shared" si="1"/>
        <v>828.49498327759215</v>
      </c>
      <c r="J26" s="22">
        <f t="shared" si="1"/>
        <v>828.49498327759215</v>
      </c>
      <c r="K26" s="22">
        <f t="shared" si="1"/>
        <v>828.49498327759215</v>
      </c>
      <c r="L26" s="22">
        <f t="shared" si="1"/>
        <v>828.49498327759215</v>
      </c>
      <c r="M26" s="22">
        <f t="shared" si="1"/>
        <v>828.49498327759215</v>
      </c>
      <c r="N26" s="22">
        <f t="shared" si="1"/>
        <v>828.49498327759215</v>
      </c>
      <c r="O26" s="22">
        <f t="shared" si="1"/>
        <v>828.49498327759215</v>
      </c>
      <c r="P26" s="12" t="s">
        <v>255</v>
      </c>
    </row>
    <row r="27" spans="1:16">
      <c r="A27" s="1" t="s">
        <v>381</v>
      </c>
      <c r="F27" s="22"/>
      <c r="G27" s="22"/>
      <c r="H27" s="22">
        <v>71000</v>
      </c>
      <c r="I27" s="22">
        <v>71000</v>
      </c>
      <c r="J27" s="22">
        <v>71000</v>
      </c>
      <c r="K27" s="22">
        <v>71000</v>
      </c>
      <c r="L27" s="22">
        <v>71000</v>
      </c>
      <c r="M27" s="22">
        <v>71000</v>
      </c>
      <c r="N27" s="22">
        <v>71000</v>
      </c>
      <c r="O27" s="22">
        <v>71000</v>
      </c>
      <c r="P27" s="12" t="s">
        <v>45</v>
      </c>
    </row>
    <row r="28" spans="1:16">
      <c r="A28" s="1"/>
      <c r="P28" s="12"/>
    </row>
    <row r="29" spans="1:16">
      <c r="A29" s="14" t="s">
        <v>493</v>
      </c>
      <c r="F29" s="22"/>
      <c r="G29" s="22"/>
      <c r="H29" s="32">
        <f t="shared" ref="H29:O29" si="2">H23*H24+H26*H27</f>
        <v>216237190.63545156</v>
      </c>
      <c r="I29" s="32">
        <f t="shared" si="2"/>
        <v>216237190.63545156</v>
      </c>
      <c r="J29" s="32">
        <f t="shared" si="2"/>
        <v>216237190.63545156</v>
      </c>
      <c r="K29" s="32">
        <f t="shared" si="2"/>
        <v>216237190.63545156</v>
      </c>
      <c r="L29" s="32">
        <f t="shared" si="2"/>
        <v>216237190.63545156</v>
      </c>
      <c r="M29" s="32">
        <f t="shared" si="2"/>
        <v>216237190.63545156</v>
      </c>
      <c r="N29" s="32">
        <f t="shared" si="2"/>
        <v>216237190.63545156</v>
      </c>
      <c r="O29" s="32">
        <f t="shared" si="2"/>
        <v>216237190.63545156</v>
      </c>
      <c r="P29" s="12" t="s">
        <v>491</v>
      </c>
    </row>
    <row r="31" spans="1:16">
      <c r="A31" s="34" t="s">
        <v>53</v>
      </c>
    </row>
    <row r="32" spans="1:16">
      <c r="A32" t="s">
        <v>346</v>
      </c>
      <c r="F32" s="22"/>
      <c r="G32" s="22"/>
      <c r="H32" s="22">
        <f>1000*'Sensitiivsus (2)'!$H$35/'Sisend-Kütteväärtused'!$N$39</f>
        <v>651.41141141141156</v>
      </c>
      <c r="I32" s="22">
        <f>1000*'Sensitiivsus (2)'!$H$35/'Sisend-Kütteväärtused'!$N$39</f>
        <v>651.41141141141156</v>
      </c>
      <c r="J32" s="22">
        <f>1000*'Sensitiivsus (2)'!$H$35/'Sisend-Kütteväärtused'!$N$39</f>
        <v>651.41141141141156</v>
      </c>
      <c r="K32" s="22">
        <f>1000*'Sensitiivsus (2)'!$H$35/'Sisend-Kütteväärtused'!$N$39</f>
        <v>651.41141141141156</v>
      </c>
      <c r="L32" s="22">
        <f>1000*'Sensitiivsus (2)'!$H$35/'Sisend-Kütteväärtused'!$N$39</f>
        <v>651.41141141141156</v>
      </c>
      <c r="M32" s="22">
        <f>1000*'Sensitiivsus (2)'!$H$35/'Sisend-Kütteväärtused'!$N$39</f>
        <v>651.41141141141156</v>
      </c>
      <c r="N32" s="22">
        <f>1000*'Sensitiivsus (2)'!$H$35/'Sisend-Kütteväärtused'!$N$39</f>
        <v>651.41141141141156</v>
      </c>
      <c r="O32" s="22">
        <f>1000*'Sensitiivsus (2)'!$H$35/'Sisend-Kütteväärtused'!$N$39</f>
        <v>651.41141141141156</v>
      </c>
      <c r="P32" s="12" t="s">
        <v>255</v>
      </c>
    </row>
    <row r="33" spans="1:16">
      <c r="A33" t="s">
        <v>387</v>
      </c>
      <c r="F33" s="22"/>
      <c r="G33" s="22"/>
      <c r="H33" s="22">
        <f>'Sisend-Gen'!H46</f>
        <v>75000</v>
      </c>
      <c r="I33" s="22">
        <f>'Sisend-Gen'!I46</f>
        <v>75000</v>
      </c>
      <c r="J33" s="22">
        <f>'Sisend-Gen'!J46</f>
        <v>75000</v>
      </c>
      <c r="K33" s="22">
        <f>'Sisend-Gen'!K46</f>
        <v>75000</v>
      </c>
      <c r="L33" s="22">
        <f>'Sisend-Gen'!L46</f>
        <v>75000</v>
      </c>
      <c r="M33" s="22">
        <f>'Sisend-Gen'!M46</f>
        <v>75000</v>
      </c>
      <c r="N33" s="22">
        <f>'Sisend-Gen'!N46</f>
        <v>75000</v>
      </c>
      <c r="O33" s="22">
        <f>'Sisend-Gen'!O46</f>
        <v>75000</v>
      </c>
      <c r="P33" s="12" t="s">
        <v>45</v>
      </c>
    </row>
    <row r="34" spans="1:16">
      <c r="A34" s="34" t="s">
        <v>56</v>
      </c>
    </row>
    <row r="35" spans="1:16">
      <c r="A35" t="s">
        <v>346</v>
      </c>
      <c r="F35" s="22"/>
      <c r="G35" s="22"/>
      <c r="H35" s="22">
        <f t="shared" ref="H35:O35" si="3">H32</f>
        <v>651.41141141141156</v>
      </c>
      <c r="I35" s="22">
        <f t="shared" si="3"/>
        <v>651.41141141141156</v>
      </c>
      <c r="J35" s="22">
        <f t="shared" si="3"/>
        <v>651.41141141141156</v>
      </c>
      <c r="K35" s="22">
        <f t="shared" si="3"/>
        <v>651.41141141141156</v>
      </c>
      <c r="L35" s="22">
        <f t="shared" si="3"/>
        <v>651.41141141141156</v>
      </c>
      <c r="M35" s="22">
        <f t="shared" si="3"/>
        <v>651.41141141141156</v>
      </c>
      <c r="N35" s="22">
        <f t="shared" si="3"/>
        <v>651.41141141141156</v>
      </c>
      <c r="O35" s="22">
        <f t="shared" si="3"/>
        <v>651.41141141141156</v>
      </c>
      <c r="P35" s="12" t="s">
        <v>255</v>
      </c>
    </row>
    <row r="36" spans="1:16">
      <c r="A36" t="s">
        <v>390</v>
      </c>
      <c r="F36" s="22"/>
      <c r="G36" s="22"/>
      <c r="H36" s="22">
        <f>'Sisend-Gen'!H49</f>
        <v>606000</v>
      </c>
      <c r="I36" s="22">
        <f>'Sisend-Gen'!I49</f>
        <v>606000</v>
      </c>
      <c r="J36" s="22">
        <f>'Sisend-Gen'!J49</f>
        <v>606000</v>
      </c>
      <c r="K36" s="22">
        <f>'Sisend-Gen'!K49</f>
        <v>606000</v>
      </c>
      <c r="L36" s="22">
        <f>'Sisend-Gen'!L49</f>
        <v>606000</v>
      </c>
      <c r="M36" s="22">
        <f>'Sisend-Gen'!M49</f>
        <v>606000</v>
      </c>
      <c r="N36" s="22">
        <f>'Sisend-Gen'!N49</f>
        <v>606000</v>
      </c>
      <c r="O36" s="22">
        <f>'Sisend-Gen'!O49</f>
        <v>606000</v>
      </c>
      <c r="P36" s="12" t="s">
        <v>45</v>
      </c>
    </row>
    <row r="38" spans="1:16" s="34" customFormat="1">
      <c r="A38" s="34" t="s">
        <v>494</v>
      </c>
      <c r="F38" s="22"/>
      <c r="G38" s="22"/>
      <c r="H38" s="32">
        <f t="shared" ref="H38:O38" si="4">H32*H33+H35*H36</f>
        <v>443611171.17117131</v>
      </c>
      <c r="I38" s="32">
        <f t="shared" si="4"/>
        <v>443611171.17117131</v>
      </c>
      <c r="J38" s="32">
        <f t="shared" si="4"/>
        <v>443611171.17117131</v>
      </c>
      <c r="K38" s="32">
        <f t="shared" si="4"/>
        <v>443611171.17117131</v>
      </c>
      <c r="L38" s="32">
        <f t="shared" si="4"/>
        <v>443611171.17117131</v>
      </c>
      <c r="M38" s="32">
        <f t="shared" si="4"/>
        <v>443611171.17117131</v>
      </c>
      <c r="N38" s="32">
        <f t="shared" si="4"/>
        <v>443611171.17117131</v>
      </c>
      <c r="O38" s="32">
        <f t="shared" si="4"/>
        <v>443611171.17117131</v>
      </c>
      <c r="P38" s="12" t="s">
        <v>491</v>
      </c>
    </row>
    <row r="40" spans="1:16">
      <c r="A40" s="34" t="s">
        <v>158</v>
      </c>
    </row>
    <row r="41" spans="1:16">
      <c r="A41" t="s">
        <v>346</v>
      </c>
      <c r="F41" s="22"/>
      <c r="G41" s="22"/>
      <c r="H41" s="22">
        <f>'Sensitiivsus (2)'!H23</f>
        <v>8.209199497066221</v>
      </c>
      <c r="I41" s="22">
        <f>'Sensitiivsus (2)'!I23</f>
        <v>8.209199497066221</v>
      </c>
      <c r="J41" s="22">
        <f>'Sensitiivsus (2)'!J23</f>
        <v>8.209199497066221</v>
      </c>
      <c r="K41" s="22">
        <f>'Sensitiivsus (2)'!K23</f>
        <v>8.209199497066221</v>
      </c>
      <c r="L41" s="22">
        <f>'Sensitiivsus (2)'!L23</f>
        <v>8.209199497066221</v>
      </c>
      <c r="M41" s="22">
        <f>'Sensitiivsus (2)'!M23</f>
        <v>8.209199497066221</v>
      </c>
      <c r="N41" s="22">
        <f>'Sensitiivsus (2)'!N23</f>
        <v>8.209199497066221</v>
      </c>
      <c r="O41" s="22">
        <f>'Sensitiivsus (2)'!O23</f>
        <v>8.209199497066221</v>
      </c>
      <c r="P41" s="37" t="str">
        <f>'Kalk-Gaas'!P12</f>
        <v>€/MWh</v>
      </c>
    </row>
    <row r="42" spans="1:16">
      <c r="A42" t="s">
        <v>495</v>
      </c>
      <c r="F42" s="22"/>
      <c r="G42" s="22"/>
      <c r="H42" s="22">
        <f>'Kalk-Gaas'!H22</f>
        <v>639464.75</v>
      </c>
      <c r="I42" s="22">
        <f>'Kalk-Gaas'!I22</f>
        <v>639464.75</v>
      </c>
      <c r="J42" s="22">
        <f>'Kalk-Gaas'!J22</f>
        <v>639464.75</v>
      </c>
      <c r="K42" s="22">
        <f>'Kalk-Gaas'!K22</f>
        <v>639464.75</v>
      </c>
      <c r="L42" s="22">
        <f>'Kalk-Gaas'!L22</f>
        <v>639464.75</v>
      </c>
      <c r="M42" s="22">
        <f>'Kalk-Gaas'!M22</f>
        <v>639464.75</v>
      </c>
      <c r="N42" s="22">
        <f>'Kalk-Gaas'!N22</f>
        <v>639464.75</v>
      </c>
      <c r="O42" s="22">
        <f>'Kalk-Gaas'!O22</f>
        <v>639464.75</v>
      </c>
      <c r="P42" s="37" t="str">
        <f>'Kalk-Gaas'!P22</f>
        <v>MWh</v>
      </c>
    </row>
    <row r="43" spans="1:16">
      <c r="A43" s="34" t="s">
        <v>496</v>
      </c>
    </row>
    <row r="44" spans="1:16">
      <c r="A44" t="s">
        <v>346</v>
      </c>
      <c r="F44" s="22"/>
      <c r="G44" s="22"/>
      <c r="H44" s="22">
        <f>'Sensitiivsus (2)'!H22</f>
        <v>8.209199497066221</v>
      </c>
      <c r="I44" s="22">
        <f>'Sensitiivsus (2)'!I22</f>
        <v>8.209199497066221</v>
      </c>
      <c r="J44" s="22">
        <f>'Sensitiivsus (2)'!J22</f>
        <v>8.209199497066221</v>
      </c>
      <c r="K44" s="22">
        <f>'Sensitiivsus (2)'!K22</f>
        <v>8.209199497066221</v>
      </c>
      <c r="L44" s="22">
        <f>'Sensitiivsus (2)'!L22</f>
        <v>8.209199497066221</v>
      </c>
      <c r="M44" s="22">
        <f>'Sensitiivsus (2)'!M22</f>
        <v>8.209199497066221</v>
      </c>
      <c r="N44" s="22">
        <f>'Sensitiivsus (2)'!N22</f>
        <v>8.209199497066221</v>
      </c>
      <c r="O44" s="22">
        <f>'Sensitiivsus (2)'!O22</f>
        <v>8.209199497066221</v>
      </c>
      <c r="P44" s="114" t="str">
        <f>P41</f>
        <v>€/MWh</v>
      </c>
    </row>
    <row r="45" spans="1:16">
      <c r="A45" t="s">
        <v>497</v>
      </c>
      <c r="F45" s="22"/>
      <c r="G45" s="22"/>
      <c r="H45" s="22">
        <f>'Kalk-Gaas'!H38</f>
        <v>424124.99999999994</v>
      </c>
      <c r="I45" s="22">
        <f>'Kalk-Gaas'!I38</f>
        <v>424124.99999999994</v>
      </c>
      <c r="J45" s="22">
        <f>'Kalk-Gaas'!J38</f>
        <v>424124.99999999994</v>
      </c>
      <c r="K45" s="22">
        <f>'Kalk-Gaas'!K38</f>
        <v>424124.99999999994</v>
      </c>
      <c r="L45" s="22">
        <f>'Kalk-Gaas'!L38</f>
        <v>424124.99999999994</v>
      </c>
      <c r="M45" s="22">
        <f>'Kalk-Gaas'!M38</f>
        <v>424124.99999999994</v>
      </c>
      <c r="N45" s="22">
        <f>'Kalk-Gaas'!N38</f>
        <v>424124.99999999994</v>
      </c>
      <c r="O45" s="22">
        <f>'Kalk-Gaas'!O38</f>
        <v>424124.99999999994</v>
      </c>
      <c r="P45" s="37" t="str">
        <f>'Kalk-Gaas'!P38</f>
        <v>MWh</v>
      </c>
    </row>
    <row r="46" spans="1:16">
      <c r="A46" s="34" t="s">
        <v>498</v>
      </c>
    </row>
    <row r="47" spans="1:16">
      <c r="A47" t="s">
        <v>346</v>
      </c>
      <c r="F47" s="22"/>
      <c r="G47" s="22"/>
      <c r="H47" s="22">
        <f>'Kalk-Gaas'!H44</f>
        <v>1.0655909471919531</v>
      </c>
      <c r="I47" s="22">
        <f>'Kalk-Gaas'!I44</f>
        <v>1.0655909471919531</v>
      </c>
      <c r="J47" s="22">
        <f>'Kalk-Gaas'!J44</f>
        <v>1.0655909471919531</v>
      </c>
      <c r="K47" s="22">
        <f>'Kalk-Gaas'!K44</f>
        <v>1.0655909471919531</v>
      </c>
      <c r="L47" s="22">
        <f>'Kalk-Gaas'!L44</f>
        <v>1.0655909471919531</v>
      </c>
      <c r="M47" s="22">
        <f>'Kalk-Gaas'!M44</f>
        <v>1.0655909471919531</v>
      </c>
      <c r="N47" s="22">
        <f>'Kalk-Gaas'!N44</f>
        <v>1.0655909471919531</v>
      </c>
      <c r="O47" s="22">
        <f>'Kalk-Gaas'!O44</f>
        <v>1.0655909471919531</v>
      </c>
      <c r="P47" s="37" t="str">
        <f>'Kalk-Gaas'!P44</f>
        <v>€/MWh</v>
      </c>
    </row>
    <row r="48" spans="1:16">
      <c r="A48" t="s">
        <v>497</v>
      </c>
      <c r="F48" s="22"/>
      <c r="G48" s="22"/>
      <c r="H48" s="22">
        <f>'Kalk-Gaas'!H54</f>
        <v>518375.00000000006</v>
      </c>
      <c r="I48" s="22">
        <f>'Kalk-Gaas'!I54</f>
        <v>518375.00000000006</v>
      </c>
      <c r="J48" s="22">
        <f>'Kalk-Gaas'!J54</f>
        <v>518375.00000000006</v>
      </c>
      <c r="K48" s="22">
        <f>'Kalk-Gaas'!K54</f>
        <v>518375.00000000006</v>
      </c>
      <c r="L48" s="22">
        <f>'Kalk-Gaas'!L54</f>
        <v>518375.00000000006</v>
      </c>
      <c r="M48" s="22">
        <f>'Kalk-Gaas'!M54</f>
        <v>518375.00000000006</v>
      </c>
      <c r="N48" s="22">
        <f>'Kalk-Gaas'!N54</f>
        <v>518375.00000000006</v>
      </c>
      <c r="O48" s="22">
        <f>'Kalk-Gaas'!O54</f>
        <v>518375.00000000006</v>
      </c>
      <c r="P48" s="37" t="str">
        <f>'Kalk-Gaas'!P54</f>
        <v>MWh</v>
      </c>
    </row>
    <row r="50" spans="1:16">
      <c r="A50" s="34" t="s">
        <v>499</v>
      </c>
      <c r="F50" s="22"/>
      <c r="G50" s="22"/>
      <c r="H50" s="32">
        <f t="shared" ref="H50:O50" si="5">H41*H42+H44*H45+H47*H48</f>
        <v>9283596.1480354164</v>
      </c>
      <c r="I50" s="32">
        <f t="shared" si="5"/>
        <v>9283596.1480354164</v>
      </c>
      <c r="J50" s="32">
        <f t="shared" si="5"/>
        <v>9283596.1480354164</v>
      </c>
      <c r="K50" s="32">
        <f t="shared" si="5"/>
        <v>9283596.1480354164</v>
      </c>
      <c r="L50" s="32">
        <f t="shared" si="5"/>
        <v>9283596.1480354164</v>
      </c>
      <c r="M50" s="32">
        <f t="shared" si="5"/>
        <v>9283596.1480354164</v>
      </c>
      <c r="N50" s="32">
        <f t="shared" si="5"/>
        <v>9283596.1480354164</v>
      </c>
      <c r="O50" s="32">
        <f t="shared" si="5"/>
        <v>9283596.1480354164</v>
      </c>
      <c r="P50" s="12" t="s">
        <v>491</v>
      </c>
    </row>
    <row r="52" spans="1:16">
      <c r="A52" s="34" t="s">
        <v>500</v>
      </c>
    </row>
    <row r="53" spans="1:16">
      <c r="A53" t="s">
        <v>346</v>
      </c>
      <c r="F53" s="22"/>
      <c r="G53" s="22"/>
      <c r="H53" s="22">
        <f>'Sensitiivsus (2)'!H27</f>
        <v>10.526810889891074</v>
      </c>
      <c r="I53" s="22">
        <f>'Sensitiivsus (2)'!I27</f>
        <v>10.526810889891074</v>
      </c>
      <c r="J53" s="22">
        <f>'Sensitiivsus (2)'!J27</f>
        <v>10.526810889891074</v>
      </c>
      <c r="K53" s="22">
        <f>'Sensitiivsus (2)'!K27</f>
        <v>10.526810889891074</v>
      </c>
      <c r="L53" s="22">
        <f>'Sensitiivsus (2)'!L27</f>
        <v>10.526810889891074</v>
      </c>
      <c r="M53" s="22">
        <f>'Sensitiivsus (2)'!M27</f>
        <v>10.526810889891074</v>
      </c>
      <c r="N53" s="22">
        <f>'Sensitiivsus (2)'!N27</f>
        <v>10.526810889891074</v>
      </c>
      <c r="O53" s="22">
        <f>'Sensitiivsus (2)'!O27</f>
        <v>10.526810889891074</v>
      </c>
      <c r="P53" s="37" t="str">
        <f>'Kalk-Sooj'!P12</f>
        <v>€/MWh</v>
      </c>
    </row>
    <row r="54" spans="1:16">
      <c r="A54" t="s">
        <v>501</v>
      </c>
      <c r="F54" s="22"/>
      <c r="G54" s="22"/>
      <c r="H54" s="22">
        <f>'Kalk-Sooj'!H22</f>
        <v>3750000</v>
      </c>
      <c r="I54" s="22">
        <f>'Kalk-Sooj'!I22</f>
        <v>3750000</v>
      </c>
      <c r="J54" s="22">
        <f>'Kalk-Sooj'!J22</f>
        <v>3750000</v>
      </c>
      <c r="K54" s="22">
        <f>'Kalk-Sooj'!K22</f>
        <v>3750000</v>
      </c>
      <c r="L54" s="22">
        <f>'Kalk-Sooj'!L22</f>
        <v>3750000</v>
      </c>
      <c r="M54" s="22">
        <f>'Kalk-Sooj'!M22</f>
        <v>3750000</v>
      </c>
      <c r="N54" s="22">
        <f>'Kalk-Sooj'!N22</f>
        <v>3750000</v>
      </c>
      <c r="O54" s="22">
        <f>'Kalk-Sooj'!O22</f>
        <v>3750000</v>
      </c>
      <c r="P54" s="37" t="str">
        <f>'Kalk-Sooj'!P22</f>
        <v>MWh</v>
      </c>
    </row>
    <row r="55" spans="1:16">
      <c r="A55" s="34" t="s">
        <v>502</v>
      </c>
    </row>
    <row r="56" spans="1:16">
      <c r="A56" t="s">
        <v>346</v>
      </c>
      <c r="F56" s="22"/>
      <c r="G56" s="22"/>
      <c r="H56" s="22">
        <f>'Sensitiivsus (2)'!H26</f>
        <v>10.526810889891074</v>
      </c>
      <c r="I56" s="22">
        <f>'Sensitiivsus (2)'!I26</f>
        <v>10.526810889891074</v>
      </c>
      <c r="J56" s="22">
        <f>'Sensitiivsus (2)'!J26</f>
        <v>10.526810889891074</v>
      </c>
      <c r="K56" s="22">
        <f>'Sensitiivsus (2)'!K26</f>
        <v>10.526810889891074</v>
      </c>
      <c r="L56" s="22">
        <f>'Sensitiivsus (2)'!L26</f>
        <v>10.526810889891074</v>
      </c>
      <c r="M56" s="22">
        <f>'Sensitiivsus (2)'!M26</f>
        <v>10.526810889891074</v>
      </c>
      <c r="N56" s="22">
        <f>'Sensitiivsus (2)'!N26</f>
        <v>10.526810889891074</v>
      </c>
      <c r="O56" s="22">
        <f>'Sensitiivsus (2)'!O26</f>
        <v>10.526810889891074</v>
      </c>
      <c r="P56" s="37" t="str">
        <f>'Kalk-Sooj'!P28</f>
        <v>€/MWh</v>
      </c>
    </row>
    <row r="57" spans="1:16">
      <c r="A57" t="s">
        <v>503</v>
      </c>
      <c r="F57" s="22"/>
      <c r="G57" s="22"/>
      <c r="H57" s="22">
        <f>'Kalk-Sooj'!H38</f>
        <v>4375000</v>
      </c>
      <c r="I57" s="22">
        <f>'Kalk-Sooj'!I38</f>
        <v>4375000</v>
      </c>
      <c r="J57" s="22">
        <f>'Kalk-Sooj'!J38</f>
        <v>4375000</v>
      </c>
      <c r="K57" s="22">
        <f>'Kalk-Sooj'!K38</f>
        <v>4375000</v>
      </c>
      <c r="L57" s="22">
        <f>'Kalk-Sooj'!L38</f>
        <v>4375000</v>
      </c>
      <c r="M57" s="22">
        <f>'Kalk-Sooj'!M38</f>
        <v>4375000</v>
      </c>
      <c r="N57" s="22">
        <f>'Kalk-Sooj'!N38</f>
        <v>4375000</v>
      </c>
      <c r="O57" s="22">
        <f>'Kalk-Sooj'!O38</f>
        <v>4375000</v>
      </c>
      <c r="P57" s="37" t="str">
        <f>'Kalk-Sooj'!P38</f>
        <v>MWh</v>
      </c>
    </row>
    <row r="59" spans="1:16" s="105" customFormat="1">
      <c r="A59" s="34" t="s">
        <v>504</v>
      </c>
      <c r="F59" s="22"/>
      <c r="G59" s="22"/>
      <c r="H59" s="32">
        <f t="shared" ref="H59:O59" si="6">H53*H54+H56*H57</f>
        <v>85530338.480364978</v>
      </c>
      <c r="I59" s="32">
        <f t="shared" si="6"/>
        <v>85530338.480364978</v>
      </c>
      <c r="J59" s="32">
        <f t="shared" si="6"/>
        <v>85530338.480364978</v>
      </c>
      <c r="K59" s="32">
        <f t="shared" si="6"/>
        <v>85530338.480364978</v>
      </c>
      <c r="L59" s="32">
        <f t="shared" si="6"/>
        <v>85530338.480364978</v>
      </c>
      <c r="M59" s="32">
        <f t="shared" si="6"/>
        <v>85530338.480364978</v>
      </c>
      <c r="N59" s="32">
        <f t="shared" si="6"/>
        <v>85530338.480364978</v>
      </c>
      <c r="O59" s="32">
        <f t="shared" si="6"/>
        <v>85530338.480364978</v>
      </c>
      <c r="P59" s="12" t="s">
        <v>491</v>
      </c>
    </row>
    <row r="61" spans="1:16">
      <c r="A61" s="34" t="s">
        <v>505</v>
      </c>
    </row>
    <row r="62" spans="1:16">
      <c r="A62" t="s">
        <v>346</v>
      </c>
      <c r="F62" s="22"/>
      <c r="G62" s="22"/>
      <c r="H62" s="22">
        <f>1000*'Kalk-EMD'!H12/'Sisend-Kütteväärtused'!$N$39</f>
        <v>159.75975975975976</v>
      </c>
      <c r="I62" s="22">
        <f>1000*'Kalk-EMD'!I12/'Sisend-Kütteväärtused'!$N$39</f>
        <v>159.75975975975976</v>
      </c>
      <c r="J62" s="22">
        <f>1000*'Kalk-EMD'!J12/'Sisend-Kütteväärtused'!$N$39</f>
        <v>159.75975975975976</v>
      </c>
      <c r="K62" s="22">
        <f>1000*'Kalk-EMD'!K12/'Sisend-Kütteväärtused'!$N$39</f>
        <v>159.75975975975976</v>
      </c>
      <c r="L62" s="22">
        <f>1000*'Kalk-EMD'!L12/'Sisend-Kütteväärtused'!$N$39</f>
        <v>159.75975975975976</v>
      </c>
      <c r="M62" s="22">
        <f>1000*'Kalk-EMD'!M12/'Sisend-Kütteväärtused'!$N$39</f>
        <v>159.75975975975976</v>
      </c>
      <c r="N62" s="22">
        <f>1000*'Kalk-EMD'!N12/'Sisend-Kütteväärtused'!$N$39</f>
        <v>159.75975975975976</v>
      </c>
      <c r="O62" s="22">
        <f>1000*'Kalk-EMD'!O12/'Sisend-Kütteväärtused'!$N$39</f>
        <v>159.75975975975976</v>
      </c>
      <c r="P62" s="37" t="s">
        <v>255</v>
      </c>
    </row>
    <row r="63" spans="1:16">
      <c r="A63" t="s">
        <v>506</v>
      </c>
      <c r="F63" s="22"/>
      <c r="G63" s="22"/>
      <c r="H63" s="22">
        <v>0</v>
      </c>
      <c r="I63" s="22">
        <v>0</v>
      </c>
      <c r="J63" s="22">
        <v>0</v>
      </c>
      <c r="K63" s="22">
        <v>0</v>
      </c>
      <c r="L63" s="22">
        <v>0</v>
      </c>
      <c r="M63" s="22">
        <v>0</v>
      </c>
      <c r="N63" s="22">
        <v>0</v>
      </c>
      <c r="O63" s="22">
        <v>0</v>
      </c>
      <c r="P63" s="37" t="s">
        <v>45</v>
      </c>
    </row>
    <row r="64" spans="1:16">
      <c r="A64" s="34" t="s">
        <v>507</v>
      </c>
    </row>
    <row r="65" spans="1:16">
      <c r="A65" t="s">
        <v>346</v>
      </c>
      <c r="F65" s="22"/>
      <c r="G65" s="22"/>
      <c r="H65" s="22">
        <f t="shared" ref="H65:P65" si="7">H62</f>
        <v>159.75975975975976</v>
      </c>
      <c r="I65" s="22">
        <f t="shared" si="7"/>
        <v>159.75975975975976</v>
      </c>
      <c r="J65" s="22">
        <f t="shared" si="7"/>
        <v>159.75975975975976</v>
      </c>
      <c r="K65" s="22">
        <f t="shared" si="7"/>
        <v>159.75975975975976</v>
      </c>
      <c r="L65" s="22">
        <f t="shared" si="7"/>
        <v>159.75975975975976</v>
      </c>
      <c r="M65" s="22">
        <f t="shared" si="7"/>
        <v>159.75975975975976</v>
      </c>
      <c r="N65" s="22">
        <f t="shared" si="7"/>
        <v>159.75975975975976</v>
      </c>
      <c r="O65" s="22">
        <f t="shared" si="7"/>
        <v>159.75975975975976</v>
      </c>
      <c r="P65" s="114" t="str">
        <f t="shared" si="7"/>
        <v>€/1000Kg</v>
      </c>
    </row>
    <row r="66" spans="1:16">
      <c r="A66" t="s">
        <v>508</v>
      </c>
      <c r="F66" s="22"/>
      <c r="G66" s="22"/>
      <c r="H66" s="22">
        <f>'Sisend-Gen'!H98</f>
        <v>66000</v>
      </c>
      <c r="I66" s="22">
        <f>'Sisend-Gen'!I98</f>
        <v>66000</v>
      </c>
      <c r="J66" s="22">
        <f>'Sisend-Gen'!J98</f>
        <v>66000</v>
      </c>
      <c r="K66" s="22">
        <f>'Sisend-Gen'!K98</f>
        <v>66000</v>
      </c>
      <c r="L66" s="22">
        <f>'Sisend-Gen'!L98</f>
        <v>66000</v>
      </c>
      <c r="M66" s="22">
        <f>'Sisend-Gen'!M98</f>
        <v>66000</v>
      </c>
      <c r="N66" s="22">
        <f>'Sisend-Gen'!N98</f>
        <v>66000</v>
      </c>
      <c r="O66" s="22">
        <f>'Sisend-Gen'!O98</f>
        <v>66000</v>
      </c>
      <c r="P66" s="37" t="s">
        <v>45</v>
      </c>
    </row>
    <row r="68" spans="1:16">
      <c r="A68" s="34" t="s">
        <v>509</v>
      </c>
      <c r="F68" s="22"/>
      <c r="G68" s="22"/>
      <c r="H68" s="32">
        <f t="shared" ref="H68:O68" si="8">H62*H63+H65*H66</f>
        <v>10544144.144144144</v>
      </c>
      <c r="I68" s="32">
        <f t="shared" si="8"/>
        <v>10544144.144144144</v>
      </c>
      <c r="J68" s="32">
        <f t="shared" si="8"/>
        <v>10544144.144144144</v>
      </c>
      <c r="K68" s="32">
        <f t="shared" si="8"/>
        <v>10544144.144144144</v>
      </c>
      <c r="L68" s="32">
        <f t="shared" si="8"/>
        <v>10544144.144144144</v>
      </c>
      <c r="M68" s="32">
        <f t="shared" si="8"/>
        <v>10544144.144144144</v>
      </c>
      <c r="N68" s="32">
        <f t="shared" si="8"/>
        <v>10544144.144144144</v>
      </c>
      <c r="O68" s="32">
        <f t="shared" si="8"/>
        <v>10544144.144144144</v>
      </c>
      <c r="P68" s="12" t="s">
        <v>491</v>
      </c>
    </row>
    <row r="70" spans="1:16">
      <c r="A70" s="34" t="s">
        <v>510</v>
      </c>
      <c r="F70" s="22"/>
      <c r="G70" s="22"/>
      <c r="H70" s="32">
        <f t="shared" ref="H70:O70" si="9">H68+H59+H50+H38+H29+H20</f>
        <v>789542009.37916732</v>
      </c>
      <c r="I70" s="32">
        <f t="shared" si="9"/>
        <v>789542009.37916732</v>
      </c>
      <c r="J70" s="32">
        <f t="shared" si="9"/>
        <v>789542009.37916732</v>
      </c>
      <c r="K70" s="32">
        <f t="shared" si="9"/>
        <v>789542009.37916732</v>
      </c>
      <c r="L70" s="32">
        <f t="shared" si="9"/>
        <v>789542009.37916732</v>
      </c>
      <c r="M70" s="32">
        <f t="shared" si="9"/>
        <v>789542009.37916732</v>
      </c>
      <c r="N70" s="32">
        <f t="shared" si="9"/>
        <v>789542009.37916732</v>
      </c>
      <c r="O70" s="32">
        <f t="shared" si="9"/>
        <v>789542009.37916732</v>
      </c>
      <c r="P70" s="12" t="s">
        <v>491</v>
      </c>
    </row>
    <row r="72" spans="1:16">
      <c r="A72" s="2" t="s">
        <v>511</v>
      </c>
      <c r="B72" s="2"/>
      <c r="C72" s="2"/>
      <c r="D72" s="2"/>
      <c r="E72" s="2"/>
      <c r="F72" s="2"/>
      <c r="G72" s="2"/>
      <c r="H72" s="2"/>
      <c r="I72" s="2"/>
      <c r="J72" s="2"/>
      <c r="K72" s="2"/>
      <c r="L72" s="2"/>
      <c r="M72" s="2"/>
      <c r="N72" s="2"/>
      <c r="O72" s="2"/>
    </row>
    <row r="74" spans="1:16">
      <c r="A74" s="34" t="s">
        <v>34</v>
      </c>
    </row>
    <row r="75" spans="1:16">
      <c r="A75" t="s">
        <v>512</v>
      </c>
      <c r="F75" s="22"/>
      <c r="G75" s="22"/>
      <c r="H75" s="22">
        <f>'Kalk-Elek'!H62</f>
        <v>17.78</v>
      </c>
      <c r="I75" s="22">
        <f>'Kalk-Elek'!I62</f>
        <v>17.78</v>
      </c>
      <c r="J75" s="22">
        <f>'Kalk-Elek'!J62</f>
        <v>17.78</v>
      </c>
      <c r="K75" s="22">
        <f>'Kalk-Elek'!K62</f>
        <v>17.78</v>
      </c>
      <c r="L75" s="22">
        <f>'Kalk-Elek'!L62</f>
        <v>17.78</v>
      </c>
      <c r="M75" s="22">
        <f>'Kalk-Elek'!M62</f>
        <v>17.78</v>
      </c>
      <c r="N75" s="22">
        <f>'Kalk-Elek'!N62</f>
        <v>17.78</v>
      </c>
      <c r="O75" s="22">
        <f>'Kalk-Elek'!O62</f>
        <v>17.78</v>
      </c>
      <c r="P75" s="37" t="str">
        <f>'Kalk-Elek'!P62</f>
        <v>€/MWh</v>
      </c>
    </row>
    <row r="76" spans="1:16">
      <c r="A76" t="s">
        <v>353</v>
      </c>
      <c r="F76" s="22"/>
      <c r="G76" s="22"/>
      <c r="H76" s="22">
        <f>'Kalk-Elek'!H72</f>
        <v>1860000</v>
      </c>
      <c r="I76" s="22">
        <f>'Kalk-Elek'!I72</f>
        <v>1860000</v>
      </c>
      <c r="J76" s="22">
        <f>'Kalk-Elek'!J72</f>
        <v>1860000</v>
      </c>
      <c r="K76" s="22">
        <f>'Kalk-Elek'!K72</f>
        <v>1860000</v>
      </c>
      <c r="L76" s="22">
        <f>'Kalk-Elek'!L72</f>
        <v>1860000</v>
      </c>
      <c r="M76" s="22">
        <f>'Kalk-Elek'!M72</f>
        <v>1860000</v>
      </c>
      <c r="N76" s="22">
        <f>'Kalk-Elek'!N72</f>
        <v>1860000</v>
      </c>
      <c r="O76" s="22">
        <f>'Kalk-Elek'!O72</f>
        <v>1860000</v>
      </c>
      <c r="P76" s="114" t="str">
        <f>'Kalk-Elek'!P72</f>
        <v>MWh</v>
      </c>
    </row>
    <row r="77" spans="1:16">
      <c r="A77" s="34" t="s">
        <v>356</v>
      </c>
    </row>
    <row r="78" spans="1:16">
      <c r="A78" t="s">
        <v>512</v>
      </c>
      <c r="F78" s="22"/>
      <c r="G78" s="22"/>
      <c r="H78" s="22">
        <f>'Kalk-Elek'!H78</f>
        <v>0</v>
      </c>
      <c r="I78" s="22">
        <f>'Kalk-Elek'!I78</f>
        <v>0</v>
      </c>
      <c r="J78" s="22">
        <f>'Kalk-Elek'!J78</f>
        <v>0</v>
      </c>
      <c r="K78" s="22">
        <f>'Kalk-Elek'!K78</f>
        <v>0</v>
      </c>
      <c r="L78" s="22">
        <f>'Kalk-Elek'!L78</f>
        <v>0</v>
      </c>
      <c r="M78" s="22">
        <f>'Kalk-Elek'!M78</f>
        <v>0</v>
      </c>
      <c r="N78" s="22">
        <f>'Kalk-Elek'!N78</f>
        <v>0</v>
      </c>
      <c r="O78" s="22">
        <f>'Kalk-Elek'!O78</f>
        <v>0</v>
      </c>
      <c r="P78" s="37" t="str">
        <f>'Kalk-Elek'!P78</f>
        <v>€/MWh</v>
      </c>
    </row>
    <row r="79" spans="1:16">
      <c r="A79" t="s">
        <v>358</v>
      </c>
      <c r="F79" s="22"/>
      <c r="G79" s="22"/>
      <c r="H79" s="22">
        <f>'Kalk-Elek'!H88</f>
        <v>5431111.111111111</v>
      </c>
      <c r="I79" s="22">
        <f>'Kalk-Elek'!I88</f>
        <v>5431111.111111111</v>
      </c>
      <c r="J79" s="22">
        <f>'Kalk-Elek'!J88</f>
        <v>5431111.111111111</v>
      </c>
      <c r="K79" s="22">
        <f>'Kalk-Elek'!K88</f>
        <v>5431111.111111111</v>
      </c>
      <c r="L79" s="22">
        <f>'Kalk-Elek'!L88</f>
        <v>5431111.111111111</v>
      </c>
      <c r="M79" s="22">
        <f>'Kalk-Elek'!M88</f>
        <v>5431111.111111111</v>
      </c>
      <c r="N79" s="22">
        <f>'Kalk-Elek'!N88</f>
        <v>5431111.111111111</v>
      </c>
      <c r="O79" s="22">
        <f>'Kalk-Elek'!O88</f>
        <v>5431111.111111111</v>
      </c>
      <c r="P79" s="37" t="str">
        <f>'Kalk-Elek'!P88</f>
        <v>MWh</v>
      </c>
    </row>
    <row r="81" spans="1:16">
      <c r="A81" s="34" t="s">
        <v>513</v>
      </c>
      <c r="F81" s="22"/>
      <c r="G81" s="22"/>
      <c r="H81" s="32">
        <f t="shared" ref="H81:O81" si="10">H75*H76+H78*H79</f>
        <v>33070800.000000004</v>
      </c>
      <c r="I81" s="32">
        <f t="shared" si="10"/>
        <v>33070800.000000004</v>
      </c>
      <c r="J81" s="32">
        <f t="shared" si="10"/>
        <v>33070800.000000004</v>
      </c>
      <c r="K81" s="32">
        <f t="shared" si="10"/>
        <v>33070800.000000004</v>
      </c>
      <c r="L81" s="32">
        <f t="shared" si="10"/>
        <v>33070800.000000004</v>
      </c>
      <c r="M81" s="32">
        <f t="shared" si="10"/>
        <v>33070800.000000004</v>
      </c>
      <c r="N81" s="32">
        <f t="shared" si="10"/>
        <v>33070800.000000004</v>
      </c>
      <c r="O81" s="32">
        <f t="shared" si="10"/>
        <v>33070800.000000004</v>
      </c>
      <c r="P81" s="12" t="s">
        <v>491</v>
      </c>
    </row>
    <row r="83" spans="1:16">
      <c r="A83" s="34" t="s">
        <v>492</v>
      </c>
    </row>
    <row r="84" spans="1:16">
      <c r="A84" t="s">
        <v>512</v>
      </c>
      <c r="F84" s="22"/>
      <c r="G84" s="22"/>
      <c r="H84" s="22">
        <f>1000*'Kalk-Ben'!H46/'Sisend-Kütteväärtused'!$N$38</f>
        <v>146.62207357859535</v>
      </c>
      <c r="I84" s="22">
        <f>1000*'Kalk-Ben'!I46/'Sisend-Kütteväärtused'!$N$38</f>
        <v>146.62207357859535</v>
      </c>
      <c r="J84" s="22">
        <f>1000*'Kalk-Ben'!J46/'Sisend-Kütteväärtused'!$N$38</f>
        <v>146.62207357859535</v>
      </c>
      <c r="K84" s="22">
        <f>1000*'Kalk-Ben'!K46/'Sisend-Kütteväärtused'!$N$38</f>
        <v>146.62207357859535</v>
      </c>
      <c r="L84" s="22">
        <f>1000*'Kalk-Ben'!L46/'Sisend-Kütteväärtused'!$N$38</f>
        <v>146.62207357859535</v>
      </c>
      <c r="M84" s="22">
        <f>1000*'Kalk-Ben'!M46/'Sisend-Kütteväärtused'!$N$38</f>
        <v>146.62207357859535</v>
      </c>
      <c r="N84" s="22">
        <f>1000*'Kalk-Ben'!N46/'Sisend-Kütteväärtused'!$N$38</f>
        <v>146.62207357859535</v>
      </c>
      <c r="O84" s="22">
        <f>1000*'Kalk-Ben'!O46/'Sisend-Kütteväärtused'!$N$38</f>
        <v>146.62207357859535</v>
      </c>
      <c r="P84" s="37" t="s">
        <v>255</v>
      </c>
    </row>
    <row r="85" spans="1:16">
      <c r="A85" t="s">
        <v>377</v>
      </c>
      <c r="F85" s="22"/>
      <c r="G85" s="22"/>
      <c r="H85" s="22">
        <f>'Sisend-Gen'!H36</f>
        <v>190000</v>
      </c>
      <c r="I85" s="22">
        <f>'Sisend-Gen'!I36</f>
        <v>190000</v>
      </c>
      <c r="J85" s="22">
        <f>'Sisend-Gen'!J36</f>
        <v>190000</v>
      </c>
      <c r="K85" s="22">
        <f>'Sisend-Gen'!K36</f>
        <v>190000</v>
      </c>
      <c r="L85" s="22">
        <f>'Sisend-Gen'!L36</f>
        <v>190000</v>
      </c>
      <c r="M85" s="22">
        <f>'Sisend-Gen'!M36</f>
        <v>190000</v>
      </c>
      <c r="N85" s="22">
        <f>'Sisend-Gen'!N36</f>
        <v>190000</v>
      </c>
      <c r="O85" s="22">
        <f>'Sisend-Gen'!O36</f>
        <v>190000</v>
      </c>
      <c r="P85" s="12" t="s">
        <v>45</v>
      </c>
    </row>
    <row r="86" spans="1:16">
      <c r="A86" s="34" t="s">
        <v>48</v>
      </c>
    </row>
    <row r="87" spans="1:16">
      <c r="A87" t="s">
        <v>512</v>
      </c>
      <c r="F87" s="22"/>
      <c r="G87" s="22"/>
      <c r="H87" s="22">
        <f>1000*'Kalk-Ben'!H62/'Sisend-Kütteväärtused'!$N$38</f>
        <v>0</v>
      </c>
      <c r="I87" s="22">
        <f>1000*'Kalk-Ben'!I62/'Sisend-Kütteväärtused'!$N$38</f>
        <v>0</v>
      </c>
      <c r="J87" s="22">
        <f>1000*'Kalk-Ben'!J62/'Sisend-Kütteväärtused'!$N$38</f>
        <v>0</v>
      </c>
      <c r="K87" s="22">
        <f>1000*'Kalk-Ben'!K62/'Sisend-Kütteväärtused'!$N$38</f>
        <v>0</v>
      </c>
      <c r="L87" s="22">
        <f>1000*'Kalk-Ben'!L62/'Sisend-Kütteväärtused'!$N$38</f>
        <v>0</v>
      </c>
      <c r="M87" s="22">
        <f>1000*'Kalk-Ben'!M62/'Sisend-Kütteväärtused'!$N$38</f>
        <v>0</v>
      </c>
      <c r="N87" s="22">
        <f>1000*'Kalk-Ben'!N62/'Sisend-Kütteväärtused'!$N$38</f>
        <v>0</v>
      </c>
      <c r="O87" s="22">
        <f>1000*'Kalk-Ben'!O62/'Sisend-Kütteväärtused'!$N$38</f>
        <v>0</v>
      </c>
      <c r="P87" s="37" t="s">
        <v>255</v>
      </c>
    </row>
    <row r="88" spans="1:16">
      <c r="A88" t="s">
        <v>381</v>
      </c>
      <c r="F88" s="22"/>
      <c r="G88" s="22"/>
      <c r="H88" s="22">
        <f>'Sisend-Gen'!H37</f>
        <v>71000</v>
      </c>
      <c r="I88" s="22">
        <f>'Sisend-Gen'!I37</f>
        <v>71000</v>
      </c>
      <c r="J88" s="22">
        <f>'Sisend-Gen'!J37</f>
        <v>71000</v>
      </c>
      <c r="K88" s="22">
        <f>'Sisend-Gen'!K37</f>
        <v>71000</v>
      </c>
      <c r="L88" s="22">
        <f>'Sisend-Gen'!L37</f>
        <v>71000</v>
      </c>
      <c r="M88" s="22">
        <f>'Sisend-Gen'!M37</f>
        <v>71000</v>
      </c>
      <c r="N88" s="22">
        <f>'Sisend-Gen'!N37</f>
        <v>71000</v>
      </c>
      <c r="O88" s="22">
        <f>'Sisend-Gen'!O37</f>
        <v>71000</v>
      </c>
      <c r="P88" s="37" t="str">
        <f>'Sisend-Gen'!P37</f>
        <v>t</v>
      </c>
    </row>
    <row r="90" spans="1:16">
      <c r="A90" s="34" t="s">
        <v>514</v>
      </c>
      <c r="F90" s="22"/>
      <c r="G90" s="22"/>
      <c r="H90" s="32">
        <f t="shared" ref="H90:O90" si="11">H84*H85+H87*H88</f>
        <v>27858193.979933117</v>
      </c>
      <c r="I90" s="32">
        <f t="shared" si="11"/>
        <v>27858193.979933117</v>
      </c>
      <c r="J90" s="32">
        <f t="shared" si="11"/>
        <v>27858193.979933117</v>
      </c>
      <c r="K90" s="32">
        <f t="shared" si="11"/>
        <v>27858193.979933117</v>
      </c>
      <c r="L90" s="32">
        <f t="shared" si="11"/>
        <v>27858193.979933117</v>
      </c>
      <c r="M90" s="32">
        <f t="shared" si="11"/>
        <v>27858193.979933117</v>
      </c>
      <c r="N90" s="32">
        <f t="shared" si="11"/>
        <v>27858193.979933117</v>
      </c>
      <c r="O90" s="32">
        <f t="shared" si="11"/>
        <v>27858193.979933117</v>
      </c>
      <c r="P90" s="12" t="s">
        <v>491</v>
      </c>
    </row>
    <row r="92" spans="1:16">
      <c r="A92" s="34" t="s">
        <v>53</v>
      </c>
    </row>
    <row r="93" spans="1:16">
      <c r="A93" t="s">
        <v>512</v>
      </c>
      <c r="F93" s="22"/>
      <c r="G93" s="22"/>
      <c r="H93" s="22">
        <f>1000*'Kal-Diis'!H46/'Sisend-Kütteväärtused'!$N$39</f>
        <v>143.42342342342343</v>
      </c>
      <c r="I93" s="22">
        <f>1000*'Kal-Diis'!I46/'Sisend-Kütteväärtused'!$N$39</f>
        <v>143.42342342342343</v>
      </c>
      <c r="J93" s="22">
        <f>1000*'Kal-Diis'!J46/'Sisend-Kütteväärtused'!$N$39</f>
        <v>143.42342342342343</v>
      </c>
      <c r="K93" s="22">
        <f>1000*'Kal-Diis'!K46/'Sisend-Kütteväärtused'!$N$39</f>
        <v>143.42342342342343</v>
      </c>
      <c r="L93" s="22">
        <f>1000*'Kal-Diis'!L46/'Sisend-Kütteväärtused'!$N$39</f>
        <v>143.42342342342343</v>
      </c>
      <c r="M93" s="22">
        <f>1000*'Kal-Diis'!M46/'Sisend-Kütteväärtused'!$N$39</f>
        <v>143.42342342342343</v>
      </c>
      <c r="N93" s="22">
        <f>1000*'Kal-Diis'!N46/'Sisend-Kütteväärtused'!$N$39</f>
        <v>143.42342342342343</v>
      </c>
      <c r="O93" s="22">
        <f>1000*'Kal-Diis'!O46/'Sisend-Kütteväärtused'!$N$39</f>
        <v>143.42342342342343</v>
      </c>
      <c r="P93" s="37" t="s">
        <v>255</v>
      </c>
    </row>
    <row r="94" spans="1:16">
      <c r="A94" t="s">
        <v>387</v>
      </c>
      <c r="F94" s="22"/>
      <c r="G94" s="22"/>
      <c r="H94" s="22">
        <f>'Sisend-Gen'!H46</f>
        <v>75000</v>
      </c>
      <c r="I94" s="22">
        <f>'Sisend-Gen'!I46</f>
        <v>75000</v>
      </c>
      <c r="J94" s="22">
        <f>'Sisend-Gen'!J46</f>
        <v>75000</v>
      </c>
      <c r="K94" s="22">
        <f>'Sisend-Gen'!K46</f>
        <v>75000</v>
      </c>
      <c r="L94" s="22">
        <f>'Sisend-Gen'!L46</f>
        <v>75000</v>
      </c>
      <c r="M94" s="22">
        <f>'Sisend-Gen'!M46</f>
        <v>75000</v>
      </c>
      <c r="N94" s="22">
        <f>'Sisend-Gen'!N46</f>
        <v>75000</v>
      </c>
      <c r="O94" s="22">
        <f>'Sisend-Gen'!O46</f>
        <v>75000</v>
      </c>
      <c r="P94" s="37" t="str">
        <f>'Sisend-Gen'!P46</f>
        <v>t</v>
      </c>
    </row>
    <row r="95" spans="1:16">
      <c r="A95" s="34" t="s">
        <v>56</v>
      </c>
    </row>
    <row r="96" spans="1:16">
      <c r="A96" t="s">
        <v>512</v>
      </c>
      <c r="F96" s="22"/>
      <c r="G96" s="22"/>
      <c r="H96" s="22">
        <f>1000*'Kal-Diis'!H62/'Sisend-Kütteväärtused'!$N$39</f>
        <v>0</v>
      </c>
      <c r="I96" s="22">
        <f>1000*'Kal-Diis'!I62/'Sisend-Kütteväärtused'!$N$39</f>
        <v>0</v>
      </c>
      <c r="J96" s="22">
        <f>1000*'Kal-Diis'!J62/'Sisend-Kütteväärtused'!$N$39</f>
        <v>0</v>
      </c>
      <c r="K96" s="22">
        <f>1000*'Kal-Diis'!K62/'Sisend-Kütteväärtused'!$N$39</f>
        <v>0</v>
      </c>
      <c r="L96" s="22">
        <f>1000*'Kal-Diis'!L62/'Sisend-Kütteväärtused'!$N$39</f>
        <v>0</v>
      </c>
      <c r="M96" s="22">
        <f>1000*'Kal-Diis'!M62/'Sisend-Kütteväärtused'!$N$39</f>
        <v>0</v>
      </c>
      <c r="N96" s="22">
        <f>1000*'Kal-Diis'!N62/'Sisend-Kütteväärtused'!$N$39</f>
        <v>0</v>
      </c>
      <c r="O96" s="22">
        <f>1000*'Kal-Diis'!O62/'Sisend-Kütteväärtused'!$N$39</f>
        <v>0</v>
      </c>
      <c r="P96" s="37" t="s">
        <v>255</v>
      </c>
    </row>
    <row r="97" spans="1:16">
      <c r="A97" t="s">
        <v>390</v>
      </c>
      <c r="F97" s="22"/>
      <c r="G97" s="22"/>
      <c r="H97" s="22">
        <f>'Sisend-Gen'!H49</f>
        <v>606000</v>
      </c>
      <c r="I97" s="22">
        <f>'Sisend-Gen'!I49</f>
        <v>606000</v>
      </c>
      <c r="J97" s="22">
        <f>'Sisend-Gen'!J49</f>
        <v>606000</v>
      </c>
      <c r="K97" s="22">
        <f>'Sisend-Gen'!K49</f>
        <v>606000</v>
      </c>
      <c r="L97" s="22">
        <f>'Sisend-Gen'!L49</f>
        <v>606000</v>
      </c>
      <c r="M97" s="22">
        <f>'Sisend-Gen'!M49</f>
        <v>606000</v>
      </c>
      <c r="N97" s="22">
        <f>'Sisend-Gen'!N49</f>
        <v>606000</v>
      </c>
      <c r="O97" s="22">
        <f>'Sisend-Gen'!O49</f>
        <v>606000</v>
      </c>
      <c r="P97" s="37" t="str">
        <f>'Sisend-Gen'!P49</f>
        <v>t</v>
      </c>
    </row>
    <row r="99" spans="1:16">
      <c r="A99" s="34" t="s">
        <v>515</v>
      </c>
      <c r="F99" s="22"/>
      <c r="G99" s="22"/>
      <c r="H99" s="32">
        <f t="shared" ref="H99:O99" si="12">H93*H94+H96*H97</f>
        <v>10756756.756756756</v>
      </c>
      <c r="I99" s="32">
        <f t="shared" si="12"/>
        <v>10756756.756756756</v>
      </c>
      <c r="J99" s="32">
        <f t="shared" si="12"/>
        <v>10756756.756756756</v>
      </c>
      <c r="K99" s="32">
        <f t="shared" si="12"/>
        <v>10756756.756756756</v>
      </c>
      <c r="L99" s="32">
        <f t="shared" si="12"/>
        <v>10756756.756756756</v>
      </c>
      <c r="M99" s="32">
        <f t="shared" si="12"/>
        <v>10756756.756756756</v>
      </c>
      <c r="N99" s="32">
        <f t="shared" si="12"/>
        <v>10756756.756756756</v>
      </c>
      <c r="O99" s="32">
        <f t="shared" si="12"/>
        <v>10756756.756756756</v>
      </c>
      <c r="P99" s="12" t="s">
        <v>491</v>
      </c>
    </row>
    <row r="101" spans="1:16">
      <c r="A101" s="34" t="s">
        <v>158</v>
      </c>
    </row>
    <row r="102" spans="1:16">
      <c r="A102" t="s">
        <v>512</v>
      </c>
      <c r="F102" s="22"/>
      <c r="G102" s="22"/>
      <c r="H102" s="22">
        <f>'Kalk-Gaas'!H62</f>
        <v>5.78</v>
      </c>
      <c r="I102" s="22">
        <f>'Kalk-Gaas'!I62</f>
        <v>5.78</v>
      </c>
      <c r="J102" s="22">
        <f>'Kalk-Gaas'!J62</f>
        <v>5.78</v>
      </c>
      <c r="K102" s="22">
        <f>'Kalk-Gaas'!K62</f>
        <v>5.78</v>
      </c>
      <c r="L102" s="22">
        <f>'Kalk-Gaas'!L62</f>
        <v>5.78</v>
      </c>
      <c r="M102" s="22">
        <f>'Kalk-Gaas'!M62</f>
        <v>5.78</v>
      </c>
      <c r="N102" s="22">
        <f>'Kalk-Gaas'!N62</f>
        <v>5.78</v>
      </c>
      <c r="O102" s="22">
        <f>'Kalk-Gaas'!O62</f>
        <v>5.78</v>
      </c>
      <c r="P102" s="37" t="str">
        <f>'Kalk-Gaas'!P62</f>
        <v>€/MWh</v>
      </c>
    </row>
    <row r="103" spans="1:16">
      <c r="A103" t="s">
        <v>495</v>
      </c>
      <c r="F103" s="22"/>
      <c r="G103" s="22"/>
      <c r="H103" s="22">
        <f>'Kalk-Gaas'!H72</f>
        <v>639464.75</v>
      </c>
      <c r="I103" s="22">
        <f>'Kalk-Gaas'!I72</f>
        <v>639464.75</v>
      </c>
      <c r="J103" s="22">
        <f>'Kalk-Gaas'!J72</f>
        <v>639464.75</v>
      </c>
      <c r="K103" s="22">
        <f>'Kalk-Gaas'!K72</f>
        <v>639464.75</v>
      </c>
      <c r="L103" s="22">
        <f>'Kalk-Gaas'!L72</f>
        <v>639464.75</v>
      </c>
      <c r="M103" s="22">
        <f>'Kalk-Gaas'!M72</f>
        <v>639464.75</v>
      </c>
      <c r="N103" s="22">
        <f>'Kalk-Gaas'!N72</f>
        <v>639464.75</v>
      </c>
      <c r="O103" s="22">
        <f>'Kalk-Gaas'!O72</f>
        <v>639464.75</v>
      </c>
      <c r="P103" s="37" t="str">
        <f>'Kalk-Gaas'!P72</f>
        <v>MWh</v>
      </c>
    </row>
    <row r="104" spans="1:16">
      <c r="A104" s="34" t="s">
        <v>496</v>
      </c>
    </row>
    <row r="105" spans="1:16">
      <c r="A105" t="s">
        <v>512</v>
      </c>
      <c r="F105" s="22"/>
      <c r="G105" s="22"/>
      <c r="H105" s="22">
        <f>'Kalk-Gaas'!H78</f>
        <v>0</v>
      </c>
      <c r="I105" s="22">
        <f>'Kalk-Gaas'!I78</f>
        <v>0</v>
      </c>
      <c r="J105" s="22">
        <f>'Kalk-Gaas'!J78</f>
        <v>0</v>
      </c>
      <c r="K105" s="22">
        <f>'Kalk-Gaas'!K78</f>
        <v>0</v>
      </c>
      <c r="L105" s="22">
        <f>'Kalk-Gaas'!L78</f>
        <v>0</v>
      </c>
      <c r="M105" s="22">
        <f>'Kalk-Gaas'!M78</f>
        <v>0</v>
      </c>
      <c r="N105" s="22">
        <f>'Kalk-Gaas'!N78</f>
        <v>0</v>
      </c>
      <c r="O105" s="22">
        <f>'Kalk-Gaas'!O78</f>
        <v>0</v>
      </c>
      <c r="P105" s="37" t="str">
        <f>'Kalk-Gaas'!P78</f>
        <v>€/MWh</v>
      </c>
    </row>
    <row r="106" spans="1:16">
      <c r="A106" t="s">
        <v>497</v>
      </c>
      <c r="F106" s="22"/>
      <c r="G106" s="22"/>
      <c r="H106" s="22">
        <f>'Kalk-Gaas'!H88</f>
        <v>942500</v>
      </c>
      <c r="I106" s="22">
        <f>'Kalk-Gaas'!I88</f>
        <v>942500</v>
      </c>
      <c r="J106" s="22">
        <f>'Kalk-Gaas'!J88</f>
        <v>942500</v>
      </c>
      <c r="K106" s="22">
        <f>'Kalk-Gaas'!K88</f>
        <v>942500</v>
      </c>
      <c r="L106" s="22">
        <f>'Kalk-Gaas'!L88</f>
        <v>942500</v>
      </c>
      <c r="M106" s="22">
        <f>'Kalk-Gaas'!M88</f>
        <v>942500</v>
      </c>
      <c r="N106" s="22">
        <f>'Kalk-Gaas'!N88</f>
        <v>942500</v>
      </c>
      <c r="O106" s="22">
        <f>'Kalk-Gaas'!O88</f>
        <v>942500</v>
      </c>
      <c r="P106" s="37" t="str">
        <f>'Kalk-Gaas'!P88</f>
        <v>MWh</v>
      </c>
    </row>
    <row r="108" spans="1:16">
      <c r="A108" s="34" t="s">
        <v>516</v>
      </c>
      <c r="F108" s="22"/>
      <c r="G108" s="22"/>
      <c r="H108" s="32">
        <f t="shared" ref="H108:O108" si="13">H102*H103+H105*H106</f>
        <v>3696106.2550000004</v>
      </c>
      <c r="I108" s="32">
        <f t="shared" si="13"/>
        <v>3696106.2550000004</v>
      </c>
      <c r="J108" s="32">
        <f t="shared" si="13"/>
        <v>3696106.2550000004</v>
      </c>
      <c r="K108" s="32">
        <f t="shared" si="13"/>
        <v>3696106.2550000004</v>
      </c>
      <c r="L108" s="32">
        <f t="shared" si="13"/>
        <v>3696106.2550000004</v>
      </c>
      <c r="M108" s="32">
        <f t="shared" si="13"/>
        <v>3696106.2550000004</v>
      </c>
      <c r="N108" s="32">
        <f t="shared" si="13"/>
        <v>3696106.2550000004</v>
      </c>
      <c r="O108" s="32">
        <f t="shared" si="13"/>
        <v>3696106.2550000004</v>
      </c>
      <c r="P108" s="12" t="s">
        <v>491</v>
      </c>
    </row>
    <row r="110" spans="1:16">
      <c r="A110" s="34" t="s">
        <v>500</v>
      </c>
    </row>
    <row r="111" spans="1:16">
      <c r="A111" t="s">
        <v>512</v>
      </c>
      <c r="F111" s="22"/>
      <c r="G111" s="22"/>
      <c r="H111" s="22">
        <f>'Kalk-Sooj'!H46</f>
        <v>12.600000000000001</v>
      </c>
      <c r="I111" s="22">
        <f>'Kalk-Sooj'!I46</f>
        <v>12.600000000000001</v>
      </c>
      <c r="J111" s="22">
        <f>'Kalk-Sooj'!J46</f>
        <v>12.600000000000001</v>
      </c>
      <c r="K111" s="22">
        <f>'Kalk-Sooj'!K46</f>
        <v>12.600000000000001</v>
      </c>
      <c r="L111" s="22">
        <f>'Kalk-Sooj'!L46</f>
        <v>12.600000000000001</v>
      </c>
      <c r="M111" s="22">
        <f>'Kalk-Sooj'!M46</f>
        <v>12.600000000000001</v>
      </c>
      <c r="N111" s="22">
        <f>'Kalk-Sooj'!N46</f>
        <v>12.600000000000001</v>
      </c>
      <c r="O111" s="22">
        <f>'Kalk-Sooj'!O46</f>
        <v>12.600000000000001</v>
      </c>
      <c r="P111" s="37" t="str">
        <f>'Kalk-Sooj'!P46</f>
        <v>€/MWh</v>
      </c>
    </row>
    <row r="112" spans="1:16">
      <c r="A112" t="s">
        <v>501</v>
      </c>
      <c r="F112" s="22"/>
      <c r="G112" s="22"/>
      <c r="H112" s="22">
        <f>'Kalk-Sooj'!H56</f>
        <v>3750000</v>
      </c>
      <c r="I112" s="22">
        <f>'Kalk-Sooj'!I56</f>
        <v>3750000</v>
      </c>
      <c r="J112" s="22">
        <f>'Kalk-Sooj'!J56</f>
        <v>3750000</v>
      </c>
      <c r="K112" s="22">
        <f>'Kalk-Sooj'!K56</f>
        <v>3750000</v>
      </c>
      <c r="L112" s="22">
        <f>'Kalk-Sooj'!L56</f>
        <v>3750000</v>
      </c>
      <c r="M112" s="22">
        <f>'Kalk-Sooj'!M56</f>
        <v>3750000</v>
      </c>
      <c r="N112" s="22">
        <f>'Kalk-Sooj'!N56</f>
        <v>3750000</v>
      </c>
      <c r="O112" s="22">
        <f>'Kalk-Sooj'!O56</f>
        <v>3750000</v>
      </c>
      <c r="P112" s="37" t="str">
        <f>'Kalk-Sooj'!P56</f>
        <v>MWh</v>
      </c>
    </row>
    <row r="113" spans="1:16">
      <c r="A113" s="34" t="s">
        <v>502</v>
      </c>
    </row>
    <row r="114" spans="1:16">
      <c r="A114" t="s">
        <v>512</v>
      </c>
      <c r="F114" s="22"/>
      <c r="G114" s="22"/>
      <c r="H114" s="22">
        <f>'Kalk-Sooj'!H62</f>
        <v>0</v>
      </c>
      <c r="I114" s="22">
        <f>'Kalk-Sooj'!I62</f>
        <v>0</v>
      </c>
      <c r="J114" s="22">
        <f>'Kalk-Sooj'!J62</f>
        <v>0</v>
      </c>
      <c r="K114" s="22">
        <f>'Kalk-Sooj'!K62</f>
        <v>0</v>
      </c>
      <c r="L114" s="22">
        <f>'Kalk-Sooj'!L62</f>
        <v>0</v>
      </c>
      <c r="M114" s="22">
        <f>'Kalk-Sooj'!M62</f>
        <v>0</v>
      </c>
      <c r="N114" s="22">
        <f>'Kalk-Sooj'!N62</f>
        <v>0</v>
      </c>
      <c r="O114" s="22">
        <f>'Kalk-Sooj'!O62</f>
        <v>0</v>
      </c>
      <c r="P114" s="37" t="str">
        <f>'Kalk-Sooj'!P62</f>
        <v>€/MWh</v>
      </c>
    </row>
    <row r="115" spans="1:16">
      <c r="A115" t="s">
        <v>503</v>
      </c>
      <c r="F115" s="22"/>
      <c r="G115" s="22"/>
      <c r="H115" s="22">
        <f>'Kalk-Sooj'!H72</f>
        <v>4375000</v>
      </c>
      <c r="I115" s="22">
        <f>'Kalk-Sooj'!I72</f>
        <v>4375000</v>
      </c>
      <c r="J115" s="22">
        <f>'Kalk-Sooj'!J72</f>
        <v>4375000</v>
      </c>
      <c r="K115" s="22">
        <f>'Kalk-Sooj'!K72</f>
        <v>4375000</v>
      </c>
      <c r="L115" s="22">
        <f>'Kalk-Sooj'!L72</f>
        <v>4375000</v>
      </c>
      <c r="M115" s="22">
        <f>'Kalk-Sooj'!M72</f>
        <v>4375000</v>
      </c>
      <c r="N115" s="22">
        <f>'Kalk-Sooj'!N72</f>
        <v>4375000</v>
      </c>
      <c r="O115" s="22">
        <f>'Kalk-Sooj'!O72</f>
        <v>4375000</v>
      </c>
      <c r="P115" s="37" t="str">
        <f>'Kalk-Sooj'!P72</f>
        <v>MWh</v>
      </c>
    </row>
    <row r="117" spans="1:16">
      <c r="A117" s="34" t="s">
        <v>517</v>
      </c>
      <c r="F117" s="22"/>
      <c r="G117" s="22"/>
      <c r="H117" s="32">
        <f t="shared" ref="H117:O117" si="14">H111*H112+H114*H115</f>
        <v>47250000.000000007</v>
      </c>
      <c r="I117" s="32">
        <f t="shared" si="14"/>
        <v>47250000.000000007</v>
      </c>
      <c r="J117" s="32">
        <f t="shared" si="14"/>
        <v>47250000.000000007</v>
      </c>
      <c r="K117" s="32">
        <f t="shared" si="14"/>
        <v>47250000.000000007</v>
      </c>
      <c r="L117" s="32">
        <f t="shared" si="14"/>
        <v>47250000.000000007</v>
      </c>
      <c r="M117" s="32">
        <f t="shared" si="14"/>
        <v>47250000.000000007</v>
      </c>
      <c r="N117" s="32">
        <f t="shared" si="14"/>
        <v>47250000.000000007</v>
      </c>
      <c r="O117" s="32">
        <f t="shared" si="14"/>
        <v>47250000.000000007</v>
      </c>
      <c r="P117" s="12" t="s">
        <v>491</v>
      </c>
    </row>
    <row r="119" spans="1:16">
      <c r="A119" s="34" t="s">
        <v>505</v>
      </c>
    </row>
    <row r="120" spans="1:16">
      <c r="A120" t="s">
        <v>512</v>
      </c>
      <c r="F120" s="22"/>
      <c r="G120" s="22"/>
      <c r="H120" s="22">
        <f>1000*'Kalk-EMD'!H46/'Sisend-Kütteväärtused'!$N$39</f>
        <v>0</v>
      </c>
      <c r="I120" s="22">
        <f>1000*'Kalk-EMD'!I46/'Sisend-Kütteväärtused'!$N$39</f>
        <v>0</v>
      </c>
      <c r="J120" s="22">
        <f>1000*'Kalk-EMD'!J46/'Sisend-Kütteväärtused'!$N$39</f>
        <v>0</v>
      </c>
      <c r="K120" s="22">
        <f>1000*'Kalk-EMD'!K46/'Sisend-Kütteväärtused'!$N$39</f>
        <v>0</v>
      </c>
      <c r="L120" s="22">
        <f>1000*'Kalk-EMD'!L46/'Sisend-Kütteväärtused'!$N$39</f>
        <v>0</v>
      </c>
      <c r="M120" s="22">
        <f>1000*'Kalk-EMD'!M46/'Sisend-Kütteväärtused'!$N$39</f>
        <v>0</v>
      </c>
      <c r="N120" s="22">
        <f>1000*'Kalk-EMD'!N46/'Sisend-Kütteväärtused'!$N$39</f>
        <v>0</v>
      </c>
      <c r="O120" s="22">
        <f>1000*'Kalk-EMD'!O46/'Sisend-Kütteväärtused'!$N$39</f>
        <v>0</v>
      </c>
      <c r="P120" s="37" t="s">
        <v>255</v>
      </c>
    </row>
    <row r="121" spans="1:16">
      <c r="A121" t="s">
        <v>506</v>
      </c>
      <c r="F121" s="22"/>
      <c r="G121" s="22"/>
      <c r="H121" s="22">
        <v>0</v>
      </c>
      <c r="I121" s="22">
        <v>0</v>
      </c>
      <c r="J121" s="22">
        <v>0</v>
      </c>
      <c r="K121" s="22">
        <v>0</v>
      </c>
      <c r="L121" s="22">
        <v>0</v>
      </c>
      <c r="M121" s="22">
        <v>0</v>
      </c>
      <c r="N121" s="22">
        <v>0</v>
      </c>
      <c r="O121" s="22">
        <v>0</v>
      </c>
      <c r="P121" s="37" t="s">
        <v>45</v>
      </c>
    </row>
    <row r="122" spans="1:16">
      <c r="A122" s="34" t="s">
        <v>507</v>
      </c>
    </row>
    <row r="123" spans="1:16">
      <c r="A123" t="s">
        <v>512</v>
      </c>
      <c r="F123" s="22"/>
      <c r="G123" s="22"/>
      <c r="H123" s="22">
        <f>1000*'Kalk-EMD'!H62/'Sisend-Kütteväärtused'!$N$39</f>
        <v>0</v>
      </c>
      <c r="I123" s="22">
        <f>1000*'Kalk-EMD'!I62/'Sisend-Kütteväärtused'!$N$39</f>
        <v>0</v>
      </c>
      <c r="J123" s="22">
        <f>1000*'Kalk-EMD'!J62/'Sisend-Kütteväärtused'!$N$39</f>
        <v>0</v>
      </c>
      <c r="K123" s="22">
        <f>1000*'Kalk-EMD'!K62/'Sisend-Kütteväärtused'!$N$39</f>
        <v>0</v>
      </c>
      <c r="L123" s="22">
        <f>1000*'Kalk-EMD'!L62/'Sisend-Kütteväärtused'!$N$39</f>
        <v>0</v>
      </c>
      <c r="M123" s="22">
        <f>1000*'Kalk-EMD'!M62/'Sisend-Kütteväärtused'!$N$39</f>
        <v>0</v>
      </c>
      <c r="N123" s="22">
        <f>1000*'Kalk-EMD'!N62/'Sisend-Kütteväärtused'!$N$39</f>
        <v>0</v>
      </c>
      <c r="O123" s="22">
        <f>1000*'Kalk-EMD'!O62/'Sisend-Kütteväärtused'!$N$39</f>
        <v>0</v>
      </c>
      <c r="P123" s="37" t="s">
        <v>255</v>
      </c>
    </row>
    <row r="124" spans="1:16">
      <c r="A124" t="s">
        <v>508</v>
      </c>
      <c r="F124" s="22"/>
      <c r="G124" s="22"/>
      <c r="H124" s="22">
        <f>'Sisend-Gen'!H98</f>
        <v>66000</v>
      </c>
      <c r="I124" s="22">
        <f>'Sisend-Gen'!I98</f>
        <v>66000</v>
      </c>
      <c r="J124" s="22">
        <f>'Sisend-Gen'!J98</f>
        <v>66000</v>
      </c>
      <c r="K124" s="22">
        <f>'Sisend-Gen'!K98</f>
        <v>66000</v>
      </c>
      <c r="L124" s="22">
        <f>'Sisend-Gen'!L98</f>
        <v>66000</v>
      </c>
      <c r="M124" s="22">
        <f>'Sisend-Gen'!M98</f>
        <v>66000</v>
      </c>
      <c r="N124" s="22">
        <f>'Sisend-Gen'!N98</f>
        <v>66000</v>
      </c>
      <c r="O124" s="22">
        <f>'Sisend-Gen'!O98</f>
        <v>66000</v>
      </c>
      <c r="P124" s="37" t="str">
        <f>'Sisend-Gen'!P98</f>
        <v>t</v>
      </c>
    </row>
    <row r="126" spans="1:16">
      <c r="A126" s="34" t="s">
        <v>518</v>
      </c>
      <c r="F126" s="22"/>
      <c r="G126" s="22"/>
      <c r="H126" s="32">
        <f t="shared" ref="H126:O126" si="15">H120*H121+H123*H124</f>
        <v>0</v>
      </c>
      <c r="I126" s="32">
        <f t="shared" si="15"/>
        <v>0</v>
      </c>
      <c r="J126" s="32">
        <f t="shared" si="15"/>
        <v>0</v>
      </c>
      <c r="K126" s="32">
        <f t="shared" si="15"/>
        <v>0</v>
      </c>
      <c r="L126" s="32">
        <f t="shared" si="15"/>
        <v>0</v>
      </c>
      <c r="M126" s="32">
        <f t="shared" si="15"/>
        <v>0</v>
      </c>
      <c r="N126" s="32">
        <f t="shared" si="15"/>
        <v>0</v>
      </c>
      <c r="O126" s="32">
        <f t="shared" si="15"/>
        <v>0</v>
      </c>
      <c r="P126" s="12" t="s">
        <v>491</v>
      </c>
    </row>
    <row r="128" spans="1:16">
      <c r="A128" s="34" t="s">
        <v>71</v>
      </c>
    </row>
    <row r="129" spans="1:16">
      <c r="A129" t="s">
        <v>512</v>
      </c>
      <c r="F129" s="22"/>
      <c r="G129" s="22"/>
      <c r="H129" s="22">
        <f>1000*'Kalk-Puit'!H47/'Sisend-Kütteväärtused'!$R$47</f>
        <v>8.6804597701149433</v>
      </c>
      <c r="I129" s="22">
        <f>1000*'Kalk-Puit'!I47/'Sisend-Kütteväärtused'!$R$47</f>
        <v>8.6804597701149433</v>
      </c>
      <c r="J129" s="22">
        <f>1000*'Kalk-Puit'!J47/'Sisend-Kütteväärtused'!$R$47</f>
        <v>8.6804597701149433</v>
      </c>
      <c r="K129" s="22">
        <f>1000*'Kalk-Puit'!K47/'Sisend-Kütteväärtused'!$R$47</f>
        <v>8.6804597701149433</v>
      </c>
      <c r="L129" s="22">
        <f>1000*'Kalk-Puit'!L47/'Sisend-Kütteväärtused'!$R$47</f>
        <v>8.6804597701149433</v>
      </c>
      <c r="M129" s="22">
        <f>1000*'Kalk-Puit'!M47/'Sisend-Kütteväärtused'!$R$47</f>
        <v>8.6804597701149433</v>
      </c>
      <c r="N129" s="22">
        <f>1000*'Kalk-Puit'!N47/'Sisend-Kütteväärtused'!$R$47</f>
        <v>8.6804597701149433</v>
      </c>
      <c r="O129" s="22">
        <f>1000*'Kalk-Puit'!O47/'Sisend-Kütteväärtused'!$R$47</f>
        <v>8.6804597701149433</v>
      </c>
      <c r="P129" s="37" t="str">
        <f>$P$114</f>
        <v>€/MWh</v>
      </c>
    </row>
    <row r="130" spans="1:16">
      <c r="A130" t="s">
        <v>519</v>
      </c>
      <c r="F130" s="22"/>
      <c r="G130" s="22"/>
      <c r="H130" s="22">
        <f>'Kalk-Puit'!H57</f>
        <v>2044721.25</v>
      </c>
      <c r="I130" s="22">
        <f>'Kalk-Puit'!I57</f>
        <v>2044721.25</v>
      </c>
      <c r="J130" s="22">
        <f>'Kalk-Puit'!J57</f>
        <v>2044721.25</v>
      </c>
      <c r="K130" s="22">
        <f>'Kalk-Puit'!K57</f>
        <v>2044721.25</v>
      </c>
      <c r="L130" s="22">
        <f>'Kalk-Puit'!L57</f>
        <v>2044721.25</v>
      </c>
      <c r="M130" s="22">
        <f>'Kalk-Puit'!M57</f>
        <v>2044721.25</v>
      </c>
      <c r="N130" s="22">
        <f>'Kalk-Puit'!N57</f>
        <v>2044721.25</v>
      </c>
      <c r="O130" s="22">
        <f>'Kalk-Puit'!O57</f>
        <v>2044721.25</v>
      </c>
      <c r="P130" s="37" t="str">
        <f>'Kalk-Puit'!P57</f>
        <v>MWh</v>
      </c>
    </row>
    <row r="131" spans="1:16">
      <c r="A131" s="34" t="s">
        <v>74</v>
      </c>
    </row>
    <row r="132" spans="1:16">
      <c r="A132" t="s">
        <v>512</v>
      </c>
      <c r="F132" s="22"/>
      <c r="G132" s="22"/>
      <c r="H132" s="22">
        <f>1000*'Kalk-Puit'!H63/'Sisend-Kütteväärtused'!$R$47</f>
        <v>0</v>
      </c>
      <c r="I132" s="22">
        <f>1000*'Kalk-Puit'!I63/'Sisend-Kütteväärtused'!$R$47</f>
        <v>0</v>
      </c>
      <c r="J132" s="22">
        <f>1000*'Kalk-Puit'!J63/'Sisend-Kütteväärtused'!$R$47</f>
        <v>0</v>
      </c>
      <c r="K132" s="22">
        <f>1000*'Kalk-Puit'!K63/'Sisend-Kütteväärtused'!$R$47</f>
        <v>0</v>
      </c>
      <c r="L132" s="22">
        <f>1000*'Kalk-Puit'!L63/'Sisend-Kütteväärtused'!$R$47</f>
        <v>0</v>
      </c>
      <c r="M132" s="22">
        <f>1000*'Kalk-Puit'!M63/'Sisend-Kütteväärtused'!$R$47</f>
        <v>0</v>
      </c>
      <c r="N132" s="22">
        <f>1000*'Kalk-Puit'!N63/'Sisend-Kütteväärtused'!$R$47</f>
        <v>0</v>
      </c>
      <c r="O132" s="22">
        <f>1000*'Kalk-Puit'!O63/'Sisend-Kütteväärtused'!$R$47</f>
        <v>0</v>
      </c>
      <c r="P132" s="37" t="str">
        <f>$P$114</f>
        <v>€/MWh</v>
      </c>
    </row>
    <row r="133" spans="1:16">
      <c r="A133" t="s">
        <v>520</v>
      </c>
      <c r="F133" s="22"/>
      <c r="G133" s="22"/>
      <c r="H133" s="22">
        <f>'Kalk-Puit'!H73</f>
        <v>31774.99999999984</v>
      </c>
      <c r="I133" s="22">
        <f>'Kalk-Puit'!I73</f>
        <v>31774.99999999984</v>
      </c>
      <c r="J133" s="22">
        <f>'Kalk-Puit'!J73</f>
        <v>31774.99999999984</v>
      </c>
      <c r="K133" s="22">
        <f>'Kalk-Puit'!K73</f>
        <v>31774.99999999984</v>
      </c>
      <c r="L133" s="22">
        <f>'Kalk-Puit'!L73</f>
        <v>31774.99999999984</v>
      </c>
      <c r="M133" s="22">
        <f>'Kalk-Puit'!M73</f>
        <v>31774.99999999984</v>
      </c>
      <c r="N133" s="22">
        <f>'Kalk-Puit'!N73</f>
        <v>31774.99999999984</v>
      </c>
      <c r="O133" s="22">
        <f>'Kalk-Puit'!O73</f>
        <v>31774.99999999984</v>
      </c>
      <c r="P133" s="37" t="str">
        <f>'Kalk-Puit'!P73</f>
        <v>MWh</v>
      </c>
    </row>
    <row r="135" spans="1:16">
      <c r="A135" s="34" t="s">
        <v>521</v>
      </c>
      <c r="F135" s="22"/>
      <c r="G135" s="22"/>
      <c r="H135" s="32">
        <f t="shared" ref="H135:O135" si="16">H129*H130+H132*H133</f>
        <v>17749120.55172414</v>
      </c>
      <c r="I135" s="32">
        <f t="shared" si="16"/>
        <v>17749120.55172414</v>
      </c>
      <c r="J135" s="32">
        <f t="shared" si="16"/>
        <v>17749120.55172414</v>
      </c>
      <c r="K135" s="32">
        <f t="shared" si="16"/>
        <v>17749120.55172414</v>
      </c>
      <c r="L135" s="32">
        <f t="shared" si="16"/>
        <v>17749120.55172414</v>
      </c>
      <c r="M135" s="32">
        <f t="shared" si="16"/>
        <v>17749120.55172414</v>
      </c>
      <c r="N135" s="32">
        <f t="shared" si="16"/>
        <v>17749120.55172414</v>
      </c>
      <c r="O135" s="32">
        <f t="shared" si="16"/>
        <v>17749120.55172414</v>
      </c>
      <c r="P135" s="12" t="s">
        <v>491</v>
      </c>
    </row>
    <row r="137" spans="1:16">
      <c r="A137" s="34" t="s">
        <v>81</v>
      </c>
    </row>
    <row r="138" spans="1:16">
      <c r="A138" t="s">
        <v>512</v>
      </c>
      <c r="F138" s="22"/>
      <c r="G138" s="22"/>
      <c r="H138" s="22">
        <f>1000*'Kalk-PJäät'!H47/'Sisend-Kütteväärtused'!$R$47</f>
        <v>2.7471264367816093</v>
      </c>
      <c r="I138" s="22">
        <f>1000*'Kalk-PJäät'!I47/'Sisend-Kütteväärtused'!$R$47</f>
        <v>2.7471264367816093</v>
      </c>
      <c r="J138" s="22">
        <f>1000*'Kalk-PJäät'!J47/'Sisend-Kütteväärtused'!$R$47</f>
        <v>2.7471264367816093</v>
      </c>
      <c r="K138" s="22">
        <f>1000*'Kalk-PJäät'!K47/'Sisend-Kütteväärtused'!$R$47</f>
        <v>2.7471264367816093</v>
      </c>
      <c r="L138" s="22">
        <f>1000*'Kalk-PJäät'!L47/'Sisend-Kütteväärtused'!$R$47</f>
        <v>2.7471264367816093</v>
      </c>
      <c r="M138" s="22">
        <f>1000*'Kalk-PJäät'!M47/'Sisend-Kütteväärtused'!$R$47</f>
        <v>2.7471264367816093</v>
      </c>
      <c r="N138" s="22">
        <f>1000*'Kalk-PJäät'!N47/'Sisend-Kütteväärtused'!$R$47</f>
        <v>2.7471264367816093</v>
      </c>
      <c r="O138" s="22">
        <f>1000*'Kalk-PJäät'!O47/'Sisend-Kütteväärtused'!$R$47</f>
        <v>2.7471264367816093</v>
      </c>
      <c r="P138" s="37" t="str">
        <f>$P$114</f>
        <v>€/MWh</v>
      </c>
    </row>
    <row r="139" spans="1:16">
      <c r="A139" t="s">
        <v>439</v>
      </c>
      <c r="F139" s="22"/>
      <c r="G139" s="22"/>
      <c r="H139" s="22">
        <f>'Kalk-PJäät'!H57</f>
        <v>861064.16666666651</v>
      </c>
      <c r="I139" s="22">
        <f>'Kalk-PJäät'!I57</f>
        <v>861064.16666666651</v>
      </c>
      <c r="J139" s="22">
        <f>'Kalk-PJäät'!J57</f>
        <v>861064.16666666651</v>
      </c>
      <c r="K139" s="22">
        <f>'Kalk-PJäät'!K57</f>
        <v>861064.16666666651</v>
      </c>
      <c r="L139" s="22">
        <f>'Kalk-PJäät'!L57</f>
        <v>861064.16666666651</v>
      </c>
      <c r="M139" s="22">
        <f>'Kalk-PJäät'!M57</f>
        <v>861064.16666666651</v>
      </c>
      <c r="N139" s="22">
        <f>'Kalk-PJäät'!N57</f>
        <v>861064.16666666651</v>
      </c>
      <c r="O139" s="22">
        <f>'Kalk-PJäät'!O57</f>
        <v>861064.16666666651</v>
      </c>
      <c r="P139" s="12" t="str">
        <f>'Kalk-PJäät'!P57</f>
        <v>MWh</v>
      </c>
    </row>
    <row r="140" spans="1:16">
      <c r="A140" s="34" t="s">
        <v>84</v>
      </c>
    </row>
    <row r="141" spans="1:16">
      <c r="A141" t="s">
        <v>512</v>
      </c>
      <c r="F141" s="22"/>
      <c r="G141" s="22"/>
      <c r="H141" s="22">
        <f>1000*'Kalk-PJäät'!H63/'Sisend-Kütteväärtused'!$R$47</f>
        <v>0</v>
      </c>
      <c r="I141" s="22">
        <f>1000*'Kalk-PJäät'!I63/'Sisend-Kütteväärtused'!$R$47</f>
        <v>0</v>
      </c>
      <c r="J141" s="22">
        <f>1000*'Kalk-PJäät'!J63/'Sisend-Kütteväärtused'!$R$47</f>
        <v>0</v>
      </c>
      <c r="K141" s="22">
        <f>1000*'Kalk-PJäät'!K63/'Sisend-Kütteväärtused'!$R$47</f>
        <v>0</v>
      </c>
      <c r="L141" s="22">
        <f>1000*'Kalk-PJäät'!L63/'Sisend-Kütteväärtused'!$R$47</f>
        <v>0</v>
      </c>
      <c r="M141" s="22">
        <f>1000*'Kalk-PJäät'!M63/'Sisend-Kütteväärtused'!$R$47</f>
        <v>0</v>
      </c>
      <c r="N141" s="22">
        <f>1000*'Kalk-PJäät'!N63/'Sisend-Kütteväärtused'!$R$47</f>
        <v>0</v>
      </c>
      <c r="O141" s="22">
        <f>1000*'Kalk-PJäät'!O63/'Sisend-Kütteväärtused'!$R$47</f>
        <v>0</v>
      </c>
      <c r="P141" s="37" t="str">
        <f>$P$114</f>
        <v>€/MWh</v>
      </c>
    </row>
    <row r="142" spans="1:16">
      <c r="A142" t="s">
        <v>437</v>
      </c>
      <c r="F142" s="22"/>
      <c r="G142" s="22"/>
      <c r="H142" s="22">
        <f>'Kalk-PJäät'!H73</f>
        <v>88861.111111111255</v>
      </c>
      <c r="I142" s="22">
        <f>'Kalk-PJäät'!I73</f>
        <v>88861.111111111255</v>
      </c>
      <c r="J142" s="22">
        <f>'Kalk-PJäät'!J73</f>
        <v>88861.111111111255</v>
      </c>
      <c r="K142" s="22">
        <f>'Kalk-PJäät'!K73</f>
        <v>88861.111111111255</v>
      </c>
      <c r="L142" s="22">
        <f>'Kalk-PJäät'!L73</f>
        <v>88861.111111111255</v>
      </c>
      <c r="M142" s="22">
        <f>'Kalk-PJäät'!M73</f>
        <v>88861.111111111255</v>
      </c>
      <c r="N142" s="22">
        <f>'Kalk-PJäät'!N73</f>
        <v>88861.111111111255</v>
      </c>
      <c r="O142" s="22">
        <f>'Kalk-PJäät'!O73</f>
        <v>88861.111111111255</v>
      </c>
      <c r="P142" s="37" t="str">
        <f>'Kalk-PJäät'!P73</f>
        <v>MWh</v>
      </c>
    </row>
    <row r="144" spans="1:16">
      <c r="A144" s="34" t="s">
        <v>522</v>
      </c>
      <c r="F144" s="22"/>
      <c r="G144" s="22"/>
      <c r="H144" s="32">
        <f t="shared" ref="H144:O144" si="17">H138*H139+H141*H142</f>
        <v>2365452.1360153253</v>
      </c>
      <c r="I144" s="32">
        <f t="shared" si="17"/>
        <v>2365452.1360153253</v>
      </c>
      <c r="J144" s="32">
        <f t="shared" si="17"/>
        <v>2365452.1360153253</v>
      </c>
      <c r="K144" s="32">
        <f t="shared" si="17"/>
        <v>2365452.1360153253</v>
      </c>
      <c r="L144" s="32">
        <f t="shared" si="17"/>
        <v>2365452.1360153253</v>
      </c>
      <c r="M144" s="32">
        <f t="shared" si="17"/>
        <v>2365452.1360153253</v>
      </c>
      <c r="N144" s="32">
        <f t="shared" si="17"/>
        <v>2365452.1360153253</v>
      </c>
      <c r="O144" s="32">
        <f t="shared" si="17"/>
        <v>2365452.1360153253</v>
      </c>
      <c r="P144" s="12" t="s">
        <v>491</v>
      </c>
    </row>
    <row r="146" spans="1:16">
      <c r="A146" s="34" t="s">
        <v>523</v>
      </c>
      <c r="F146" s="22"/>
      <c r="G146" s="22"/>
      <c r="H146" s="32">
        <f t="shared" ref="H146:O146" si="18">H144+H135+H126+H117+H108+H99+H90+ + H81</f>
        <v>142746429.67942935</v>
      </c>
      <c r="I146" s="32">
        <f t="shared" si="18"/>
        <v>142746429.67942935</v>
      </c>
      <c r="J146" s="32">
        <f t="shared" si="18"/>
        <v>142746429.67942935</v>
      </c>
      <c r="K146" s="32">
        <f t="shared" si="18"/>
        <v>142746429.67942935</v>
      </c>
      <c r="L146" s="32">
        <f t="shared" si="18"/>
        <v>142746429.67942935</v>
      </c>
      <c r="M146" s="32">
        <f t="shared" si="18"/>
        <v>142746429.67942935</v>
      </c>
      <c r="N146" s="32">
        <f t="shared" si="18"/>
        <v>142746429.67942935</v>
      </c>
      <c r="O146" s="32">
        <f t="shared" si="18"/>
        <v>142746429.67942935</v>
      </c>
      <c r="P146" s="12" t="s">
        <v>491</v>
      </c>
    </row>
    <row r="148" spans="1:16">
      <c r="A148" s="2" t="s">
        <v>524</v>
      </c>
      <c r="B148" s="2"/>
      <c r="C148" s="2"/>
      <c r="D148" s="2"/>
      <c r="E148" s="2"/>
      <c r="F148" s="2"/>
      <c r="G148" s="2"/>
      <c r="H148" s="2"/>
      <c r="I148" s="2"/>
      <c r="J148" s="2"/>
      <c r="K148" s="2"/>
      <c r="L148" s="2"/>
      <c r="M148" s="2"/>
      <c r="N148" s="2"/>
      <c r="O148" s="2"/>
    </row>
    <row r="150" spans="1:16">
      <c r="A150" s="34" t="s">
        <v>95</v>
      </c>
      <c r="F150" s="22"/>
      <c r="G150" s="22"/>
      <c r="H150" s="32">
        <f>'Sisend-Gen'!$B$332*H20</f>
        <v>126544.95776</v>
      </c>
      <c r="I150" s="32">
        <f>'Sisend-Gen'!$B$332*I20</f>
        <v>126544.95776</v>
      </c>
      <c r="J150" s="32">
        <f>'Sisend-Gen'!$B$332*J20</f>
        <v>126544.95776</v>
      </c>
      <c r="K150" s="32">
        <f>'Sisend-Gen'!$B$332*K20</f>
        <v>126544.95776</v>
      </c>
      <c r="L150" s="32">
        <f>'Sisend-Gen'!$B$332*L20</f>
        <v>126544.95776</v>
      </c>
      <c r="M150" s="32">
        <f>'Sisend-Gen'!$B$332*M20</f>
        <v>126544.95776</v>
      </c>
      <c r="N150" s="32">
        <f>'Sisend-Gen'!$B$332*N20</f>
        <v>126544.95776</v>
      </c>
      <c r="O150" s="32">
        <f>'Sisend-Gen'!$B$332*O20</f>
        <v>126544.95776</v>
      </c>
      <c r="P150" s="12" t="s">
        <v>491</v>
      </c>
    </row>
    <row r="151" spans="1:16">
      <c r="A151" s="34"/>
    </row>
    <row r="152" spans="1:16">
      <c r="A152" s="34" t="s">
        <v>43</v>
      </c>
      <c r="F152" s="22"/>
      <c r="G152" s="22"/>
      <c r="H152" s="32">
        <f>'Sisend-Gen'!$B$332*H29</f>
        <v>1124433.3913043481</v>
      </c>
      <c r="I152" s="32">
        <f>'Sisend-Gen'!$B$332*I29</f>
        <v>1124433.3913043481</v>
      </c>
      <c r="J152" s="32">
        <f>'Sisend-Gen'!$B$332*J29</f>
        <v>1124433.3913043481</v>
      </c>
      <c r="K152" s="32">
        <f>'Sisend-Gen'!$B$332*K29</f>
        <v>1124433.3913043481</v>
      </c>
      <c r="L152" s="32">
        <f>'Sisend-Gen'!$B$332*L29</f>
        <v>1124433.3913043481</v>
      </c>
      <c r="M152" s="32">
        <f>'Sisend-Gen'!$B$332*M29</f>
        <v>1124433.3913043481</v>
      </c>
      <c r="N152" s="32">
        <f>'Sisend-Gen'!$B$332*N29</f>
        <v>1124433.3913043481</v>
      </c>
      <c r="O152" s="32">
        <f>'Sisend-Gen'!$B$332*O29</f>
        <v>1124433.3913043481</v>
      </c>
      <c r="P152" s="12" t="s">
        <v>491</v>
      </c>
    </row>
    <row r="153" spans="1:16">
      <c r="A153" s="34"/>
    </row>
    <row r="154" spans="1:16">
      <c r="A154" s="34" t="s">
        <v>51</v>
      </c>
      <c r="F154" s="22"/>
      <c r="G154" s="22"/>
      <c r="H154" s="32">
        <f>'Sisend-Gen'!$B$332*H38</f>
        <v>2306778.0900900909</v>
      </c>
      <c r="I154" s="32">
        <f>'Sisend-Gen'!$B$332*I38</f>
        <v>2306778.0900900909</v>
      </c>
      <c r="J154" s="32">
        <f>'Sisend-Gen'!$B$332*J38</f>
        <v>2306778.0900900909</v>
      </c>
      <c r="K154" s="32">
        <f>'Sisend-Gen'!$B$332*K38</f>
        <v>2306778.0900900909</v>
      </c>
      <c r="L154" s="32">
        <f>'Sisend-Gen'!$B$332*L38</f>
        <v>2306778.0900900909</v>
      </c>
      <c r="M154" s="32">
        <f>'Sisend-Gen'!$B$332*M38</f>
        <v>2306778.0900900909</v>
      </c>
      <c r="N154" s="32">
        <f>'Sisend-Gen'!$B$332*N38</f>
        <v>2306778.0900900909</v>
      </c>
      <c r="O154" s="32">
        <f>'Sisend-Gen'!$B$332*O38</f>
        <v>2306778.0900900909</v>
      </c>
      <c r="P154" s="12" t="s">
        <v>491</v>
      </c>
    </row>
    <row r="155" spans="1:16">
      <c r="A155" s="34"/>
    </row>
    <row r="156" spans="1:16">
      <c r="A156" s="34" t="s">
        <v>60</v>
      </c>
      <c r="F156" s="22"/>
      <c r="G156" s="22"/>
      <c r="H156" s="32">
        <f>'Sisend-Gen'!$B$332*H50</f>
        <v>48274.69996978416</v>
      </c>
      <c r="I156" s="32">
        <f>'Sisend-Gen'!$B$332*I50</f>
        <v>48274.69996978416</v>
      </c>
      <c r="J156" s="32">
        <f>'Sisend-Gen'!$B$332*J50</f>
        <v>48274.69996978416</v>
      </c>
      <c r="K156" s="32">
        <f>'Sisend-Gen'!$B$332*K50</f>
        <v>48274.69996978416</v>
      </c>
      <c r="L156" s="32">
        <f>'Sisend-Gen'!$B$332*L50</f>
        <v>48274.69996978416</v>
      </c>
      <c r="M156" s="32">
        <f>'Sisend-Gen'!$B$332*M50</f>
        <v>48274.69996978416</v>
      </c>
      <c r="N156" s="32">
        <f>'Sisend-Gen'!$B$332*N50</f>
        <v>48274.69996978416</v>
      </c>
      <c r="O156" s="32">
        <f>'Sisend-Gen'!$B$332*O50</f>
        <v>48274.69996978416</v>
      </c>
      <c r="P156" s="12" t="s">
        <v>491</v>
      </c>
    </row>
    <row r="157" spans="1:16">
      <c r="A157" s="34"/>
    </row>
    <row r="158" spans="1:16">
      <c r="A158" s="34" t="s">
        <v>525</v>
      </c>
      <c r="F158" s="22"/>
      <c r="G158" s="22"/>
      <c r="H158" s="32">
        <f>'Sisend-Gen'!$B$332*H59</f>
        <v>444757.76009789784</v>
      </c>
      <c r="I158" s="32">
        <f>'Sisend-Gen'!$B$332*I59</f>
        <v>444757.76009789784</v>
      </c>
      <c r="J158" s="32">
        <f>'Sisend-Gen'!$B$332*J59</f>
        <v>444757.76009789784</v>
      </c>
      <c r="K158" s="32">
        <f>'Sisend-Gen'!$B$332*K59</f>
        <v>444757.76009789784</v>
      </c>
      <c r="L158" s="32">
        <f>'Sisend-Gen'!$B$332*L59</f>
        <v>444757.76009789784</v>
      </c>
      <c r="M158" s="32">
        <f>'Sisend-Gen'!$B$332*M59</f>
        <v>444757.76009789784</v>
      </c>
      <c r="N158" s="32">
        <f>'Sisend-Gen'!$B$332*N59</f>
        <v>444757.76009789784</v>
      </c>
      <c r="O158" s="32">
        <f>'Sisend-Gen'!$B$332*O59</f>
        <v>444757.76009789784</v>
      </c>
      <c r="P158" s="12" t="s">
        <v>491</v>
      </c>
    </row>
    <row r="159" spans="1:16">
      <c r="A159" s="34"/>
    </row>
    <row r="160" spans="1:16">
      <c r="A160" s="34" t="s">
        <v>526</v>
      </c>
      <c r="F160" s="22"/>
      <c r="G160" s="22"/>
      <c r="H160" s="32">
        <f>'Sisend-Gen'!$B$332*H68</f>
        <v>54829.549549549549</v>
      </c>
      <c r="I160" s="32">
        <f>'Sisend-Gen'!$B$332*I68</f>
        <v>54829.549549549549</v>
      </c>
      <c r="J160" s="32">
        <f>'Sisend-Gen'!$B$332*J68</f>
        <v>54829.549549549549</v>
      </c>
      <c r="K160" s="32">
        <f>'Sisend-Gen'!$B$332*K68</f>
        <v>54829.549549549549</v>
      </c>
      <c r="L160" s="32">
        <f>'Sisend-Gen'!$B$332*L68</f>
        <v>54829.549549549549</v>
      </c>
      <c r="M160" s="32">
        <f>'Sisend-Gen'!$B$332*M68</f>
        <v>54829.549549549549</v>
      </c>
      <c r="N160" s="32">
        <f>'Sisend-Gen'!$B$332*N68</f>
        <v>54829.549549549549</v>
      </c>
      <c r="O160" s="32">
        <f>'Sisend-Gen'!$B$332*O68</f>
        <v>54829.549549549549</v>
      </c>
      <c r="P160" s="12" t="s">
        <v>491</v>
      </c>
    </row>
    <row r="161" spans="1:16">
      <c r="A161" s="34"/>
    </row>
    <row r="162" spans="1:16">
      <c r="A162" s="34" t="s">
        <v>510</v>
      </c>
      <c r="F162" s="22"/>
      <c r="G162" s="22"/>
      <c r="H162" s="32">
        <f>'Sisend-Gen'!$B$332*H70</f>
        <v>4105618.44877167</v>
      </c>
      <c r="I162" s="32">
        <f>'Sisend-Gen'!$B$332*I70</f>
        <v>4105618.44877167</v>
      </c>
      <c r="J162" s="32">
        <f>'Sisend-Gen'!$B$332*J70</f>
        <v>4105618.44877167</v>
      </c>
      <c r="K162" s="32">
        <f>'Sisend-Gen'!$B$332*K70</f>
        <v>4105618.44877167</v>
      </c>
      <c r="L162" s="32">
        <f>'Sisend-Gen'!$B$332*L70</f>
        <v>4105618.44877167</v>
      </c>
      <c r="M162" s="32">
        <f>'Sisend-Gen'!$B$332*M70</f>
        <v>4105618.44877167</v>
      </c>
      <c r="N162" s="32">
        <f>'Sisend-Gen'!$B$332*N70</f>
        <v>4105618.44877167</v>
      </c>
      <c r="O162" s="32">
        <f>'Sisend-Gen'!$B$332*O70</f>
        <v>4105618.44877167</v>
      </c>
      <c r="P162" s="12" t="s">
        <v>491</v>
      </c>
    </row>
    <row r="163" spans="1:16">
      <c r="A163" s="34"/>
    </row>
    <row r="164" spans="1:16">
      <c r="A164" s="2" t="s">
        <v>527</v>
      </c>
      <c r="B164" s="2"/>
      <c r="C164" s="2"/>
      <c r="D164" s="2"/>
      <c r="E164" s="2"/>
      <c r="F164" s="2"/>
      <c r="G164" s="2"/>
      <c r="H164" s="2"/>
      <c r="I164" s="2"/>
      <c r="J164" s="2"/>
      <c r="K164" s="2"/>
      <c r="L164" s="2"/>
      <c r="M164" s="2"/>
      <c r="N164" s="2"/>
      <c r="O164" s="2"/>
    </row>
    <row r="165" spans="1:16">
      <c r="A165" s="34"/>
    </row>
    <row r="166" spans="1:16">
      <c r="A166" s="34" t="s">
        <v>95</v>
      </c>
      <c r="F166" s="22"/>
      <c r="G166" s="22"/>
      <c r="H166" s="32">
        <f>'Sisend-Gen'!$B$332*H81</f>
        <v>171968.16</v>
      </c>
      <c r="I166" s="32">
        <f>'Sisend-Gen'!$B$332*I81</f>
        <v>171968.16</v>
      </c>
      <c r="J166" s="32">
        <f>'Sisend-Gen'!$B$332*J81</f>
        <v>171968.16</v>
      </c>
      <c r="K166" s="32">
        <f>'Sisend-Gen'!$B$332*K81</f>
        <v>171968.16</v>
      </c>
      <c r="L166" s="32">
        <f>'Sisend-Gen'!$B$332*L81</f>
        <v>171968.16</v>
      </c>
      <c r="M166" s="32">
        <f>'Sisend-Gen'!$B$332*M81</f>
        <v>171968.16</v>
      </c>
      <c r="N166" s="32">
        <f>'Sisend-Gen'!$B$332*N81</f>
        <v>171968.16</v>
      </c>
      <c r="O166" s="32">
        <f>'Sisend-Gen'!$B$332*O81</f>
        <v>171968.16</v>
      </c>
      <c r="P166" s="12" t="s">
        <v>491</v>
      </c>
    </row>
    <row r="167" spans="1:16">
      <c r="A167" s="34"/>
    </row>
    <row r="168" spans="1:16">
      <c r="A168" s="34" t="s">
        <v>43</v>
      </c>
      <c r="F168" s="22"/>
      <c r="G168" s="22"/>
      <c r="H168" s="32">
        <f>'Sisend-Gen'!$B$332*H90</f>
        <v>144862.60869565219</v>
      </c>
      <c r="I168" s="32">
        <f>'Sisend-Gen'!$B$332*I90</f>
        <v>144862.60869565219</v>
      </c>
      <c r="J168" s="32">
        <f>'Sisend-Gen'!$B$332*J90</f>
        <v>144862.60869565219</v>
      </c>
      <c r="K168" s="32">
        <f>'Sisend-Gen'!$B$332*K90</f>
        <v>144862.60869565219</v>
      </c>
      <c r="L168" s="32">
        <f>'Sisend-Gen'!$B$332*L90</f>
        <v>144862.60869565219</v>
      </c>
      <c r="M168" s="32">
        <f>'Sisend-Gen'!$B$332*M90</f>
        <v>144862.60869565219</v>
      </c>
      <c r="N168" s="32">
        <f>'Sisend-Gen'!$B$332*N90</f>
        <v>144862.60869565219</v>
      </c>
      <c r="O168" s="32">
        <f>'Sisend-Gen'!$B$332*O90</f>
        <v>144862.60869565219</v>
      </c>
      <c r="P168" s="12" t="s">
        <v>491</v>
      </c>
    </row>
    <row r="169" spans="1:16">
      <c r="A169" s="34"/>
    </row>
    <row r="170" spans="1:16">
      <c r="A170" s="34" t="s">
        <v>51</v>
      </c>
      <c r="F170" s="22"/>
      <c r="G170" s="22"/>
      <c r="H170" s="32">
        <f>'Sisend-Gen'!$B$332*H99</f>
        <v>55935.135135135133</v>
      </c>
      <c r="I170" s="32">
        <f>'Sisend-Gen'!$B$332*I99</f>
        <v>55935.135135135133</v>
      </c>
      <c r="J170" s="32">
        <f>'Sisend-Gen'!$B$332*J99</f>
        <v>55935.135135135133</v>
      </c>
      <c r="K170" s="32">
        <f>'Sisend-Gen'!$B$332*K99</f>
        <v>55935.135135135133</v>
      </c>
      <c r="L170" s="32">
        <f>'Sisend-Gen'!$B$332*L99</f>
        <v>55935.135135135133</v>
      </c>
      <c r="M170" s="32">
        <f>'Sisend-Gen'!$B$332*M99</f>
        <v>55935.135135135133</v>
      </c>
      <c r="N170" s="32">
        <f>'Sisend-Gen'!$B$332*N99</f>
        <v>55935.135135135133</v>
      </c>
      <c r="O170" s="32">
        <f>'Sisend-Gen'!$B$332*O99</f>
        <v>55935.135135135133</v>
      </c>
      <c r="P170" s="12" t="s">
        <v>491</v>
      </c>
    </row>
    <row r="171" spans="1:16">
      <c r="A171" s="34"/>
    </row>
    <row r="172" spans="1:16">
      <c r="A172" s="34" t="s">
        <v>60</v>
      </c>
      <c r="F172" s="22"/>
      <c r="G172" s="22"/>
      <c r="H172" s="32">
        <f>'Sisend-Gen'!$B$332*H108</f>
        <v>19219.752526</v>
      </c>
      <c r="I172" s="32">
        <f>'Sisend-Gen'!$B$332*I108</f>
        <v>19219.752526</v>
      </c>
      <c r="J172" s="32">
        <f>'Sisend-Gen'!$B$332*J108</f>
        <v>19219.752526</v>
      </c>
      <c r="K172" s="32">
        <f>'Sisend-Gen'!$B$332*K108</f>
        <v>19219.752526</v>
      </c>
      <c r="L172" s="32">
        <f>'Sisend-Gen'!$B$332*L108</f>
        <v>19219.752526</v>
      </c>
      <c r="M172" s="32">
        <f>'Sisend-Gen'!$B$332*M108</f>
        <v>19219.752526</v>
      </c>
      <c r="N172" s="32">
        <f>'Sisend-Gen'!$B$332*N108</f>
        <v>19219.752526</v>
      </c>
      <c r="O172" s="32">
        <f>'Sisend-Gen'!$B$332*O108</f>
        <v>19219.752526</v>
      </c>
      <c r="P172" s="12" t="s">
        <v>491</v>
      </c>
    </row>
    <row r="173" spans="1:16">
      <c r="A173" s="34"/>
    </row>
    <row r="174" spans="1:16">
      <c r="A174" s="34" t="s">
        <v>66</v>
      </c>
      <c r="F174" s="22"/>
      <c r="G174" s="22"/>
      <c r="H174" s="32">
        <f>'Sisend-Gen'!$B$332*H117</f>
        <v>245700.00000000003</v>
      </c>
      <c r="I174" s="32">
        <f>'Sisend-Gen'!$B$332*I117</f>
        <v>245700.00000000003</v>
      </c>
      <c r="J174" s="32">
        <f>'Sisend-Gen'!$B$332*J117</f>
        <v>245700.00000000003</v>
      </c>
      <c r="K174" s="32">
        <f>'Sisend-Gen'!$B$332*K117</f>
        <v>245700.00000000003</v>
      </c>
      <c r="L174" s="32">
        <f>'Sisend-Gen'!$B$332*L117</f>
        <v>245700.00000000003</v>
      </c>
      <c r="M174" s="32">
        <f>'Sisend-Gen'!$B$332*M117</f>
        <v>245700.00000000003</v>
      </c>
      <c r="N174" s="32">
        <f>'Sisend-Gen'!$B$332*N117</f>
        <v>245700.00000000003</v>
      </c>
      <c r="O174" s="32">
        <f>'Sisend-Gen'!$B$332*O117</f>
        <v>245700.00000000003</v>
      </c>
      <c r="P174" s="12" t="s">
        <v>491</v>
      </c>
    </row>
    <row r="175" spans="1:16">
      <c r="A175" s="34"/>
    </row>
    <row r="176" spans="1:16">
      <c r="A176" s="34" t="s">
        <v>526</v>
      </c>
      <c r="H176" s="107">
        <f>'Sisend-Gen'!$B$332*H126</f>
        <v>0</v>
      </c>
      <c r="I176" s="107">
        <f>'Sisend-Gen'!$B$332*I126</f>
        <v>0</v>
      </c>
      <c r="J176" s="107">
        <f>'Sisend-Gen'!$B$332*J126</f>
        <v>0</v>
      </c>
      <c r="K176" s="107">
        <f>'Sisend-Gen'!$B$332*K126</f>
        <v>0</v>
      </c>
      <c r="L176" s="107">
        <f>'Sisend-Gen'!$B$332*L126</f>
        <v>0</v>
      </c>
      <c r="M176" s="107">
        <f>'Sisend-Gen'!$B$332*M126</f>
        <v>0</v>
      </c>
      <c r="N176" s="107">
        <f>'Sisend-Gen'!$B$332*N126</f>
        <v>0</v>
      </c>
      <c r="O176" s="107">
        <f>'Sisend-Gen'!$B$332*O126</f>
        <v>0</v>
      </c>
    </row>
    <row r="177" spans="1:16">
      <c r="A177" s="34"/>
    </row>
    <row r="178" spans="1:16">
      <c r="A178" s="34" t="s">
        <v>70</v>
      </c>
      <c r="F178" s="22"/>
      <c r="G178" s="22"/>
      <c r="H178" s="32">
        <f>'Sisend-Gen'!$B$332*H135</f>
        <v>92295.426868965515</v>
      </c>
      <c r="I178" s="32">
        <f>'Sisend-Gen'!$B$332*I135</f>
        <v>92295.426868965515</v>
      </c>
      <c r="J178" s="32">
        <f>'Sisend-Gen'!$B$332*J135</f>
        <v>92295.426868965515</v>
      </c>
      <c r="K178" s="32">
        <f>'Sisend-Gen'!$B$332*K135</f>
        <v>92295.426868965515</v>
      </c>
      <c r="L178" s="32">
        <f>'Sisend-Gen'!$B$332*L135</f>
        <v>92295.426868965515</v>
      </c>
      <c r="M178" s="32">
        <f>'Sisend-Gen'!$B$332*M135</f>
        <v>92295.426868965515</v>
      </c>
      <c r="N178" s="32">
        <f>'Sisend-Gen'!$B$332*N135</f>
        <v>92295.426868965515</v>
      </c>
      <c r="O178" s="32">
        <f>'Sisend-Gen'!$B$332*O135</f>
        <v>92295.426868965515</v>
      </c>
      <c r="P178" s="12" t="s">
        <v>491</v>
      </c>
    </row>
    <row r="179" spans="1:16">
      <c r="A179" s="34"/>
    </row>
    <row r="180" spans="1:16">
      <c r="A180" s="34" t="s">
        <v>80</v>
      </c>
      <c r="F180" s="22"/>
      <c r="G180" s="22"/>
      <c r="H180" s="32">
        <f>'Sisend-Gen'!$B$332*H144</f>
        <v>12300.351107279692</v>
      </c>
      <c r="I180" s="32">
        <f>'Sisend-Gen'!$B$332*I144</f>
        <v>12300.351107279692</v>
      </c>
      <c r="J180" s="32">
        <f>'Sisend-Gen'!$B$332*J144</f>
        <v>12300.351107279692</v>
      </c>
      <c r="K180" s="32">
        <f>'Sisend-Gen'!$B$332*K144</f>
        <v>12300.351107279692</v>
      </c>
      <c r="L180" s="32">
        <f>'Sisend-Gen'!$B$332*L144</f>
        <v>12300.351107279692</v>
      </c>
      <c r="M180" s="32">
        <f>'Sisend-Gen'!$B$332*M144</f>
        <v>12300.351107279692</v>
      </c>
      <c r="N180" s="32">
        <f>'Sisend-Gen'!$B$332*N144</f>
        <v>12300.351107279692</v>
      </c>
      <c r="O180" s="32">
        <f>'Sisend-Gen'!$B$332*O144</f>
        <v>12300.351107279692</v>
      </c>
      <c r="P180" s="12" t="s">
        <v>491</v>
      </c>
    </row>
    <row r="182" spans="1:16" s="34" customFormat="1">
      <c r="A182" s="34" t="s">
        <v>523</v>
      </c>
      <c r="F182" s="22"/>
      <c r="G182" s="22"/>
      <c r="H182" s="32">
        <f>'Sisend-Gen'!$B$332*H146</f>
        <v>742281.43433303258</v>
      </c>
      <c r="I182" s="32">
        <f>'Sisend-Gen'!$B$332*I146</f>
        <v>742281.43433303258</v>
      </c>
      <c r="J182" s="32">
        <f>'Sisend-Gen'!$B$332*J146</f>
        <v>742281.43433303258</v>
      </c>
      <c r="K182" s="32">
        <f>'Sisend-Gen'!$B$332*K146</f>
        <v>742281.43433303258</v>
      </c>
      <c r="L182" s="32">
        <f>'Sisend-Gen'!$B$332*L146</f>
        <v>742281.43433303258</v>
      </c>
      <c r="M182" s="32">
        <f>'Sisend-Gen'!$B$332*M146</f>
        <v>742281.43433303258</v>
      </c>
      <c r="N182" s="32">
        <f>'Sisend-Gen'!$B$332*N146</f>
        <v>742281.43433303258</v>
      </c>
      <c r="O182" s="32">
        <f>'Sisend-Gen'!$B$332*O146</f>
        <v>742281.43433303258</v>
      </c>
      <c r="P182" s="12" t="s">
        <v>491</v>
      </c>
    </row>
    <row r="184" spans="1:16">
      <c r="A184" s="2" t="s">
        <v>528</v>
      </c>
      <c r="B184" s="2"/>
      <c r="C184" s="2"/>
      <c r="D184" s="2"/>
      <c r="E184" s="2"/>
      <c r="F184" s="2"/>
      <c r="G184" s="2"/>
      <c r="H184" s="2"/>
      <c r="I184" s="2"/>
      <c r="J184" s="2"/>
      <c r="K184" s="2"/>
      <c r="L184" s="2"/>
      <c r="M184" s="2"/>
      <c r="N184" s="2"/>
      <c r="O184" s="2"/>
    </row>
    <row r="186" spans="1:16">
      <c r="A186" s="34" t="s">
        <v>529</v>
      </c>
      <c r="F186" s="22"/>
      <c r="G186" s="22"/>
      <c r="H186" s="32">
        <f>H70+H146</f>
        <v>932288439.05859661</v>
      </c>
      <c r="I186" s="32">
        <f t="shared" ref="I186:O186" si="19">I70+I146</f>
        <v>932288439.05859661</v>
      </c>
      <c r="J186" s="32">
        <f t="shared" si="19"/>
        <v>932288439.05859661</v>
      </c>
      <c r="K186" s="32">
        <f t="shared" si="19"/>
        <v>932288439.05859661</v>
      </c>
      <c r="L186" s="32">
        <f t="shared" si="19"/>
        <v>932288439.05859661</v>
      </c>
      <c r="M186" s="32">
        <f t="shared" si="19"/>
        <v>932288439.05859661</v>
      </c>
      <c r="N186" s="32">
        <f t="shared" si="19"/>
        <v>932288439.05859661</v>
      </c>
      <c r="O186" s="32">
        <f t="shared" si="19"/>
        <v>932288439.05859661</v>
      </c>
      <c r="P186" s="12" t="s">
        <v>491</v>
      </c>
    </row>
    <row r="188" spans="1:16">
      <c r="A188" s="34" t="s">
        <v>530</v>
      </c>
      <c r="F188" s="22"/>
      <c r="G188" s="22"/>
      <c r="H188" s="32">
        <f t="shared" ref="H188:O188" si="20">H162+H182</f>
        <v>4847899.8831047025</v>
      </c>
      <c r="I188" s="32">
        <f t="shared" si="20"/>
        <v>4847899.8831047025</v>
      </c>
      <c r="J188" s="32">
        <f t="shared" si="20"/>
        <v>4847899.8831047025</v>
      </c>
      <c r="K188" s="32">
        <f t="shared" si="20"/>
        <v>4847899.8831047025</v>
      </c>
      <c r="L188" s="32">
        <f t="shared" si="20"/>
        <v>4847899.8831047025</v>
      </c>
      <c r="M188" s="32">
        <f t="shared" si="20"/>
        <v>4847899.8831047025</v>
      </c>
      <c r="N188" s="32">
        <f t="shared" si="20"/>
        <v>4847899.8831047025</v>
      </c>
      <c r="O188" s="32">
        <f t="shared" si="20"/>
        <v>4847899.8831047025</v>
      </c>
      <c r="P188" s="12" t="s">
        <v>491</v>
      </c>
    </row>
    <row r="190" spans="1:16">
      <c r="A190" s="34" t="s">
        <v>531</v>
      </c>
      <c r="F190" s="22"/>
      <c r="G190" s="22"/>
      <c r="H190" s="32">
        <f>H186 - 'Arvutuslik tulu&amp;kulu'!H$186</f>
        <v>126805557.64619875</v>
      </c>
      <c r="I190" s="32">
        <f>I186 - 'Arvutuslik tulu&amp;kulu'!I$186</f>
        <v>126805557.64619875</v>
      </c>
      <c r="J190" s="32">
        <f>J186 - 'Arvutuslik tulu&amp;kulu'!J$186</f>
        <v>126805557.64619875</v>
      </c>
      <c r="K190" s="32">
        <f>K186 - 'Arvutuslik tulu&amp;kulu'!K$186</f>
        <v>126805557.64619875</v>
      </c>
      <c r="L190" s="32">
        <f>L186 - 'Arvutuslik tulu&amp;kulu'!L$186</f>
        <v>126805557.64619875</v>
      </c>
      <c r="M190" s="32">
        <f>M186 - 'Arvutuslik tulu&amp;kulu'!M$186</f>
        <v>126805557.64619875</v>
      </c>
      <c r="N190" s="32">
        <f>N186 - 'Arvutuslik tulu&amp;kulu'!N$186</f>
        <v>126805557.64619875</v>
      </c>
      <c r="O190" s="32">
        <f>O186 - 'Arvutuslik tulu&amp;kulu'!O$186</f>
        <v>126805557.64619875</v>
      </c>
      <c r="P190" s="12" t="s">
        <v>491</v>
      </c>
    </row>
    <row r="192" spans="1:16">
      <c r="A192" s="34" t="s">
        <v>532</v>
      </c>
      <c r="F192" s="22"/>
      <c r="G192" s="22"/>
      <c r="H192" s="32">
        <f>H188 - 'Arvutuslik tulu&amp;kulu'!H$188</f>
        <v>659388.89976023417</v>
      </c>
      <c r="I192" s="32">
        <f>I188 - 'Arvutuslik tulu&amp;kulu'!I$188</f>
        <v>659388.89976023417</v>
      </c>
      <c r="J192" s="32">
        <f>J188 - 'Arvutuslik tulu&amp;kulu'!J$188</f>
        <v>659388.89976023417</v>
      </c>
      <c r="K192" s="32">
        <f>K188 - 'Arvutuslik tulu&amp;kulu'!K$188</f>
        <v>659388.89976023417</v>
      </c>
      <c r="L192" s="32">
        <f>L188 - 'Arvutuslik tulu&amp;kulu'!L$188</f>
        <v>659388.89976023417</v>
      </c>
      <c r="M192" s="32">
        <f>M188 - 'Arvutuslik tulu&amp;kulu'!M$188</f>
        <v>659388.89976023417</v>
      </c>
      <c r="N192" s="32">
        <f>N188 - 'Arvutuslik tulu&amp;kulu'!N$188</f>
        <v>659388.89976023417</v>
      </c>
      <c r="O192" s="32">
        <f>O188 - 'Arvutuslik tulu&amp;kulu'!O$188</f>
        <v>659388.89976023417</v>
      </c>
      <c r="P192" s="12" t="s">
        <v>491</v>
      </c>
    </row>
  </sheetData>
  <pageMargins left="0.7" right="0.7" top="0.75" bottom="0.75" header="0.3" footer="0.3"/>
  <pageSetup paperSize="9" orientation="portrait" verticalDpi="0" r:id="rId1"/>
  <headerFooter>
    <oddFooter>&amp;C&amp;7&amp;B&amp;"Arial"Document Classification: KPMG Confidential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FC525-8C54-4754-9EBD-13D7A18A55A5}">
  <dimension ref="A1:Q194"/>
  <sheetViews>
    <sheetView showGridLines="0" zoomScale="85" zoomScaleNormal="85" workbookViewId="0">
      <selection activeCell="P7" sqref="P7"/>
    </sheetView>
  </sheetViews>
  <sheetFormatPr defaultRowHeight="14.4"/>
  <cols>
    <col min="5" max="5" width="20.88671875" customWidth="1"/>
    <col min="6" max="15" width="17.77734375" bestFit="1" customWidth="1"/>
    <col min="16" max="16" width="8.88671875" style="37"/>
    <col min="17" max="17" width="15.88671875" customWidth="1"/>
  </cols>
  <sheetData>
    <row r="1" spans="1:16">
      <c r="A1" s="1"/>
      <c r="B1" s="1"/>
      <c r="C1" s="1"/>
      <c r="D1" s="1"/>
      <c r="E1" s="1"/>
      <c r="F1" s="1"/>
      <c r="G1" s="1"/>
      <c r="H1" s="1"/>
      <c r="I1" s="1"/>
      <c r="J1" s="1"/>
      <c r="K1" s="1"/>
      <c r="L1" s="1"/>
      <c r="M1" s="1"/>
      <c r="N1" s="1"/>
      <c r="O1" s="1"/>
    </row>
    <row r="2" spans="1:16">
      <c r="A2" s="2" t="s">
        <v>488</v>
      </c>
      <c r="B2" s="2"/>
      <c r="C2" s="2"/>
      <c r="D2" s="2"/>
      <c r="E2" s="2"/>
      <c r="F2" s="2"/>
      <c r="G2" s="2"/>
      <c r="H2" s="2"/>
      <c r="I2" s="2"/>
      <c r="J2" s="2"/>
      <c r="K2" s="2"/>
      <c r="L2" s="2"/>
      <c r="M2" s="2"/>
      <c r="N2" s="2"/>
      <c r="O2" s="2"/>
    </row>
    <row r="3" spans="1:16">
      <c r="A3" s="14"/>
      <c r="B3" s="1"/>
      <c r="C3" s="1"/>
      <c r="D3" s="1"/>
      <c r="E3" s="1"/>
      <c r="F3" s="1"/>
      <c r="G3" s="1"/>
      <c r="H3" s="1"/>
      <c r="I3" s="1"/>
      <c r="J3" s="1"/>
    </row>
    <row r="4" spans="1:16">
      <c r="A4" s="4"/>
      <c r="B4" s="4"/>
      <c r="C4" s="4"/>
      <c r="D4" s="4"/>
      <c r="E4" s="5" t="s">
        <v>14</v>
      </c>
      <c r="F4" s="6">
        <f>'Sensitiivsus (2)'!F4</f>
        <v>1</v>
      </c>
      <c r="G4" s="4">
        <f>'Sensitiivsus (2)'!G4</f>
        <v>2</v>
      </c>
      <c r="H4" s="4">
        <f>'Sensitiivsus (2)'!H4</f>
        <v>3</v>
      </c>
      <c r="I4" s="4">
        <f>'Sensitiivsus (2)'!I4</f>
        <v>4</v>
      </c>
      <c r="J4" s="4">
        <f>'Sensitiivsus (2)'!J4</f>
        <v>5</v>
      </c>
      <c r="K4" s="4">
        <f>'Sensitiivsus (2)'!K4</f>
        <v>6</v>
      </c>
      <c r="L4" s="4">
        <f>'Sensitiivsus (2)'!L4</f>
        <v>7</v>
      </c>
      <c r="M4" s="4">
        <f>'Sensitiivsus (2)'!M4</f>
        <v>8</v>
      </c>
      <c r="N4" s="4">
        <f>'Sensitiivsus (2)'!N4</f>
        <v>9</v>
      </c>
      <c r="O4" s="4">
        <f>'Sensitiivsus (2)'!O4</f>
        <v>10</v>
      </c>
    </row>
    <row r="5" spans="1:16">
      <c r="A5" s="4"/>
      <c r="B5" s="4"/>
      <c r="C5" s="4"/>
      <c r="D5" s="4"/>
      <c r="E5" s="5" t="s">
        <v>15</v>
      </c>
      <c r="F5" s="7">
        <f>'Sensitiivsus (2)'!F5</f>
        <v>44197</v>
      </c>
      <c r="G5" s="7">
        <f>'Sensitiivsus (2)'!G5</f>
        <v>44562</v>
      </c>
      <c r="H5" s="7">
        <f>'Sensitiivsus (2)'!H5</f>
        <v>44927</v>
      </c>
      <c r="I5" s="7">
        <f>'Sensitiivsus (2)'!I5</f>
        <v>45292</v>
      </c>
      <c r="J5" s="7">
        <f>'Sensitiivsus (2)'!J5</f>
        <v>45658</v>
      </c>
      <c r="K5" s="7">
        <f>'Sensitiivsus (2)'!K5</f>
        <v>46023</v>
      </c>
      <c r="L5" s="7">
        <f>'Sensitiivsus (2)'!L5</f>
        <v>46388</v>
      </c>
      <c r="M5" s="7">
        <f>'Sensitiivsus (2)'!M5</f>
        <v>46753</v>
      </c>
      <c r="N5" s="7">
        <f>'Sensitiivsus (2)'!N5</f>
        <v>47119</v>
      </c>
      <c r="O5" s="7">
        <f>'Sensitiivsus (2)'!O5</f>
        <v>47484</v>
      </c>
    </row>
    <row r="6" spans="1:16">
      <c r="A6" s="4"/>
      <c r="B6" s="4"/>
      <c r="C6" s="4"/>
      <c r="D6" s="4"/>
      <c r="E6" s="5" t="s">
        <v>16</v>
      </c>
      <c r="F6" s="7">
        <f>'Sensitiivsus (2)'!F6</f>
        <v>44561</v>
      </c>
      <c r="G6" s="7">
        <f>'Sensitiivsus (2)'!G6</f>
        <v>44926</v>
      </c>
      <c r="H6" s="7">
        <f>'Sensitiivsus (2)'!H6</f>
        <v>45291</v>
      </c>
      <c r="I6" s="7">
        <f>'Sensitiivsus (2)'!I6</f>
        <v>45657</v>
      </c>
      <c r="J6" s="7">
        <f>'Sensitiivsus (2)'!J6</f>
        <v>46022</v>
      </c>
      <c r="K6" s="7">
        <f>'Sensitiivsus (2)'!K6</f>
        <v>46387</v>
      </c>
      <c r="L6" s="7">
        <f>'Sensitiivsus (2)'!L6</f>
        <v>46752</v>
      </c>
      <c r="M6" s="7">
        <f>'Sensitiivsus (2)'!M6</f>
        <v>47118</v>
      </c>
      <c r="N6" s="7">
        <f>'Sensitiivsus (2)'!N6</f>
        <v>47483</v>
      </c>
      <c r="O6" s="7">
        <f>'Sensitiivsus (2)'!O6</f>
        <v>47848</v>
      </c>
    </row>
    <row r="8" spans="1:16">
      <c r="A8" s="2" t="s">
        <v>489</v>
      </c>
      <c r="B8" s="2"/>
      <c r="C8" s="2"/>
      <c r="D8" s="2"/>
      <c r="E8" s="2"/>
      <c r="F8" s="2"/>
      <c r="G8" s="2"/>
      <c r="H8" s="2"/>
      <c r="I8" s="2"/>
      <c r="J8" s="2"/>
      <c r="K8" s="2"/>
      <c r="L8" s="2"/>
      <c r="M8" s="2"/>
      <c r="N8" s="2"/>
      <c r="O8" s="2"/>
    </row>
    <row r="9" spans="1:16">
      <c r="A9" s="1"/>
      <c r="B9" s="1"/>
      <c r="C9" s="1"/>
      <c r="D9" s="1"/>
      <c r="E9" s="1"/>
      <c r="F9" s="1"/>
      <c r="G9" s="1"/>
      <c r="H9" s="1"/>
      <c r="I9" s="1"/>
      <c r="J9" s="1"/>
      <c r="K9" s="1"/>
      <c r="L9" s="1"/>
      <c r="M9" s="1"/>
      <c r="N9" s="1"/>
      <c r="O9" s="1"/>
    </row>
    <row r="10" spans="1:16">
      <c r="A10" s="14" t="s">
        <v>34</v>
      </c>
      <c r="B10" s="1"/>
      <c r="C10" s="1"/>
      <c r="D10" s="1"/>
      <c r="E10" s="1"/>
      <c r="F10" s="1"/>
      <c r="G10" s="1"/>
      <c r="H10" s="1"/>
      <c r="I10" s="1"/>
      <c r="J10" s="1"/>
      <c r="K10" s="1"/>
      <c r="L10" s="1"/>
      <c r="M10" s="1"/>
      <c r="N10" s="1"/>
      <c r="O10" s="1"/>
    </row>
    <row r="11" spans="1:16">
      <c r="A11" s="1" t="s">
        <v>346</v>
      </c>
      <c r="B11" s="1"/>
      <c r="C11" s="1"/>
      <c r="D11" s="1"/>
      <c r="E11" s="1"/>
      <c r="F11" s="22">
        <f>'Kalk-Elek'!F12</f>
        <v>1</v>
      </c>
      <c r="G11" s="22">
        <f>'Kalk-Elek'!G12</f>
        <v>3.3133333333333335</v>
      </c>
      <c r="H11" s="22">
        <f>'Kalk-Elek'!H12</f>
        <v>4.47</v>
      </c>
      <c r="I11" s="22">
        <f>'Kalk-Elek'!I12</f>
        <v>4.47</v>
      </c>
      <c r="J11" s="22">
        <f>'Kalk-Elek'!J12</f>
        <v>4.47</v>
      </c>
      <c r="K11" s="22">
        <f>'Kalk-Elek'!K12</f>
        <v>4.47</v>
      </c>
      <c r="L11" s="22">
        <f>'Kalk-Elek'!L12</f>
        <v>4.47</v>
      </c>
      <c r="M11" s="22">
        <f>'Kalk-Elek'!M12</f>
        <v>4.47</v>
      </c>
      <c r="N11" s="22">
        <f>'Kalk-Elek'!N12</f>
        <v>4.47</v>
      </c>
      <c r="O11" s="22">
        <f>'Kalk-Elek'!O12</f>
        <v>4.47</v>
      </c>
      <c r="P11" s="37" t="str">
        <f>'Kalk-Elek'!P12</f>
        <v>€/MWh</v>
      </c>
    </row>
    <row r="12" spans="1:16">
      <c r="A12" s="1" t="s">
        <v>353</v>
      </c>
      <c r="B12" s="1"/>
      <c r="C12" s="1"/>
      <c r="D12" s="1"/>
      <c r="E12" s="1"/>
      <c r="F12" s="22">
        <f>'Kalk-Elek'!F22</f>
        <v>1860000</v>
      </c>
      <c r="G12" s="22">
        <f>'Kalk-Elek'!G22</f>
        <v>1860000</v>
      </c>
      <c r="H12" s="22">
        <f>'Kalk-Elek'!H22</f>
        <v>1860000</v>
      </c>
      <c r="I12" s="22">
        <f>'Kalk-Elek'!I22</f>
        <v>1860000</v>
      </c>
      <c r="J12" s="22">
        <f>'Kalk-Elek'!J22</f>
        <v>1860000</v>
      </c>
      <c r="K12" s="22">
        <f>'Kalk-Elek'!K22</f>
        <v>1860000</v>
      </c>
      <c r="L12" s="22">
        <f>'Kalk-Elek'!L22</f>
        <v>1860000</v>
      </c>
      <c r="M12" s="22">
        <f>'Kalk-Elek'!M22</f>
        <v>1860000</v>
      </c>
      <c r="N12" s="22">
        <f>'Kalk-Elek'!N22</f>
        <v>1860000</v>
      </c>
      <c r="O12" s="22">
        <f>'Kalk-Elek'!O22</f>
        <v>1860000</v>
      </c>
      <c r="P12" s="12" t="str">
        <f>'Kalk-Elek'!P22</f>
        <v>MWh</v>
      </c>
    </row>
    <row r="13" spans="1:16">
      <c r="A13" s="14" t="s">
        <v>356</v>
      </c>
      <c r="B13" s="1"/>
      <c r="C13" s="1"/>
      <c r="D13" s="1"/>
      <c r="E13" s="1"/>
      <c r="F13" s="1"/>
      <c r="G13" s="1"/>
      <c r="H13" s="1"/>
      <c r="I13" s="1"/>
      <c r="J13" s="1"/>
      <c r="K13" s="1"/>
      <c r="L13" s="1"/>
      <c r="M13" s="1"/>
      <c r="N13" s="1"/>
      <c r="O13" s="1"/>
      <c r="P13" s="12"/>
    </row>
    <row r="14" spans="1:16">
      <c r="A14" s="1" t="s">
        <v>346</v>
      </c>
      <c r="B14" s="1"/>
      <c r="C14" s="1"/>
      <c r="D14" s="1"/>
      <c r="E14" s="1"/>
      <c r="F14" s="22">
        <f>'Kalk-Elek'!F28</f>
        <v>1</v>
      </c>
      <c r="G14" s="22">
        <f>'Kalk-Elek'!G28</f>
        <v>3.3133333333333335</v>
      </c>
      <c r="H14" s="22">
        <f>'Kalk-Elek'!H28</f>
        <v>4.47</v>
      </c>
      <c r="I14" s="22">
        <f>'Kalk-Elek'!I28</f>
        <v>4.47</v>
      </c>
      <c r="J14" s="22">
        <f>'Kalk-Elek'!J28</f>
        <v>4.47</v>
      </c>
      <c r="K14" s="22">
        <f>'Kalk-Elek'!K28</f>
        <v>4.47</v>
      </c>
      <c r="L14" s="22">
        <f>'Kalk-Elek'!L28</f>
        <v>4.47</v>
      </c>
      <c r="M14" s="22">
        <f>'Kalk-Elek'!M28</f>
        <v>4.47</v>
      </c>
      <c r="N14" s="22">
        <f>'Kalk-Elek'!N28</f>
        <v>4.47</v>
      </c>
      <c r="O14" s="22">
        <f>'Kalk-Elek'!O28</f>
        <v>4.47</v>
      </c>
      <c r="P14" s="12" t="str">
        <f>'Kalk-Elek'!P28</f>
        <v>€/MWh</v>
      </c>
    </row>
    <row r="15" spans="1:16">
      <c r="A15" s="1" t="s">
        <v>358</v>
      </c>
      <c r="B15" s="1"/>
      <c r="C15" s="1"/>
      <c r="D15" s="1"/>
      <c r="E15" s="1"/>
      <c r="F15" s="22">
        <f>'Kalk-Elek'!F38</f>
        <v>2824177.777777778</v>
      </c>
      <c r="G15" s="22">
        <f>'Kalk-Elek'!G38</f>
        <v>2824177.777777778</v>
      </c>
      <c r="H15" s="22">
        <f>'Kalk-Elek'!H38</f>
        <v>2824177.777777778</v>
      </c>
      <c r="I15" s="22">
        <f>'Kalk-Elek'!I38</f>
        <v>2824177.777777778</v>
      </c>
      <c r="J15" s="22">
        <f>'Kalk-Elek'!J38</f>
        <v>2824177.777777778</v>
      </c>
      <c r="K15" s="22">
        <f>'Kalk-Elek'!K38</f>
        <v>2824177.777777778</v>
      </c>
      <c r="L15" s="22">
        <f>'Kalk-Elek'!L38</f>
        <v>2824177.777777778</v>
      </c>
      <c r="M15" s="22">
        <f>'Kalk-Elek'!M38</f>
        <v>2824177.777777778</v>
      </c>
      <c r="N15" s="22">
        <f>'Kalk-Elek'!N38</f>
        <v>2824177.777777778</v>
      </c>
      <c r="O15" s="22">
        <f>'Kalk-Elek'!O38</f>
        <v>2824177.777777778</v>
      </c>
      <c r="P15" s="12" t="str">
        <f>'Kalk-Elek'!P38</f>
        <v>MWh</v>
      </c>
    </row>
    <row r="16" spans="1:16">
      <c r="A16" s="14" t="s">
        <v>359</v>
      </c>
      <c r="B16" s="1"/>
      <c r="C16" s="1"/>
      <c r="D16" s="1"/>
      <c r="E16" s="1"/>
      <c r="F16" s="1"/>
      <c r="G16" s="1"/>
      <c r="H16" s="1"/>
      <c r="I16" s="1"/>
      <c r="J16" s="1"/>
      <c r="K16" s="1"/>
      <c r="L16" s="1"/>
      <c r="M16" s="1"/>
      <c r="N16" s="1"/>
      <c r="O16" s="1"/>
      <c r="P16" s="12"/>
    </row>
    <row r="17" spans="1:16">
      <c r="A17" s="1" t="s">
        <v>346</v>
      </c>
      <c r="B17" s="1"/>
      <c r="C17" s="1"/>
      <c r="D17" s="1"/>
      <c r="E17" s="1"/>
      <c r="F17" s="22">
        <f>'Kalk-Elek'!F44</f>
        <v>0.5</v>
      </c>
      <c r="G17" s="22">
        <f>'Kalk-Elek'!G44</f>
        <v>0.5</v>
      </c>
      <c r="H17" s="22">
        <f>'Kalk-Elek'!H44</f>
        <v>0.5</v>
      </c>
      <c r="I17" s="22">
        <f>'Kalk-Elek'!I44</f>
        <v>0.5</v>
      </c>
      <c r="J17" s="22">
        <f>'Kalk-Elek'!J44</f>
        <v>0.5</v>
      </c>
      <c r="K17" s="22">
        <f>'Kalk-Elek'!K44</f>
        <v>0.5</v>
      </c>
      <c r="L17" s="22">
        <f>'Kalk-Elek'!L44</f>
        <v>0.5</v>
      </c>
      <c r="M17" s="22">
        <f>'Kalk-Elek'!M44</f>
        <v>0.5</v>
      </c>
      <c r="N17" s="22">
        <f>'Kalk-Elek'!N44</f>
        <v>0.5</v>
      </c>
      <c r="O17" s="22">
        <f>'Kalk-Elek'!O44</f>
        <v>0.5</v>
      </c>
      <c r="P17" s="12" t="str">
        <f>'Kalk-Elek'!P44</f>
        <v>€/MWh</v>
      </c>
    </row>
    <row r="18" spans="1:16">
      <c r="A18" s="1" t="s">
        <v>358</v>
      </c>
      <c r="B18" s="1"/>
      <c r="C18" s="1"/>
      <c r="D18" s="1"/>
      <c r="E18" s="1"/>
      <c r="F18" s="22">
        <f>'Kalk-Elek'!F54</f>
        <v>2606933.333333333</v>
      </c>
      <c r="G18" s="22">
        <f>'Kalk-Elek'!G54</f>
        <v>2606933.333333333</v>
      </c>
      <c r="H18" s="22">
        <f>'Kalk-Elek'!H54</f>
        <v>2606933.333333333</v>
      </c>
      <c r="I18" s="22">
        <f>'Kalk-Elek'!I54</f>
        <v>2606933.333333333</v>
      </c>
      <c r="J18" s="22">
        <f>'Kalk-Elek'!J54</f>
        <v>2606933.333333333</v>
      </c>
      <c r="K18" s="22">
        <f>'Kalk-Elek'!K54</f>
        <v>2606933.333333333</v>
      </c>
      <c r="L18" s="22">
        <f>'Kalk-Elek'!L54</f>
        <v>2606933.333333333</v>
      </c>
      <c r="M18" s="22">
        <f>'Kalk-Elek'!M54</f>
        <v>2606933.333333333</v>
      </c>
      <c r="N18" s="22">
        <f>'Kalk-Elek'!N54</f>
        <v>2606933.333333333</v>
      </c>
      <c r="O18" s="22">
        <f>'Kalk-Elek'!O54</f>
        <v>2606933.333333333</v>
      </c>
      <c r="P18" s="12" t="str">
        <f>'Kalk-Elek'!P54</f>
        <v>MWh</v>
      </c>
    </row>
    <row r="19" spans="1:16">
      <c r="A19" s="1"/>
      <c r="B19" s="1"/>
      <c r="C19" s="1"/>
      <c r="D19" s="1"/>
      <c r="E19" s="1"/>
      <c r="F19" s="1"/>
      <c r="G19" s="1"/>
      <c r="H19" s="1"/>
      <c r="I19" s="1"/>
      <c r="J19" s="1"/>
      <c r="K19" s="1"/>
      <c r="L19" s="1"/>
      <c r="M19" s="1"/>
      <c r="N19" s="1"/>
      <c r="O19" s="1"/>
      <c r="P19" s="12"/>
    </row>
    <row r="20" spans="1:16" s="34" customFormat="1">
      <c r="A20" s="14" t="s">
        <v>490</v>
      </c>
      <c r="B20" s="14"/>
      <c r="C20" s="14"/>
      <c r="D20" s="14"/>
      <c r="E20" s="14"/>
      <c r="F20" s="32">
        <f t="shared" ref="F20:O20" si="0">F11*F12+F14*F15+F17*F18</f>
        <v>5987644.444444444</v>
      </c>
      <c r="G20" s="32">
        <f t="shared" si="0"/>
        <v>16823709.037037037</v>
      </c>
      <c r="H20" s="32">
        <f t="shared" si="0"/>
        <v>22241741.333333332</v>
      </c>
      <c r="I20" s="32">
        <f t="shared" si="0"/>
        <v>22241741.333333332</v>
      </c>
      <c r="J20" s="32">
        <f t="shared" si="0"/>
        <v>22241741.333333332</v>
      </c>
      <c r="K20" s="32">
        <f t="shared" si="0"/>
        <v>22241741.333333332</v>
      </c>
      <c r="L20" s="32">
        <f t="shared" si="0"/>
        <v>22241741.333333332</v>
      </c>
      <c r="M20" s="32">
        <f t="shared" si="0"/>
        <v>22241741.333333332</v>
      </c>
      <c r="N20" s="32">
        <f t="shared" si="0"/>
        <v>22241741.333333332</v>
      </c>
      <c r="O20" s="32">
        <f t="shared" si="0"/>
        <v>22241741.333333332</v>
      </c>
      <c r="P20" s="12" t="s">
        <v>491</v>
      </c>
    </row>
    <row r="22" spans="1:16">
      <c r="A22" s="14" t="s">
        <v>492</v>
      </c>
      <c r="F22" s="107"/>
    </row>
    <row r="23" spans="1:16">
      <c r="A23" s="1" t="s">
        <v>346</v>
      </c>
      <c r="B23" s="1"/>
      <c r="C23" s="1"/>
      <c r="D23" s="1"/>
      <c r="E23" s="1"/>
      <c r="F23" s="22">
        <f>1000*'Sisend-Gen'!F127/'Sisend-Kütteväärtused'!$N$38</f>
        <v>753.17725752508363</v>
      </c>
      <c r="G23" s="22">
        <f>1000*'Sisend-Gen'!G127/'Sisend-Kütteväärtused'!$N$38</f>
        <v>753.17725752508363</v>
      </c>
      <c r="H23" s="22">
        <f>1000*'Sisend-Gen'!H127/'Sisend-Kütteväärtused'!$N$38</f>
        <v>753.17725752508363</v>
      </c>
      <c r="I23" s="22">
        <f>1000*'Sisend-Gen'!I127/'Sisend-Kütteväärtused'!$N$38</f>
        <v>753.17725752508363</v>
      </c>
      <c r="J23" s="22">
        <f>1000*'Sisend-Gen'!J127/'Sisend-Kütteväärtused'!$N$38</f>
        <v>753.17725752508363</v>
      </c>
      <c r="K23" s="22">
        <f>1000*'Sisend-Gen'!K127/'Sisend-Kütteväärtused'!$N$38</f>
        <v>753.17725752508363</v>
      </c>
      <c r="L23" s="22">
        <f>1000*'Sisend-Gen'!L127/'Sisend-Kütteväärtused'!$N$38</f>
        <v>753.17725752508363</v>
      </c>
      <c r="M23" s="22">
        <f>1000*'Sisend-Gen'!M127/'Sisend-Kütteväärtused'!$N$38</f>
        <v>753.17725752508363</v>
      </c>
      <c r="N23" s="22">
        <f>1000*'Sisend-Gen'!N127/'Sisend-Kütteväärtused'!$N$38</f>
        <v>753.17725752508363</v>
      </c>
      <c r="O23" s="22">
        <f>1000*'Sisend-Gen'!O127/'Sisend-Kütteväärtused'!$N$38</f>
        <v>753.17725752508363</v>
      </c>
      <c r="P23" s="12" t="s">
        <v>255</v>
      </c>
    </row>
    <row r="24" spans="1:16">
      <c r="A24" s="1" t="s">
        <v>377</v>
      </c>
      <c r="F24" s="22">
        <f>'Sisend-Gen'!F36</f>
        <v>190000</v>
      </c>
      <c r="G24" s="22">
        <f>'Sisend-Gen'!G36</f>
        <v>190000</v>
      </c>
      <c r="H24" s="22">
        <f>'Sisend-Gen'!H36</f>
        <v>190000</v>
      </c>
      <c r="I24" s="22">
        <f>'Sisend-Gen'!I36</f>
        <v>190000</v>
      </c>
      <c r="J24" s="22">
        <f>'Sisend-Gen'!J36</f>
        <v>190000</v>
      </c>
      <c r="K24" s="22">
        <f>'Sisend-Gen'!K36</f>
        <v>190000</v>
      </c>
      <c r="L24" s="22">
        <f>'Sisend-Gen'!L36</f>
        <v>190000</v>
      </c>
      <c r="M24" s="22">
        <f>'Sisend-Gen'!M36</f>
        <v>190000</v>
      </c>
      <c r="N24" s="22">
        <f>'Sisend-Gen'!N36</f>
        <v>190000</v>
      </c>
      <c r="O24" s="22">
        <f>'Sisend-Gen'!O36</f>
        <v>190000</v>
      </c>
      <c r="P24" s="12" t="s">
        <v>45</v>
      </c>
    </row>
    <row r="25" spans="1:16">
      <c r="A25" s="14" t="s">
        <v>48</v>
      </c>
    </row>
    <row r="26" spans="1:16">
      <c r="A26" s="1" t="s">
        <v>346</v>
      </c>
      <c r="F26" s="22">
        <f t="shared" ref="F26:O26" si="1">F23</f>
        <v>753.17725752508363</v>
      </c>
      <c r="G26" s="22">
        <f t="shared" si="1"/>
        <v>753.17725752508363</v>
      </c>
      <c r="H26" s="22">
        <f t="shared" si="1"/>
        <v>753.17725752508363</v>
      </c>
      <c r="I26" s="22">
        <f t="shared" si="1"/>
        <v>753.17725752508363</v>
      </c>
      <c r="J26" s="22">
        <f t="shared" si="1"/>
        <v>753.17725752508363</v>
      </c>
      <c r="K26" s="22">
        <f t="shared" si="1"/>
        <v>753.17725752508363</v>
      </c>
      <c r="L26" s="22">
        <f t="shared" si="1"/>
        <v>753.17725752508363</v>
      </c>
      <c r="M26" s="22">
        <f t="shared" si="1"/>
        <v>753.17725752508363</v>
      </c>
      <c r="N26" s="22">
        <f t="shared" si="1"/>
        <v>753.17725752508363</v>
      </c>
      <c r="O26" s="22">
        <f t="shared" si="1"/>
        <v>753.17725752508363</v>
      </c>
      <c r="P26" s="12" t="s">
        <v>255</v>
      </c>
    </row>
    <row r="27" spans="1:16">
      <c r="A27" s="1" t="s">
        <v>381</v>
      </c>
      <c r="F27" s="22">
        <v>71000</v>
      </c>
      <c r="G27" s="22">
        <v>71000</v>
      </c>
      <c r="H27" s="22">
        <v>71000</v>
      </c>
      <c r="I27" s="22">
        <v>71000</v>
      </c>
      <c r="J27" s="22">
        <v>71000</v>
      </c>
      <c r="K27" s="22">
        <v>71000</v>
      </c>
      <c r="L27" s="22">
        <v>71000</v>
      </c>
      <c r="M27" s="22">
        <v>71000</v>
      </c>
      <c r="N27" s="22">
        <v>71000</v>
      </c>
      <c r="O27" s="22">
        <v>71000</v>
      </c>
      <c r="P27" s="12" t="s">
        <v>45</v>
      </c>
    </row>
    <row r="28" spans="1:16">
      <c r="A28" s="1"/>
      <c r="P28" s="12"/>
    </row>
    <row r="29" spans="1:16">
      <c r="A29" s="14" t="s">
        <v>493</v>
      </c>
      <c r="F29" s="32">
        <f t="shared" ref="F29:O29" si="2">F23*F24+F26*F27</f>
        <v>196579264.21404684</v>
      </c>
      <c r="G29" s="32">
        <f t="shared" si="2"/>
        <v>196579264.21404684</v>
      </c>
      <c r="H29" s="32">
        <f t="shared" si="2"/>
        <v>196579264.21404684</v>
      </c>
      <c r="I29" s="32">
        <f t="shared" si="2"/>
        <v>196579264.21404684</v>
      </c>
      <c r="J29" s="32">
        <f t="shared" si="2"/>
        <v>196579264.21404684</v>
      </c>
      <c r="K29" s="32">
        <f t="shared" si="2"/>
        <v>196579264.21404684</v>
      </c>
      <c r="L29" s="32">
        <f t="shared" si="2"/>
        <v>196579264.21404684</v>
      </c>
      <c r="M29" s="32">
        <f t="shared" si="2"/>
        <v>196579264.21404684</v>
      </c>
      <c r="N29" s="32">
        <f t="shared" si="2"/>
        <v>196579264.21404684</v>
      </c>
      <c r="O29" s="32">
        <f t="shared" si="2"/>
        <v>196579264.21404684</v>
      </c>
      <c r="P29" s="12" t="s">
        <v>491</v>
      </c>
    </row>
    <row r="31" spans="1:16">
      <c r="A31" s="34" t="s">
        <v>53</v>
      </c>
    </row>
    <row r="32" spans="1:16">
      <c r="A32" t="s">
        <v>346</v>
      </c>
      <c r="F32" s="22">
        <f>1000*'Sisend-Gen'!F128/'Sisend-Kütteväärtused'!$N$39</f>
        <v>446.84684684684686</v>
      </c>
      <c r="G32" s="22">
        <f>1000*'Sisend-Gen'!G128/'Sisend-Kütteväärtused'!$N$39</f>
        <v>543.74374374374372</v>
      </c>
      <c r="H32" s="22">
        <f>1000*'Sisend-Gen'!H128/'Sisend-Kütteväärtused'!$N$39</f>
        <v>592.19219219219224</v>
      </c>
      <c r="I32" s="22">
        <f>1000*'Sisend-Gen'!I128/'Sisend-Kütteväärtused'!$N$39</f>
        <v>592.19219219219224</v>
      </c>
      <c r="J32" s="22">
        <f>1000*'Sisend-Gen'!J128/'Sisend-Kütteväärtused'!$N$39</f>
        <v>592.19219219219224</v>
      </c>
      <c r="K32" s="22">
        <f>1000*'Sisend-Gen'!K128/'Sisend-Kütteväärtused'!$N$39</f>
        <v>592.19219219219224</v>
      </c>
      <c r="L32" s="22">
        <f>1000*'Sisend-Gen'!L128/'Sisend-Kütteväärtused'!$N$39</f>
        <v>592.19219219219224</v>
      </c>
      <c r="M32" s="22">
        <f>1000*'Sisend-Gen'!M128/'Sisend-Kütteväärtused'!$N$39</f>
        <v>592.19219219219224</v>
      </c>
      <c r="N32" s="22">
        <f>1000*'Sisend-Gen'!N128/'Sisend-Kütteväärtused'!$N$39</f>
        <v>592.19219219219224</v>
      </c>
      <c r="O32" s="22">
        <f>1000*'Sisend-Gen'!O128/'Sisend-Kütteväärtused'!$N$39</f>
        <v>592.19219219219224</v>
      </c>
      <c r="P32" s="12" t="s">
        <v>255</v>
      </c>
    </row>
    <row r="33" spans="1:16">
      <c r="A33" t="s">
        <v>387</v>
      </c>
      <c r="F33" s="22">
        <f>'Sisend-Gen'!F46</f>
        <v>75000</v>
      </c>
      <c r="G33" s="22">
        <f>'Sisend-Gen'!G46</f>
        <v>75000</v>
      </c>
      <c r="H33" s="22">
        <f>'Sisend-Gen'!H46</f>
        <v>75000</v>
      </c>
      <c r="I33" s="22">
        <f>'Sisend-Gen'!I46</f>
        <v>75000</v>
      </c>
      <c r="J33" s="22">
        <f>'Sisend-Gen'!J46</f>
        <v>75000</v>
      </c>
      <c r="K33" s="22">
        <f>'Sisend-Gen'!K46</f>
        <v>75000</v>
      </c>
      <c r="L33" s="22">
        <f>'Sisend-Gen'!L46</f>
        <v>75000</v>
      </c>
      <c r="M33" s="22">
        <f>'Sisend-Gen'!M46</f>
        <v>75000</v>
      </c>
      <c r="N33" s="22">
        <f>'Sisend-Gen'!N46</f>
        <v>75000</v>
      </c>
      <c r="O33" s="22">
        <f>'Sisend-Gen'!O46</f>
        <v>75000</v>
      </c>
      <c r="P33" s="96" t="s">
        <v>45</v>
      </c>
    </row>
    <row r="34" spans="1:16">
      <c r="A34" s="34" t="s">
        <v>56</v>
      </c>
    </row>
    <row r="35" spans="1:16">
      <c r="A35" t="s">
        <v>346</v>
      </c>
      <c r="F35" s="22">
        <f t="shared" ref="F35:O35" si="3">F32</f>
        <v>446.84684684684686</v>
      </c>
      <c r="G35" s="22">
        <f t="shared" si="3"/>
        <v>543.74374374374372</v>
      </c>
      <c r="H35" s="22">
        <f t="shared" si="3"/>
        <v>592.19219219219224</v>
      </c>
      <c r="I35" s="22">
        <f t="shared" si="3"/>
        <v>592.19219219219224</v>
      </c>
      <c r="J35" s="22">
        <f t="shared" si="3"/>
        <v>592.19219219219224</v>
      </c>
      <c r="K35" s="22">
        <f t="shared" si="3"/>
        <v>592.19219219219224</v>
      </c>
      <c r="L35" s="22">
        <f t="shared" si="3"/>
        <v>592.19219219219224</v>
      </c>
      <c r="M35" s="22">
        <f t="shared" si="3"/>
        <v>592.19219219219224</v>
      </c>
      <c r="N35" s="22">
        <f t="shared" si="3"/>
        <v>592.19219219219224</v>
      </c>
      <c r="O35" s="22">
        <f t="shared" si="3"/>
        <v>592.19219219219224</v>
      </c>
      <c r="P35" s="12" t="s">
        <v>255</v>
      </c>
    </row>
    <row r="36" spans="1:16">
      <c r="A36" t="s">
        <v>390</v>
      </c>
      <c r="F36" s="22">
        <f>'Sisend-Gen'!F49</f>
        <v>606000</v>
      </c>
      <c r="G36" s="22">
        <f>'Sisend-Gen'!G49</f>
        <v>606000</v>
      </c>
      <c r="H36" s="22">
        <f>'Sisend-Gen'!H49</f>
        <v>606000</v>
      </c>
      <c r="I36" s="22">
        <f>'Sisend-Gen'!I49</f>
        <v>606000</v>
      </c>
      <c r="J36" s="22">
        <f>'Sisend-Gen'!J49</f>
        <v>606000</v>
      </c>
      <c r="K36" s="22">
        <f>'Sisend-Gen'!K49</f>
        <v>606000</v>
      </c>
      <c r="L36" s="22">
        <f>'Sisend-Gen'!L49</f>
        <v>606000</v>
      </c>
      <c r="M36" s="22">
        <f>'Sisend-Gen'!M49</f>
        <v>606000</v>
      </c>
      <c r="N36" s="22">
        <f>'Sisend-Gen'!N49</f>
        <v>606000</v>
      </c>
      <c r="O36" s="22">
        <f>'Sisend-Gen'!O49</f>
        <v>606000</v>
      </c>
      <c r="P36" s="12" t="s">
        <v>45</v>
      </c>
    </row>
    <row r="38" spans="1:16" s="34" customFormat="1">
      <c r="A38" s="34" t="s">
        <v>494</v>
      </c>
      <c r="F38" s="32">
        <f t="shared" ref="F38:O38" si="4">F32*F33+F35*F36</f>
        <v>304302702.7027027</v>
      </c>
      <c r="G38" s="32">
        <f t="shared" si="4"/>
        <v>370289489.4894895</v>
      </c>
      <c r="H38" s="32">
        <f t="shared" si="4"/>
        <v>403282882.88288289</v>
      </c>
      <c r="I38" s="32">
        <f t="shared" si="4"/>
        <v>403282882.88288289</v>
      </c>
      <c r="J38" s="32">
        <f t="shared" si="4"/>
        <v>403282882.88288289</v>
      </c>
      <c r="K38" s="32">
        <f t="shared" si="4"/>
        <v>403282882.88288289</v>
      </c>
      <c r="L38" s="32">
        <f t="shared" si="4"/>
        <v>403282882.88288289</v>
      </c>
      <c r="M38" s="32">
        <f t="shared" si="4"/>
        <v>403282882.88288289</v>
      </c>
      <c r="N38" s="32">
        <f t="shared" si="4"/>
        <v>403282882.88288289</v>
      </c>
      <c r="O38" s="32">
        <f t="shared" si="4"/>
        <v>403282882.88288289</v>
      </c>
      <c r="P38" s="12" t="s">
        <v>491</v>
      </c>
    </row>
    <row r="39" spans="1:16">
      <c r="F39" s="107"/>
    </row>
    <row r="40" spans="1:16">
      <c r="A40" s="34" t="s">
        <v>158</v>
      </c>
    </row>
    <row r="41" spans="1:16">
      <c r="A41" t="s">
        <v>346</v>
      </c>
      <c r="F41" s="22">
        <f>'Kalk-Gaas'!F12</f>
        <v>3.7720033528918693</v>
      </c>
      <c r="G41" s="22">
        <f>'Kalk-Gaas'!G12</f>
        <v>6.232606873428332</v>
      </c>
      <c r="H41" s="22">
        <f>'Kalk-Gaas'!H12</f>
        <v>7.4629086336965633</v>
      </c>
      <c r="I41" s="22">
        <f>'Kalk-Gaas'!I12</f>
        <v>7.4629086336965633</v>
      </c>
      <c r="J41" s="22">
        <f>'Kalk-Gaas'!J12</f>
        <v>7.4629086336965633</v>
      </c>
      <c r="K41" s="22">
        <f>'Kalk-Gaas'!K12</f>
        <v>7.4629086336965633</v>
      </c>
      <c r="L41" s="22">
        <f>'Kalk-Gaas'!L12</f>
        <v>7.4629086336965633</v>
      </c>
      <c r="M41" s="22">
        <f>'Kalk-Gaas'!M12</f>
        <v>7.4629086336965633</v>
      </c>
      <c r="N41" s="22">
        <f>'Kalk-Gaas'!N12</f>
        <v>7.4629086336965633</v>
      </c>
      <c r="O41" s="22">
        <f>'Kalk-Gaas'!O12</f>
        <v>7.4629086336965633</v>
      </c>
      <c r="P41" s="37" t="str">
        <f>'Kalk-Gaas'!P12</f>
        <v>€/MWh</v>
      </c>
    </row>
    <row r="42" spans="1:16">
      <c r="A42" t="s">
        <v>495</v>
      </c>
      <c r="F42" s="22">
        <f>'Kalk-Gaas'!F22</f>
        <v>634722.22222222213</v>
      </c>
      <c r="G42" s="22">
        <f>'Kalk-Gaas'!G22</f>
        <v>639464.75</v>
      </c>
      <c r="H42" s="22">
        <f>'Kalk-Gaas'!H22</f>
        <v>639464.75</v>
      </c>
      <c r="I42" s="22">
        <f>'Kalk-Gaas'!I22</f>
        <v>639464.75</v>
      </c>
      <c r="J42" s="22">
        <f>'Kalk-Gaas'!J22</f>
        <v>639464.75</v>
      </c>
      <c r="K42" s="22">
        <f>'Kalk-Gaas'!K22</f>
        <v>639464.75</v>
      </c>
      <c r="L42" s="22">
        <f>'Kalk-Gaas'!L22</f>
        <v>639464.75</v>
      </c>
      <c r="M42" s="22">
        <f>'Kalk-Gaas'!M22</f>
        <v>639464.75</v>
      </c>
      <c r="N42" s="22">
        <f>'Kalk-Gaas'!N22</f>
        <v>639464.75</v>
      </c>
      <c r="O42" s="22">
        <f>'Kalk-Gaas'!O22</f>
        <v>639464.75</v>
      </c>
      <c r="P42" s="37" t="str">
        <f>'Kalk-Gaas'!P22</f>
        <v>MWh</v>
      </c>
    </row>
    <row r="43" spans="1:16">
      <c r="A43" s="34" t="s">
        <v>496</v>
      </c>
    </row>
    <row r="44" spans="1:16">
      <c r="A44" t="s">
        <v>346</v>
      </c>
      <c r="F44" s="22">
        <f t="shared" ref="F44:P44" si="5">F41</f>
        <v>3.7720033528918693</v>
      </c>
      <c r="G44" s="22">
        <f t="shared" si="5"/>
        <v>6.232606873428332</v>
      </c>
      <c r="H44" s="22">
        <f t="shared" si="5"/>
        <v>7.4629086336965633</v>
      </c>
      <c r="I44" s="22">
        <f t="shared" si="5"/>
        <v>7.4629086336965633</v>
      </c>
      <c r="J44" s="22">
        <f t="shared" si="5"/>
        <v>7.4629086336965633</v>
      </c>
      <c r="K44" s="22">
        <f t="shared" si="5"/>
        <v>7.4629086336965633</v>
      </c>
      <c r="L44" s="22">
        <f t="shared" si="5"/>
        <v>7.4629086336965633</v>
      </c>
      <c r="M44" s="22">
        <f t="shared" si="5"/>
        <v>7.4629086336965633</v>
      </c>
      <c r="N44" s="22">
        <f t="shared" si="5"/>
        <v>7.4629086336965633</v>
      </c>
      <c r="O44" s="22">
        <f t="shared" si="5"/>
        <v>7.4629086336965633</v>
      </c>
      <c r="P44" s="114" t="str">
        <f t="shared" si="5"/>
        <v>€/MWh</v>
      </c>
    </row>
    <row r="45" spans="1:16">
      <c r="A45" t="s">
        <v>497</v>
      </c>
      <c r="F45" s="22">
        <f>'Kalk-Gaas'!F38</f>
        <v>424124.99999999994</v>
      </c>
      <c r="G45" s="22">
        <f>'Kalk-Gaas'!G38</f>
        <v>424124.99999999994</v>
      </c>
      <c r="H45" s="22">
        <f>'Kalk-Gaas'!H38</f>
        <v>424124.99999999994</v>
      </c>
      <c r="I45" s="22">
        <f>'Kalk-Gaas'!I38</f>
        <v>424124.99999999994</v>
      </c>
      <c r="J45" s="22">
        <f>'Kalk-Gaas'!J38</f>
        <v>424124.99999999994</v>
      </c>
      <c r="K45" s="22">
        <f>'Kalk-Gaas'!K38</f>
        <v>424124.99999999994</v>
      </c>
      <c r="L45" s="22">
        <f>'Kalk-Gaas'!L38</f>
        <v>424124.99999999994</v>
      </c>
      <c r="M45" s="22">
        <f>'Kalk-Gaas'!M38</f>
        <v>424124.99999999994</v>
      </c>
      <c r="N45" s="22">
        <f>'Kalk-Gaas'!N38</f>
        <v>424124.99999999994</v>
      </c>
      <c r="O45" s="22">
        <f>'Kalk-Gaas'!O38</f>
        <v>424124.99999999994</v>
      </c>
      <c r="P45" s="37" t="str">
        <f>'Kalk-Gaas'!P38</f>
        <v>MWh</v>
      </c>
    </row>
    <row r="46" spans="1:16">
      <c r="A46" s="34" t="s">
        <v>498</v>
      </c>
    </row>
    <row r="47" spans="1:16">
      <c r="A47" t="s">
        <v>346</v>
      </c>
      <c r="F47" s="22">
        <f>'Kalk-Gaas'!F44</f>
        <v>1.0655909471919531</v>
      </c>
      <c r="G47" s="22">
        <f>'Kalk-Gaas'!G44</f>
        <v>1.0655909471919531</v>
      </c>
      <c r="H47" s="22">
        <f>'Kalk-Gaas'!H44</f>
        <v>1.0655909471919531</v>
      </c>
      <c r="I47" s="22">
        <f>'Kalk-Gaas'!I44</f>
        <v>1.0655909471919531</v>
      </c>
      <c r="J47" s="22">
        <f>'Kalk-Gaas'!J44</f>
        <v>1.0655909471919531</v>
      </c>
      <c r="K47" s="22">
        <f>'Kalk-Gaas'!K44</f>
        <v>1.0655909471919531</v>
      </c>
      <c r="L47" s="22">
        <f>'Kalk-Gaas'!L44</f>
        <v>1.0655909471919531</v>
      </c>
      <c r="M47" s="22">
        <f>'Kalk-Gaas'!M44</f>
        <v>1.0655909471919531</v>
      </c>
      <c r="N47" s="22">
        <f>'Kalk-Gaas'!N44</f>
        <v>1.0655909471919531</v>
      </c>
      <c r="O47" s="22">
        <f>'Kalk-Gaas'!O44</f>
        <v>1.0655909471919531</v>
      </c>
      <c r="P47" s="37" t="str">
        <f>'Kalk-Gaas'!P44</f>
        <v>€/MWh</v>
      </c>
    </row>
    <row r="48" spans="1:16">
      <c r="A48" t="s">
        <v>497</v>
      </c>
      <c r="F48" s="22">
        <f>'Kalk-Gaas'!F54</f>
        <v>518375.00000000006</v>
      </c>
      <c r="G48" s="22">
        <f>'Kalk-Gaas'!G54</f>
        <v>518375.00000000006</v>
      </c>
      <c r="H48" s="22">
        <f>'Kalk-Gaas'!H54</f>
        <v>518375.00000000006</v>
      </c>
      <c r="I48" s="22">
        <f>'Kalk-Gaas'!I54</f>
        <v>518375.00000000006</v>
      </c>
      <c r="J48" s="22">
        <f>'Kalk-Gaas'!J54</f>
        <v>518375.00000000006</v>
      </c>
      <c r="K48" s="22">
        <f>'Kalk-Gaas'!K54</f>
        <v>518375.00000000006</v>
      </c>
      <c r="L48" s="22">
        <f>'Kalk-Gaas'!L54</f>
        <v>518375.00000000006</v>
      </c>
      <c r="M48" s="22">
        <f>'Kalk-Gaas'!M54</f>
        <v>518375.00000000006</v>
      </c>
      <c r="N48" s="22">
        <f>'Kalk-Gaas'!N54</f>
        <v>518375.00000000006</v>
      </c>
      <c r="O48" s="22">
        <f>'Kalk-Gaas'!O54</f>
        <v>518375.00000000006</v>
      </c>
      <c r="P48" s="37" t="str">
        <f>'Kalk-Gaas'!P54</f>
        <v>MWh</v>
      </c>
    </row>
    <row r="50" spans="1:17">
      <c r="A50" s="34" t="s">
        <v>499</v>
      </c>
      <c r="F50" s="32">
        <f t="shared" ref="F50:O50" si="6">F41*F42+F44*F45+F47*F48</f>
        <v>4546350.9796730932</v>
      </c>
      <c r="G50" s="32">
        <f t="shared" si="6"/>
        <v>7181312.4936085492</v>
      </c>
      <c r="H50" s="32">
        <f t="shared" si="6"/>
        <v>8489848.835236799</v>
      </c>
      <c r="I50" s="32">
        <f t="shared" si="6"/>
        <v>8489848.835236799</v>
      </c>
      <c r="J50" s="32">
        <f t="shared" si="6"/>
        <v>8489848.835236799</v>
      </c>
      <c r="K50" s="32">
        <f t="shared" si="6"/>
        <v>8489848.835236799</v>
      </c>
      <c r="L50" s="32">
        <f t="shared" si="6"/>
        <v>8489848.835236799</v>
      </c>
      <c r="M50" s="32">
        <f t="shared" si="6"/>
        <v>8489848.835236799</v>
      </c>
      <c r="N50" s="32">
        <f t="shared" si="6"/>
        <v>8489848.835236799</v>
      </c>
      <c r="O50" s="32">
        <f t="shared" si="6"/>
        <v>8489848.835236799</v>
      </c>
      <c r="P50" s="12" t="s">
        <v>491</v>
      </c>
      <c r="Q50" s="107"/>
    </row>
    <row r="52" spans="1:17">
      <c r="A52" s="34" t="s">
        <v>500</v>
      </c>
    </row>
    <row r="53" spans="1:17">
      <c r="A53" t="s">
        <v>346</v>
      </c>
      <c r="F53" s="22">
        <f>'Kalk-Sooj'!F12</f>
        <v>1.6235186454708841</v>
      </c>
      <c r="G53" s="22">
        <f>'Kalk-Sooj'!G12</f>
        <v>2.289707718239923</v>
      </c>
      <c r="H53" s="22">
        <f>'Kalk-Sooj'!H12</f>
        <v>2.6582855782553212</v>
      </c>
      <c r="I53" s="22">
        <f>'Kalk-Sooj'!I12</f>
        <v>2.6582855782553212</v>
      </c>
      <c r="J53" s="22">
        <f>'Kalk-Sooj'!J12</f>
        <v>2.6582855782553212</v>
      </c>
      <c r="K53" s="22">
        <f>'Kalk-Sooj'!K12</f>
        <v>2.6582855782553212</v>
      </c>
      <c r="L53" s="22">
        <f>'Kalk-Sooj'!L12</f>
        <v>2.6582855782553212</v>
      </c>
      <c r="M53" s="22">
        <f>'Kalk-Sooj'!M12</f>
        <v>2.6582855782553212</v>
      </c>
      <c r="N53" s="22">
        <f>'Kalk-Sooj'!N12</f>
        <v>2.6582855782553212</v>
      </c>
      <c r="O53" s="22">
        <f>'Kalk-Sooj'!O12</f>
        <v>2.6582855782553212</v>
      </c>
      <c r="P53" s="37" t="str">
        <f>'Kalk-Sooj'!P12</f>
        <v>€/MWh</v>
      </c>
    </row>
    <row r="54" spans="1:17">
      <c r="A54" t="s">
        <v>501</v>
      </c>
      <c r="F54" s="22">
        <f>'Kalk-Sooj'!F22</f>
        <v>3750000</v>
      </c>
      <c r="G54" s="22">
        <f>'Kalk-Sooj'!G22</f>
        <v>3750000</v>
      </c>
      <c r="H54" s="22">
        <f>'Kalk-Sooj'!H22</f>
        <v>3750000</v>
      </c>
      <c r="I54" s="22">
        <f>'Kalk-Sooj'!I22</f>
        <v>3750000</v>
      </c>
      <c r="J54" s="22">
        <f>'Kalk-Sooj'!J22</f>
        <v>3750000</v>
      </c>
      <c r="K54" s="22">
        <f>'Kalk-Sooj'!K22</f>
        <v>3750000</v>
      </c>
      <c r="L54" s="22">
        <f>'Kalk-Sooj'!L22</f>
        <v>3750000</v>
      </c>
      <c r="M54" s="22">
        <f>'Kalk-Sooj'!M22</f>
        <v>3750000</v>
      </c>
      <c r="N54" s="22">
        <f>'Kalk-Sooj'!N22</f>
        <v>3750000</v>
      </c>
      <c r="O54" s="22">
        <f>'Kalk-Sooj'!O22</f>
        <v>3750000</v>
      </c>
      <c r="P54" s="37" t="str">
        <f>'Kalk-Sooj'!P22</f>
        <v>MWh</v>
      </c>
    </row>
    <row r="55" spans="1:17">
      <c r="A55" s="34" t="s">
        <v>502</v>
      </c>
    </row>
    <row r="56" spans="1:17">
      <c r="A56" t="s">
        <v>346</v>
      </c>
      <c r="F56" s="22">
        <f>'Kalk-Sooj'!F28</f>
        <v>1.6235186454708841</v>
      </c>
      <c r="G56" s="22">
        <f>'Kalk-Sooj'!G28</f>
        <v>2.289707718239923</v>
      </c>
      <c r="H56" s="22">
        <f>'Kalk-Sooj'!H28</f>
        <v>2.6582855782553212</v>
      </c>
      <c r="I56" s="22">
        <f>'Kalk-Sooj'!I28</f>
        <v>2.6582855782553212</v>
      </c>
      <c r="J56" s="22">
        <f>'Kalk-Sooj'!J28</f>
        <v>2.6582855782553212</v>
      </c>
      <c r="K56" s="22">
        <f>'Kalk-Sooj'!K28</f>
        <v>2.6582855782553212</v>
      </c>
      <c r="L56" s="22">
        <f>'Kalk-Sooj'!L28</f>
        <v>2.6582855782553212</v>
      </c>
      <c r="M56" s="22">
        <f>'Kalk-Sooj'!M28</f>
        <v>2.6582855782553212</v>
      </c>
      <c r="N56" s="22">
        <f>'Kalk-Sooj'!N28</f>
        <v>2.6582855782553212</v>
      </c>
      <c r="O56" s="22">
        <f>'Kalk-Sooj'!O28</f>
        <v>2.6582855782553212</v>
      </c>
      <c r="P56" s="37" t="str">
        <f>'Kalk-Sooj'!P28</f>
        <v>€/MWh</v>
      </c>
    </row>
    <row r="57" spans="1:17">
      <c r="A57" t="s">
        <v>503</v>
      </c>
      <c r="F57" s="22">
        <f>'Kalk-Sooj'!F38</f>
        <v>4375000</v>
      </c>
      <c r="G57" s="22">
        <f>'Kalk-Sooj'!G38</f>
        <v>4375000</v>
      </c>
      <c r="H57" s="22">
        <f>'Kalk-Sooj'!H38</f>
        <v>4375000</v>
      </c>
      <c r="I57" s="22">
        <f>'Kalk-Sooj'!I38</f>
        <v>4375000</v>
      </c>
      <c r="J57" s="22">
        <f>'Kalk-Sooj'!J38</f>
        <v>4375000</v>
      </c>
      <c r="K57" s="22">
        <f>'Kalk-Sooj'!K38</f>
        <v>4375000</v>
      </c>
      <c r="L57" s="22">
        <f>'Kalk-Sooj'!L38</f>
        <v>4375000</v>
      </c>
      <c r="M57" s="22">
        <f>'Kalk-Sooj'!M38</f>
        <v>4375000</v>
      </c>
      <c r="N57" s="22">
        <f>'Kalk-Sooj'!N38</f>
        <v>4375000</v>
      </c>
      <c r="O57" s="22">
        <f>'Kalk-Sooj'!O38</f>
        <v>4375000</v>
      </c>
      <c r="P57" s="37" t="str">
        <f>'Kalk-Sooj'!P38</f>
        <v>MWh</v>
      </c>
    </row>
    <row r="59" spans="1:17" s="105" customFormat="1">
      <c r="A59" s="34" t="s">
        <v>504</v>
      </c>
      <c r="F59" s="32">
        <f t="shared" ref="F59:O59" si="7">F53*F54+F56*F57</f>
        <v>13191088.994450934</v>
      </c>
      <c r="G59" s="32">
        <f t="shared" si="7"/>
        <v>18603875.210699372</v>
      </c>
      <c r="H59" s="32">
        <f t="shared" si="7"/>
        <v>21598570.323324487</v>
      </c>
      <c r="I59" s="32">
        <f t="shared" si="7"/>
        <v>21598570.323324487</v>
      </c>
      <c r="J59" s="32">
        <f t="shared" si="7"/>
        <v>21598570.323324487</v>
      </c>
      <c r="K59" s="32">
        <f t="shared" si="7"/>
        <v>21598570.323324487</v>
      </c>
      <c r="L59" s="32">
        <f t="shared" si="7"/>
        <v>21598570.323324487</v>
      </c>
      <c r="M59" s="32">
        <f t="shared" si="7"/>
        <v>21598570.323324487</v>
      </c>
      <c r="N59" s="32">
        <f t="shared" si="7"/>
        <v>21598570.323324487</v>
      </c>
      <c r="O59" s="32">
        <f t="shared" si="7"/>
        <v>21598570.323324487</v>
      </c>
      <c r="P59" s="12" t="s">
        <v>491</v>
      </c>
    </row>
    <row r="61" spans="1:17">
      <c r="A61" s="34" t="s">
        <v>505</v>
      </c>
    </row>
    <row r="62" spans="1:17">
      <c r="A62" t="s">
        <v>346</v>
      </c>
      <c r="F62" s="22">
        <f>1000*'Kalk-EMD'!F12/'Sisend-Kütteväärtused'!$N$39</f>
        <v>120.12012012012012</v>
      </c>
      <c r="G62" s="22">
        <f>1000*'Kalk-EMD'!G12/'Sisend-Kütteväärtused'!$N$39</f>
        <v>146.54654654654655</v>
      </c>
      <c r="H62" s="22">
        <f>1000*'Kalk-EMD'!H12/'Sisend-Kütteväärtused'!$N$39</f>
        <v>159.75975975975976</v>
      </c>
      <c r="I62" s="22">
        <f>1000*'Kalk-EMD'!I12/'Sisend-Kütteväärtused'!$N$39</f>
        <v>159.75975975975976</v>
      </c>
      <c r="J62" s="22">
        <f>1000*'Kalk-EMD'!J12/'Sisend-Kütteväärtused'!$N$39</f>
        <v>159.75975975975976</v>
      </c>
      <c r="K62" s="22">
        <f>1000*'Kalk-EMD'!K12/'Sisend-Kütteväärtused'!$N$39</f>
        <v>159.75975975975976</v>
      </c>
      <c r="L62" s="22">
        <f>1000*'Kalk-EMD'!L12/'Sisend-Kütteväärtused'!$N$39</f>
        <v>159.75975975975976</v>
      </c>
      <c r="M62" s="22">
        <f>1000*'Kalk-EMD'!M12/'Sisend-Kütteväärtused'!$N$39</f>
        <v>159.75975975975976</v>
      </c>
      <c r="N62" s="22">
        <f>1000*'Kalk-EMD'!N12/'Sisend-Kütteväärtused'!$N$39</f>
        <v>159.75975975975976</v>
      </c>
      <c r="O62" s="22">
        <f>1000*'Kalk-EMD'!O12/'Sisend-Kütteväärtused'!$N$39</f>
        <v>159.75975975975976</v>
      </c>
      <c r="P62" s="37" t="s">
        <v>255</v>
      </c>
    </row>
    <row r="63" spans="1:17">
      <c r="A63" t="s">
        <v>506</v>
      </c>
      <c r="F63" s="22">
        <v>0</v>
      </c>
      <c r="G63" s="22">
        <v>0</v>
      </c>
      <c r="H63" s="22">
        <v>0</v>
      </c>
      <c r="I63" s="22">
        <v>0</v>
      </c>
      <c r="J63" s="22">
        <v>0</v>
      </c>
      <c r="K63" s="22">
        <v>0</v>
      </c>
      <c r="L63" s="22">
        <v>0</v>
      </c>
      <c r="M63" s="22">
        <v>0</v>
      </c>
      <c r="N63" s="22">
        <v>0</v>
      </c>
      <c r="O63" s="22">
        <v>0</v>
      </c>
      <c r="P63" s="37" t="s">
        <v>45</v>
      </c>
    </row>
    <row r="64" spans="1:17">
      <c r="A64" s="34" t="s">
        <v>507</v>
      </c>
    </row>
    <row r="65" spans="1:16">
      <c r="A65" t="s">
        <v>346</v>
      </c>
      <c r="F65" s="22">
        <f t="shared" ref="F65:P65" si="8">F62</f>
        <v>120.12012012012012</v>
      </c>
      <c r="G65" s="22">
        <f t="shared" si="8"/>
        <v>146.54654654654655</v>
      </c>
      <c r="H65" s="22">
        <f t="shared" si="8"/>
        <v>159.75975975975976</v>
      </c>
      <c r="I65" s="22">
        <f t="shared" si="8"/>
        <v>159.75975975975976</v>
      </c>
      <c r="J65" s="22">
        <f t="shared" si="8"/>
        <v>159.75975975975976</v>
      </c>
      <c r="K65" s="22">
        <f t="shared" si="8"/>
        <v>159.75975975975976</v>
      </c>
      <c r="L65" s="22">
        <f t="shared" si="8"/>
        <v>159.75975975975976</v>
      </c>
      <c r="M65" s="22">
        <f t="shared" si="8"/>
        <v>159.75975975975976</v>
      </c>
      <c r="N65" s="22">
        <f t="shared" si="8"/>
        <v>159.75975975975976</v>
      </c>
      <c r="O65" s="22">
        <f t="shared" si="8"/>
        <v>159.75975975975976</v>
      </c>
      <c r="P65" s="114" t="str">
        <f t="shared" si="8"/>
        <v>€/1000Kg</v>
      </c>
    </row>
    <row r="66" spans="1:16">
      <c r="A66" t="s">
        <v>508</v>
      </c>
      <c r="F66" s="22">
        <f>'Sisend-Gen'!F98</f>
        <v>66000</v>
      </c>
      <c r="G66" s="22">
        <f>'Sisend-Gen'!G98</f>
        <v>66000</v>
      </c>
      <c r="H66" s="22">
        <f>'Sisend-Gen'!H98</f>
        <v>66000</v>
      </c>
      <c r="I66" s="22">
        <f>'Sisend-Gen'!I98</f>
        <v>66000</v>
      </c>
      <c r="J66" s="22">
        <f>'Sisend-Gen'!J98</f>
        <v>66000</v>
      </c>
      <c r="K66" s="22">
        <f>'Sisend-Gen'!K98</f>
        <v>66000</v>
      </c>
      <c r="L66" s="22">
        <f>'Sisend-Gen'!L98</f>
        <v>66000</v>
      </c>
      <c r="M66" s="22">
        <f>'Sisend-Gen'!M98</f>
        <v>66000</v>
      </c>
      <c r="N66" s="22">
        <f>'Sisend-Gen'!N98</f>
        <v>66000</v>
      </c>
      <c r="O66" s="22">
        <f>'Sisend-Gen'!O98</f>
        <v>66000</v>
      </c>
      <c r="P66" s="37" t="s">
        <v>45</v>
      </c>
    </row>
    <row r="68" spans="1:16">
      <c r="A68" s="34" t="s">
        <v>509</v>
      </c>
      <c r="F68" s="32">
        <f t="shared" ref="F68:O68" si="9">F62*F63+F65*F66</f>
        <v>7927927.927927928</v>
      </c>
      <c r="G68" s="32">
        <f t="shared" si="9"/>
        <v>9672072.072072072</v>
      </c>
      <c r="H68" s="32">
        <f t="shared" si="9"/>
        <v>10544144.144144144</v>
      </c>
      <c r="I68" s="32">
        <f t="shared" si="9"/>
        <v>10544144.144144144</v>
      </c>
      <c r="J68" s="32">
        <f t="shared" si="9"/>
        <v>10544144.144144144</v>
      </c>
      <c r="K68" s="32">
        <f t="shared" si="9"/>
        <v>10544144.144144144</v>
      </c>
      <c r="L68" s="32">
        <f t="shared" si="9"/>
        <v>10544144.144144144</v>
      </c>
      <c r="M68" s="32">
        <f t="shared" si="9"/>
        <v>10544144.144144144</v>
      </c>
      <c r="N68" s="32">
        <f t="shared" si="9"/>
        <v>10544144.144144144</v>
      </c>
      <c r="O68" s="32">
        <f t="shared" si="9"/>
        <v>10544144.144144144</v>
      </c>
      <c r="P68" s="12" t="s">
        <v>491</v>
      </c>
    </row>
    <row r="70" spans="1:16">
      <c r="A70" s="34" t="s">
        <v>510</v>
      </c>
      <c r="F70" s="32">
        <f t="shared" ref="F70:O70" si="10">F68+F59+F50+F38+F29+F20</f>
        <v>532534979.26324594</v>
      </c>
      <c r="G70" s="32">
        <f t="shared" si="10"/>
        <v>619149722.51695335</v>
      </c>
      <c r="H70" s="32">
        <f t="shared" si="10"/>
        <v>662736451.73296845</v>
      </c>
      <c r="I70" s="32">
        <f t="shared" si="10"/>
        <v>662736451.73296845</v>
      </c>
      <c r="J70" s="32">
        <f t="shared" si="10"/>
        <v>662736451.73296845</v>
      </c>
      <c r="K70" s="32">
        <f t="shared" si="10"/>
        <v>662736451.73296845</v>
      </c>
      <c r="L70" s="32">
        <f t="shared" si="10"/>
        <v>662736451.73296845</v>
      </c>
      <c r="M70" s="32">
        <f t="shared" si="10"/>
        <v>662736451.73296845</v>
      </c>
      <c r="N70" s="32">
        <f t="shared" si="10"/>
        <v>662736451.73296845</v>
      </c>
      <c r="O70" s="32">
        <f t="shared" si="10"/>
        <v>662736451.73296845</v>
      </c>
      <c r="P70" s="12" t="s">
        <v>491</v>
      </c>
    </row>
    <row r="72" spans="1:16">
      <c r="A72" s="2" t="s">
        <v>511</v>
      </c>
      <c r="B72" s="2"/>
      <c r="C72" s="2"/>
      <c r="D72" s="2"/>
      <c r="E72" s="2"/>
      <c r="F72" s="2"/>
      <c r="G72" s="2"/>
      <c r="H72" s="2"/>
      <c r="I72" s="2"/>
      <c r="J72" s="2"/>
      <c r="K72" s="2"/>
      <c r="L72" s="2"/>
      <c r="M72" s="2"/>
      <c r="N72" s="2"/>
      <c r="O72" s="2"/>
    </row>
    <row r="74" spans="1:16">
      <c r="A74" s="34" t="s">
        <v>34</v>
      </c>
    </row>
    <row r="75" spans="1:16">
      <c r="A75" t="s">
        <v>512</v>
      </c>
      <c r="F75" s="22">
        <f>'Kalk-Elek'!F62</f>
        <v>17.78</v>
      </c>
      <c r="G75" s="22">
        <f>'Kalk-Elek'!G62</f>
        <v>17.78</v>
      </c>
      <c r="H75" s="22">
        <f>'Kalk-Elek'!H62</f>
        <v>17.78</v>
      </c>
      <c r="I75" s="22">
        <f>'Kalk-Elek'!I62</f>
        <v>17.78</v>
      </c>
      <c r="J75" s="22">
        <f>'Kalk-Elek'!J62</f>
        <v>17.78</v>
      </c>
      <c r="K75" s="22">
        <f>'Kalk-Elek'!K62</f>
        <v>17.78</v>
      </c>
      <c r="L75" s="22">
        <f>'Kalk-Elek'!L62</f>
        <v>17.78</v>
      </c>
      <c r="M75" s="22">
        <f>'Kalk-Elek'!M62</f>
        <v>17.78</v>
      </c>
      <c r="N75" s="22">
        <f>'Kalk-Elek'!N62</f>
        <v>17.78</v>
      </c>
      <c r="O75" s="22">
        <f>'Kalk-Elek'!O62</f>
        <v>17.78</v>
      </c>
      <c r="P75" s="37" t="str">
        <f>'Kalk-Elek'!P62</f>
        <v>€/MWh</v>
      </c>
    </row>
    <row r="76" spans="1:16">
      <c r="A76" t="s">
        <v>353</v>
      </c>
      <c r="F76" s="22">
        <f>'Kalk-Elek'!F72</f>
        <v>1860000</v>
      </c>
      <c r="G76" s="22">
        <f>'Kalk-Elek'!G72</f>
        <v>1860000</v>
      </c>
      <c r="H76" s="22">
        <f>'Kalk-Elek'!H72</f>
        <v>1860000</v>
      </c>
      <c r="I76" s="22">
        <f>'Kalk-Elek'!I72</f>
        <v>1860000</v>
      </c>
      <c r="J76" s="22">
        <f>'Kalk-Elek'!J72</f>
        <v>1860000</v>
      </c>
      <c r="K76" s="22">
        <f>'Kalk-Elek'!K72</f>
        <v>1860000</v>
      </c>
      <c r="L76" s="22">
        <f>'Kalk-Elek'!L72</f>
        <v>1860000</v>
      </c>
      <c r="M76" s="22">
        <f>'Kalk-Elek'!M72</f>
        <v>1860000</v>
      </c>
      <c r="N76" s="22">
        <f>'Kalk-Elek'!N72</f>
        <v>1860000</v>
      </c>
      <c r="O76" s="22">
        <f>'Kalk-Elek'!O72</f>
        <v>1860000</v>
      </c>
      <c r="P76" s="114" t="str">
        <f>'Kalk-Elek'!P72</f>
        <v>MWh</v>
      </c>
    </row>
    <row r="77" spans="1:16">
      <c r="A77" s="34" t="s">
        <v>356</v>
      </c>
    </row>
    <row r="78" spans="1:16">
      <c r="A78" t="s">
        <v>512</v>
      </c>
      <c r="F78" s="22">
        <f>'Kalk-Elek'!F78</f>
        <v>0</v>
      </c>
      <c r="G78" s="22">
        <f>'Kalk-Elek'!G78</f>
        <v>0</v>
      </c>
      <c r="H78" s="22">
        <f>'Kalk-Elek'!H78</f>
        <v>0</v>
      </c>
      <c r="I78" s="22">
        <f>'Kalk-Elek'!I78</f>
        <v>0</v>
      </c>
      <c r="J78" s="22">
        <f>'Kalk-Elek'!J78</f>
        <v>0</v>
      </c>
      <c r="K78" s="22">
        <f>'Kalk-Elek'!K78</f>
        <v>0</v>
      </c>
      <c r="L78" s="22">
        <f>'Kalk-Elek'!L78</f>
        <v>0</v>
      </c>
      <c r="M78" s="22">
        <f>'Kalk-Elek'!M78</f>
        <v>0</v>
      </c>
      <c r="N78" s="22">
        <f>'Kalk-Elek'!N78</f>
        <v>0</v>
      </c>
      <c r="O78" s="22">
        <f>'Kalk-Elek'!O78</f>
        <v>0</v>
      </c>
      <c r="P78" s="37" t="str">
        <f>'Kalk-Elek'!P78</f>
        <v>€/MWh</v>
      </c>
    </row>
    <row r="79" spans="1:16">
      <c r="A79" t="s">
        <v>358</v>
      </c>
      <c r="F79" s="22">
        <f>'Kalk-Elek'!F88</f>
        <v>5431111.111111111</v>
      </c>
      <c r="G79" s="22">
        <f>'Kalk-Elek'!G88</f>
        <v>5431111.111111111</v>
      </c>
      <c r="H79" s="22">
        <f>'Kalk-Elek'!H88</f>
        <v>5431111.111111111</v>
      </c>
      <c r="I79" s="22">
        <f>'Kalk-Elek'!I88</f>
        <v>5431111.111111111</v>
      </c>
      <c r="J79" s="22">
        <f>'Kalk-Elek'!J88</f>
        <v>5431111.111111111</v>
      </c>
      <c r="K79" s="22">
        <f>'Kalk-Elek'!K88</f>
        <v>5431111.111111111</v>
      </c>
      <c r="L79" s="22">
        <f>'Kalk-Elek'!L88</f>
        <v>5431111.111111111</v>
      </c>
      <c r="M79" s="22">
        <f>'Kalk-Elek'!M88</f>
        <v>5431111.111111111</v>
      </c>
      <c r="N79" s="22">
        <f>'Kalk-Elek'!N88</f>
        <v>5431111.111111111</v>
      </c>
      <c r="O79" s="22">
        <f>'Kalk-Elek'!O88</f>
        <v>5431111.111111111</v>
      </c>
      <c r="P79" s="37" t="str">
        <f>'Kalk-Elek'!P88</f>
        <v>MWh</v>
      </c>
    </row>
    <row r="81" spans="1:16">
      <c r="A81" s="34" t="s">
        <v>513</v>
      </c>
      <c r="F81" s="32">
        <f>F75*F76+F78*F79</f>
        <v>33070800.000000004</v>
      </c>
      <c r="G81" s="32">
        <f t="shared" ref="G81:O81" si="11">G75*G76+G78*G79</f>
        <v>33070800.000000004</v>
      </c>
      <c r="H81" s="32">
        <f t="shared" si="11"/>
        <v>33070800.000000004</v>
      </c>
      <c r="I81" s="32">
        <f t="shared" si="11"/>
        <v>33070800.000000004</v>
      </c>
      <c r="J81" s="32">
        <f t="shared" si="11"/>
        <v>33070800.000000004</v>
      </c>
      <c r="K81" s="32">
        <f t="shared" si="11"/>
        <v>33070800.000000004</v>
      </c>
      <c r="L81" s="32">
        <f t="shared" si="11"/>
        <v>33070800.000000004</v>
      </c>
      <c r="M81" s="32">
        <f t="shared" si="11"/>
        <v>33070800.000000004</v>
      </c>
      <c r="N81" s="32">
        <f t="shared" si="11"/>
        <v>33070800.000000004</v>
      </c>
      <c r="O81" s="32">
        <f t="shared" si="11"/>
        <v>33070800.000000004</v>
      </c>
      <c r="P81" s="12" t="s">
        <v>491</v>
      </c>
    </row>
    <row r="82" spans="1:16">
      <c r="F82" s="107"/>
    </row>
    <row r="83" spans="1:16">
      <c r="A83" s="34" t="s">
        <v>492</v>
      </c>
    </row>
    <row r="84" spans="1:16">
      <c r="A84" t="s">
        <v>512</v>
      </c>
      <c r="F84" s="22">
        <f>1000*'Kalk-Ben'!F46/'Sisend-Kütteväärtused'!$N$38</f>
        <v>146.62207357859535</v>
      </c>
      <c r="G84" s="22">
        <f>1000*'Kalk-Ben'!G46/'Sisend-Kütteväärtused'!$N$38</f>
        <v>146.62207357859535</v>
      </c>
      <c r="H84" s="22">
        <f>1000*'Kalk-Ben'!H46/'Sisend-Kütteväärtused'!$N$38</f>
        <v>146.62207357859535</v>
      </c>
      <c r="I84" s="22">
        <f>1000*'Kalk-Ben'!I46/'Sisend-Kütteväärtused'!$N$38</f>
        <v>146.62207357859535</v>
      </c>
      <c r="J84" s="22">
        <f>1000*'Kalk-Ben'!J46/'Sisend-Kütteväärtused'!$N$38</f>
        <v>146.62207357859535</v>
      </c>
      <c r="K84" s="22">
        <f>1000*'Kalk-Ben'!K46/'Sisend-Kütteväärtused'!$N$38</f>
        <v>146.62207357859535</v>
      </c>
      <c r="L84" s="22">
        <f>1000*'Kalk-Ben'!L46/'Sisend-Kütteväärtused'!$N$38</f>
        <v>146.62207357859535</v>
      </c>
      <c r="M84" s="22">
        <f>1000*'Kalk-Ben'!M46/'Sisend-Kütteväärtused'!$N$38</f>
        <v>146.62207357859535</v>
      </c>
      <c r="N84" s="22">
        <f>1000*'Kalk-Ben'!N46/'Sisend-Kütteväärtused'!$N$38</f>
        <v>146.62207357859535</v>
      </c>
      <c r="O84" s="22">
        <f>1000*'Kalk-Ben'!O46/'Sisend-Kütteväärtused'!$N$38</f>
        <v>146.62207357859535</v>
      </c>
      <c r="P84" s="37" t="s">
        <v>255</v>
      </c>
    </row>
    <row r="85" spans="1:16">
      <c r="A85" t="s">
        <v>377</v>
      </c>
      <c r="F85" s="22">
        <f>'Sisend-Gen'!F36</f>
        <v>190000</v>
      </c>
      <c r="G85" s="22">
        <f>'Sisend-Gen'!G36</f>
        <v>190000</v>
      </c>
      <c r="H85" s="22">
        <f>'Sisend-Gen'!H36</f>
        <v>190000</v>
      </c>
      <c r="I85" s="22">
        <f>'Sisend-Gen'!I36</f>
        <v>190000</v>
      </c>
      <c r="J85" s="22">
        <f>'Sisend-Gen'!J36</f>
        <v>190000</v>
      </c>
      <c r="K85" s="22">
        <f>'Sisend-Gen'!K36</f>
        <v>190000</v>
      </c>
      <c r="L85" s="22">
        <f>'Sisend-Gen'!L36</f>
        <v>190000</v>
      </c>
      <c r="M85" s="22">
        <f>'Sisend-Gen'!M36</f>
        <v>190000</v>
      </c>
      <c r="N85" s="22">
        <f>'Sisend-Gen'!N36</f>
        <v>190000</v>
      </c>
      <c r="O85" s="22">
        <f>'Sisend-Gen'!O36</f>
        <v>190000</v>
      </c>
      <c r="P85" s="12" t="s">
        <v>45</v>
      </c>
    </row>
    <row r="86" spans="1:16">
      <c r="A86" s="34" t="s">
        <v>48</v>
      </c>
    </row>
    <row r="87" spans="1:16">
      <c r="A87" t="s">
        <v>512</v>
      </c>
      <c r="F87" s="22">
        <f>1000*'Kalk-Ben'!F62/'Sisend-Kütteväärtused'!$N$38</f>
        <v>0</v>
      </c>
      <c r="G87" s="22">
        <f>1000*'Kalk-Ben'!G62/'Sisend-Kütteväärtused'!$N$38</f>
        <v>0</v>
      </c>
      <c r="H87" s="22">
        <f>1000*'Kalk-Ben'!H62/'Sisend-Kütteväärtused'!$N$38</f>
        <v>0</v>
      </c>
      <c r="I87" s="22">
        <f>1000*'Kalk-Ben'!I62/'Sisend-Kütteväärtused'!$N$38</f>
        <v>0</v>
      </c>
      <c r="J87" s="22">
        <f>1000*'Kalk-Ben'!J62/'Sisend-Kütteväärtused'!$N$38</f>
        <v>0</v>
      </c>
      <c r="K87" s="22">
        <f>1000*'Kalk-Ben'!K62/'Sisend-Kütteväärtused'!$N$38</f>
        <v>0</v>
      </c>
      <c r="L87" s="22">
        <f>1000*'Kalk-Ben'!L62/'Sisend-Kütteväärtused'!$N$38</f>
        <v>0</v>
      </c>
      <c r="M87" s="22">
        <f>1000*'Kalk-Ben'!M62/'Sisend-Kütteväärtused'!$N$38</f>
        <v>0</v>
      </c>
      <c r="N87" s="22">
        <f>1000*'Kalk-Ben'!N62/'Sisend-Kütteväärtused'!$N$38</f>
        <v>0</v>
      </c>
      <c r="O87" s="22">
        <f>1000*'Kalk-Ben'!O62/'Sisend-Kütteväärtused'!$N$38</f>
        <v>0</v>
      </c>
      <c r="P87" s="37" t="s">
        <v>255</v>
      </c>
    </row>
    <row r="88" spans="1:16">
      <c r="A88" t="s">
        <v>381</v>
      </c>
      <c r="F88" s="22">
        <f>'Sisend-Gen'!F37</f>
        <v>71000</v>
      </c>
      <c r="G88" s="22">
        <f>'Sisend-Gen'!G37</f>
        <v>71000</v>
      </c>
      <c r="H88" s="22">
        <f>'Sisend-Gen'!H37</f>
        <v>71000</v>
      </c>
      <c r="I88" s="22">
        <f>'Sisend-Gen'!I37</f>
        <v>71000</v>
      </c>
      <c r="J88" s="22">
        <f>'Sisend-Gen'!J37</f>
        <v>71000</v>
      </c>
      <c r="K88" s="22">
        <f>'Sisend-Gen'!K37</f>
        <v>71000</v>
      </c>
      <c r="L88" s="22">
        <f>'Sisend-Gen'!L37</f>
        <v>71000</v>
      </c>
      <c r="M88" s="22">
        <f>'Sisend-Gen'!M37</f>
        <v>71000</v>
      </c>
      <c r="N88" s="22">
        <f>'Sisend-Gen'!N37</f>
        <v>71000</v>
      </c>
      <c r="O88" s="22">
        <f>'Sisend-Gen'!O37</f>
        <v>71000</v>
      </c>
      <c r="P88" s="37" t="str">
        <f>'Sisend-Gen'!P37</f>
        <v>t</v>
      </c>
    </row>
    <row r="90" spans="1:16">
      <c r="A90" s="34" t="s">
        <v>514</v>
      </c>
      <c r="F90" s="32">
        <f>F84*F85+F87*F88</f>
        <v>27858193.979933117</v>
      </c>
      <c r="G90" s="32">
        <f t="shared" ref="G90:O90" si="12">G84*G85+G87*G88</f>
        <v>27858193.979933117</v>
      </c>
      <c r="H90" s="32">
        <f t="shared" si="12"/>
        <v>27858193.979933117</v>
      </c>
      <c r="I90" s="32">
        <f t="shared" si="12"/>
        <v>27858193.979933117</v>
      </c>
      <c r="J90" s="32">
        <f t="shared" si="12"/>
        <v>27858193.979933117</v>
      </c>
      <c r="K90" s="32">
        <f t="shared" si="12"/>
        <v>27858193.979933117</v>
      </c>
      <c r="L90" s="32">
        <f t="shared" si="12"/>
        <v>27858193.979933117</v>
      </c>
      <c r="M90" s="32">
        <f t="shared" si="12"/>
        <v>27858193.979933117</v>
      </c>
      <c r="N90" s="32">
        <f t="shared" si="12"/>
        <v>27858193.979933117</v>
      </c>
      <c r="O90" s="32">
        <f t="shared" si="12"/>
        <v>27858193.979933117</v>
      </c>
      <c r="P90" s="12" t="s">
        <v>491</v>
      </c>
    </row>
    <row r="92" spans="1:16">
      <c r="A92" s="34" t="s">
        <v>53</v>
      </c>
    </row>
    <row r="93" spans="1:16">
      <c r="A93" t="s">
        <v>512</v>
      </c>
      <c r="F93" s="22">
        <f>1000*'Kal-Diis'!F46/'Sisend-Kütteväärtused'!$N$39</f>
        <v>143.42342342342343</v>
      </c>
      <c r="G93" s="22">
        <f>1000*'Kal-Diis'!G46/'Sisend-Kütteväärtused'!$N$39</f>
        <v>143.42342342342343</v>
      </c>
      <c r="H93" s="22">
        <f>1000*'Kal-Diis'!H46/'Sisend-Kütteväärtused'!$N$39</f>
        <v>143.42342342342343</v>
      </c>
      <c r="I93" s="22">
        <f>1000*'Kal-Diis'!I46/'Sisend-Kütteväärtused'!$N$39</f>
        <v>143.42342342342343</v>
      </c>
      <c r="J93" s="22">
        <f>1000*'Kal-Diis'!J46/'Sisend-Kütteväärtused'!$N$39</f>
        <v>143.42342342342343</v>
      </c>
      <c r="K93" s="22">
        <f>1000*'Kal-Diis'!K46/'Sisend-Kütteväärtused'!$N$39</f>
        <v>143.42342342342343</v>
      </c>
      <c r="L93" s="22">
        <f>1000*'Kal-Diis'!L46/'Sisend-Kütteväärtused'!$N$39</f>
        <v>143.42342342342343</v>
      </c>
      <c r="M93" s="22">
        <f>1000*'Kal-Diis'!M46/'Sisend-Kütteväärtused'!$N$39</f>
        <v>143.42342342342343</v>
      </c>
      <c r="N93" s="22">
        <f>1000*'Kal-Diis'!N46/'Sisend-Kütteväärtused'!$N$39</f>
        <v>143.42342342342343</v>
      </c>
      <c r="O93" s="22">
        <f>1000*'Kal-Diis'!O46/'Sisend-Kütteväärtused'!$N$39</f>
        <v>143.42342342342343</v>
      </c>
      <c r="P93" s="37" t="s">
        <v>255</v>
      </c>
    </row>
    <row r="94" spans="1:16">
      <c r="A94" t="s">
        <v>387</v>
      </c>
      <c r="F94" s="22">
        <f>'Sisend-Gen'!F46</f>
        <v>75000</v>
      </c>
      <c r="G94" s="22">
        <f>'Sisend-Gen'!G46</f>
        <v>75000</v>
      </c>
      <c r="H94" s="22">
        <f>'Sisend-Gen'!H46</f>
        <v>75000</v>
      </c>
      <c r="I94" s="22">
        <f>'Sisend-Gen'!I46</f>
        <v>75000</v>
      </c>
      <c r="J94" s="22">
        <f>'Sisend-Gen'!J46</f>
        <v>75000</v>
      </c>
      <c r="K94" s="22">
        <f>'Sisend-Gen'!K46</f>
        <v>75000</v>
      </c>
      <c r="L94" s="22">
        <f>'Sisend-Gen'!L46</f>
        <v>75000</v>
      </c>
      <c r="M94" s="22">
        <f>'Sisend-Gen'!M46</f>
        <v>75000</v>
      </c>
      <c r="N94" s="22">
        <f>'Sisend-Gen'!N46</f>
        <v>75000</v>
      </c>
      <c r="O94" s="22">
        <f>'Sisend-Gen'!O46</f>
        <v>75000</v>
      </c>
      <c r="P94" s="37" t="str">
        <f>'Sisend-Gen'!P46</f>
        <v>t</v>
      </c>
    </row>
    <row r="95" spans="1:16">
      <c r="A95" s="34" t="s">
        <v>56</v>
      </c>
    </row>
    <row r="96" spans="1:16">
      <c r="A96" t="s">
        <v>512</v>
      </c>
      <c r="F96" s="22">
        <f>1000*'Kal-Diis'!F62/'Sisend-Kütteväärtused'!$N$39</f>
        <v>0</v>
      </c>
      <c r="G96" s="22">
        <f>1000*'Kal-Diis'!G62/'Sisend-Kütteväärtused'!$N$39</f>
        <v>0</v>
      </c>
      <c r="H96" s="22">
        <f>1000*'Kal-Diis'!H62/'Sisend-Kütteväärtused'!$N$39</f>
        <v>0</v>
      </c>
      <c r="I96" s="22">
        <f>1000*'Kal-Diis'!I62/'Sisend-Kütteväärtused'!$N$39</f>
        <v>0</v>
      </c>
      <c r="J96" s="22">
        <f>1000*'Kal-Diis'!J62/'Sisend-Kütteväärtused'!$N$39</f>
        <v>0</v>
      </c>
      <c r="K96" s="22">
        <f>1000*'Kal-Diis'!K62/'Sisend-Kütteväärtused'!$N$39</f>
        <v>0</v>
      </c>
      <c r="L96" s="22">
        <f>1000*'Kal-Diis'!L62/'Sisend-Kütteväärtused'!$N$39</f>
        <v>0</v>
      </c>
      <c r="M96" s="22">
        <f>1000*'Kal-Diis'!M62/'Sisend-Kütteväärtused'!$N$39</f>
        <v>0</v>
      </c>
      <c r="N96" s="22">
        <f>1000*'Kal-Diis'!N62/'Sisend-Kütteväärtused'!$N$39</f>
        <v>0</v>
      </c>
      <c r="O96" s="22">
        <f>1000*'Kal-Diis'!O62/'Sisend-Kütteväärtused'!$N$39</f>
        <v>0</v>
      </c>
      <c r="P96" s="37" t="s">
        <v>255</v>
      </c>
    </row>
    <row r="97" spans="1:16">
      <c r="A97" t="s">
        <v>390</v>
      </c>
      <c r="F97" s="22">
        <f>'Sisend-Gen'!F49</f>
        <v>606000</v>
      </c>
      <c r="G97" s="22">
        <f>'Sisend-Gen'!G49</f>
        <v>606000</v>
      </c>
      <c r="H97" s="22">
        <f>'Sisend-Gen'!H49</f>
        <v>606000</v>
      </c>
      <c r="I97" s="22">
        <f>'Sisend-Gen'!I49</f>
        <v>606000</v>
      </c>
      <c r="J97" s="22">
        <f>'Sisend-Gen'!J49</f>
        <v>606000</v>
      </c>
      <c r="K97" s="22">
        <f>'Sisend-Gen'!K49</f>
        <v>606000</v>
      </c>
      <c r="L97" s="22">
        <f>'Sisend-Gen'!L49</f>
        <v>606000</v>
      </c>
      <c r="M97" s="22">
        <f>'Sisend-Gen'!M49</f>
        <v>606000</v>
      </c>
      <c r="N97" s="22">
        <f>'Sisend-Gen'!N49</f>
        <v>606000</v>
      </c>
      <c r="O97" s="22">
        <f>'Sisend-Gen'!O49</f>
        <v>606000</v>
      </c>
      <c r="P97" s="37" t="str">
        <f>'Sisend-Gen'!P49</f>
        <v>t</v>
      </c>
    </row>
    <row r="99" spans="1:16">
      <c r="A99" s="34" t="s">
        <v>515</v>
      </c>
      <c r="F99" s="32">
        <f>F93*F94+F96*F97</f>
        <v>10756756.756756756</v>
      </c>
      <c r="G99" s="32">
        <f t="shared" ref="G99:O99" si="13">G93*G94+G96*G97</f>
        <v>10756756.756756756</v>
      </c>
      <c r="H99" s="32">
        <f t="shared" si="13"/>
        <v>10756756.756756756</v>
      </c>
      <c r="I99" s="32">
        <f t="shared" si="13"/>
        <v>10756756.756756756</v>
      </c>
      <c r="J99" s="32">
        <f t="shared" si="13"/>
        <v>10756756.756756756</v>
      </c>
      <c r="K99" s="32">
        <f t="shared" si="13"/>
        <v>10756756.756756756</v>
      </c>
      <c r="L99" s="32">
        <f t="shared" si="13"/>
        <v>10756756.756756756</v>
      </c>
      <c r="M99" s="32">
        <f t="shared" si="13"/>
        <v>10756756.756756756</v>
      </c>
      <c r="N99" s="32">
        <f t="shared" si="13"/>
        <v>10756756.756756756</v>
      </c>
      <c r="O99" s="32">
        <f t="shared" si="13"/>
        <v>10756756.756756756</v>
      </c>
      <c r="P99" s="12" t="s">
        <v>491</v>
      </c>
    </row>
    <row r="101" spans="1:16">
      <c r="A101" s="34" t="s">
        <v>158</v>
      </c>
    </row>
    <row r="102" spans="1:16">
      <c r="A102" t="s">
        <v>512</v>
      </c>
      <c r="F102" s="22">
        <f>'Kalk-Gaas'!F62</f>
        <v>5.78</v>
      </c>
      <c r="G102" s="22">
        <f>'Kalk-Gaas'!G62</f>
        <v>5.78</v>
      </c>
      <c r="H102" s="22">
        <f>'Kalk-Gaas'!H62</f>
        <v>5.78</v>
      </c>
      <c r="I102" s="22">
        <f>'Kalk-Gaas'!I62</f>
        <v>5.78</v>
      </c>
      <c r="J102" s="22">
        <f>'Kalk-Gaas'!J62</f>
        <v>5.78</v>
      </c>
      <c r="K102" s="22">
        <f>'Kalk-Gaas'!K62</f>
        <v>5.78</v>
      </c>
      <c r="L102" s="22">
        <f>'Kalk-Gaas'!L62</f>
        <v>5.78</v>
      </c>
      <c r="M102" s="22">
        <f>'Kalk-Gaas'!M62</f>
        <v>5.78</v>
      </c>
      <c r="N102" s="22">
        <f>'Kalk-Gaas'!N62</f>
        <v>5.78</v>
      </c>
      <c r="O102" s="22">
        <f>'Kalk-Gaas'!O62</f>
        <v>5.78</v>
      </c>
      <c r="P102" s="37" t="str">
        <f>'Kalk-Gaas'!P62</f>
        <v>€/MWh</v>
      </c>
    </row>
    <row r="103" spans="1:16">
      <c r="A103" t="s">
        <v>495</v>
      </c>
      <c r="F103" s="22">
        <f>'Kalk-Gaas'!F72</f>
        <v>634722.22222222213</v>
      </c>
      <c r="G103" s="22">
        <f>'Kalk-Gaas'!G72</f>
        <v>639464.75</v>
      </c>
      <c r="H103" s="22">
        <f>'Kalk-Gaas'!H72</f>
        <v>639464.75</v>
      </c>
      <c r="I103" s="22">
        <f>'Kalk-Gaas'!I72</f>
        <v>639464.75</v>
      </c>
      <c r="J103" s="22">
        <f>'Kalk-Gaas'!J72</f>
        <v>639464.75</v>
      </c>
      <c r="K103" s="22">
        <f>'Kalk-Gaas'!K72</f>
        <v>639464.75</v>
      </c>
      <c r="L103" s="22">
        <f>'Kalk-Gaas'!L72</f>
        <v>639464.75</v>
      </c>
      <c r="M103" s="22">
        <f>'Kalk-Gaas'!M72</f>
        <v>639464.75</v>
      </c>
      <c r="N103" s="22">
        <f>'Kalk-Gaas'!N72</f>
        <v>639464.75</v>
      </c>
      <c r="O103" s="22">
        <f>'Kalk-Gaas'!O72</f>
        <v>639464.75</v>
      </c>
      <c r="P103" s="37" t="str">
        <f>'Kalk-Gaas'!P72</f>
        <v>MWh</v>
      </c>
    </row>
    <row r="104" spans="1:16">
      <c r="A104" s="34" t="s">
        <v>496</v>
      </c>
    </row>
    <row r="105" spans="1:16">
      <c r="A105" t="s">
        <v>512</v>
      </c>
      <c r="F105" s="22">
        <f>'Kalk-Gaas'!F78</f>
        <v>0</v>
      </c>
      <c r="G105" s="22">
        <f>'Kalk-Gaas'!G78</f>
        <v>0</v>
      </c>
      <c r="H105" s="22">
        <f>'Kalk-Gaas'!H78</f>
        <v>0</v>
      </c>
      <c r="I105" s="22">
        <f>'Kalk-Gaas'!I78</f>
        <v>0</v>
      </c>
      <c r="J105" s="22">
        <f>'Kalk-Gaas'!J78</f>
        <v>0</v>
      </c>
      <c r="K105" s="22">
        <f>'Kalk-Gaas'!K78</f>
        <v>0</v>
      </c>
      <c r="L105" s="22">
        <f>'Kalk-Gaas'!L78</f>
        <v>0</v>
      </c>
      <c r="M105" s="22">
        <f>'Kalk-Gaas'!M78</f>
        <v>0</v>
      </c>
      <c r="N105" s="22">
        <f>'Kalk-Gaas'!N78</f>
        <v>0</v>
      </c>
      <c r="O105" s="22">
        <f>'Kalk-Gaas'!O78</f>
        <v>0</v>
      </c>
      <c r="P105" s="37" t="str">
        <f>'Kalk-Gaas'!P78</f>
        <v>€/MWh</v>
      </c>
    </row>
    <row r="106" spans="1:16">
      <c r="A106" t="s">
        <v>497</v>
      </c>
      <c r="F106" s="22">
        <f>'Kalk-Gaas'!F88</f>
        <v>942500</v>
      </c>
      <c r="G106" s="22">
        <f>'Kalk-Gaas'!G88</f>
        <v>942500</v>
      </c>
      <c r="H106" s="22">
        <f>'Kalk-Gaas'!H88</f>
        <v>942500</v>
      </c>
      <c r="I106" s="22">
        <f>'Kalk-Gaas'!I88</f>
        <v>942500</v>
      </c>
      <c r="J106" s="22">
        <f>'Kalk-Gaas'!J88</f>
        <v>942500</v>
      </c>
      <c r="K106" s="22">
        <f>'Kalk-Gaas'!K88</f>
        <v>942500</v>
      </c>
      <c r="L106" s="22">
        <f>'Kalk-Gaas'!L88</f>
        <v>942500</v>
      </c>
      <c r="M106" s="22">
        <f>'Kalk-Gaas'!M88</f>
        <v>942500</v>
      </c>
      <c r="N106" s="22">
        <f>'Kalk-Gaas'!N88</f>
        <v>942500</v>
      </c>
      <c r="O106" s="22">
        <f>'Kalk-Gaas'!O88</f>
        <v>942500</v>
      </c>
      <c r="P106" s="37" t="str">
        <f>'Kalk-Gaas'!P88</f>
        <v>MWh</v>
      </c>
    </row>
    <row r="108" spans="1:16">
      <c r="A108" s="34" t="s">
        <v>516</v>
      </c>
      <c r="F108" s="32">
        <f>F102*F103+F105*F106</f>
        <v>3668694.444444444</v>
      </c>
      <c r="G108" s="32">
        <f t="shared" ref="G108:O108" si="14">G102*G103+G105*G106</f>
        <v>3696106.2550000004</v>
      </c>
      <c r="H108" s="32">
        <f t="shared" si="14"/>
        <v>3696106.2550000004</v>
      </c>
      <c r="I108" s="32">
        <f t="shared" si="14"/>
        <v>3696106.2550000004</v>
      </c>
      <c r="J108" s="32">
        <f t="shared" si="14"/>
        <v>3696106.2550000004</v>
      </c>
      <c r="K108" s="32">
        <f t="shared" si="14"/>
        <v>3696106.2550000004</v>
      </c>
      <c r="L108" s="32">
        <f t="shared" si="14"/>
        <v>3696106.2550000004</v>
      </c>
      <c r="M108" s="32">
        <f t="shared" si="14"/>
        <v>3696106.2550000004</v>
      </c>
      <c r="N108" s="32">
        <f t="shared" si="14"/>
        <v>3696106.2550000004</v>
      </c>
      <c r="O108" s="32">
        <f t="shared" si="14"/>
        <v>3696106.2550000004</v>
      </c>
      <c r="P108" s="12" t="s">
        <v>491</v>
      </c>
    </row>
    <row r="110" spans="1:16">
      <c r="A110" s="34" t="s">
        <v>500</v>
      </c>
    </row>
    <row r="111" spans="1:16">
      <c r="A111" t="s">
        <v>512</v>
      </c>
      <c r="F111" s="22">
        <f>'Kalk-Sooj'!F46</f>
        <v>12.600000000000001</v>
      </c>
      <c r="G111" s="22">
        <f>'Kalk-Sooj'!G46</f>
        <v>12.600000000000001</v>
      </c>
      <c r="H111" s="22">
        <f>'Kalk-Sooj'!H46</f>
        <v>12.600000000000001</v>
      </c>
      <c r="I111" s="22">
        <f>'Kalk-Sooj'!I46</f>
        <v>12.600000000000001</v>
      </c>
      <c r="J111" s="22">
        <f>'Kalk-Sooj'!J46</f>
        <v>12.600000000000001</v>
      </c>
      <c r="K111" s="22">
        <f>'Kalk-Sooj'!K46</f>
        <v>12.600000000000001</v>
      </c>
      <c r="L111" s="22">
        <f>'Kalk-Sooj'!L46</f>
        <v>12.600000000000001</v>
      </c>
      <c r="M111" s="22">
        <f>'Kalk-Sooj'!M46</f>
        <v>12.600000000000001</v>
      </c>
      <c r="N111" s="22">
        <f>'Kalk-Sooj'!N46</f>
        <v>12.600000000000001</v>
      </c>
      <c r="O111" s="22">
        <f>'Kalk-Sooj'!O46</f>
        <v>12.600000000000001</v>
      </c>
      <c r="P111" s="37" t="str">
        <f>'Kalk-Sooj'!P46</f>
        <v>€/MWh</v>
      </c>
    </row>
    <row r="112" spans="1:16">
      <c r="A112" t="s">
        <v>501</v>
      </c>
      <c r="F112" s="22">
        <f>'Kalk-Sooj'!F56</f>
        <v>3750000</v>
      </c>
      <c r="G112" s="22">
        <f>'Kalk-Sooj'!G56</f>
        <v>3750000</v>
      </c>
      <c r="H112" s="22">
        <f>'Kalk-Sooj'!H56</f>
        <v>3750000</v>
      </c>
      <c r="I112" s="22">
        <f>'Kalk-Sooj'!I56</f>
        <v>3750000</v>
      </c>
      <c r="J112" s="22">
        <f>'Kalk-Sooj'!J56</f>
        <v>3750000</v>
      </c>
      <c r="K112" s="22">
        <f>'Kalk-Sooj'!K56</f>
        <v>3750000</v>
      </c>
      <c r="L112" s="22">
        <f>'Kalk-Sooj'!L56</f>
        <v>3750000</v>
      </c>
      <c r="M112" s="22">
        <f>'Kalk-Sooj'!M56</f>
        <v>3750000</v>
      </c>
      <c r="N112" s="22">
        <f>'Kalk-Sooj'!N56</f>
        <v>3750000</v>
      </c>
      <c r="O112" s="22">
        <f>'Kalk-Sooj'!O56</f>
        <v>3750000</v>
      </c>
      <c r="P112" s="37" t="str">
        <f>'Kalk-Sooj'!P56</f>
        <v>MWh</v>
      </c>
    </row>
    <row r="113" spans="1:16">
      <c r="A113" s="34" t="s">
        <v>502</v>
      </c>
    </row>
    <row r="114" spans="1:16">
      <c r="A114" t="s">
        <v>512</v>
      </c>
      <c r="F114" s="22">
        <f>'Kalk-Sooj'!F62</f>
        <v>0</v>
      </c>
      <c r="G114" s="22">
        <f>'Kalk-Sooj'!G62</f>
        <v>0</v>
      </c>
      <c r="H114" s="22">
        <f>'Kalk-Sooj'!H62</f>
        <v>0</v>
      </c>
      <c r="I114" s="22">
        <f>'Kalk-Sooj'!I62</f>
        <v>0</v>
      </c>
      <c r="J114" s="22">
        <f>'Kalk-Sooj'!J62</f>
        <v>0</v>
      </c>
      <c r="K114" s="22">
        <f>'Kalk-Sooj'!K62</f>
        <v>0</v>
      </c>
      <c r="L114" s="22">
        <f>'Kalk-Sooj'!L62</f>
        <v>0</v>
      </c>
      <c r="M114" s="22">
        <f>'Kalk-Sooj'!M62</f>
        <v>0</v>
      </c>
      <c r="N114" s="22">
        <f>'Kalk-Sooj'!N62</f>
        <v>0</v>
      </c>
      <c r="O114" s="22">
        <f>'Kalk-Sooj'!O62</f>
        <v>0</v>
      </c>
      <c r="P114" s="37" t="str">
        <f>'Kalk-Sooj'!P62</f>
        <v>€/MWh</v>
      </c>
    </row>
    <row r="115" spans="1:16">
      <c r="A115" t="s">
        <v>503</v>
      </c>
      <c r="F115" s="22">
        <f>'Kalk-Sooj'!F72</f>
        <v>4375000</v>
      </c>
      <c r="G115" s="22">
        <f>'Kalk-Sooj'!G72</f>
        <v>4375000</v>
      </c>
      <c r="H115" s="22">
        <f>'Kalk-Sooj'!H72</f>
        <v>4375000</v>
      </c>
      <c r="I115" s="22">
        <f>'Kalk-Sooj'!I72</f>
        <v>4375000</v>
      </c>
      <c r="J115" s="22">
        <f>'Kalk-Sooj'!J72</f>
        <v>4375000</v>
      </c>
      <c r="K115" s="22">
        <f>'Kalk-Sooj'!K72</f>
        <v>4375000</v>
      </c>
      <c r="L115" s="22">
        <f>'Kalk-Sooj'!L72</f>
        <v>4375000</v>
      </c>
      <c r="M115" s="22">
        <f>'Kalk-Sooj'!M72</f>
        <v>4375000</v>
      </c>
      <c r="N115" s="22">
        <f>'Kalk-Sooj'!N72</f>
        <v>4375000</v>
      </c>
      <c r="O115" s="22">
        <f>'Kalk-Sooj'!O72</f>
        <v>4375000</v>
      </c>
      <c r="P115" s="37" t="str">
        <f>'Kalk-Sooj'!P72</f>
        <v>MWh</v>
      </c>
    </row>
    <row r="117" spans="1:16">
      <c r="A117" s="34" t="s">
        <v>517</v>
      </c>
      <c r="F117" s="32">
        <f t="shared" ref="F117:O117" si="15">F111*F112+F114*F115</f>
        <v>47250000.000000007</v>
      </c>
      <c r="G117" s="32">
        <f t="shared" si="15"/>
        <v>47250000.000000007</v>
      </c>
      <c r="H117" s="32">
        <f t="shared" si="15"/>
        <v>47250000.000000007</v>
      </c>
      <c r="I117" s="32">
        <f t="shared" si="15"/>
        <v>47250000.000000007</v>
      </c>
      <c r="J117" s="32">
        <f t="shared" si="15"/>
        <v>47250000.000000007</v>
      </c>
      <c r="K117" s="32">
        <f t="shared" si="15"/>
        <v>47250000.000000007</v>
      </c>
      <c r="L117" s="32">
        <f t="shared" si="15"/>
        <v>47250000.000000007</v>
      </c>
      <c r="M117" s="32">
        <f t="shared" si="15"/>
        <v>47250000.000000007</v>
      </c>
      <c r="N117" s="32">
        <f t="shared" si="15"/>
        <v>47250000.000000007</v>
      </c>
      <c r="O117" s="32">
        <f t="shared" si="15"/>
        <v>47250000.000000007</v>
      </c>
      <c r="P117" s="12" t="s">
        <v>491</v>
      </c>
    </row>
    <row r="119" spans="1:16">
      <c r="A119" s="34" t="s">
        <v>505</v>
      </c>
    </row>
    <row r="120" spans="1:16">
      <c r="A120" t="s">
        <v>512</v>
      </c>
      <c r="F120" s="22">
        <f>1000*'Kalk-EMD'!F46/'Sisend-Kütteväärtused'!$N$39</f>
        <v>0</v>
      </c>
      <c r="G120" s="22">
        <f>1000*'Kalk-EMD'!G46/'Sisend-Kütteväärtused'!$N$39</f>
        <v>0</v>
      </c>
      <c r="H120" s="22">
        <f>1000*'Kalk-EMD'!H46/'Sisend-Kütteväärtused'!$N$39</f>
        <v>0</v>
      </c>
      <c r="I120" s="22">
        <f>1000*'Kalk-EMD'!I46/'Sisend-Kütteväärtused'!$N$39</f>
        <v>0</v>
      </c>
      <c r="J120" s="22">
        <f>1000*'Kalk-EMD'!J46/'Sisend-Kütteväärtused'!$N$39</f>
        <v>0</v>
      </c>
      <c r="K120" s="22">
        <f>1000*'Kalk-EMD'!K46/'Sisend-Kütteväärtused'!$N$39</f>
        <v>0</v>
      </c>
      <c r="L120" s="22">
        <f>1000*'Kalk-EMD'!L46/'Sisend-Kütteväärtused'!$N$39</f>
        <v>0</v>
      </c>
      <c r="M120" s="22">
        <f>1000*'Kalk-EMD'!M46/'Sisend-Kütteväärtused'!$N$39</f>
        <v>0</v>
      </c>
      <c r="N120" s="22">
        <f>1000*'Kalk-EMD'!N46/'Sisend-Kütteväärtused'!$N$39</f>
        <v>0</v>
      </c>
      <c r="O120" s="22">
        <f>1000*'Kalk-EMD'!O46/'Sisend-Kütteväärtused'!$N$39</f>
        <v>0</v>
      </c>
      <c r="P120" s="37" t="s">
        <v>255</v>
      </c>
    </row>
    <row r="121" spans="1:16">
      <c r="A121" t="s">
        <v>506</v>
      </c>
      <c r="F121" s="22">
        <v>0</v>
      </c>
      <c r="G121" s="22">
        <v>0</v>
      </c>
      <c r="H121" s="22">
        <v>0</v>
      </c>
      <c r="I121" s="22">
        <v>0</v>
      </c>
      <c r="J121" s="22">
        <v>0</v>
      </c>
      <c r="K121" s="22">
        <v>0</v>
      </c>
      <c r="L121" s="22">
        <v>0</v>
      </c>
      <c r="M121" s="22">
        <v>0</v>
      </c>
      <c r="N121" s="22">
        <v>0</v>
      </c>
      <c r="O121" s="22">
        <v>0</v>
      </c>
      <c r="P121" s="37" t="s">
        <v>45</v>
      </c>
    </row>
    <row r="122" spans="1:16">
      <c r="A122" s="34" t="s">
        <v>507</v>
      </c>
    </row>
    <row r="123" spans="1:16">
      <c r="A123" t="s">
        <v>512</v>
      </c>
      <c r="F123" s="22">
        <f>1000*'Kalk-EMD'!F62/'Sisend-Kütteväärtused'!$N$39</f>
        <v>0</v>
      </c>
      <c r="G123" s="22">
        <f>1000*'Kalk-EMD'!G62/'Sisend-Kütteväärtused'!$N$39</f>
        <v>0</v>
      </c>
      <c r="H123" s="22">
        <f>1000*'Kalk-EMD'!H62/'Sisend-Kütteväärtused'!$N$39</f>
        <v>0</v>
      </c>
      <c r="I123" s="22">
        <f>1000*'Kalk-EMD'!I62/'Sisend-Kütteväärtused'!$N$39</f>
        <v>0</v>
      </c>
      <c r="J123" s="22">
        <f>1000*'Kalk-EMD'!J62/'Sisend-Kütteväärtused'!$N$39</f>
        <v>0</v>
      </c>
      <c r="K123" s="22">
        <f>1000*'Kalk-EMD'!K62/'Sisend-Kütteväärtused'!$N$39</f>
        <v>0</v>
      </c>
      <c r="L123" s="22">
        <f>1000*'Kalk-EMD'!L62/'Sisend-Kütteväärtused'!$N$39</f>
        <v>0</v>
      </c>
      <c r="M123" s="22">
        <f>1000*'Kalk-EMD'!M62/'Sisend-Kütteväärtused'!$N$39</f>
        <v>0</v>
      </c>
      <c r="N123" s="22">
        <f>1000*'Kalk-EMD'!N62/'Sisend-Kütteväärtused'!$N$39</f>
        <v>0</v>
      </c>
      <c r="O123" s="22">
        <f>1000*'Kalk-EMD'!O62/'Sisend-Kütteväärtused'!$N$39</f>
        <v>0</v>
      </c>
      <c r="P123" s="37" t="s">
        <v>255</v>
      </c>
    </row>
    <row r="124" spans="1:16">
      <c r="A124" t="s">
        <v>508</v>
      </c>
      <c r="F124" s="22">
        <f>'Sisend-Gen'!F98</f>
        <v>66000</v>
      </c>
      <c r="G124" s="22">
        <f>'Sisend-Gen'!G98</f>
        <v>66000</v>
      </c>
      <c r="H124" s="22">
        <f>'Sisend-Gen'!H98</f>
        <v>66000</v>
      </c>
      <c r="I124" s="22">
        <f>'Sisend-Gen'!I98</f>
        <v>66000</v>
      </c>
      <c r="J124" s="22">
        <f>'Sisend-Gen'!J98</f>
        <v>66000</v>
      </c>
      <c r="K124" s="22">
        <f>'Sisend-Gen'!K98</f>
        <v>66000</v>
      </c>
      <c r="L124" s="22">
        <f>'Sisend-Gen'!L98</f>
        <v>66000</v>
      </c>
      <c r="M124" s="22">
        <f>'Sisend-Gen'!M98</f>
        <v>66000</v>
      </c>
      <c r="N124" s="22">
        <f>'Sisend-Gen'!N98</f>
        <v>66000</v>
      </c>
      <c r="O124" s="22">
        <f>'Sisend-Gen'!O98</f>
        <v>66000</v>
      </c>
      <c r="P124" s="37" t="str">
        <f>'Sisend-Gen'!P98</f>
        <v>t</v>
      </c>
    </row>
    <row r="126" spans="1:16">
      <c r="A126" s="34" t="s">
        <v>518</v>
      </c>
      <c r="F126" s="32">
        <f t="shared" ref="F126:O126" si="16">F120*F121+F123*F124</f>
        <v>0</v>
      </c>
      <c r="G126" s="32">
        <f t="shared" si="16"/>
        <v>0</v>
      </c>
      <c r="H126" s="32">
        <f t="shared" si="16"/>
        <v>0</v>
      </c>
      <c r="I126" s="32">
        <f t="shared" si="16"/>
        <v>0</v>
      </c>
      <c r="J126" s="32">
        <f t="shared" si="16"/>
        <v>0</v>
      </c>
      <c r="K126" s="32">
        <f t="shared" si="16"/>
        <v>0</v>
      </c>
      <c r="L126" s="32">
        <f t="shared" si="16"/>
        <v>0</v>
      </c>
      <c r="M126" s="32">
        <f t="shared" si="16"/>
        <v>0</v>
      </c>
      <c r="N126" s="32">
        <f t="shared" si="16"/>
        <v>0</v>
      </c>
      <c r="O126" s="32">
        <f t="shared" si="16"/>
        <v>0</v>
      </c>
      <c r="P126" s="12" t="s">
        <v>491</v>
      </c>
    </row>
    <row r="128" spans="1:16">
      <c r="A128" s="34" t="s">
        <v>71</v>
      </c>
    </row>
    <row r="129" spans="1:16">
      <c r="A129" t="s">
        <v>512</v>
      </c>
      <c r="F129" s="22">
        <f>1000*'Kalk-Puit'!F47/'Sisend-Kütteväärtused'!$R$47</f>
        <v>8.6804597701149433</v>
      </c>
      <c r="G129" s="22">
        <f>1000*'Kalk-Puit'!G47/'Sisend-Kütteväärtused'!$R$47</f>
        <v>8.6804597701149433</v>
      </c>
      <c r="H129" s="22">
        <f>1000*'Kalk-Puit'!H47/'Sisend-Kütteväärtused'!$R$47</f>
        <v>8.6804597701149433</v>
      </c>
      <c r="I129" s="22">
        <f>1000*'Kalk-Puit'!I47/'Sisend-Kütteväärtused'!$R$47</f>
        <v>8.6804597701149433</v>
      </c>
      <c r="J129" s="22">
        <f>1000*'Kalk-Puit'!J47/'Sisend-Kütteväärtused'!$R$47</f>
        <v>8.6804597701149433</v>
      </c>
      <c r="K129" s="22">
        <f>1000*'Kalk-Puit'!K47/'Sisend-Kütteväärtused'!$R$47</f>
        <v>8.6804597701149433</v>
      </c>
      <c r="L129" s="22">
        <f>1000*'Kalk-Puit'!L47/'Sisend-Kütteväärtused'!$R$47</f>
        <v>8.6804597701149433</v>
      </c>
      <c r="M129" s="22">
        <f>1000*'Kalk-Puit'!M47/'Sisend-Kütteväärtused'!$R$47</f>
        <v>8.6804597701149433</v>
      </c>
      <c r="N129" s="22">
        <f>1000*'Kalk-Puit'!N47/'Sisend-Kütteväärtused'!$R$47</f>
        <v>8.6804597701149433</v>
      </c>
      <c r="O129" s="22">
        <f>1000*'Kalk-Puit'!O47/'Sisend-Kütteväärtused'!$R$47</f>
        <v>8.6804597701149433</v>
      </c>
      <c r="P129" s="37" t="str">
        <f>$P$114</f>
        <v>€/MWh</v>
      </c>
    </row>
    <row r="130" spans="1:16">
      <c r="A130" t="s">
        <v>519</v>
      </c>
      <c r="F130" s="22">
        <f>'Kalk-Puit'!F57</f>
        <v>2044721.25</v>
      </c>
      <c r="G130" s="22">
        <f>'Kalk-Puit'!G57</f>
        <v>2044721.25</v>
      </c>
      <c r="H130" s="22">
        <f>'Kalk-Puit'!H57</f>
        <v>2044721.25</v>
      </c>
      <c r="I130" s="22">
        <f>'Kalk-Puit'!I57</f>
        <v>2044721.25</v>
      </c>
      <c r="J130" s="22">
        <f>'Kalk-Puit'!J57</f>
        <v>2044721.25</v>
      </c>
      <c r="K130" s="22">
        <f>'Kalk-Puit'!K57</f>
        <v>2044721.25</v>
      </c>
      <c r="L130" s="22">
        <f>'Kalk-Puit'!L57</f>
        <v>2044721.25</v>
      </c>
      <c r="M130" s="22">
        <f>'Kalk-Puit'!M57</f>
        <v>2044721.25</v>
      </c>
      <c r="N130" s="22">
        <f>'Kalk-Puit'!N57</f>
        <v>2044721.25</v>
      </c>
      <c r="O130" s="22">
        <f>'Kalk-Puit'!O57</f>
        <v>2044721.25</v>
      </c>
      <c r="P130" s="37" t="str">
        <f>'Kalk-Puit'!P57</f>
        <v>MWh</v>
      </c>
    </row>
    <row r="131" spans="1:16">
      <c r="A131" s="34" t="s">
        <v>74</v>
      </c>
    </row>
    <row r="132" spans="1:16">
      <c r="A132" t="s">
        <v>512</v>
      </c>
      <c r="F132" s="22">
        <f>1000*'Kalk-Puit'!F63/'Sisend-Kütteväärtused'!$R$47</f>
        <v>0</v>
      </c>
      <c r="G132" s="22">
        <f>1000*'Kalk-Puit'!G63/'Sisend-Kütteväärtused'!$R$47</f>
        <v>0</v>
      </c>
      <c r="H132" s="22">
        <f>1000*'Kalk-Puit'!H63/'Sisend-Kütteväärtused'!$R$47</f>
        <v>0</v>
      </c>
      <c r="I132" s="22">
        <f>1000*'Kalk-Puit'!I63/'Sisend-Kütteväärtused'!$R$47</f>
        <v>0</v>
      </c>
      <c r="J132" s="22">
        <f>1000*'Kalk-Puit'!J63/'Sisend-Kütteväärtused'!$R$47</f>
        <v>0</v>
      </c>
      <c r="K132" s="22">
        <f>1000*'Kalk-Puit'!K63/'Sisend-Kütteväärtused'!$R$47</f>
        <v>0</v>
      </c>
      <c r="L132" s="22">
        <f>1000*'Kalk-Puit'!L63/'Sisend-Kütteväärtused'!$R$47</f>
        <v>0</v>
      </c>
      <c r="M132" s="22">
        <f>1000*'Kalk-Puit'!M63/'Sisend-Kütteväärtused'!$R$47</f>
        <v>0</v>
      </c>
      <c r="N132" s="22">
        <f>1000*'Kalk-Puit'!N63/'Sisend-Kütteväärtused'!$R$47</f>
        <v>0</v>
      </c>
      <c r="O132" s="22">
        <f>1000*'Kalk-Puit'!O63/'Sisend-Kütteväärtused'!$R$47</f>
        <v>0</v>
      </c>
      <c r="P132" s="37" t="str">
        <f>$P$114</f>
        <v>€/MWh</v>
      </c>
    </row>
    <row r="133" spans="1:16">
      <c r="A133" t="s">
        <v>520</v>
      </c>
      <c r="F133" s="22">
        <f>'Kalk-Puit'!F73</f>
        <v>31774.99999999984</v>
      </c>
      <c r="G133" s="22">
        <f>'Kalk-Puit'!G73</f>
        <v>31774.99999999984</v>
      </c>
      <c r="H133" s="22">
        <f>'Kalk-Puit'!H73</f>
        <v>31774.99999999984</v>
      </c>
      <c r="I133" s="22">
        <f>'Kalk-Puit'!I73</f>
        <v>31774.99999999984</v>
      </c>
      <c r="J133" s="22">
        <f>'Kalk-Puit'!J73</f>
        <v>31774.99999999984</v>
      </c>
      <c r="K133" s="22">
        <f>'Kalk-Puit'!K73</f>
        <v>31774.99999999984</v>
      </c>
      <c r="L133" s="22">
        <f>'Kalk-Puit'!L73</f>
        <v>31774.99999999984</v>
      </c>
      <c r="M133" s="22">
        <f>'Kalk-Puit'!M73</f>
        <v>31774.99999999984</v>
      </c>
      <c r="N133" s="22">
        <f>'Kalk-Puit'!N73</f>
        <v>31774.99999999984</v>
      </c>
      <c r="O133" s="22">
        <f>'Kalk-Puit'!O73</f>
        <v>31774.99999999984</v>
      </c>
      <c r="P133" s="37" t="str">
        <f>'Kalk-Puit'!P73</f>
        <v>MWh</v>
      </c>
    </row>
    <row r="135" spans="1:16">
      <c r="A135" s="34" t="s">
        <v>521</v>
      </c>
      <c r="F135" s="32">
        <f t="shared" ref="F135:O135" si="17">F129*F130+F132*F133</f>
        <v>17749120.55172414</v>
      </c>
      <c r="G135" s="32">
        <f t="shared" si="17"/>
        <v>17749120.55172414</v>
      </c>
      <c r="H135" s="32">
        <f t="shared" si="17"/>
        <v>17749120.55172414</v>
      </c>
      <c r="I135" s="32">
        <f t="shared" si="17"/>
        <v>17749120.55172414</v>
      </c>
      <c r="J135" s="32">
        <f t="shared" si="17"/>
        <v>17749120.55172414</v>
      </c>
      <c r="K135" s="32">
        <f t="shared" si="17"/>
        <v>17749120.55172414</v>
      </c>
      <c r="L135" s="32">
        <f t="shared" si="17"/>
        <v>17749120.55172414</v>
      </c>
      <c r="M135" s="32">
        <f t="shared" si="17"/>
        <v>17749120.55172414</v>
      </c>
      <c r="N135" s="32">
        <f t="shared" si="17"/>
        <v>17749120.55172414</v>
      </c>
      <c r="O135" s="32">
        <f t="shared" si="17"/>
        <v>17749120.55172414</v>
      </c>
      <c r="P135" s="12" t="s">
        <v>491</v>
      </c>
    </row>
    <row r="137" spans="1:16">
      <c r="A137" s="34" t="s">
        <v>81</v>
      </c>
    </row>
    <row r="138" spans="1:16">
      <c r="A138" t="s">
        <v>512</v>
      </c>
      <c r="F138" s="22">
        <f>1000*'Kalk-PJäät'!F47/'Sisend-Kütteväärtused'!$R$47</f>
        <v>2.7471264367816093</v>
      </c>
      <c r="G138" s="22">
        <f>1000*'Kalk-PJäät'!G47/'Sisend-Kütteväärtused'!$R$47</f>
        <v>2.7471264367816093</v>
      </c>
      <c r="H138" s="22">
        <f>1000*'Kalk-PJäät'!H47/'Sisend-Kütteväärtused'!$R$47</f>
        <v>2.7471264367816093</v>
      </c>
      <c r="I138" s="22">
        <f>1000*'Kalk-PJäät'!I47/'Sisend-Kütteväärtused'!$R$47</f>
        <v>2.7471264367816093</v>
      </c>
      <c r="J138" s="22">
        <f>1000*'Kalk-PJäät'!J47/'Sisend-Kütteväärtused'!$R$47</f>
        <v>2.7471264367816093</v>
      </c>
      <c r="K138" s="22">
        <f>1000*'Kalk-PJäät'!K47/'Sisend-Kütteväärtused'!$R$47</f>
        <v>2.7471264367816093</v>
      </c>
      <c r="L138" s="22">
        <f>1000*'Kalk-PJäät'!L47/'Sisend-Kütteväärtused'!$R$47</f>
        <v>2.7471264367816093</v>
      </c>
      <c r="M138" s="22">
        <f>1000*'Kalk-PJäät'!M47/'Sisend-Kütteväärtused'!$R$47</f>
        <v>2.7471264367816093</v>
      </c>
      <c r="N138" s="22">
        <f>1000*'Kalk-PJäät'!N47/'Sisend-Kütteväärtused'!$R$47</f>
        <v>2.7471264367816093</v>
      </c>
      <c r="O138" s="22">
        <f>1000*'Kalk-PJäät'!O47/'Sisend-Kütteväärtused'!$R$47</f>
        <v>2.7471264367816093</v>
      </c>
      <c r="P138" s="37" t="str">
        <f>$P$114</f>
        <v>€/MWh</v>
      </c>
    </row>
    <row r="139" spans="1:16">
      <c r="A139" t="s">
        <v>439</v>
      </c>
      <c r="F139" s="22">
        <f>'Kalk-PJäät'!F57</f>
        <v>861064.16666666651</v>
      </c>
      <c r="G139" s="22">
        <f>'Kalk-PJäät'!G57</f>
        <v>861064.16666666651</v>
      </c>
      <c r="H139" s="22">
        <f>'Kalk-PJäät'!H57</f>
        <v>861064.16666666651</v>
      </c>
      <c r="I139" s="22">
        <f>'Kalk-PJäät'!I57</f>
        <v>861064.16666666651</v>
      </c>
      <c r="J139" s="22">
        <f>'Kalk-PJäät'!J57</f>
        <v>861064.16666666651</v>
      </c>
      <c r="K139" s="22">
        <f>'Kalk-PJäät'!K57</f>
        <v>861064.16666666651</v>
      </c>
      <c r="L139" s="22">
        <f>'Kalk-PJäät'!L57</f>
        <v>861064.16666666651</v>
      </c>
      <c r="M139" s="22">
        <f>'Kalk-PJäät'!M57</f>
        <v>861064.16666666651</v>
      </c>
      <c r="N139" s="22">
        <f>'Kalk-PJäät'!N57</f>
        <v>861064.16666666651</v>
      </c>
      <c r="O139" s="22">
        <f>'Kalk-PJäät'!O57</f>
        <v>861064.16666666651</v>
      </c>
      <c r="P139" s="12" t="str">
        <f>'Kalk-PJäät'!P57</f>
        <v>MWh</v>
      </c>
    </row>
    <row r="140" spans="1:16">
      <c r="A140" s="34" t="s">
        <v>84</v>
      </c>
    </row>
    <row r="141" spans="1:16">
      <c r="A141" t="s">
        <v>512</v>
      </c>
      <c r="F141" s="22">
        <f>1000*'Kalk-PJäät'!F63/'Sisend-Kütteväärtused'!$R$47</f>
        <v>0</v>
      </c>
      <c r="G141" s="22">
        <f>1000*'Kalk-PJäät'!G63/'Sisend-Kütteväärtused'!$R$47</f>
        <v>0</v>
      </c>
      <c r="H141" s="22">
        <f>1000*'Kalk-PJäät'!H63/'Sisend-Kütteväärtused'!$R$47</f>
        <v>0</v>
      </c>
      <c r="I141" s="22">
        <f>1000*'Kalk-PJäät'!I63/'Sisend-Kütteväärtused'!$R$47</f>
        <v>0</v>
      </c>
      <c r="J141" s="22">
        <f>1000*'Kalk-PJäät'!J63/'Sisend-Kütteväärtused'!$R$47</f>
        <v>0</v>
      </c>
      <c r="K141" s="22">
        <f>1000*'Kalk-PJäät'!K63/'Sisend-Kütteväärtused'!$R$47</f>
        <v>0</v>
      </c>
      <c r="L141" s="22">
        <f>1000*'Kalk-PJäät'!L63/'Sisend-Kütteväärtused'!$R$47</f>
        <v>0</v>
      </c>
      <c r="M141" s="22">
        <f>1000*'Kalk-PJäät'!M63/'Sisend-Kütteväärtused'!$R$47</f>
        <v>0</v>
      </c>
      <c r="N141" s="22">
        <f>1000*'Kalk-PJäät'!N63/'Sisend-Kütteväärtused'!$R$47</f>
        <v>0</v>
      </c>
      <c r="O141" s="22">
        <f>1000*'Kalk-PJäät'!O63/'Sisend-Kütteväärtused'!$R$47</f>
        <v>0</v>
      </c>
      <c r="P141" s="37" t="str">
        <f>$P$114</f>
        <v>€/MWh</v>
      </c>
    </row>
    <row r="142" spans="1:16">
      <c r="A142" t="s">
        <v>437</v>
      </c>
      <c r="F142" s="22">
        <f>'Kalk-PJäät'!F73</f>
        <v>88861.111111111255</v>
      </c>
      <c r="G142" s="22">
        <f>'Kalk-PJäät'!G73</f>
        <v>88861.111111111255</v>
      </c>
      <c r="H142" s="22">
        <f>'Kalk-PJäät'!H73</f>
        <v>88861.111111111255</v>
      </c>
      <c r="I142" s="22">
        <f>'Kalk-PJäät'!I73</f>
        <v>88861.111111111255</v>
      </c>
      <c r="J142" s="22">
        <f>'Kalk-PJäät'!J73</f>
        <v>88861.111111111255</v>
      </c>
      <c r="K142" s="22">
        <f>'Kalk-PJäät'!K73</f>
        <v>88861.111111111255</v>
      </c>
      <c r="L142" s="22">
        <f>'Kalk-PJäät'!L73</f>
        <v>88861.111111111255</v>
      </c>
      <c r="M142" s="22">
        <f>'Kalk-PJäät'!M73</f>
        <v>88861.111111111255</v>
      </c>
      <c r="N142" s="22">
        <f>'Kalk-PJäät'!N73</f>
        <v>88861.111111111255</v>
      </c>
      <c r="O142" s="22">
        <f>'Kalk-PJäät'!O73</f>
        <v>88861.111111111255</v>
      </c>
      <c r="P142" s="37" t="str">
        <f>'Kalk-PJäät'!P73</f>
        <v>MWh</v>
      </c>
    </row>
    <row r="144" spans="1:16">
      <c r="A144" s="34" t="s">
        <v>522</v>
      </c>
      <c r="F144" s="32">
        <f>F138*F139+F141*F142</f>
        <v>2365452.1360153253</v>
      </c>
      <c r="G144" s="32">
        <f t="shared" ref="G144:O144" si="18">G138*G139+G141*G142</f>
        <v>2365452.1360153253</v>
      </c>
      <c r="H144" s="32">
        <f t="shared" si="18"/>
        <v>2365452.1360153253</v>
      </c>
      <c r="I144" s="32">
        <f t="shared" si="18"/>
        <v>2365452.1360153253</v>
      </c>
      <c r="J144" s="32">
        <f t="shared" si="18"/>
        <v>2365452.1360153253</v>
      </c>
      <c r="K144" s="32">
        <f t="shared" si="18"/>
        <v>2365452.1360153253</v>
      </c>
      <c r="L144" s="32">
        <f t="shared" si="18"/>
        <v>2365452.1360153253</v>
      </c>
      <c r="M144" s="32">
        <f t="shared" si="18"/>
        <v>2365452.1360153253</v>
      </c>
      <c r="N144" s="32">
        <f t="shared" si="18"/>
        <v>2365452.1360153253</v>
      </c>
      <c r="O144" s="32">
        <f t="shared" si="18"/>
        <v>2365452.1360153253</v>
      </c>
      <c r="P144" s="12" t="s">
        <v>491</v>
      </c>
    </row>
    <row r="146" spans="1:17">
      <c r="A146" s="34" t="s">
        <v>523</v>
      </c>
      <c r="F146" s="32">
        <f t="shared" ref="F146:N146" si="19">F144+F135+F126+F117+F108+F99+F90+ + F81</f>
        <v>142719017.8688738</v>
      </c>
      <c r="G146" s="32">
        <f t="shared" si="19"/>
        <v>142746429.67942935</v>
      </c>
      <c r="H146" s="32">
        <f t="shared" si="19"/>
        <v>142746429.67942935</v>
      </c>
      <c r="I146" s="32">
        <f t="shared" si="19"/>
        <v>142746429.67942935</v>
      </c>
      <c r="J146" s="32">
        <f t="shared" si="19"/>
        <v>142746429.67942935</v>
      </c>
      <c r="K146" s="32">
        <f t="shared" si="19"/>
        <v>142746429.67942935</v>
      </c>
      <c r="L146" s="32">
        <f t="shared" si="19"/>
        <v>142746429.67942935</v>
      </c>
      <c r="M146" s="32">
        <f t="shared" si="19"/>
        <v>142746429.67942935</v>
      </c>
      <c r="N146" s="32">
        <f t="shared" si="19"/>
        <v>142746429.67942935</v>
      </c>
      <c r="O146" s="32">
        <f>O144+O135+O126+O117+O108+O99+O90+ + O81</f>
        <v>142746429.67942935</v>
      </c>
      <c r="P146" s="12" t="s">
        <v>491</v>
      </c>
    </row>
    <row r="148" spans="1:17">
      <c r="A148" s="2" t="s">
        <v>524</v>
      </c>
      <c r="B148" s="2"/>
      <c r="C148" s="2"/>
      <c r="D148" s="2"/>
      <c r="E148" s="2"/>
      <c r="F148" s="2"/>
      <c r="G148" s="2"/>
      <c r="H148" s="2"/>
      <c r="I148" s="2"/>
      <c r="J148" s="2"/>
      <c r="K148" s="2"/>
      <c r="L148" s="2"/>
      <c r="M148" s="2"/>
      <c r="N148" s="2"/>
      <c r="O148" s="2"/>
    </row>
    <row r="150" spans="1:17">
      <c r="A150" s="34" t="s">
        <v>95</v>
      </c>
      <c r="F150" s="32">
        <f>'Sisend-Gen'!$B$332*F20</f>
        <v>31135.751111111109</v>
      </c>
      <c r="G150" s="32">
        <f>'Sisend-Gen'!$B$332*G20</f>
        <v>87483.286992592592</v>
      </c>
      <c r="H150" s="32">
        <f>'Sisend-Gen'!$B$332*H20</f>
        <v>115657.05493333332</v>
      </c>
      <c r="I150" s="32">
        <f>'Sisend-Gen'!$B$332*I20</f>
        <v>115657.05493333332</v>
      </c>
      <c r="J150" s="32">
        <f>'Sisend-Gen'!$B$332*J20</f>
        <v>115657.05493333332</v>
      </c>
      <c r="K150" s="32">
        <f>'Sisend-Gen'!$B$332*K20</f>
        <v>115657.05493333332</v>
      </c>
      <c r="L150" s="32">
        <f>'Sisend-Gen'!$B$332*L20</f>
        <v>115657.05493333332</v>
      </c>
      <c r="M150" s="32">
        <f>'Sisend-Gen'!$B$332*M20</f>
        <v>115657.05493333332</v>
      </c>
      <c r="N150" s="32">
        <f>'Sisend-Gen'!$B$332*N20</f>
        <v>115657.05493333332</v>
      </c>
      <c r="O150" s="32">
        <f>'Sisend-Gen'!$B$332*O20</f>
        <v>115657.05493333332</v>
      </c>
      <c r="P150" s="12" t="s">
        <v>491</v>
      </c>
      <c r="Q150" s="107"/>
    </row>
    <row r="151" spans="1:17">
      <c r="A151" s="34"/>
    </row>
    <row r="152" spans="1:17">
      <c r="A152" s="34" t="s">
        <v>43</v>
      </c>
      <c r="F152" s="32">
        <f>'Sisend-Gen'!$B$332*F29</f>
        <v>1022212.1739130435</v>
      </c>
      <c r="G152" s="32">
        <f>'Sisend-Gen'!$B$332*G29</f>
        <v>1022212.1739130435</v>
      </c>
      <c r="H152" s="32">
        <f>'Sisend-Gen'!$B$332*H29</f>
        <v>1022212.1739130435</v>
      </c>
      <c r="I152" s="32">
        <f>'Sisend-Gen'!$B$332*I29</f>
        <v>1022212.1739130435</v>
      </c>
      <c r="J152" s="32">
        <f>'Sisend-Gen'!$B$332*J29</f>
        <v>1022212.1739130435</v>
      </c>
      <c r="K152" s="32">
        <f>'Sisend-Gen'!$B$332*K29</f>
        <v>1022212.1739130435</v>
      </c>
      <c r="L152" s="32">
        <f>'Sisend-Gen'!$B$332*L29</f>
        <v>1022212.1739130435</v>
      </c>
      <c r="M152" s="32">
        <f>'Sisend-Gen'!$B$332*M29</f>
        <v>1022212.1739130435</v>
      </c>
      <c r="N152" s="32">
        <f>'Sisend-Gen'!$B$332*N29</f>
        <v>1022212.1739130435</v>
      </c>
      <c r="O152" s="32">
        <f>'Sisend-Gen'!$B$332*O29</f>
        <v>1022212.1739130435</v>
      </c>
      <c r="P152" s="12" t="s">
        <v>491</v>
      </c>
      <c r="Q152" s="107"/>
    </row>
    <row r="153" spans="1:17">
      <c r="A153" s="34"/>
    </row>
    <row r="154" spans="1:17">
      <c r="A154" s="34" t="s">
        <v>51</v>
      </c>
      <c r="F154" s="32">
        <f>'Sisend-Gen'!$B$332*F38</f>
        <v>1582374.054054054</v>
      </c>
      <c r="G154" s="32">
        <f>'Sisend-Gen'!$B$332*G38</f>
        <v>1925505.3453453453</v>
      </c>
      <c r="H154" s="32">
        <f>'Sisend-Gen'!$B$332*H38</f>
        <v>2097070.990990991</v>
      </c>
      <c r="I154" s="32">
        <f>'Sisend-Gen'!$B$332*I38</f>
        <v>2097070.990990991</v>
      </c>
      <c r="J154" s="32">
        <f>'Sisend-Gen'!$B$332*J38</f>
        <v>2097070.990990991</v>
      </c>
      <c r="K154" s="32">
        <f>'Sisend-Gen'!$B$332*K38</f>
        <v>2097070.990990991</v>
      </c>
      <c r="L154" s="32">
        <f>'Sisend-Gen'!$B$332*L38</f>
        <v>2097070.990990991</v>
      </c>
      <c r="M154" s="32">
        <f>'Sisend-Gen'!$B$332*M38</f>
        <v>2097070.990990991</v>
      </c>
      <c r="N154" s="32">
        <f>'Sisend-Gen'!$B$332*N38</f>
        <v>2097070.990990991</v>
      </c>
      <c r="O154" s="32">
        <f>'Sisend-Gen'!$B$332*O38</f>
        <v>2097070.990990991</v>
      </c>
      <c r="P154" s="12" t="s">
        <v>491</v>
      </c>
      <c r="Q154" s="107"/>
    </row>
    <row r="155" spans="1:17">
      <c r="A155" s="34"/>
    </row>
    <row r="156" spans="1:17">
      <c r="A156" s="34" t="s">
        <v>60</v>
      </c>
      <c r="F156" s="32">
        <f>'Sisend-Gen'!$B$332*F50</f>
        <v>23641.025094300083</v>
      </c>
      <c r="G156" s="32">
        <f>'Sisend-Gen'!$B$332*G50</f>
        <v>37342.824966764456</v>
      </c>
      <c r="H156" s="32">
        <f>'Sisend-Gen'!$B$332*H50</f>
        <v>44147.213943231356</v>
      </c>
      <c r="I156" s="32">
        <f>'Sisend-Gen'!$B$332*I50</f>
        <v>44147.213943231356</v>
      </c>
      <c r="J156" s="32">
        <f>'Sisend-Gen'!$B$332*J50</f>
        <v>44147.213943231356</v>
      </c>
      <c r="K156" s="32">
        <f>'Sisend-Gen'!$B$332*K50</f>
        <v>44147.213943231356</v>
      </c>
      <c r="L156" s="32">
        <f>'Sisend-Gen'!$B$332*L50</f>
        <v>44147.213943231356</v>
      </c>
      <c r="M156" s="32">
        <f>'Sisend-Gen'!$B$332*M50</f>
        <v>44147.213943231356</v>
      </c>
      <c r="N156" s="32">
        <f>'Sisend-Gen'!$B$332*N50</f>
        <v>44147.213943231356</v>
      </c>
      <c r="O156" s="32">
        <f>'Sisend-Gen'!$B$332*O50</f>
        <v>44147.213943231356</v>
      </c>
      <c r="P156" s="12" t="s">
        <v>491</v>
      </c>
      <c r="Q156" s="107"/>
    </row>
    <row r="157" spans="1:17">
      <c r="A157" s="34"/>
    </row>
    <row r="158" spans="1:17">
      <c r="A158" s="34" t="s">
        <v>525</v>
      </c>
      <c r="F158" s="32">
        <f>'Sisend-Gen'!$B$332*F59</f>
        <v>68593.662771144853</v>
      </c>
      <c r="G158" s="32">
        <f>'Sisend-Gen'!$B$332*G59</f>
        <v>96740.151095636727</v>
      </c>
      <c r="H158" s="32">
        <f>'Sisend-Gen'!$B$332*H59</f>
        <v>112312.56568128732</v>
      </c>
      <c r="I158" s="32">
        <f>'Sisend-Gen'!$B$332*I59</f>
        <v>112312.56568128732</v>
      </c>
      <c r="J158" s="32">
        <f>'Sisend-Gen'!$B$332*J59</f>
        <v>112312.56568128732</v>
      </c>
      <c r="K158" s="32">
        <f>'Sisend-Gen'!$B$332*K59</f>
        <v>112312.56568128732</v>
      </c>
      <c r="L158" s="32">
        <f>'Sisend-Gen'!$B$332*L59</f>
        <v>112312.56568128732</v>
      </c>
      <c r="M158" s="32">
        <f>'Sisend-Gen'!$B$332*M59</f>
        <v>112312.56568128732</v>
      </c>
      <c r="N158" s="32">
        <f>'Sisend-Gen'!$B$332*N59</f>
        <v>112312.56568128732</v>
      </c>
      <c r="O158" s="32">
        <f>'Sisend-Gen'!$B$332*O59</f>
        <v>112312.56568128732</v>
      </c>
      <c r="P158" s="12" t="s">
        <v>491</v>
      </c>
      <c r="Q158" s="107"/>
    </row>
    <row r="159" spans="1:17">
      <c r="A159" s="34"/>
    </row>
    <row r="160" spans="1:17">
      <c r="A160" s="34" t="s">
        <v>526</v>
      </c>
      <c r="F160" s="32">
        <f>'Sisend-Gen'!$B$332*F68</f>
        <v>41225.225225225222</v>
      </c>
      <c r="G160" s="32">
        <f>'Sisend-Gen'!$B$332*G68</f>
        <v>50294.774774774771</v>
      </c>
      <c r="H160" s="32">
        <f>'Sisend-Gen'!$B$332*H68</f>
        <v>54829.549549549549</v>
      </c>
      <c r="I160" s="32">
        <f>'Sisend-Gen'!$B$332*I68</f>
        <v>54829.549549549549</v>
      </c>
      <c r="J160" s="32">
        <f>'Sisend-Gen'!$B$332*J68</f>
        <v>54829.549549549549</v>
      </c>
      <c r="K160" s="32">
        <f>'Sisend-Gen'!$B$332*K68</f>
        <v>54829.549549549549</v>
      </c>
      <c r="L160" s="32">
        <f>'Sisend-Gen'!$B$332*L68</f>
        <v>54829.549549549549</v>
      </c>
      <c r="M160" s="32">
        <f>'Sisend-Gen'!$B$332*M68</f>
        <v>54829.549549549549</v>
      </c>
      <c r="N160" s="32">
        <f>'Sisend-Gen'!$B$332*N68</f>
        <v>54829.549549549549</v>
      </c>
      <c r="O160" s="32">
        <f>'Sisend-Gen'!$B$332*O68</f>
        <v>54829.549549549549</v>
      </c>
      <c r="P160" s="12" t="s">
        <v>491</v>
      </c>
      <c r="Q160" s="107"/>
    </row>
    <row r="161" spans="1:17">
      <c r="A161" s="34"/>
    </row>
    <row r="162" spans="1:17">
      <c r="A162" s="34" t="s">
        <v>510</v>
      </c>
      <c r="F162" s="32">
        <f>'Sisend-Gen'!$B$332*F70</f>
        <v>2769181.8921688786</v>
      </c>
      <c r="G162" s="32">
        <f>'Sisend-Gen'!$B$332*G70</f>
        <v>3219578.5570881572</v>
      </c>
      <c r="H162" s="32">
        <f>'Sisend-Gen'!$B$332*H70</f>
        <v>3446229.5490114358</v>
      </c>
      <c r="I162" s="32">
        <f>'Sisend-Gen'!$B$332*I70</f>
        <v>3446229.5490114358</v>
      </c>
      <c r="J162" s="32">
        <f>'Sisend-Gen'!$B$332*J70</f>
        <v>3446229.5490114358</v>
      </c>
      <c r="K162" s="32">
        <f>'Sisend-Gen'!$B$332*K70</f>
        <v>3446229.5490114358</v>
      </c>
      <c r="L162" s="32">
        <f>'Sisend-Gen'!$B$332*L70</f>
        <v>3446229.5490114358</v>
      </c>
      <c r="M162" s="32">
        <f>'Sisend-Gen'!$B$332*M70</f>
        <v>3446229.5490114358</v>
      </c>
      <c r="N162" s="32">
        <f>'Sisend-Gen'!$B$332*N70</f>
        <v>3446229.5490114358</v>
      </c>
      <c r="O162" s="32">
        <f>'Sisend-Gen'!$B$332*O70</f>
        <v>3446229.5490114358</v>
      </c>
      <c r="P162" s="12" t="s">
        <v>491</v>
      </c>
      <c r="Q162" s="107"/>
    </row>
    <row r="163" spans="1:17">
      <c r="A163" s="34"/>
    </row>
    <row r="164" spans="1:17">
      <c r="A164" s="2" t="s">
        <v>527</v>
      </c>
      <c r="B164" s="2"/>
      <c r="C164" s="2"/>
      <c r="D164" s="2"/>
      <c r="E164" s="2"/>
      <c r="F164" s="2"/>
      <c r="G164" s="2"/>
      <c r="H164" s="2"/>
      <c r="I164" s="2"/>
      <c r="J164" s="2"/>
      <c r="K164" s="2"/>
      <c r="L164" s="2"/>
      <c r="M164" s="2"/>
      <c r="N164" s="2"/>
      <c r="O164" s="2"/>
    </row>
    <row r="165" spans="1:17">
      <c r="A165" s="34"/>
    </row>
    <row r="166" spans="1:17">
      <c r="A166" s="34" t="s">
        <v>95</v>
      </c>
      <c r="F166" s="32">
        <f>'Sisend-Gen'!$B$332*F81</f>
        <v>171968.16</v>
      </c>
      <c r="G166" s="32">
        <f>'Sisend-Gen'!$B$332*G81</f>
        <v>171968.16</v>
      </c>
      <c r="H166" s="32">
        <f>'Sisend-Gen'!$B$332*H81</f>
        <v>171968.16</v>
      </c>
      <c r="I166" s="32">
        <f>'Sisend-Gen'!$B$332*I81</f>
        <v>171968.16</v>
      </c>
      <c r="J166" s="32">
        <f>'Sisend-Gen'!$B$332*J81</f>
        <v>171968.16</v>
      </c>
      <c r="K166" s="32">
        <f>'Sisend-Gen'!$B$332*K81</f>
        <v>171968.16</v>
      </c>
      <c r="L166" s="32">
        <f>'Sisend-Gen'!$B$332*L81</f>
        <v>171968.16</v>
      </c>
      <c r="M166" s="32">
        <f>'Sisend-Gen'!$B$332*M81</f>
        <v>171968.16</v>
      </c>
      <c r="N166" s="32">
        <f>'Sisend-Gen'!$B$332*N81</f>
        <v>171968.16</v>
      </c>
      <c r="O166" s="32">
        <f>'Sisend-Gen'!$B$332*O81</f>
        <v>171968.16</v>
      </c>
      <c r="P166" s="12" t="s">
        <v>491</v>
      </c>
      <c r="Q166" s="107"/>
    </row>
    <row r="167" spans="1:17">
      <c r="A167" s="34"/>
    </row>
    <row r="168" spans="1:17">
      <c r="A168" s="34" t="s">
        <v>43</v>
      </c>
      <c r="F168" s="32">
        <f>'Sisend-Gen'!$B$332*F90</f>
        <v>144862.60869565219</v>
      </c>
      <c r="G168" s="32">
        <f>'Sisend-Gen'!$B$332*G90</f>
        <v>144862.60869565219</v>
      </c>
      <c r="H168" s="32">
        <f>'Sisend-Gen'!$B$332*H90</f>
        <v>144862.60869565219</v>
      </c>
      <c r="I168" s="32">
        <f>'Sisend-Gen'!$B$332*I90</f>
        <v>144862.60869565219</v>
      </c>
      <c r="J168" s="32">
        <f>'Sisend-Gen'!$B$332*J90</f>
        <v>144862.60869565219</v>
      </c>
      <c r="K168" s="32">
        <f>'Sisend-Gen'!$B$332*K90</f>
        <v>144862.60869565219</v>
      </c>
      <c r="L168" s="32">
        <f>'Sisend-Gen'!$B$332*L90</f>
        <v>144862.60869565219</v>
      </c>
      <c r="M168" s="32">
        <f>'Sisend-Gen'!$B$332*M90</f>
        <v>144862.60869565219</v>
      </c>
      <c r="N168" s="32">
        <f>'Sisend-Gen'!$B$332*N90</f>
        <v>144862.60869565219</v>
      </c>
      <c r="O168" s="32">
        <f>'Sisend-Gen'!$B$332*O90</f>
        <v>144862.60869565219</v>
      </c>
      <c r="P168" s="12" t="s">
        <v>491</v>
      </c>
      <c r="Q168" s="107"/>
    </row>
    <row r="169" spans="1:17">
      <c r="A169" s="34"/>
      <c r="Q169" s="107"/>
    </row>
    <row r="170" spans="1:17">
      <c r="A170" s="34" t="s">
        <v>51</v>
      </c>
      <c r="F170" s="32">
        <f>'Sisend-Gen'!$B$332*F99</f>
        <v>55935.135135135133</v>
      </c>
      <c r="G170" s="32">
        <f>'Sisend-Gen'!$B$332*G99</f>
        <v>55935.135135135133</v>
      </c>
      <c r="H170" s="32">
        <f>'Sisend-Gen'!$B$332*H99</f>
        <v>55935.135135135133</v>
      </c>
      <c r="I170" s="32">
        <f>'Sisend-Gen'!$B$332*I99</f>
        <v>55935.135135135133</v>
      </c>
      <c r="J170" s="32">
        <f>'Sisend-Gen'!$B$332*J99</f>
        <v>55935.135135135133</v>
      </c>
      <c r="K170" s="32">
        <f>'Sisend-Gen'!$B$332*K99</f>
        <v>55935.135135135133</v>
      </c>
      <c r="L170" s="32">
        <f>'Sisend-Gen'!$B$332*L99</f>
        <v>55935.135135135133</v>
      </c>
      <c r="M170" s="32">
        <f>'Sisend-Gen'!$B$332*M99</f>
        <v>55935.135135135133</v>
      </c>
      <c r="N170" s="32">
        <f>'Sisend-Gen'!$B$332*N99</f>
        <v>55935.135135135133</v>
      </c>
      <c r="O170" s="32">
        <f>'Sisend-Gen'!$B$332*O99</f>
        <v>55935.135135135133</v>
      </c>
      <c r="P170" s="12" t="s">
        <v>491</v>
      </c>
      <c r="Q170" s="107"/>
    </row>
    <row r="171" spans="1:17">
      <c r="A171" s="34"/>
    </row>
    <row r="172" spans="1:17">
      <c r="A172" s="34" t="s">
        <v>60</v>
      </c>
      <c r="F172" s="32">
        <f>'Sisend-Gen'!$B$332*F108</f>
        <v>19077.211111111108</v>
      </c>
      <c r="G172" s="32">
        <f>'Sisend-Gen'!$B$332*G108</f>
        <v>19219.752526</v>
      </c>
      <c r="H172" s="32">
        <f>'Sisend-Gen'!$B$332*H108</f>
        <v>19219.752526</v>
      </c>
      <c r="I172" s="32">
        <f>'Sisend-Gen'!$B$332*I108</f>
        <v>19219.752526</v>
      </c>
      <c r="J172" s="32">
        <f>'Sisend-Gen'!$B$332*J108</f>
        <v>19219.752526</v>
      </c>
      <c r="K172" s="32">
        <f>'Sisend-Gen'!$B$332*K108</f>
        <v>19219.752526</v>
      </c>
      <c r="L172" s="32">
        <f>'Sisend-Gen'!$B$332*L108</f>
        <v>19219.752526</v>
      </c>
      <c r="M172" s="32">
        <f>'Sisend-Gen'!$B$332*M108</f>
        <v>19219.752526</v>
      </c>
      <c r="N172" s="32">
        <f>'Sisend-Gen'!$B$332*N108</f>
        <v>19219.752526</v>
      </c>
      <c r="O172" s="32">
        <f>'Sisend-Gen'!$B$332*O108</f>
        <v>19219.752526</v>
      </c>
      <c r="P172" s="12" t="s">
        <v>491</v>
      </c>
      <c r="Q172" s="107"/>
    </row>
    <row r="173" spans="1:17">
      <c r="A173" s="34"/>
    </row>
    <row r="174" spans="1:17">
      <c r="A174" s="34" t="s">
        <v>66</v>
      </c>
      <c r="F174" s="32">
        <f>'Sisend-Gen'!$B$332*F117</f>
        <v>245700.00000000003</v>
      </c>
      <c r="G174" s="32">
        <f>'Sisend-Gen'!$B$332*G117</f>
        <v>245700.00000000003</v>
      </c>
      <c r="H174" s="32">
        <f>'Sisend-Gen'!$B$332*H117</f>
        <v>245700.00000000003</v>
      </c>
      <c r="I174" s="32">
        <f>'Sisend-Gen'!$B$332*I117</f>
        <v>245700.00000000003</v>
      </c>
      <c r="J174" s="32">
        <f>'Sisend-Gen'!$B$332*J117</f>
        <v>245700.00000000003</v>
      </c>
      <c r="K174" s="32">
        <f>'Sisend-Gen'!$B$332*K117</f>
        <v>245700.00000000003</v>
      </c>
      <c r="L174" s="32">
        <f>'Sisend-Gen'!$B$332*L117</f>
        <v>245700.00000000003</v>
      </c>
      <c r="M174" s="32">
        <f>'Sisend-Gen'!$B$332*M117</f>
        <v>245700.00000000003</v>
      </c>
      <c r="N174" s="32">
        <f>'Sisend-Gen'!$B$332*N117</f>
        <v>245700.00000000003</v>
      </c>
      <c r="O174" s="32">
        <f>'Sisend-Gen'!$B$332*O117</f>
        <v>245700.00000000003</v>
      </c>
      <c r="P174" s="12" t="s">
        <v>491</v>
      </c>
      <c r="Q174" s="107"/>
    </row>
    <row r="175" spans="1:17">
      <c r="A175" s="34"/>
    </row>
    <row r="176" spans="1:17">
      <c r="A176" s="34" t="s">
        <v>526</v>
      </c>
      <c r="F176" s="107">
        <f>'Sisend-Gen'!$B$332*F126</f>
        <v>0</v>
      </c>
      <c r="G176" s="107">
        <f>'Sisend-Gen'!$B$332*G126</f>
        <v>0</v>
      </c>
      <c r="H176" s="107">
        <f>'Sisend-Gen'!$B$332*H126</f>
        <v>0</v>
      </c>
      <c r="I176" s="107">
        <f>'Sisend-Gen'!$B$332*I126</f>
        <v>0</v>
      </c>
      <c r="J176" s="107">
        <f>'Sisend-Gen'!$B$332*J126</f>
        <v>0</v>
      </c>
      <c r="K176" s="107">
        <f>'Sisend-Gen'!$B$332*K126</f>
        <v>0</v>
      </c>
      <c r="L176" s="107">
        <f>'Sisend-Gen'!$B$332*L126</f>
        <v>0</v>
      </c>
      <c r="M176" s="107">
        <f>'Sisend-Gen'!$B$332*M126</f>
        <v>0</v>
      </c>
      <c r="N176" s="107">
        <f>'Sisend-Gen'!$B$332*N126</f>
        <v>0</v>
      </c>
      <c r="O176" s="107">
        <f>'Sisend-Gen'!$B$332*O126</f>
        <v>0</v>
      </c>
    </row>
    <row r="177" spans="1:17">
      <c r="A177" s="34"/>
    </row>
    <row r="178" spans="1:17">
      <c r="A178" s="34" t="s">
        <v>70</v>
      </c>
      <c r="F178" s="32">
        <f>'Sisend-Gen'!$B$332*F135</f>
        <v>92295.426868965515</v>
      </c>
      <c r="G178" s="32">
        <f>'Sisend-Gen'!$B$332*G135</f>
        <v>92295.426868965515</v>
      </c>
      <c r="H178" s="32">
        <f>'Sisend-Gen'!$B$332*H135</f>
        <v>92295.426868965515</v>
      </c>
      <c r="I178" s="32">
        <f>'Sisend-Gen'!$B$332*I135</f>
        <v>92295.426868965515</v>
      </c>
      <c r="J178" s="32">
        <f>'Sisend-Gen'!$B$332*J135</f>
        <v>92295.426868965515</v>
      </c>
      <c r="K178" s="32">
        <f>'Sisend-Gen'!$B$332*K135</f>
        <v>92295.426868965515</v>
      </c>
      <c r="L178" s="32">
        <f>'Sisend-Gen'!$B$332*L135</f>
        <v>92295.426868965515</v>
      </c>
      <c r="M178" s="32">
        <f>'Sisend-Gen'!$B$332*M135</f>
        <v>92295.426868965515</v>
      </c>
      <c r="N178" s="32">
        <f>'Sisend-Gen'!$B$332*N135</f>
        <v>92295.426868965515</v>
      </c>
      <c r="O178" s="32">
        <f>'Sisend-Gen'!$B$332*O135</f>
        <v>92295.426868965515</v>
      </c>
      <c r="P178" s="12" t="s">
        <v>491</v>
      </c>
      <c r="Q178" s="107"/>
    </row>
    <row r="179" spans="1:17">
      <c r="A179" s="34"/>
    </row>
    <row r="180" spans="1:17">
      <c r="A180" s="34" t="s">
        <v>80</v>
      </c>
      <c r="F180" s="32">
        <f>'Sisend-Gen'!$B$332*F144</f>
        <v>12300.351107279692</v>
      </c>
      <c r="G180" s="32">
        <f>'Sisend-Gen'!$B$332*G144</f>
        <v>12300.351107279692</v>
      </c>
      <c r="H180" s="32">
        <f>'Sisend-Gen'!$B$332*H144</f>
        <v>12300.351107279692</v>
      </c>
      <c r="I180" s="32">
        <f>'Sisend-Gen'!$B$332*I144</f>
        <v>12300.351107279692</v>
      </c>
      <c r="J180" s="32">
        <f>'Sisend-Gen'!$B$332*J144</f>
        <v>12300.351107279692</v>
      </c>
      <c r="K180" s="32">
        <f>'Sisend-Gen'!$B$332*K144</f>
        <v>12300.351107279692</v>
      </c>
      <c r="L180" s="32">
        <f>'Sisend-Gen'!$B$332*L144</f>
        <v>12300.351107279692</v>
      </c>
      <c r="M180" s="32">
        <f>'Sisend-Gen'!$B$332*M144</f>
        <v>12300.351107279692</v>
      </c>
      <c r="N180" s="32">
        <f>'Sisend-Gen'!$B$332*N144</f>
        <v>12300.351107279692</v>
      </c>
      <c r="O180" s="32">
        <f>'Sisend-Gen'!$B$332*O144</f>
        <v>12300.351107279692</v>
      </c>
      <c r="P180" s="12" t="s">
        <v>491</v>
      </c>
      <c r="Q180" s="107"/>
    </row>
    <row r="182" spans="1:17" s="34" customFormat="1">
      <c r="A182" s="34" t="s">
        <v>523</v>
      </c>
      <c r="F182" s="32">
        <f>'Sisend-Gen'!$B$332*F146</f>
        <v>742138.89291814377</v>
      </c>
      <c r="G182" s="32">
        <f>'Sisend-Gen'!$B$332*G146</f>
        <v>742281.43433303258</v>
      </c>
      <c r="H182" s="32">
        <f>'Sisend-Gen'!$B$332*H146</f>
        <v>742281.43433303258</v>
      </c>
      <c r="I182" s="32">
        <f>'Sisend-Gen'!$B$332*I146</f>
        <v>742281.43433303258</v>
      </c>
      <c r="J182" s="32">
        <f>'Sisend-Gen'!$B$332*J146</f>
        <v>742281.43433303258</v>
      </c>
      <c r="K182" s="32">
        <f>'Sisend-Gen'!$B$332*K146</f>
        <v>742281.43433303258</v>
      </c>
      <c r="L182" s="32">
        <f>'Sisend-Gen'!$B$332*L146</f>
        <v>742281.43433303258</v>
      </c>
      <c r="M182" s="32">
        <f>'Sisend-Gen'!$B$332*M146</f>
        <v>742281.43433303258</v>
      </c>
      <c r="N182" s="32">
        <f>'Sisend-Gen'!$B$332*N146</f>
        <v>742281.43433303258</v>
      </c>
      <c r="O182" s="32">
        <f>'Sisend-Gen'!$B$332*O146</f>
        <v>742281.43433303258</v>
      </c>
      <c r="P182" s="12" t="s">
        <v>491</v>
      </c>
    </row>
    <row r="184" spans="1:17">
      <c r="A184" s="2" t="s">
        <v>528</v>
      </c>
      <c r="B184" s="2"/>
      <c r="C184" s="2"/>
      <c r="D184" s="2"/>
      <c r="E184" s="2"/>
      <c r="F184" s="2"/>
      <c r="G184" s="2"/>
      <c r="H184" s="2"/>
      <c r="I184" s="2"/>
      <c r="J184" s="2"/>
      <c r="K184" s="2"/>
      <c r="L184" s="2"/>
      <c r="M184" s="2"/>
      <c r="N184" s="2"/>
      <c r="O184" s="2"/>
    </row>
    <row r="186" spans="1:17">
      <c r="A186" s="34" t="s">
        <v>529</v>
      </c>
      <c r="F186" s="32">
        <f>F70+F146</f>
        <v>675253997.13211977</v>
      </c>
      <c r="G186" s="32">
        <f t="shared" ref="G186:O186" si="20">G70+G146</f>
        <v>761896152.19638276</v>
      </c>
      <c r="H186" s="32">
        <f t="shared" si="20"/>
        <v>805482881.41239786</v>
      </c>
      <c r="I186" s="32">
        <f t="shared" si="20"/>
        <v>805482881.41239786</v>
      </c>
      <c r="J186" s="32">
        <f t="shared" si="20"/>
        <v>805482881.41239786</v>
      </c>
      <c r="K186" s="32">
        <f t="shared" si="20"/>
        <v>805482881.41239786</v>
      </c>
      <c r="L186" s="32">
        <f t="shared" si="20"/>
        <v>805482881.41239786</v>
      </c>
      <c r="M186" s="32">
        <f t="shared" si="20"/>
        <v>805482881.41239786</v>
      </c>
      <c r="N186" s="32">
        <f t="shared" si="20"/>
        <v>805482881.41239786</v>
      </c>
      <c r="O186" s="32">
        <f t="shared" si="20"/>
        <v>805482881.41239786</v>
      </c>
      <c r="P186" s="12" t="s">
        <v>491</v>
      </c>
    </row>
    <row r="188" spans="1:17">
      <c r="A188" s="34" t="s">
        <v>530</v>
      </c>
      <c r="F188" s="32">
        <f t="shared" ref="F188:O188" si="21">F162+F182</f>
        <v>3511320.7850870225</v>
      </c>
      <c r="G188" s="32">
        <f t="shared" si="21"/>
        <v>3961859.9914211896</v>
      </c>
      <c r="H188" s="32">
        <f t="shared" si="21"/>
        <v>4188510.9833444683</v>
      </c>
      <c r="I188" s="32">
        <f t="shared" si="21"/>
        <v>4188510.9833444683</v>
      </c>
      <c r="J188" s="32">
        <f t="shared" si="21"/>
        <v>4188510.9833444683</v>
      </c>
      <c r="K188" s="32">
        <f t="shared" si="21"/>
        <v>4188510.9833444683</v>
      </c>
      <c r="L188" s="32">
        <f t="shared" si="21"/>
        <v>4188510.9833444683</v>
      </c>
      <c r="M188" s="32">
        <f t="shared" si="21"/>
        <v>4188510.9833444683</v>
      </c>
      <c r="N188" s="32">
        <f t="shared" si="21"/>
        <v>4188510.9833444683</v>
      </c>
      <c r="O188" s="32">
        <f t="shared" si="21"/>
        <v>4188510.9833444683</v>
      </c>
      <c r="P188" s="12" t="s">
        <v>491</v>
      </c>
    </row>
    <row r="192" spans="1:17">
      <c r="F192" s="107"/>
    </row>
    <row r="194" spans="7:7">
      <c r="G194" s="107"/>
    </row>
  </sheetData>
  <pageMargins left="0.7" right="0.7" top="0.75" bottom="0.75" header="0.3" footer="0.3"/>
  <pageSetup paperSize="9" orientation="portrait" verticalDpi="0" r:id="rId1"/>
  <headerFooter>
    <oddFooter>&amp;C&amp;7&amp;B&amp;"Arial"Document Classification: KPMG 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20"/>
  <sheetViews>
    <sheetView zoomScale="80" zoomScaleNormal="80" workbookViewId="0">
      <selection activeCell="Q58" sqref="Q58"/>
    </sheetView>
  </sheetViews>
  <sheetFormatPr defaultColWidth="8.5546875" defaultRowHeight="14.4"/>
  <cols>
    <col min="14" max="14" width="16.44140625" customWidth="1"/>
    <col min="15" max="15" width="23.21875" customWidth="1"/>
  </cols>
  <sheetData>
    <row r="1" spans="1:15" s="1" customFormat="1"/>
    <row r="2" spans="1:15" s="3" customFormat="1" ht="13.2">
      <c r="A2" s="2" t="s">
        <v>533</v>
      </c>
    </row>
    <row r="3" spans="1:15" s="1" customFormat="1"/>
    <row r="4" spans="1:15" s="1" customFormat="1"/>
    <row r="5" spans="1:15" s="1" customFormat="1">
      <c r="C5" s="45" t="s">
        <v>534</v>
      </c>
      <c r="D5" s="135" t="s">
        <v>535</v>
      </c>
      <c r="E5" s="135"/>
      <c r="F5" s="135"/>
      <c r="G5" s="135"/>
      <c r="H5" s="135"/>
      <c r="I5" s="135"/>
      <c r="J5" s="135"/>
      <c r="K5" s="135"/>
      <c r="L5" s="135"/>
      <c r="M5" s="135"/>
      <c r="N5" s="128" t="s">
        <v>536</v>
      </c>
      <c r="O5" s="128" t="s">
        <v>369</v>
      </c>
    </row>
    <row r="6" spans="1:15" s="1" customFormat="1">
      <c r="C6" s="46">
        <v>2021</v>
      </c>
      <c r="D6" s="47">
        <v>8.0000000000000002E-3</v>
      </c>
      <c r="E6" s="48"/>
      <c r="F6" s="48"/>
      <c r="G6" s="48"/>
      <c r="H6" s="48"/>
      <c r="I6" s="48"/>
      <c r="J6" s="48"/>
      <c r="K6" s="48"/>
      <c r="L6" s="48"/>
      <c r="M6" s="49"/>
      <c r="N6" s="49">
        <f t="shared" ref="N6:N15" si="0">SUM(D6:M6)</f>
        <v>8.0000000000000002E-3</v>
      </c>
      <c r="O6" s="49">
        <f>N6</f>
        <v>8.0000000000000002E-3</v>
      </c>
    </row>
    <row r="7" spans="1:15" s="1" customFormat="1">
      <c r="C7" s="50">
        <v>2022</v>
      </c>
      <c r="D7" s="51">
        <v>8.0000000000000002E-3</v>
      </c>
      <c r="E7" s="52">
        <v>8.0000000000000002E-3</v>
      </c>
      <c r="F7" s="52"/>
      <c r="G7" s="52"/>
      <c r="H7" s="52"/>
      <c r="I7" s="52"/>
      <c r="J7" s="52"/>
      <c r="K7" s="52"/>
      <c r="L7" s="52"/>
      <c r="M7" s="53"/>
      <c r="N7" s="53">
        <f t="shared" si="0"/>
        <v>1.6E-2</v>
      </c>
      <c r="O7" s="53">
        <f t="shared" ref="O7:O15" si="1">O6+N7</f>
        <v>2.4E-2</v>
      </c>
    </row>
    <row r="8" spans="1:15" s="1" customFormat="1">
      <c r="C8" s="50">
        <v>2023</v>
      </c>
      <c r="D8" s="51">
        <v>8.0000000000000002E-3</v>
      </c>
      <c r="E8" s="52">
        <v>8.0000000000000002E-3</v>
      </c>
      <c r="F8" s="52">
        <v>8.0000000000000002E-3</v>
      </c>
      <c r="G8" s="52"/>
      <c r="H8" s="52"/>
      <c r="I8" s="52"/>
      <c r="J8" s="52"/>
      <c r="K8" s="52"/>
      <c r="L8" s="52"/>
      <c r="M8" s="53"/>
      <c r="N8" s="53">
        <f t="shared" si="0"/>
        <v>2.4E-2</v>
      </c>
      <c r="O8" s="53">
        <f t="shared" si="1"/>
        <v>4.8000000000000001E-2</v>
      </c>
    </row>
    <row r="9" spans="1:15" s="1" customFormat="1">
      <c r="C9" s="50">
        <v>2024</v>
      </c>
      <c r="D9" s="51">
        <v>8.0000000000000002E-3</v>
      </c>
      <c r="E9" s="52">
        <v>8.0000000000000002E-3</v>
      </c>
      <c r="F9" s="52">
        <v>8.0000000000000002E-3</v>
      </c>
      <c r="G9" s="52">
        <v>8.0000000000000002E-3</v>
      </c>
      <c r="H9" s="52"/>
      <c r="I9" s="52"/>
      <c r="J9" s="52"/>
      <c r="K9" s="52"/>
      <c r="L9" s="52"/>
      <c r="M9" s="53"/>
      <c r="N9" s="53">
        <f t="shared" si="0"/>
        <v>3.2000000000000001E-2</v>
      </c>
      <c r="O9" s="53">
        <f t="shared" si="1"/>
        <v>0.08</v>
      </c>
    </row>
    <row r="10" spans="1:15" s="1" customFormat="1">
      <c r="C10" s="50">
        <v>2025</v>
      </c>
      <c r="D10" s="51">
        <v>8.0000000000000002E-3</v>
      </c>
      <c r="E10" s="52">
        <v>8.0000000000000002E-3</v>
      </c>
      <c r="F10" s="52">
        <v>8.0000000000000002E-3</v>
      </c>
      <c r="G10" s="52">
        <v>8.0000000000000002E-3</v>
      </c>
      <c r="H10" s="52">
        <v>8.0000000000000002E-3</v>
      </c>
      <c r="I10" s="52"/>
      <c r="J10" s="52"/>
      <c r="K10" s="52"/>
      <c r="L10" s="52"/>
      <c r="M10" s="53"/>
      <c r="N10" s="53">
        <f t="shared" si="0"/>
        <v>0.04</v>
      </c>
      <c r="O10" s="53">
        <f t="shared" si="1"/>
        <v>0.12</v>
      </c>
    </row>
    <row r="11" spans="1:15" s="1" customFormat="1">
      <c r="C11" s="50">
        <v>2026</v>
      </c>
      <c r="D11" s="51">
        <v>8.0000000000000002E-3</v>
      </c>
      <c r="E11" s="52">
        <v>8.0000000000000002E-3</v>
      </c>
      <c r="F11" s="52">
        <v>8.0000000000000002E-3</v>
      </c>
      <c r="G11" s="52">
        <v>8.0000000000000002E-3</v>
      </c>
      <c r="H11" s="52">
        <v>8.0000000000000002E-3</v>
      </c>
      <c r="I11" s="52">
        <v>8.0000000000000002E-3</v>
      </c>
      <c r="J11" s="52"/>
      <c r="K11" s="52"/>
      <c r="L11" s="52"/>
      <c r="M11" s="53"/>
      <c r="N11" s="53">
        <f t="shared" si="0"/>
        <v>4.8000000000000001E-2</v>
      </c>
      <c r="O11" s="53">
        <f t="shared" si="1"/>
        <v>0.16799999999999998</v>
      </c>
    </row>
    <row r="12" spans="1:15" s="1" customFormat="1">
      <c r="C12" s="50">
        <v>2027</v>
      </c>
      <c r="D12" s="51">
        <v>8.0000000000000002E-3</v>
      </c>
      <c r="E12" s="52">
        <v>8.0000000000000002E-3</v>
      </c>
      <c r="F12" s="52">
        <v>8.0000000000000002E-3</v>
      </c>
      <c r="G12" s="52">
        <v>8.0000000000000002E-3</v>
      </c>
      <c r="H12" s="52">
        <v>8.0000000000000002E-3</v>
      </c>
      <c r="I12" s="52">
        <v>8.0000000000000002E-3</v>
      </c>
      <c r="J12" s="52">
        <v>8.0000000000000002E-3</v>
      </c>
      <c r="K12" s="52"/>
      <c r="L12" s="52"/>
      <c r="M12" s="53"/>
      <c r="N12" s="53">
        <f t="shared" si="0"/>
        <v>5.6000000000000001E-2</v>
      </c>
      <c r="O12" s="53">
        <f t="shared" si="1"/>
        <v>0.22399999999999998</v>
      </c>
    </row>
    <row r="13" spans="1:15" s="1" customFormat="1">
      <c r="C13" s="50">
        <v>2028</v>
      </c>
      <c r="D13" s="51">
        <v>8.0000000000000002E-3</v>
      </c>
      <c r="E13" s="52">
        <v>8.0000000000000002E-3</v>
      </c>
      <c r="F13" s="52">
        <v>8.0000000000000002E-3</v>
      </c>
      <c r="G13" s="52">
        <v>8.0000000000000002E-3</v>
      </c>
      <c r="H13" s="52">
        <v>8.0000000000000002E-3</v>
      </c>
      <c r="I13" s="52">
        <v>8.0000000000000002E-3</v>
      </c>
      <c r="J13" s="52">
        <v>8.0000000000000002E-3</v>
      </c>
      <c r="K13" s="52">
        <v>8.0000000000000002E-3</v>
      </c>
      <c r="L13" s="52"/>
      <c r="M13" s="53"/>
      <c r="N13" s="53">
        <f t="shared" si="0"/>
        <v>6.4000000000000001E-2</v>
      </c>
      <c r="O13" s="53">
        <f t="shared" si="1"/>
        <v>0.28799999999999998</v>
      </c>
    </row>
    <row r="14" spans="1:15" s="1" customFormat="1">
      <c r="C14" s="50">
        <v>2029</v>
      </c>
      <c r="D14" s="51">
        <v>8.0000000000000002E-3</v>
      </c>
      <c r="E14" s="52">
        <v>8.0000000000000002E-3</v>
      </c>
      <c r="F14" s="52">
        <v>8.0000000000000002E-3</v>
      </c>
      <c r="G14" s="52">
        <v>8.0000000000000002E-3</v>
      </c>
      <c r="H14" s="52">
        <v>8.0000000000000002E-3</v>
      </c>
      <c r="I14" s="52">
        <v>8.0000000000000002E-3</v>
      </c>
      <c r="J14" s="52">
        <v>8.0000000000000002E-3</v>
      </c>
      <c r="K14" s="52">
        <v>8.0000000000000002E-3</v>
      </c>
      <c r="L14" s="52">
        <v>8.0000000000000002E-3</v>
      </c>
      <c r="M14" s="53"/>
      <c r="N14" s="53">
        <f t="shared" si="0"/>
        <v>7.2000000000000008E-2</v>
      </c>
      <c r="O14" s="53">
        <f t="shared" si="1"/>
        <v>0.36</v>
      </c>
    </row>
    <row r="15" spans="1:15" s="1" customFormat="1">
      <c r="C15" s="54">
        <v>2030</v>
      </c>
      <c r="D15" s="55">
        <v>8.0000000000000002E-3</v>
      </c>
      <c r="E15" s="56">
        <v>8.0000000000000002E-3</v>
      </c>
      <c r="F15" s="56">
        <v>8.0000000000000002E-3</v>
      </c>
      <c r="G15" s="56">
        <v>8.0000000000000002E-3</v>
      </c>
      <c r="H15" s="56">
        <v>8.0000000000000002E-3</v>
      </c>
      <c r="I15" s="56">
        <v>8.0000000000000002E-3</v>
      </c>
      <c r="J15" s="56">
        <v>8.0000000000000002E-3</v>
      </c>
      <c r="K15" s="56">
        <v>8.0000000000000002E-3</v>
      </c>
      <c r="L15" s="56">
        <v>8.0000000000000002E-3</v>
      </c>
      <c r="M15" s="57">
        <v>8.0000000000000002E-3</v>
      </c>
      <c r="N15" s="57">
        <f t="shared" si="0"/>
        <v>8.0000000000000016E-2</v>
      </c>
      <c r="O15" s="58">
        <f t="shared" si="1"/>
        <v>0.44</v>
      </c>
    </row>
    <row r="16" spans="1:15" s="1" customFormat="1"/>
    <row r="17" spans="3:15" s="1" customFormat="1">
      <c r="C17" s="45" t="s">
        <v>534</v>
      </c>
      <c r="D17" s="135" t="s">
        <v>537</v>
      </c>
      <c r="E17" s="135"/>
      <c r="F17" s="135"/>
      <c r="G17" s="135"/>
      <c r="H17" s="135"/>
      <c r="I17" s="135"/>
      <c r="J17" s="135"/>
      <c r="K17" s="135"/>
      <c r="L17" s="135"/>
      <c r="M17" s="135"/>
      <c r="N17" s="128" t="s">
        <v>536</v>
      </c>
      <c r="O17" s="128" t="s">
        <v>369</v>
      </c>
    </row>
    <row r="18" spans="3:15" s="1" customFormat="1">
      <c r="C18" s="46">
        <v>2021</v>
      </c>
      <c r="D18" s="59">
        <f>D6*'Sisend-Gen'!$B$330</f>
        <v>994.43200000000002</v>
      </c>
      <c r="E18" s="60"/>
      <c r="F18" s="61"/>
      <c r="G18" s="61"/>
      <c r="H18" s="61"/>
      <c r="I18" s="61"/>
      <c r="J18" s="61"/>
      <c r="K18" s="61"/>
      <c r="L18" s="61"/>
      <c r="M18" s="62"/>
      <c r="N18" s="63">
        <f t="shared" ref="N18:N27" si="2">SUM(D18:M18)</f>
        <v>994.43200000000002</v>
      </c>
      <c r="O18" s="63">
        <f>N18</f>
        <v>994.43200000000002</v>
      </c>
    </row>
    <row r="19" spans="3:15" s="1" customFormat="1">
      <c r="C19" s="50">
        <v>2022</v>
      </c>
      <c r="D19" s="64">
        <f>D7*'Sisend-Gen'!$B$330</f>
        <v>994.43200000000002</v>
      </c>
      <c r="E19" s="65">
        <f>E7*'Sisend-Gen'!$B$330</f>
        <v>994.43200000000002</v>
      </c>
      <c r="F19" s="65"/>
      <c r="G19" s="65"/>
      <c r="H19" s="65"/>
      <c r="I19" s="65"/>
      <c r="J19" s="65"/>
      <c r="K19" s="65"/>
      <c r="L19" s="65"/>
      <c r="M19" s="66"/>
      <c r="N19" s="67">
        <f t="shared" si="2"/>
        <v>1988.864</v>
      </c>
      <c r="O19" s="67">
        <f t="shared" ref="O19:O27" si="3">O18+N19</f>
        <v>2983.2960000000003</v>
      </c>
    </row>
    <row r="20" spans="3:15" s="1" customFormat="1">
      <c r="C20" s="50">
        <v>2023</v>
      </c>
      <c r="D20" s="64">
        <f>D8*'Sisend-Gen'!$B$330</f>
        <v>994.43200000000002</v>
      </c>
      <c r="E20" s="65">
        <f>E8*'Sisend-Gen'!$B$330</f>
        <v>994.43200000000002</v>
      </c>
      <c r="F20" s="65">
        <f>F8*'Sisend-Gen'!$B$330</f>
        <v>994.43200000000002</v>
      </c>
      <c r="G20" s="65"/>
      <c r="H20" s="65"/>
      <c r="I20" s="65"/>
      <c r="J20" s="65"/>
      <c r="K20" s="65"/>
      <c r="L20" s="65"/>
      <c r="M20" s="66"/>
      <c r="N20" s="67">
        <f t="shared" si="2"/>
        <v>2983.2960000000003</v>
      </c>
      <c r="O20" s="67">
        <f t="shared" si="3"/>
        <v>5966.5920000000006</v>
      </c>
    </row>
    <row r="21" spans="3:15" s="1" customFormat="1">
      <c r="C21" s="50">
        <v>2024</v>
      </c>
      <c r="D21" s="64">
        <f>D9*'Sisend-Gen'!$B$330</f>
        <v>994.43200000000002</v>
      </c>
      <c r="E21" s="65">
        <f>E9*'Sisend-Gen'!$B$330</f>
        <v>994.43200000000002</v>
      </c>
      <c r="F21" s="65">
        <f>F9*'Sisend-Gen'!$B$330</f>
        <v>994.43200000000002</v>
      </c>
      <c r="G21" s="65">
        <f>G9*'Sisend-Gen'!$B$330</f>
        <v>994.43200000000002</v>
      </c>
      <c r="H21" s="65"/>
      <c r="I21" s="65"/>
      <c r="J21" s="65"/>
      <c r="K21" s="65"/>
      <c r="L21" s="65"/>
      <c r="M21" s="66"/>
      <c r="N21" s="67">
        <f t="shared" si="2"/>
        <v>3977.7280000000001</v>
      </c>
      <c r="O21" s="67">
        <f t="shared" si="3"/>
        <v>9944.32</v>
      </c>
    </row>
    <row r="22" spans="3:15" s="1" customFormat="1">
      <c r="C22" s="50">
        <v>2025</v>
      </c>
      <c r="D22" s="64">
        <f>D10*'Sisend-Gen'!$B$330</f>
        <v>994.43200000000002</v>
      </c>
      <c r="E22" s="65">
        <f>E10*'Sisend-Gen'!$B$330</f>
        <v>994.43200000000002</v>
      </c>
      <c r="F22" s="65">
        <f>F10*'Sisend-Gen'!$B$330</f>
        <v>994.43200000000002</v>
      </c>
      <c r="G22" s="65">
        <f>G10*'Sisend-Gen'!$B$330</f>
        <v>994.43200000000002</v>
      </c>
      <c r="H22" s="65">
        <f>H10*'Sisend-Gen'!$B$330</f>
        <v>994.43200000000002</v>
      </c>
      <c r="I22" s="65"/>
      <c r="J22" s="65"/>
      <c r="K22" s="65"/>
      <c r="L22" s="65"/>
      <c r="M22" s="66"/>
      <c r="N22" s="67">
        <f t="shared" si="2"/>
        <v>4972.16</v>
      </c>
      <c r="O22" s="67">
        <f t="shared" si="3"/>
        <v>14916.48</v>
      </c>
    </row>
    <row r="23" spans="3:15" s="1" customFormat="1">
      <c r="C23" s="50">
        <v>2026</v>
      </c>
      <c r="D23" s="64">
        <f>D11*'Sisend-Gen'!$B$330</f>
        <v>994.43200000000002</v>
      </c>
      <c r="E23" s="65">
        <f>E11*'Sisend-Gen'!$B$330</f>
        <v>994.43200000000002</v>
      </c>
      <c r="F23" s="65">
        <f>F11*'Sisend-Gen'!$B$330</f>
        <v>994.43200000000002</v>
      </c>
      <c r="G23" s="65">
        <f>G11*'Sisend-Gen'!$B$330</f>
        <v>994.43200000000002</v>
      </c>
      <c r="H23" s="65">
        <f>H11*'Sisend-Gen'!$B$330</f>
        <v>994.43200000000002</v>
      </c>
      <c r="I23" s="65">
        <f>I11*'Sisend-Gen'!$B$330</f>
        <v>994.43200000000002</v>
      </c>
      <c r="J23" s="65"/>
      <c r="K23" s="65"/>
      <c r="L23" s="65"/>
      <c r="M23" s="66"/>
      <c r="N23" s="67">
        <f t="shared" si="2"/>
        <v>5966.5919999999996</v>
      </c>
      <c r="O23" s="67">
        <f t="shared" si="3"/>
        <v>20883.072</v>
      </c>
    </row>
    <row r="24" spans="3:15" s="1" customFormat="1">
      <c r="C24" s="50">
        <v>2027</v>
      </c>
      <c r="D24" s="64">
        <f>D12*'Sisend-Gen'!$B$330</f>
        <v>994.43200000000002</v>
      </c>
      <c r="E24" s="65">
        <f>E12*'Sisend-Gen'!$B$330</f>
        <v>994.43200000000002</v>
      </c>
      <c r="F24" s="65">
        <f>F12*'Sisend-Gen'!$B$330</f>
        <v>994.43200000000002</v>
      </c>
      <c r="G24" s="65">
        <f>G12*'Sisend-Gen'!$B$330</f>
        <v>994.43200000000002</v>
      </c>
      <c r="H24" s="65">
        <f>H12*'Sisend-Gen'!$B$330</f>
        <v>994.43200000000002</v>
      </c>
      <c r="I24" s="65">
        <f>I12*'Sisend-Gen'!$B$330</f>
        <v>994.43200000000002</v>
      </c>
      <c r="J24" s="65">
        <f>J12*'Sisend-Gen'!$B$330</f>
        <v>994.43200000000002</v>
      </c>
      <c r="K24" s="65"/>
      <c r="L24" s="65"/>
      <c r="M24" s="66"/>
      <c r="N24" s="67">
        <f t="shared" si="2"/>
        <v>6961.0239999999994</v>
      </c>
      <c r="O24" s="67">
        <f t="shared" si="3"/>
        <v>27844.095999999998</v>
      </c>
    </row>
    <row r="25" spans="3:15" s="1" customFormat="1">
      <c r="C25" s="50">
        <v>2028</v>
      </c>
      <c r="D25" s="64">
        <f>D13*'Sisend-Gen'!$B$330</f>
        <v>994.43200000000002</v>
      </c>
      <c r="E25" s="65">
        <f>E13*'Sisend-Gen'!$B$330</f>
        <v>994.43200000000002</v>
      </c>
      <c r="F25" s="65">
        <f>F13*'Sisend-Gen'!$B$330</f>
        <v>994.43200000000002</v>
      </c>
      <c r="G25" s="65">
        <f>G13*'Sisend-Gen'!$B$330</f>
        <v>994.43200000000002</v>
      </c>
      <c r="H25" s="65">
        <f>H13*'Sisend-Gen'!$B$330</f>
        <v>994.43200000000002</v>
      </c>
      <c r="I25" s="65">
        <f>I13*'Sisend-Gen'!$B$330</f>
        <v>994.43200000000002</v>
      </c>
      <c r="J25" s="65">
        <f>J13*'Sisend-Gen'!$B$330</f>
        <v>994.43200000000002</v>
      </c>
      <c r="K25" s="65">
        <f>K13*'Sisend-Gen'!$B$330</f>
        <v>994.43200000000002</v>
      </c>
      <c r="L25" s="65"/>
      <c r="M25" s="66"/>
      <c r="N25" s="67">
        <f t="shared" si="2"/>
        <v>7955.4559999999992</v>
      </c>
      <c r="O25" s="67">
        <f t="shared" si="3"/>
        <v>35799.551999999996</v>
      </c>
    </row>
    <row r="26" spans="3:15" s="1" customFormat="1">
      <c r="C26" s="50">
        <v>2029</v>
      </c>
      <c r="D26" s="64">
        <f>D14*'Sisend-Gen'!$B$330</f>
        <v>994.43200000000002</v>
      </c>
      <c r="E26" s="65">
        <f>E14*'Sisend-Gen'!$B$330</f>
        <v>994.43200000000002</v>
      </c>
      <c r="F26" s="65">
        <f>F14*'Sisend-Gen'!$B$330</f>
        <v>994.43200000000002</v>
      </c>
      <c r="G26" s="65">
        <f>G14*'Sisend-Gen'!$B$330</f>
        <v>994.43200000000002</v>
      </c>
      <c r="H26" s="65">
        <f>H14*'Sisend-Gen'!$B$330</f>
        <v>994.43200000000002</v>
      </c>
      <c r="I26" s="65">
        <f>I14*'Sisend-Gen'!$B$330</f>
        <v>994.43200000000002</v>
      </c>
      <c r="J26" s="65">
        <f>J14*'Sisend-Gen'!$B$330</f>
        <v>994.43200000000002</v>
      </c>
      <c r="K26" s="65">
        <f>K14*'Sisend-Gen'!$B$330</f>
        <v>994.43200000000002</v>
      </c>
      <c r="L26" s="65">
        <f>L14*'Sisend-Gen'!$B$330</f>
        <v>994.43200000000002</v>
      </c>
      <c r="M26" s="66"/>
      <c r="N26" s="67">
        <f t="shared" si="2"/>
        <v>8949.887999999999</v>
      </c>
      <c r="O26" s="67">
        <f t="shared" si="3"/>
        <v>44749.439999999995</v>
      </c>
    </row>
    <row r="27" spans="3:15" s="1" customFormat="1">
      <c r="C27" s="54">
        <v>2030</v>
      </c>
      <c r="D27" s="68">
        <f>D15*'Sisend-Gen'!$B$330</f>
        <v>994.43200000000002</v>
      </c>
      <c r="E27" s="69">
        <f>E15*'Sisend-Gen'!$B$330</f>
        <v>994.43200000000002</v>
      </c>
      <c r="F27" s="69">
        <f>F15*'Sisend-Gen'!$B$330</f>
        <v>994.43200000000002</v>
      </c>
      <c r="G27" s="69">
        <f>G15*'Sisend-Gen'!$B$330</f>
        <v>994.43200000000002</v>
      </c>
      <c r="H27" s="69">
        <f>H15*'Sisend-Gen'!$B$330</f>
        <v>994.43200000000002</v>
      </c>
      <c r="I27" s="69">
        <f>I15*'Sisend-Gen'!$B$330</f>
        <v>994.43200000000002</v>
      </c>
      <c r="J27" s="69">
        <f>J15*'Sisend-Gen'!$B$330</f>
        <v>994.43200000000002</v>
      </c>
      <c r="K27" s="69">
        <f>K15*'Sisend-Gen'!$B$330</f>
        <v>994.43200000000002</v>
      </c>
      <c r="L27" s="69">
        <f>L15*'Sisend-Gen'!$B$330</f>
        <v>994.43200000000002</v>
      </c>
      <c r="M27" s="69">
        <f>M15*'Sisend-Gen'!$B$330</f>
        <v>994.43200000000002</v>
      </c>
      <c r="N27" s="70">
        <f t="shared" si="2"/>
        <v>9944.32</v>
      </c>
      <c r="O27" s="71">
        <f t="shared" si="3"/>
        <v>54693.759999999995</v>
      </c>
    </row>
    <row r="28" spans="3:15" s="1" customFormat="1"/>
    <row r="29" spans="3:15" s="1" customFormat="1">
      <c r="C29" s="45" t="s">
        <v>534</v>
      </c>
      <c r="D29" s="135" t="s">
        <v>538</v>
      </c>
      <c r="E29" s="135"/>
      <c r="F29" s="135"/>
      <c r="G29" s="135"/>
      <c r="H29" s="135"/>
      <c r="I29" s="135"/>
      <c r="J29" s="135"/>
      <c r="K29" s="135"/>
      <c r="L29" s="135"/>
      <c r="M29" s="135"/>
      <c r="N29" s="128" t="s">
        <v>536</v>
      </c>
      <c r="O29" s="128" t="s">
        <v>369</v>
      </c>
    </row>
    <row r="30" spans="3:15" s="1" customFormat="1">
      <c r="C30" s="46">
        <v>2021</v>
      </c>
      <c r="D30" s="59">
        <f>D6*'Sisend-Gen'!$C$330</f>
        <v>268.49286666666666</v>
      </c>
      <c r="E30" s="60"/>
      <c r="F30" s="61"/>
      <c r="G30" s="61"/>
      <c r="H30" s="61"/>
      <c r="I30" s="61"/>
      <c r="J30" s="61"/>
      <c r="K30" s="61"/>
      <c r="L30" s="61"/>
      <c r="M30" s="62"/>
      <c r="N30" s="63">
        <f t="shared" ref="N30:N39" si="4">SUM(D30:M30)</f>
        <v>268.49286666666666</v>
      </c>
      <c r="O30" s="63">
        <f>N30</f>
        <v>268.49286666666666</v>
      </c>
    </row>
    <row r="31" spans="3:15" s="1" customFormat="1">
      <c r="C31" s="50">
        <v>2022</v>
      </c>
      <c r="D31" s="64">
        <f>D7*'Sisend-Gen'!$C$330</f>
        <v>268.49286666666666</v>
      </c>
      <c r="E31" s="65">
        <f>E7*'Sisend-Gen'!$C$330</f>
        <v>268.49286666666666</v>
      </c>
      <c r="F31" s="65"/>
      <c r="G31" s="65"/>
      <c r="H31" s="65"/>
      <c r="I31" s="65"/>
      <c r="J31" s="65"/>
      <c r="K31" s="65"/>
      <c r="L31" s="65"/>
      <c r="M31" s="66"/>
      <c r="N31" s="67">
        <f t="shared" si="4"/>
        <v>536.98573333333331</v>
      </c>
      <c r="O31" s="67">
        <f t="shared" ref="O31:O39" si="5">O30+N31</f>
        <v>805.47859999999991</v>
      </c>
    </row>
    <row r="32" spans="3:15" s="1" customFormat="1">
      <c r="C32" s="50">
        <v>2023</v>
      </c>
      <c r="D32" s="64">
        <f>D8*'Sisend-Gen'!$C$330</f>
        <v>268.49286666666666</v>
      </c>
      <c r="E32" s="65">
        <f>E8*'Sisend-Gen'!$C$330</f>
        <v>268.49286666666666</v>
      </c>
      <c r="F32" s="65">
        <f>F8*'Sisend-Gen'!$C$330</f>
        <v>268.49286666666666</v>
      </c>
      <c r="G32" s="65"/>
      <c r="H32" s="65"/>
      <c r="I32" s="65"/>
      <c r="J32" s="65"/>
      <c r="K32" s="65"/>
      <c r="L32" s="65"/>
      <c r="M32" s="66"/>
      <c r="N32" s="67">
        <f t="shared" si="4"/>
        <v>805.47859999999991</v>
      </c>
      <c r="O32" s="67">
        <f t="shared" si="5"/>
        <v>1610.9571999999998</v>
      </c>
    </row>
    <row r="33" spans="3:15" s="1" customFormat="1">
      <c r="C33" s="50">
        <v>2024</v>
      </c>
      <c r="D33" s="64">
        <f>D9*'Sisend-Gen'!$C$330</f>
        <v>268.49286666666666</v>
      </c>
      <c r="E33" s="65">
        <f>E9*'Sisend-Gen'!$C$330</f>
        <v>268.49286666666666</v>
      </c>
      <c r="F33" s="65">
        <f>F9*'Sisend-Gen'!$C$330</f>
        <v>268.49286666666666</v>
      </c>
      <c r="G33" s="65">
        <f>G9*'Sisend-Gen'!$C$330</f>
        <v>268.49286666666666</v>
      </c>
      <c r="H33" s="65"/>
      <c r="I33" s="65"/>
      <c r="J33" s="65"/>
      <c r="K33" s="65"/>
      <c r="L33" s="65"/>
      <c r="M33" s="66"/>
      <c r="N33" s="67">
        <f t="shared" si="4"/>
        <v>1073.9714666666666</v>
      </c>
      <c r="O33" s="67">
        <f t="shared" si="5"/>
        <v>2684.9286666666667</v>
      </c>
    </row>
    <row r="34" spans="3:15" s="1" customFormat="1">
      <c r="C34" s="50">
        <v>2025</v>
      </c>
      <c r="D34" s="64">
        <f>D10*'Sisend-Gen'!$C$330</f>
        <v>268.49286666666666</v>
      </c>
      <c r="E34" s="65">
        <f>E10*'Sisend-Gen'!$C$330</f>
        <v>268.49286666666666</v>
      </c>
      <c r="F34" s="65">
        <f>F10*'Sisend-Gen'!$C$330</f>
        <v>268.49286666666666</v>
      </c>
      <c r="G34" s="65">
        <f>G10*'Sisend-Gen'!$C$330</f>
        <v>268.49286666666666</v>
      </c>
      <c r="H34" s="65">
        <f>H10*'Sisend-Gen'!$C$330</f>
        <v>268.49286666666666</v>
      </c>
      <c r="I34" s="65"/>
      <c r="J34" s="65"/>
      <c r="K34" s="65"/>
      <c r="L34" s="65"/>
      <c r="M34" s="66"/>
      <c r="N34" s="67">
        <f t="shared" si="4"/>
        <v>1342.4643333333333</v>
      </c>
      <c r="O34" s="67">
        <f t="shared" si="5"/>
        <v>4027.393</v>
      </c>
    </row>
    <row r="35" spans="3:15" s="1" customFormat="1">
      <c r="C35" s="50">
        <v>2026</v>
      </c>
      <c r="D35" s="64">
        <f>D11*'Sisend-Gen'!$C$330</f>
        <v>268.49286666666666</v>
      </c>
      <c r="E35" s="65">
        <f>E11*'Sisend-Gen'!$C$330</f>
        <v>268.49286666666666</v>
      </c>
      <c r="F35" s="65">
        <f>F11*'Sisend-Gen'!$C$330</f>
        <v>268.49286666666666</v>
      </c>
      <c r="G35" s="65">
        <f>G11*'Sisend-Gen'!$C$330</f>
        <v>268.49286666666666</v>
      </c>
      <c r="H35" s="65">
        <f>H11*'Sisend-Gen'!$C$330</f>
        <v>268.49286666666666</v>
      </c>
      <c r="I35" s="65">
        <f>I11*'Sisend-Gen'!$C$330</f>
        <v>268.49286666666666</v>
      </c>
      <c r="J35" s="65"/>
      <c r="K35" s="65"/>
      <c r="L35" s="65"/>
      <c r="M35" s="66"/>
      <c r="N35" s="67">
        <f t="shared" si="4"/>
        <v>1610.9572000000001</v>
      </c>
      <c r="O35" s="67">
        <f t="shared" si="5"/>
        <v>5638.3501999999999</v>
      </c>
    </row>
    <row r="36" spans="3:15" s="1" customFormat="1">
      <c r="C36" s="50">
        <v>2027</v>
      </c>
      <c r="D36" s="64">
        <f>D12*'Sisend-Gen'!$C$330</f>
        <v>268.49286666666666</v>
      </c>
      <c r="E36" s="65">
        <f>E12*'Sisend-Gen'!$C$330</f>
        <v>268.49286666666666</v>
      </c>
      <c r="F36" s="65">
        <f>F12*'Sisend-Gen'!$C$330</f>
        <v>268.49286666666666</v>
      </c>
      <c r="G36" s="65">
        <f>G12*'Sisend-Gen'!$C$330</f>
        <v>268.49286666666666</v>
      </c>
      <c r="H36" s="65">
        <f>H12*'Sisend-Gen'!$C$330</f>
        <v>268.49286666666666</v>
      </c>
      <c r="I36" s="65">
        <f>I12*'Sisend-Gen'!$C$330</f>
        <v>268.49286666666666</v>
      </c>
      <c r="J36" s="65">
        <f>J12*'Sisend-Gen'!$C$330</f>
        <v>268.49286666666666</v>
      </c>
      <c r="K36" s="65"/>
      <c r="L36" s="65"/>
      <c r="M36" s="66"/>
      <c r="N36" s="67">
        <f t="shared" si="4"/>
        <v>1879.4500666666668</v>
      </c>
      <c r="O36" s="67">
        <f t="shared" si="5"/>
        <v>7517.8002666666671</v>
      </c>
    </row>
    <row r="37" spans="3:15" s="1" customFormat="1">
      <c r="C37" s="50">
        <v>2028</v>
      </c>
      <c r="D37" s="64">
        <f>D13*'Sisend-Gen'!$C$330</f>
        <v>268.49286666666666</v>
      </c>
      <c r="E37" s="65">
        <f>E13*'Sisend-Gen'!$C$330</f>
        <v>268.49286666666666</v>
      </c>
      <c r="F37" s="65">
        <f>F13*'Sisend-Gen'!$C$330</f>
        <v>268.49286666666666</v>
      </c>
      <c r="G37" s="65">
        <f>G13*'Sisend-Gen'!$C$330</f>
        <v>268.49286666666666</v>
      </c>
      <c r="H37" s="65">
        <f>H13*'Sisend-Gen'!$C$330</f>
        <v>268.49286666666666</v>
      </c>
      <c r="I37" s="65">
        <f>I13*'Sisend-Gen'!$C$330</f>
        <v>268.49286666666666</v>
      </c>
      <c r="J37" s="65">
        <f>J13*'Sisend-Gen'!$C$330</f>
        <v>268.49286666666666</v>
      </c>
      <c r="K37" s="65">
        <f>K13*'Sisend-Gen'!$C$330</f>
        <v>268.49286666666666</v>
      </c>
      <c r="L37" s="65"/>
      <c r="M37" s="66"/>
      <c r="N37" s="67">
        <f t="shared" si="4"/>
        <v>2147.9429333333333</v>
      </c>
      <c r="O37" s="67">
        <f t="shared" si="5"/>
        <v>9665.7432000000008</v>
      </c>
    </row>
    <row r="38" spans="3:15" s="1" customFormat="1">
      <c r="C38" s="50">
        <v>2029</v>
      </c>
      <c r="D38" s="64">
        <f>D14*'Sisend-Gen'!$C$330</f>
        <v>268.49286666666666</v>
      </c>
      <c r="E38" s="65">
        <f>E14*'Sisend-Gen'!$C$330</f>
        <v>268.49286666666666</v>
      </c>
      <c r="F38" s="65">
        <f>F14*'Sisend-Gen'!$C$330</f>
        <v>268.49286666666666</v>
      </c>
      <c r="G38" s="65">
        <f>G14*'Sisend-Gen'!$C$330</f>
        <v>268.49286666666666</v>
      </c>
      <c r="H38" s="65">
        <f>H14*'Sisend-Gen'!$C$330</f>
        <v>268.49286666666666</v>
      </c>
      <c r="I38" s="65">
        <f>I14*'Sisend-Gen'!$C$330</f>
        <v>268.49286666666666</v>
      </c>
      <c r="J38" s="65">
        <f>J14*'Sisend-Gen'!$C$330</f>
        <v>268.49286666666666</v>
      </c>
      <c r="K38" s="65">
        <f>K14*'Sisend-Gen'!$C$330</f>
        <v>268.49286666666666</v>
      </c>
      <c r="L38" s="65">
        <f>L14*'Sisend-Gen'!$C$330</f>
        <v>268.49286666666666</v>
      </c>
      <c r="M38" s="66"/>
      <c r="N38" s="67">
        <f t="shared" si="4"/>
        <v>2416.4357999999997</v>
      </c>
      <c r="O38" s="67">
        <f t="shared" si="5"/>
        <v>12082.179</v>
      </c>
    </row>
    <row r="39" spans="3:15" s="1" customFormat="1">
      <c r="C39" s="54">
        <v>2030</v>
      </c>
      <c r="D39" s="68">
        <f>D15*'Sisend-Gen'!$C$330</f>
        <v>268.49286666666666</v>
      </c>
      <c r="E39" s="69">
        <f>E15*'Sisend-Gen'!$C$330</f>
        <v>268.49286666666666</v>
      </c>
      <c r="F39" s="69">
        <f>F15*'Sisend-Gen'!$C$330</f>
        <v>268.49286666666666</v>
      </c>
      <c r="G39" s="69">
        <f>G15*'Sisend-Gen'!$C$330</f>
        <v>268.49286666666666</v>
      </c>
      <c r="H39" s="69">
        <f>H15*'Sisend-Gen'!$C$330</f>
        <v>268.49286666666666</v>
      </c>
      <c r="I39" s="69">
        <f>I15*'Sisend-Gen'!$C$330</f>
        <v>268.49286666666666</v>
      </c>
      <c r="J39" s="69">
        <f>J15*'Sisend-Gen'!$C$330</f>
        <v>268.49286666666666</v>
      </c>
      <c r="K39" s="69">
        <f>K15*'Sisend-Gen'!$C$330</f>
        <v>268.49286666666666</v>
      </c>
      <c r="L39" s="69">
        <f>L15*'Sisend-Gen'!$C$330</f>
        <v>268.49286666666666</v>
      </c>
      <c r="M39" s="69">
        <f>M15*'Sisend-Gen'!$C$330</f>
        <v>268.49286666666666</v>
      </c>
      <c r="N39" s="70">
        <f t="shared" si="4"/>
        <v>2684.9286666666662</v>
      </c>
      <c r="O39" s="71">
        <f t="shared" si="5"/>
        <v>14767.107666666667</v>
      </c>
    </row>
    <row r="40" spans="3:15" s="1" customFormat="1"/>
    <row r="41" spans="3:15" s="1" customFormat="1">
      <c r="C41" s="45" t="s">
        <v>534</v>
      </c>
      <c r="D41" s="135" t="s">
        <v>535</v>
      </c>
      <c r="E41" s="135"/>
      <c r="F41" s="135"/>
      <c r="G41" s="135"/>
      <c r="H41" s="135"/>
      <c r="I41" s="135"/>
      <c r="J41" s="135"/>
      <c r="K41" s="135"/>
      <c r="L41" s="135"/>
      <c r="M41" s="135"/>
      <c r="N41" s="128" t="s">
        <v>536</v>
      </c>
      <c r="O41" s="128" t="s">
        <v>369</v>
      </c>
    </row>
    <row r="42" spans="3:15" s="1" customFormat="1">
      <c r="C42" s="46">
        <v>2021</v>
      </c>
      <c r="D42" s="47">
        <v>4.0000000000000001E-3</v>
      </c>
      <c r="E42" s="48"/>
      <c r="F42" s="48"/>
      <c r="G42" s="48"/>
      <c r="H42" s="48"/>
      <c r="I42" s="48"/>
      <c r="J42" s="48"/>
      <c r="K42" s="48"/>
      <c r="L42" s="48"/>
      <c r="M42" s="49"/>
      <c r="N42" s="49">
        <f t="shared" ref="N42:N51" si="6">SUM(D42:M42)</f>
        <v>4.0000000000000001E-3</v>
      </c>
      <c r="O42" s="49">
        <f>N42</f>
        <v>4.0000000000000001E-3</v>
      </c>
    </row>
    <row r="43" spans="3:15" s="1" customFormat="1">
      <c r="C43" s="50">
        <v>2022</v>
      </c>
      <c r="D43" s="51">
        <v>4.0000000000000001E-3</v>
      </c>
      <c r="E43" s="52">
        <v>8.9999999999999993E-3</v>
      </c>
      <c r="F43" s="52"/>
      <c r="G43" s="52"/>
      <c r="H43" s="52"/>
      <c r="I43" s="52"/>
      <c r="J43" s="52"/>
      <c r="K43" s="52"/>
      <c r="L43" s="52"/>
      <c r="M43" s="53"/>
      <c r="N43" s="53">
        <f t="shared" si="6"/>
        <v>1.2999999999999999E-2</v>
      </c>
      <c r="O43" s="53">
        <f t="shared" ref="O43:O51" si="7">O42+N43</f>
        <v>1.7000000000000001E-2</v>
      </c>
    </row>
    <row r="44" spans="3:15" s="1" customFormat="1">
      <c r="C44" s="50">
        <v>2023</v>
      </c>
      <c r="D44" s="51">
        <v>4.0000000000000001E-3</v>
      </c>
      <c r="E44" s="52">
        <v>8.9999999999999993E-3</v>
      </c>
      <c r="F44" s="52">
        <v>1.2E-2</v>
      </c>
      <c r="G44" s="52"/>
      <c r="H44" s="52"/>
      <c r="I44" s="52"/>
      <c r="J44" s="52"/>
      <c r="K44" s="52"/>
      <c r="L44" s="52"/>
      <c r="M44" s="53"/>
      <c r="N44" s="53">
        <f t="shared" si="6"/>
        <v>2.5000000000000001E-2</v>
      </c>
      <c r="O44" s="53">
        <f t="shared" si="7"/>
        <v>4.2000000000000003E-2</v>
      </c>
    </row>
    <row r="45" spans="3:15" s="1" customFormat="1">
      <c r="C45" s="50">
        <v>2024</v>
      </c>
      <c r="D45" s="51">
        <v>4.0000000000000001E-3</v>
      </c>
      <c r="E45" s="52">
        <v>8.9999999999999993E-3</v>
      </c>
      <c r="F45" s="52">
        <v>1.2E-2</v>
      </c>
      <c r="G45" s="52">
        <v>0.01</v>
      </c>
      <c r="H45" s="52"/>
      <c r="I45" s="52"/>
      <c r="J45" s="52"/>
      <c r="K45" s="52"/>
      <c r="L45" s="52"/>
      <c r="M45" s="53"/>
      <c r="N45" s="53">
        <f t="shared" si="6"/>
        <v>3.5000000000000003E-2</v>
      </c>
      <c r="O45" s="53">
        <f t="shared" si="7"/>
        <v>7.7000000000000013E-2</v>
      </c>
    </row>
    <row r="46" spans="3:15" s="1" customFormat="1">
      <c r="C46" s="50">
        <v>2025</v>
      </c>
      <c r="D46" s="51">
        <v>4.0000000000000001E-3</v>
      </c>
      <c r="E46" s="52">
        <v>8.9999999999999993E-3</v>
      </c>
      <c r="F46" s="52">
        <v>1.2E-2</v>
      </c>
      <c r="G46" s="52">
        <v>0.01</v>
      </c>
      <c r="H46" s="52">
        <v>8.0000000000000002E-3</v>
      </c>
      <c r="I46" s="52"/>
      <c r="J46" s="52"/>
      <c r="K46" s="52"/>
      <c r="L46" s="52"/>
      <c r="M46" s="53"/>
      <c r="N46" s="53">
        <f t="shared" si="6"/>
        <v>4.3000000000000003E-2</v>
      </c>
      <c r="O46" s="53">
        <f t="shared" si="7"/>
        <v>0.12000000000000002</v>
      </c>
    </row>
    <row r="47" spans="3:15" s="1" customFormat="1">
      <c r="C47" s="50">
        <v>2026</v>
      </c>
      <c r="D47" s="51">
        <v>4.0000000000000001E-3</v>
      </c>
      <c r="E47" s="52">
        <v>8.9999999999999993E-3</v>
      </c>
      <c r="F47" s="52">
        <v>1.2E-2</v>
      </c>
      <c r="G47" s="52">
        <v>0.01</v>
      </c>
      <c r="H47" s="52">
        <v>8.0000000000000002E-3</v>
      </c>
      <c r="I47" s="52">
        <v>6.0000000000000001E-3</v>
      </c>
      <c r="J47" s="52"/>
      <c r="K47" s="52"/>
      <c r="L47" s="52"/>
      <c r="M47" s="53"/>
      <c r="N47" s="53">
        <f t="shared" si="6"/>
        <v>4.9000000000000002E-2</v>
      </c>
      <c r="O47" s="53">
        <f t="shared" si="7"/>
        <v>0.16900000000000004</v>
      </c>
    </row>
    <row r="48" spans="3:15" s="1" customFormat="1">
      <c r="C48" s="50">
        <v>2027</v>
      </c>
      <c r="D48" s="51">
        <v>4.0000000000000001E-3</v>
      </c>
      <c r="E48" s="52">
        <v>8.9999999999999993E-3</v>
      </c>
      <c r="F48" s="52">
        <v>1.2E-2</v>
      </c>
      <c r="G48" s="52">
        <v>0.01</v>
      </c>
      <c r="H48" s="52">
        <v>8.0000000000000002E-3</v>
      </c>
      <c r="I48" s="52">
        <v>6.0000000000000001E-3</v>
      </c>
      <c r="J48" s="52">
        <v>7.0000000000000001E-3</v>
      </c>
      <c r="K48" s="52"/>
      <c r="L48" s="52"/>
      <c r="M48" s="53"/>
      <c r="N48" s="53">
        <f t="shared" si="6"/>
        <v>5.6000000000000001E-2</v>
      </c>
      <c r="O48" s="53">
        <f t="shared" si="7"/>
        <v>0.22500000000000003</v>
      </c>
    </row>
    <row r="49" spans="3:15" s="1" customFormat="1">
      <c r="C49" s="50">
        <v>2028</v>
      </c>
      <c r="D49" s="51">
        <v>4.0000000000000001E-3</v>
      </c>
      <c r="E49" s="52">
        <v>8.9999999999999993E-3</v>
      </c>
      <c r="F49" s="52">
        <v>1.2E-2</v>
      </c>
      <c r="G49" s="52">
        <v>0.01</v>
      </c>
      <c r="H49" s="52">
        <v>8.0000000000000002E-3</v>
      </c>
      <c r="I49" s="52">
        <v>6.0000000000000001E-3</v>
      </c>
      <c r="J49" s="52">
        <v>7.0000000000000001E-3</v>
      </c>
      <c r="K49" s="52">
        <v>6.0000000000000001E-3</v>
      </c>
      <c r="L49" s="52"/>
      <c r="M49" s="53"/>
      <c r="N49" s="53">
        <f t="shared" si="6"/>
        <v>6.2E-2</v>
      </c>
      <c r="O49" s="53">
        <f t="shared" si="7"/>
        <v>0.28700000000000003</v>
      </c>
    </row>
    <row r="50" spans="3:15" s="1" customFormat="1">
      <c r="C50" s="50">
        <v>2029</v>
      </c>
      <c r="D50" s="51">
        <v>4.0000000000000001E-3</v>
      </c>
      <c r="E50" s="52">
        <v>8.9999999999999993E-3</v>
      </c>
      <c r="F50" s="52">
        <v>1.2E-2</v>
      </c>
      <c r="G50" s="52">
        <v>0.01</v>
      </c>
      <c r="H50" s="52">
        <v>8.0000000000000002E-3</v>
      </c>
      <c r="I50" s="52">
        <v>6.0000000000000001E-3</v>
      </c>
      <c r="J50" s="52">
        <v>7.0000000000000001E-3</v>
      </c>
      <c r="K50" s="52">
        <v>6.0000000000000001E-3</v>
      </c>
      <c r="L50" s="52">
        <v>1.0999999999999999E-2</v>
      </c>
      <c r="M50" s="53"/>
      <c r="N50" s="53">
        <f t="shared" si="6"/>
        <v>7.2999999999999995E-2</v>
      </c>
      <c r="O50" s="53">
        <f t="shared" si="7"/>
        <v>0.36000000000000004</v>
      </c>
    </row>
    <row r="51" spans="3:15" s="1" customFormat="1">
      <c r="C51" s="54">
        <v>2030</v>
      </c>
      <c r="D51" s="55">
        <v>4.0000000000000001E-3</v>
      </c>
      <c r="E51" s="56">
        <v>8.9999999999999993E-3</v>
      </c>
      <c r="F51" s="56">
        <v>1.2E-2</v>
      </c>
      <c r="G51" s="56">
        <v>0.01</v>
      </c>
      <c r="H51" s="56">
        <v>8.0000000000000002E-3</v>
      </c>
      <c r="I51" s="56">
        <v>6.0000000000000001E-3</v>
      </c>
      <c r="J51" s="56">
        <v>7.0000000000000001E-3</v>
      </c>
      <c r="K51" s="56">
        <v>6.0000000000000001E-3</v>
      </c>
      <c r="L51" s="56">
        <v>1.0999999999999999E-2</v>
      </c>
      <c r="M51" s="57">
        <v>7.0000000000000001E-3</v>
      </c>
      <c r="N51" s="57">
        <f t="shared" si="6"/>
        <v>0.08</v>
      </c>
      <c r="O51" s="58">
        <f t="shared" si="7"/>
        <v>0.44000000000000006</v>
      </c>
    </row>
    <row r="52" spans="3:15" s="1" customFormat="1"/>
    <row r="53" spans="3:15" s="1" customFormat="1">
      <c r="C53" s="45" t="s">
        <v>534</v>
      </c>
      <c r="D53" s="135" t="s">
        <v>538</v>
      </c>
      <c r="E53" s="135"/>
      <c r="F53" s="135"/>
      <c r="G53" s="135"/>
      <c r="H53" s="135"/>
      <c r="I53" s="135"/>
      <c r="J53" s="135"/>
      <c r="K53" s="135"/>
      <c r="L53" s="135"/>
      <c r="M53" s="135"/>
      <c r="N53" s="128" t="s">
        <v>536</v>
      </c>
      <c r="O53" s="128" t="s">
        <v>369</v>
      </c>
    </row>
    <row r="54" spans="3:15" s="1" customFormat="1">
      <c r="C54" s="46">
        <v>2021</v>
      </c>
      <c r="D54" s="59">
        <f>D42*'Sisend-Gen'!$C$330</f>
        <v>134.24643333333333</v>
      </c>
      <c r="E54" s="61"/>
      <c r="F54" s="61"/>
      <c r="G54" s="61"/>
      <c r="H54" s="61"/>
      <c r="I54" s="61"/>
      <c r="J54" s="61"/>
      <c r="K54" s="61"/>
      <c r="L54" s="61"/>
      <c r="M54" s="62"/>
      <c r="N54" s="63">
        <f t="shared" ref="N54:N63" si="8">SUM(D54:M54)</f>
        <v>134.24643333333333</v>
      </c>
      <c r="O54" s="63">
        <f>N54</f>
        <v>134.24643333333333</v>
      </c>
    </row>
    <row r="55" spans="3:15" s="1" customFormat="1">
      <c r="C55" s="50">
        <v>2022</v>
      </c>
      <c r="D55" s="64">
        <f>D43*'Sisend-Gen'!$C$330</f>
        <v>134.24643333333333</v>
      </c>
      <c r="E55" s="65">
        <f>E43*'Sisend-Gen'!$C$330</f>
        <v>302.05447499999997</v>
      </c>
      <c r="F55" s="65"/>
      <c r="G55" s="65"/>
      <c r="H55" s="65"/>
      <c r="I55" s="65"/>
      <c r="J55" s="65"/>
      <c r="K55" s="65"/>
      <c r="L55" s="65"/>
      <c r="M55" s="66"/>
      <c r="N55" s="67">
        <f t="shared" si="8"/>
        <v>436.30090833333327</v>
      </c>
      <c r="O55" s="67">
        <f t="shared" ref="O55:O63" si="9">O54+N55</f>
        <v>570.54734166666663</v>
      </c>
    </row>
    <row r="56" spans="3:15" s="1" customFormat="1">
      <c r="C56" s="50">
        <v>2023</v>
      </c>
      <c r="D56" s="64">
        <f>D44*'Sisend-Gen'!$C$330</f>
        <v>134.24643333333333</v>
      </c>
      <c r="E56" s="65">
        <f>E44*'Sisend-Gen'!$C$330</f>
        <v>302.05447499999997</v>
      </c>
      <c r="F56" s="65">
        <f>F44*'Sisend-Gen'!$C$330</f>
        <v>402.73929999999996</v>
      </c>
      <c r="G56" s="65"/>
      <c r="H56" s="65"/>
      <c r="I56" s="65"/>
      <c r="J56" s="65"/>
      <c r="K56" s="65"/>
      <c r="L56" s="65"/>
      <c r="M56" s="66"/>
      <c r="N56" s="67">
        <f t="shared" si="8"/>
        <v>839.04020833333323</v>
      </c>
      <c r="O56" s="67">
        <f t="shared" si="9"/>
        <v>1409.5875499999997</v>
      </c>
    </row>
    <row r="57" spans="3:15" s="1" customFormat="1">
      <c r="C57" s="50">
        <v>2024</v>
      </c>
      <c r="D57" s="64">
        <f>D45*'Sisend-Gen'!$C$330</f>
        <v>134.24643333333333</v>
      </c>
      <c r="E57" s="65">
        <f>E45*'Sisend-Gen'!$C$330</f>
        <v>302.05447499999997</v>
      </c>
      <c r="F57" s="65">
        <f>F45*'Sisend-Gen'!$C$330</f>
        <v>402.73929999999996</v>
      </c>
      <c r="G57" s="65">
        <f>G45*'Sisend-Gen'!$C$330</f>
        <v>335.61608333333328</v>
      </c>
      <c r="H57" s="65"/>
      <c r="I57" s="65"/>
      <c r="J57" s="65"/>
      <c r="K57" s="65"/>
      <c r="L57" s="65"/>
      <c r="M57" s="66"/>
      <c r="N57" s="67">
        <f t="shared" si="8"/>
        <v>1174.6562916666664</v>
      </c>
      <c r="O57" s="67">
        <f t="shared" si="9"/>
        <v>2584.2438416666664</v>
      </c>
    </row>
    <row r="58" spans="3:15" s="1" customFormat="1">
      <c r="C58" s="50">
        <v>2025</v>
      </c>
      <c r="D58" s="64">
        <f>D46*'Sisend-Gen'!$C$330</f>
        <v>134.24643333333333</v>
      </c>
      <c r="E58" s="65">
        <f>E46*'Sisend-Gen'!$C$330</f>
        <v>302.05447499999997</v>
      </c>
      <c r="F58" s="65">
        <f>F46*'Sisend-Gen'!$C$330</f>
        <v>402.73929999999996</v>
      </c>
      <c r="G58" s="65">
        <f>G46*'Sisend-Gen'!$C$330</f>
        <v>335.61608333333328</v>
      </c>
      <c r="H58" s="65">
        <f>H46*'Sisend-Gen'!$C$330</f>
        <v>268.49286666666666</v>
      </c>
      <c r="I58" s="65"/>
      <c r="J58" s="65"/>
      <c r="K58" s="65"/>
      <c r="L58" s="65"/>
      <c r="M58" s="66"/>
      <c r="N58" s="67">
        <f t="shared" si="8"/>
        <v>1443.1491583333332</v>
      </c>
      <c r="O58" s="67">
        <f t="shared" si="9"/>
        <v>4027.3929999999996</v>
      </c>
    </row>
    <row r="59" spans="3:15" s="1" customFormat="1">
      <c r="C59" s="50">
        <v>2026</v>
      </c>
      <c r="D59" s="64">
        <f>D47*'Sisend-Gen'!$C$330</f>
        <v>134.24643333333333</v>
      </c>
      <c r="E59" s="65">
        <f>E47*'Sisend-Gen'!$C$330</f>
        <v>302.05447499999997</v>
      </c>
      <c r="F59" s="65">
        <f>F47*'Sisend-Gen'!$C$330</f>
        <v>402.73929999999996</v>
      </c>
      <c r="G59" s="65">
        <f>G47*'Sisend-Gen'!$C$330</f>
        <v>335.61608333333328</v>
      </c>
      <c r="H59" s="65">
        <f>H47*'Sisend-Gen'!$C$330</f>
        <v>268.49286666666666</v>
      </c>
      <c r="I59" s="65">
        <f>I47*'Sisend-Gen'!$C$330</f>
        <v>201.36964999999998</v>
      </c>
      <c r="J59" s="65"/>
      <c r="K59" s="65"/>
      <c r="L59" s="65"/>
      <c r="M59" s="66"/>
      <c r="N59" s="67">
        <f t="shared" si="8"/>
        <v>1644.5188083333333</v>
      </c>
      <c r="O59" s="67">
        <f t="shared" si="9"/>
        <v>5671.9118083333324</v>
      </c>
    </row>
    <row r="60" spans="3:15" s="1" customFormat="1">
      <c r="C60" s="50">
        <v>2027</v>
      </c>
      <c r="D60" s="64">
        <f>D48*'Sisend-Gen'!$C$330</f>
        <v>134.24643333333333</v>
      </c>
      <c r="E60" s="65">
        <f>E48*'Sisend-Gen'!$C$330</f>
        <v>302.05447499999997</v>
      </c>
      <c r="F60" s="65">
        <f>F48*'Sisend-Gen'!$C$330</f>
        <v>402.73929999999996</v>
      </c>
      <c r="G60" s="65">
        <f>G48*'Sisend-Gen'!$C$330</f>
        <v>335.61608333333328</v>
      </c>
      <c r="H60" s="65">
        <f>H48*'Sisend-Gen'!$C$330</f>
        <v>268.49286666666666</v>
      </c>
      <c r="I60" s="65">
        <f>I48*'Sisend-Gen'!$C$330</f>
        <v>201.36964999999998</v>
      </c>
      <c r="J60" s="65">
        <f>J48*'Sisend-Gen'!$C$330</f>
        <v>234.93125833333332</v>
      </c>
      <c r="K60" s="65"/>
      <c r="L60" s="65"/>
      <c r="M60" s="66"/>
      <c r="N60" s="67">
        <f t="shared" si="8"/>
        <v>1879.4500666666665</v>
      </c>
      <c r="O60" s="67">
        <f t="shared" si="9"/>
        <v>7551.3618749999987</v>
      </c>
    </row>
    <row r="61" spans="3:15" s="1" customFormat="1">
      <c r="C61" s="50">
        <v>2028</v>
      </c>
      <c r="D61" s="64">
        <f>D49*'Sisend-Gen'!$C$330</f>
        <v>134.24643333333333</v>
      </c>
      <c r="E61" s="65">
        <f>E49*'Sisend-Gen'!$C$330</f>
        <v>302.05447499999997</v>
      </c>
      <c r="F61" s="65">
        <f>F49*'Sisend-Gen'!$C$330</f>
        <v>402.73929999999996</v>
      </c>
      <c r="G61" s="65">
        <f>G49*'Sisend-Gen'!$C$330</f>
        <v>335.61608333333328</v>
      </c>
      <c r="H61" s="65">
        <f>H49*'Sisend-Gen'!$C$330</f>
        <v>268.49286666666666</v>
      </c>
      <c r="I61" s="65">
        <f>I49*'Sisend-Gen'!$C$330</f>
        <v>201.36964999999998</v>
      </c>
      <c r="J61" s="65">
        <f>J49*'Sisend-Gen'!$C$330</f>
        <v>234.93125833333332</v>
      </c>
      <c r="K61" s="65">
        <f>K49*'Sisend-Gen'!$C$330</f>
        <v>201.36964999999998</v>
      </c>
      <c r="L61" s="65"/>
      <c r="M61" s="66"/>
      <c r="N61" s="67">
        <f t="shared" si="8"/>
        <v>2080.8197166666664</v>
      </c>
      <c r="O61" s="67">
        <f t="shared" si="9"/>
        <v>9632.1815916666656</v>
      </c>
    </row>
    <row r="62" spans="3:15" s="1" customFormat="1">
      <c r="C62" s="50">
        <v>2029</v>
      </c>
      <c r="D62" s="64">
        <f>D50*'Sisend-Gen'!$C$330</f>
        <v>134.24643333333333</v>
      </c>
      <c r="E62" s="65">
        <f>E50*'Sisend-Gen'!$C$330</f>
        <v>302.05447499999997</v>
      </c>
      <c r="F62" s="65">
        <f>F50*'Sisend-Gen'!$C$330</f>
        <v>402.73929999999996</v>
      </c>
      <c r="G62" s="65">
        <f>G50*'Sisend-Gen'!$C$330</f>
        <v>335.61608333333328</v>
      </c>
      <c r="H62" s="65">
        <f>H50*'Sisend-Gen'!$C$330</f>
        <v>268.49286666666666</v>
      </c>
      <c r="I62" s="65">
        <f>I50*'Sisend-Gen'!$C$330</f>
        <v>201.36964999999998</v>
      </c>
      <c r="J62" s="65">
        <f>J50*'Sisend-Gen'!$C$330</f>
        <v>234.93125833333332</v>
      </c>
      <c r="K62" s="65">
        <f>K50*'Sisend-Gen'!$C$330</f>
        <v>201.36964999999998</v>
      </c>
      <c r="L62" s="65">
        <f>L50*'Sisend-Gen'!$C$330</f>
        <v>369.17769166666659</v>
      </c>
      <c r="M62" s="66"/>
      <c r="N62" s="67">
        <f t="shared" si="8"/>
        <v>2449.9974083333332</v>
      </c>
      <c r="O62" s="67">
        <f t="shared" si="9"/>
        <v>12082.178999999998</v>
      </c>
    </row>
    <row r="63" spans="3:15" s="1" customFormat="1">
      <c r="C63" s="54">
        <v>2030</v>
      </c>
      <c r="D63" s="68">
        <f>D51*'Sisend-Gen'!$C$330</f>
        <v>134.24643333333333</v>
      </c>
      <c r="E63" s="69">
        <f>E51*'Sisend-Gen'!$C$330</f>
        <v>302.05447499999997</v>
      </c>
      <c r="F63" s="69">
        <f>F51*'Sisend-Gen'!$C$330</f>
        <v>402.73929999999996</v>
      </c>
      <c r="G63" s="69">
        <f>G51*'Sisend-Gen'!$C$330</f>
        <v>335.61608333333328</v>
      </c>
      <c r="H63" s="69">
        <f>H51*'Sisend-Gen'!$C$330</f>
        <v>268.49286666666666</v>
      </c>
      <c r="I63" s="69">
        <f>I51*'Sisend-Gen'!$C$330</f>
        <v>201.36964999999998</v>
      </c>
      <c r="J63" s="69">
        <f>J51*'Sisend-Gen'!$C$330</f>
        <v>234.93125833333332</v>
      </c>
      <c r="K63" s="69">
        <f>K51*'Sisend-Gen'!$C$330</f>
        <v>201.36964999999998</v>
      </c>
      <c r="L63" s="69">
        <f>L51*'Sisend-Gen'!$C$330</f>
        <v>369.17769166666659</v>
      </c>
      <c r="M63" s="69">
        <f>M51*'Sisend-Gen'!$C$330</f>
        <v>234.93125833333332</v>
      </c>
      <c r="N63" s="70">
        <f t="shared" si="8"/>
        <v>2684.9286666666667</v>
      </c>
      <c r="O63" s="71">
        <f t="shared" si="9"/>
        <v>14767.107666666665</v>
      </c>
    </row>
    <row r="64" spans="3:15"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sheetData>
  <mergeCells count="5">
    <mergeCell ref="D5:M5"/>
    <mergeCell ref="D17:M17"/>
    <mergeCell ref="D29:M29"/>
    <mergeCell ref="D41:M41"/>
    <mergeCell ref="D53:M53"/>
  </mergeCells>
  <pageMargins left="0.7" right="0.7" top="0.75" bottom="0.75" header="0.51180555555555496" footer="0.51180555555555496"/>
  <pageSetup firstPageNumber="0" orientation="portrait" horizontalDpi="300" verticalDpi="300" r:id="rId1"/>
  <headerFooter>
    <oddFooter>&amp;C&amp;7&amp;B&amp;"Arial"Document Classification: KPMG 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53D84-8A75-40F7-B60C-8FD7800112F0}">
  <dimension ref="A1:E7"/>
  <sheetViews>
    <sheetView workbookViewId="0"/>
  </sheetViews>
  <sheetFormatPr defaultRowHeight="14.4"/>
  <sheetData>
    <row r="1" spans="1:5">
      <c r="A1" s="34" t="s">
        <v>563</v>
      </c>
      <c r="B1" s="34" t="s">
        <v>564</v>
      </c>
      <c r="C1" s="34" t="s">
        <v>565</v>
      </c>
      <c r="D1" s="34" t="s">
        <v>566</v>
      </c>
      <c r="E1" s="34" t="s">
        <v>567</v>
      </c>
    </row>
    <row r="2" spans="1:5">
      <c r="A2">
        <v>1</v>
      </c>
      <c r="B2">
        <v>1</v>
      </c>
      <c r="C2">
        <v>9</v>
      </c>
      <c r="D2">
        <v>80</v>
      </c>
      <c r="E2" t="s">
        <v>568</v>
      </c>
    </row>
    <row r="3" spans="1:5">
      <c r="A3">
        <v>11</v>
      </c>
      <c r="B3">
        <v>2</v>
      </c>
      <c r="C3">
        <v>22</v>
      </c>
      <c r="D3">
        <v>12</v>
      </c>
      <c r="E3" t="s">
        <v>569</v>
      </c>
    </row>
    <row r="4" spans="1:5">
      <c r="A4">
        <v>11</v>
      </c>
      <c r="B4">
        <v>15</v>
      </c>
      <c r="C4">
        <v>21</v>
      </c>
      <c r="D4">
        <v>26</v>
      </c>
      <c r="E4" t="s">
        <v>570</v>
      </c>
    </row>
    <row r="5" spans="1:5">
      <c r="A5">
        <v>11</v>
      </c>
      <c r="B5">
        <v>29</v>
      </c>
      <c r="C5">
        <v>21</v>
      </c>
      <c r="D5">
        <v>34</v>
      </c>
      <c r="E5" t="s">
        <v>571</v>
      </c>
    </row>
    <row r="6" spans="1:5">
      <c r="A6">
        <v>11</v>
      </c>
      <c r="B6">
        <v>37</v>
      </c>
      <c r="C6">
        <v>15</v>
      </c>
      <c r="D6">
        <v>42</v>
      </c>
      <c r="E6" t="s">
        <v>572</v>
      </c>
    </row>
    <row r="7" spans="1:5">
      <c r="A7">
        <v>11</v>
      </c>
      <c r="B7">
        <v>46</v>
      </c>
      <c r="C7">
        <v>18</v>
      </c>
      <c r="D7">
        <v>48</v>
      </c>
      <c r="E7" t="s">
        <v>573</v>
      </c>
    </row>
  </sheetData>
  <pageMargins left="0.7" right="0.7" top="0.75" bottom="0.75" header="0.3" footer="0.3"/>
  <pageSetup paperSize="9" orientation="portrait" verticalDpi="0" r:id="rId1"/>
  <headerFooter>
    <oddFooter>&amp;C&amp;7&amp;B&amp;"Arial"Document Classification: KPMG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312"/>
  <sheetViews>
    <sheetView zoomScaleNormal="100" workbookViewId="0">
      <selection activeCell="A5" sqref="A5"/>
    </sheetView>
  </sheetViews>
  <sheetFormatPr defaultColWidth="8.5546875" defaultRowHeight="14.4"/>
  <cols>
    <col min="2" max="2" width="6.5546875" customWidth="1"/>
    <col min="3" max="3" width="6.6640625" customWidth="1"/>
    <col min="4" max="4" width="7.33203125" customWidth="1"/>
    <col min="5" max="5" width="16" bestFit="1" customWidth="1"/>
    <col min="6" max="15" width="12.88671875" customWidth="1"/>
    <col min="17" max="17" width="11.6640625" bestFit="1" customWidth="1"/>
    <col min="18" max="18" width="10.77734375" bestFit="1" customWidth="1"/>
  </cols>
  <sheetData>
    <row r="1" spans="1:17" s="1" customFormat="1"/>
    <row r="2" spans="1:17" s="1" customFormat="1">
      <c r="A2" s="2" t="s">
        <v>362</v>
      </c>
      <c r="B2" s="2"/>
      <c r="C2" s="2"/>
      <c r="D2" s="2"/>
      <c r="E2" s="2"/>
      <c r="F2" s="2"/>
      <c r="G2" s="2"/>
      <c r="H2" s="2"/>
      <c r="I2" s="2"/>
      <c r="J2" s="2"/>
      <c r="K2" s="2"/>
      <c r="L2" s="2"/>
      <c r="M2" s="2"/>
      <c r="N2" s="2"/>
      <c r="O2" s="2"/>
    </row>
    <row r="3" spans="1:17" s="1" customFormat="1"/>
    <row r="4" spans="1:17" s="1" customFormat="1">
      <c r="A4" s="14" t="s">
        <v>574</v>
      </c>
    </row>
    <row r="5" spans="1:17" s="1" customFormat="1">
      <c r="A5" s="136" t="s">
        <v>578</v>
      </c>
    </row>
    <row r="6" spans="1:17" s="1" customFormat="1">
      <c r="A6" s="1" t="s">
        <v>575</v>
      </c>
    </row>
    <row r="7" spans="1:17" s="1" customFormat="1">
      <c r="A7" s="1" t="s">
        <v>576</v>
      </c>
    </row>
    <row r="8" spans="1:17" s="1" customFormat="1">
      <c r="A8" s="1" t="s">
        <v>577</v>
      </c>
    </row>
    <row r="9" spans="1:17" s="1" customFormat="1"/>
    <row r="10" spans="1:17" s="1" customFormat="1">
      <c r="A10" s="4"/>
      <c r="B10" s="4"/>
      <c r="C10" s="4"/>
      <c r="D10" s="4"/>
      <c r="E10" s="5" t="str">
        <f>'Kalk-Elek'!E4</f>
        <v>Perioodi number</v>
      </c>
      <c r="F10" s="6">
        <f>'Kalk-Elek'!F4</f>
        <v>1</v>
      </c>
      <c r="G10" s="4">
        <f>'Kalk-Elek'!G4</f>
        <v>2</v>
      </c>
      <c r="H10" s="4">
        <f>'Kalk-Elek'!H4</f>
        <v>3</v>
      </c>
      <c r="I10" s="4">
        <f>'Kalk-Elek'!I4</f>
        <v>4</v>
      </c>
      <c r="J10" s="4">
        <f>'Kalk-Elek'!J4</f>
        <v>5</v>
      </c>
      <c r="K10" s="4">
        <f>'Kalk-Elek'!K4</f>
        <v>6</v>
      </c>
      <c r="L10" s="4">
        <f>'Kalk-Elek'!L4</f>
        <v>7</v>
      </c>
      <c r="M10" s="4">
        <f>'Kalk-Elek'!M4</f>
        <v>8</v>
      </c>
      <c r="N10" s="4">
        <f>'Kalk-Elek'!N4</f>
        <v>9</v>
      </c>
      <c r="O10" s="4">
        <f>'Kalk-Elek'!O4</f>
        <v>10</v>
      </c>
    </row>
    <row r="11" spans="1:17" s="1" customFormat="1">
      <c r="A11" s="4"/>
      <c r="B11" s="4"/>
      <c r="C11" s="4"/>
      <c r="D11" s="4"/>
      <c r="E11" s="5" t="str">
        <f>'Kalk-Elek'!E5</f>
        <v>Aasta algus</v>
      </c>
      <c r="F11" s="7">
        <f>'Kalk-Elek'!F5</f>
        <v>44197</v>
      </c>
      <c r="G11" s="7">
        <f>'Kalk-Elek'!G5</f>
        <v>44562</v>
      </c>
      <c r="H11" s="7">
        <f>'Kalk-Elek'!H5</f>
        <v>44927</v>
      </c>
      <c r="I11" s="7">
        <f>'Kalk-Elek'!I5</f>
        <v>45292</v>
      </c>
      <c r="J11" s="7">
        <f>'Kalk-Elek'!J5</f>
        <v>45658</v>
      </c>
      <c r="K11" s="7">
        <f>'Kalk-Elek'!K5</f>
        <v>46023</v>
      </c>
      <c r="L11" s="7">
        <f>'Kalk-Elek'!L5</f>
        <v>46388</v>
      </c>
      <c r="M11" s="7">
        <f>'Kalk-Elek'!M5</f>
        <v>46753</v>
      </c>
      <c r="N11" s="7">
        <f>'Kalk-Elek'!N5</f>
        <v>47119</v>
      </c>
      <c r="O11" s="7">
        <f>'Kalk-Elek'!O5</f>
        <v>47484</v>
      </c>
    </row>
    <row r="12" spans="1:17" s="1" customFormat="1">
      <c r="A12" s="4"/>
      <c r="B12" s="4"/>
      <c r="C12" s="4"/>
      <c r="D12" s="4"/>
      <c r="E12" s="5" t="str">
        <f>'Kalk-Elek'!E6</f>
        <v>Aasta lõpp</v>
      </c>
      <c r="F12" s="7">
        <f>'Kalk-Elek'!F6</f>
        <v>44561</v>
      </c>
      <c r="G12" s="7">
        <f>'Kalk-Elek'!G6</f>
        <v>44926</v>
      </c>
      <c r="H12" s="7">
        <f>'Kalk-Elek'!H6</f>
        <v>45291</v>
      </c>
      <c r="I12" s="7">
        <f>'Kalk-Elek'!I6</f>
        <v>45657</v>
      </c>
      <c r="J12" s="7">
        <f>'Kalk-Elek'!J6</f>
        <v>46022</v>
      </c>
      <c r="K12" s="7">
        <f>'Kalk-Elek'!K6</f>
        <v>46387</v>
      </c>
      <c r="L12" s="7">
        <f>'Kalk-Elek'!L6</f>
        <v>46752</v>
      </c>
      <c r="M12" s="7">
        <f>'Kalk-Elek'!M6</f>
        <v>47118</v>
      </c>
      <c r="N12" s="7">
        <f>'Kalk-Elek'!N6</f>
        <v>47483</v>
      </c>
      <c r="O12" s="7">
        <f>'Kalk-Elek'!O6</f>
        <v>47848</v>
      </c>
    </row>
    <row r="13" spans="1:17" s="1" customFormat="1"/>
    <row r="14" spans="1:17" s="1" customFormat="1">
      <c r="A14" s="14" t="s">
        <v>539</v>
      </c>
    </row>
    <row r="15" spans="1:17" s="1" customFormat="1">
      <c r="F15" s="28">
        <v>2021</v>
      </c>
      <c r="G15" s="28">
        <v>2022</v>
      </c>
      <c r="H15" s="28">
        <v>2023</v>
      </c>
      <c r="I15" s="28">
        <v>2024</v>
      </c>
      <c r="J15" s="28">
        <v>2025</v>
      </c>
      <c r="K15" s="28">
        <v>2026</v>
      </c>
      <c r="L15" s="28">
        <v>2027</v>
      </c>
      <c r="M15" s="28">
        <v>2028</v>
      </c>
      <c r="N15" s="28">
        <v>2029</v>
      </c>
      <c r="O15" s="28">
        <v>2030</v>
      </c>
    </row>
    <row r="16" spans="1:17" s="1" customFormat="1">
      <c r="A16" s="1" t="s">
        <v>540</v>
      </c>
      <c r="F16" s="22">
        <f>'Kalk-Elek'!F99/'Sisend-Gen'!$B$19</f>
        <v>22.489463404408887</v>
      </c>
      <c r="G16" s="22">
        <f>'Kalk-Elek'!G99/'Sisend-Gen'!$B$19</f>
        <v>35.422973927214507</v>
      </c>
      <c r="H16" s="22">
        <f>'Kalk-Elek'!H99/'Sisend-Gen'!$B$19</f>
        <v>41.91828984738747</v>
      </c>
      <c r="I16" s="22">
        <f>'Kalk-Elek'!I99/'Sisend-Gen'!$B$19</f>
        <v>41.91828984738747</v>
      </c>
      <c r="J16" s="22">
        <f>'Kalk-Elek'!J99/'Sisend-Gen'!$B$19</f>
        <v>41.91828984738747</v>
      </c>
      <c r="K16" s="22">
        <f>'Kalk-Elek'!K99/'Sisend-Gen'!$B$19</f>
        <v>41.91828984738747</v>
      </c>
      <c r="L16" s="22">
        <f>'Kalk-Elek'!L99/'Sisend-Gen'!$B$19</f>
        <v>41.91828984738747</v>
      </c>
      <c r="M16" s="22">
        <f>'Kalk-Elek'!M99/'Sisend-Gen'!$B$19</f>
        <v>41.91828984738747</v>
      </c>
      <c r="N16" s="22">
        <f>'Kalk-Elek'!N99/'Sisend-Gen'!$B$19</f>
        <v>41.91828984738747</v>
      </c>
      <c r="O16" s="22">
        <f>'Kalk-Elek'!O99/'Sisend-Gen'!$B$19</f>
        <v>41.91828984738747</v>
      </c>
      <c r="P16" s="1" t="s">
        <v>199</v>
      </c>
      <c r="Q16" s="130"/>
    </row>
    <row r="17" spans="1:18" s="1" customFormat="1">
      <c r="A17" s="1" t="s">
        <v>541</v>
      </c>
      <c r="F17" s="22">
        <f>'Kalk-Ben'!F82/'Sisend-Gen'!$B$19</f>
        <v>110.42449920005025</v>
      </c>
      <c r="G17" s="22">
        <f>'Kalk-Ben'!G82/'Sisend-Gen'!$B$19</f>
        <v>110.42449920005025</v>
      </c>
      <c r="H17" s="22">
        <f>'Kalk-Ben'!H82/'Sisend-Gen'!$B$19</f>
        <v>110.42449920005025</v>
      </c>
      <c r="I17" s="22">
        <f>'Kalk-Ben'!I82/'Sisend-Gen'!$B$19</f>
        <v>110.42449920005025</v>
      </c>
      <c r="J17" s="22">
        <f>'Kalk-Ben'!J82/'Sisend-Gen'!$B$19</f>
        <v>110.42449920005025</v>
      </c>
      <c r="K17" s="22">
        <f>'Kalk-Ben'!K82/'Sisend-Gen'!$B$19</f>
        <v>110.42449920005025</v>
      </c>
      <c r="L17" s="22">
        <f>'Kalk-Ben'!L82/'Sisend-Gen'!$B$19</f>
        <v>110.42449920005025</v>
      </c>
      <c r="M17" s="22">
        <f>'Kalk-Ben'!M82/'Sisend-Gen'!$B$19</f>
        <v>110.42449920005025</v>
      </c>
      <c r="N17" s="22">
        <f>'Kalk-Ben'!N82/'Sisend-Gen'!$B$19</f>
        <v>110.42449920005025</v>
      </c>
      <c r="O17" s="22">
        <f>'Kalk-Ben'!O82/'Sisend-Gen'!$B$19</f>
        <v>110.42449920005025</v>
      </c>
      <c r="P17" s="1" t="s">
        <v>199</v>
      </c>
    </row>
    <row r="18" spans="1:18" s="1" customFormat="1">
      <c r="A18" s="1" t="s">
        <v>542</v>
      </c>
      <c r="F18" s="22">
        <f>'Kal-Diis'!F82/'Sisend-Gen'!$B$19</f>
        <v>36.783241219301011</v>
      </c>
      <c r="G18" s="22">
        <f>'Kal-Diis'!G82/'Sisend-Gen'!$B$19</f>
        <v>103.52502886133303</v>
      </c>
      <c r="H18" s="22">
        <f>'Kal-Diis'!H82/'Sisend-Gen'!$B$19</f>
        <v>137.37929084711732</v>
      </c>
      <c r="I18" s="22">
        <f>'Kal-Diis'!I82/'Sisend-Gen'!$B$19</f>
        <v>137.37929084711732</v>
      </c>
      <c r="J18" s="22">
        <f>'Kal-Diis'!J82/'Sisend-Gen'!$B$19</f>
        <v>137.37929084711732</v>
      </c>
      <c r="K18" s="22">
        <f>'Kal-Diis'!K82/'Sisend-Gen'!$B$19</f>
        <v>137.37929084711732</v>
      </c>
      <c r="L18" s="22">
        <f>'Kal-Diis'!L82/'Sisend-Gen'!$B$19</f>
        <v>137.37929084711732</v>
      </c>
      <c r="M18" s="22">
        <f>'Kal-Diis'!M82/'Sisend-Gen'!$B$19</f>
        <v>137.37929084711732</v>
      </c>
      <c r="N18" s="22">
        <f>'Kal-Diis'!N82/'Sisend-Gen'!$B$19</f>
        <v>137.37929084711732</v>
      </c>
      <c r="O18" s="22">
        <f>'Kal-Diis'!O82/'Sisend-Gen'!$B$19</f>
        <v>137.37929084711732</v>
      </c>
      <c r="P18" s="1" t="s">
        <v>199</v>
      </c>
    </row>
    <row r="19" spans="1:18" s="1" customFormat="1">
      <c r="A19" s="1" t="s">
        <v>543</v>
      </c>
      <c r="F19" s="22">
        <f>'Kalk-Gaas'!F99/'Sisend-Gen'!$B$19</f>
        <v>55.888873657872843</v>
      </c>
      <c r="G19" s="22">
        <f>'Kalk-Gaas'!G99/'Sisend-Gen'!$B$19</f>
        <v>78.690201562795679</v>
      </c>
      <c r="H19" s="22">
        <f>'Kalk-Gaas'!H99/'Sisend-Gen'!$B$19</f>
        <v>90.335620483363741</v>
      </c>
      <c r="I19" s="22">
        <f>'Kalk-Gaas'!I99/'Sisend-Gen'!$B$19</f>
        <v>90.335620483363741</v>
      </c>
      <c r="J19" s="22">
        <f>'Kalk-Gaas'!J99/'Sisend-Gen'!$B$19</f>
        <v>90.335620483363741</v>
      </c>
      <c r="K19" s="22">
        <f>'Kalk-Gaas'!K99/'Sisend-Gen'!$B$19</f>
        <v>90.335620483363741</v>
      </c>
      <c r="L19" s="22">
        <f>'Kalk-Gaas'!L99/'Sisend-Gen'!$B$19</f>
        <v>90.335620483363741</v>
      </c>
      <c r="M19" s="22">
        <f>'Kalk-Gaas'!M99/'Sisend-Gen'!$B$19</f>
        <v>90.335620483363741</v>
      </c>
      <c r="N19" s="22">
        <f>'Kalk-Gaas'!N99/'Sisend-Gen'!$B$19</f>
        <v>90.335620483363741</v>
      </c>
      <c r="O19" s="22">
        <f>'Kalk-Gaas'!O99/'Sisend-Gen'!$B$19</f>
        <v>90.335620483363741</v>
      </c>
      <c r="P19" s="1" t="s">
        <v>199</v>
      </c>
    </row>
    <row r="20" spans="1:18" s="1" customFormat="1">
      <c r="A20" s="1" t="s">
        <v>544</v>
      </c>
      <c r="F20" s="22">
        <f>'Kalk-Sooj'!F82/'Sisend-Gen'!$B$19</f>
        <v>176.51053614441258</v>
      </c>
      <c r="G20" s="22">
        <f>'Kalk-Sooj'!G82/'Sisend-Gen'!$B$19</f>
        <v>196.46988734007999</v>
      </c>
      <c r="H20" s="22">
        <f>'Kalk-Sooj'!H82/'Sisend-Gen'!$B$19</f>
        <v>207.55465431012166</v>
      </c>
      <c r="I20" s="22">
        <f>'Kalk-Sooj'!I82/'Sisend-Gen'!$B$19</f>
        <v>207.55465431012166</v>
      </c>
      <c r="J20" s="22">
        <f>'Kalk-Sooj'!J82/'Sisend-Gen'!$B$19</f>
        <v>207.55465431012166</v>
      </c>
      <c r="K20" s="22">
        <f>'Kalk-Sooj'!K82/'Sisend-Gen'!$B$19</f>
        <v>207.55465431012166</v>
      </c>
      <c r="L20" s="22">
        <f>'Kalk-Sooj'!L82/'Sisend-Gen'!$B$19</f>
        <v>207.55465431012166</v>
      </c>
      <c r="M20" s="22">
        <f>'Kalk-Sooj'!M82/'Sisend-Gen'!$B$19</f>
        <v>207.55465431012166</v>
      </c>
      <c r="N20" s="22">
        <f>'Kalk-Sooj'!N82/'Sisend-Gen'!$B$19</f>
        <v>207.55465431012166</v>
      </c>
      <c r="O20" s="22">
        <f>'Kalk-Sooj'!O82/'Sisend-Gen'!$B$19</f>
        <v>207.55465431012166</v>
      </c>
      <c r="P20" s="1" t="s">
        <v>199</v>
      </c>
      <c r="Q20" s="130"/>
    </row>
    <row r="21" spans="1:18" s="1" customFormat="1">
      <c r="A21" s="1" t="s">
        <v>545</v>
      </c>
      <c r="F21" s="22">
        <f>'Kalk-Puit'!F83/'Sisend-Gen'!$B$19</f>
        <v>67.86689413018199</v>
      </c>
      <c r="G21" s="22">
        <f>'Kalk-Puit'!G83/'Sisend-Gen'!$B$19</f>
        <v>67.86689413018199</v>
      </c>
      <c r="H21" s="22">
        <f>'Kalk-Puit'!H83/'Sisend-Gen'!$B$19</f>
        <v>67.86689413018199</v>
      </c>
      <c r="I21" s="22">
        <f>'Kalk-Puit'!I83/'Sisend-Gen'!$B$19</f>
        <v>67.86689413018199</v>
      </c>
      <c r="J21" s="22">
        <f>'Kalk-Puit'!J83/'Sisend-Gen'!$B$19</f>
        <v>67.86689413018199</v>
      </c>
      <c r="K21" s="22">
        <f>'Kalk-Puit'!K83/'Sisend-Gen'!$B$19</f>
        <v>67.86689413018199</v>
      </c>
      <c r="L21" s="22">
        <f>'Kalk-Puit'!L83/'Sisend-Gen'!$B$19</f>
        <v>67.86689413018199</v>
      </c>
      <c r="M21" s="22">
        <f>'Kalk-Puit'!M83/'Sisend-Gen'!$B$19</f>
        <v>67.86689413018199</v>
      </c>
      <c r="N21" s="22">
        <f>'Kalk-Puit'!N83/'Sisend-Gen'!$B$19</f>
        <v>67.86689413018199</v>
      </c>
      <c r="O21" s="22">
        <f>'Kalk-Puit'!O83/'Sisend-Gen'!$B$19</f>
        <v>67.86689413018199</v>
      </c>
      <c r="P21" s="1" t="s">
        <v>199</v>
      </c>
      <c r="Q21" s="130"/>
      <c r="R21" s="104"/>
    </row>
    <row r="22" spans="1:18" s="1" customFormat="1">
      <c r="A22" s="1" t="s">
        <v>546</v>
      </c>
      <c r="F22" s="22">
        <f>'Kalk-PJäät'!F83/'Sisend-Gen'!$B$19</f>
        <v>28.579812841706442</v>
      </c>
      <c r="G22" s="22">
        <f>'Kalk-PJäät'!G83/'Sisend-Gen'!$B$19</f>
        <v>28.579812841706442</v>
      </c>
      <c r="H22" s="22">
        <f>'Kalk-PJäät'!H83/'Sisend-Gen'!$B$19</f>
        <v>28.579812841706442</v>
      </c>
      <c r="I22" s="22">
        <f>'Kalk-PJäät'!I83/'Sisend-Gen'!$B$19</f>
        <v>28.579812841706442</v>
      </c>
      <c r="J22" s="22">
        <f>'Kalk-PJäät'!J83/'Sisend-Gen'!$B$19</f>
        <v>28.579812841706442</v>
      </c>
      <c r="K22" s="22">
        <f>'Kalk-PJäät'!K83/'Sisend-Gen'!$B$19</f>
        <v>28.579812841706442</v>
      </c>
      <c r="L22" s="22">
        <f>'Kalk-PJäät'!L83/'Sisend-Gen'!$B$19</f>
        <v>28.579812841706442</v>
      </c>
      <c r="M22" s="22">
        <f>'Kalk-PJäät'!M83/'Sisend-Gen'!$B$19</f>
        <v>28.579812841706442</v>
      </c>
      <c r="N22" s="22">
        <f>'Kalk-PJäät'!N83/'Sisend-Gen'!$B$19</f>
        <v>28.579812841706442</v>
      </c>
      <c r="O22" s="22">
        <f>'Kalk-PJäät'!O83/'Sisend-Gen'!$B$19</f>
        <v>28.579812841706442</v>
      </c>
      <c r="P22" s="1" t="s">
        <v>199</v>
      </c>
      <c r="Q22" s="130"/>
    </row>
    <row r="23" spans="1:18" s="1" customFormat="1">
      <c r="A23" s="1" t="s">
        <v>547</v>
      </c>
      <c r="F23" s="22">
        <f>'Kalk-EMD'!F82/'Sisend-Gen'!$B$19</f>
        <v>11.233062707157107</v>
      </c>
      <c r="G23" s="22">
        <f>'Kalk-EMD'!G82/'Sisend-Gen'!$B$19</f>
        <v>14.418552565706195</v>
      </c>
      <c r="H23" s="22">
        <f>'Kalk-EMD'!H82/'Sisend-Gen'!$B$19</f>
        <v>16.02084808726865</v>
      </c>
      <c r="I23" s="22">
        <f>'Kalk-EMD'!I82/'Sisend-Gen'!$B$19</f>
        <v>16.02084808726865</v>
      </c>
      <c r="J23" s="22">
        <f>'Kalk-EMD'!J82/'Sisend-Gen'!$B$19</f>
        <v>16.02084808726865</v>
      </c>
      <c r="K23" s="22">
        <f>'Kalk-EMD'!K82/'Sisend-Gen'!$B$19</f>
        <v>16.02084808726865</v>
      </c>
      <c r="L23" s="22">
        <f>'Kalk-EMD'!L82/'Sisend-Gen'!$B$19</f>
        <v>16.02084808726865</v>
      </c>
      <c r="M23" s="22">
        <f>'Kalk-EMD'!M82/'Sisend-Gen'!$B$19</f>
        <v>16.02084808726865</v>
      </c>
      <c r="N23" s="22">
        <f>'Kalk-EMD'!N82/'Sisend-Gen'!$B$19</f>
        <v>16.02084808726865</v>
      </c>
      <c r="O23" s="22">
        <f>'Kalk-EMD'!O82/'Sisend-Gen'!$B$19</f>
        <v>16.02084808726865</v>
      </c>
      <c r="P23" s="1" t="s">
        <v>199</v>
      </c>
    </row>
    <row r="24" spans="1:18" s="108" customFormat="1">
      <c r="A24" s="12" t="s">
        <v>548</v>
      </c>
      <c r="B24" s="12"/>
      <c r="C24" s="12"/>
      <c r="D24" s="12"/>
      <c r="E24" s="12"/>
      <c r="F24" s="22">
        <f t="shared" ref="F24:O24" si="0">SUM(F16:F23)</f>
        <v>509.77638330509109</v>
      </c>
      <c r="G24" s="22">
        <f t="shared" si="0"/>
        <v>635.39785042906817</v>
      </c>
      <c r="H24" s="22">
        <f t="shared" si="0"/>
        <v>700.07990974719758</v>
      </c>
      <c r="I24" s="22">
        <f t="shared" si="0"/>
        <v>700.07990974719758</v>
      </c>
      <c r="J24" s="22">
        <f t="shared" si="0"/>
        <v>700.07990974719758</v>
      </c>
      <c r="K24" s="22">
        <f t="shared" si="0"/>
        <v>700.07990974719758</v>
      </c>
      <c r="L24" s="22">
        <f t="shared" si="0"/>
        <v>700.07990974719758</v>
      </c>
      <c r="M24" s="22">
        <f t="shared" si="0"/>
        <v>700.07990974719758</v>
      </c>
      <c r="N24" s="22">
        <f t="shared" si="0"/>
        <v>700.07990974719758</v>
      </c>
      <c r="O24" s="22">
        <f t="shared" si="0"/>
        <v>700.07990974719758</v>
      </c>
      <c r="P24" s="108" t="s">
        <v>199</v>
      </c>
      <c r="Q24" s="131"/>
    </row>
    <row r="25" spans="1:18" s="14" customFormat="1">
      <c r="A25" s="14" t="s">
        <v>549</v>
      </c>
      <c r="F25" s="32">
        <f t="shared" ref="F25:O25" si="1">E25+F24</f>
        <v>509.77638330509109</v>
      </c>
      <c r="G25" s="32">
        <f t="shared" si="1"/>
        <v>1145.1742337341593</v>
      </c>
      <c r="H25" s="32">
        <f t="shared" si="1"/>
        <v>1845.254143481357</v>
      </c>
      <c r="I25" s="32">
        <f t="shared" si="1"/>
        <v>2545.3340532285547</v>
      </c>
      <c r="J25" s="32">
        <f t="shared" si="1"/>
        <v>3245.4139629757524</v>
      </c>
      <c r="K25" s="32">
        <f t="shared" si="1"/>
        <v>3945.4938727229501</v>
      </c>
      <c r="L25" s="32">
        <f t="shared" si="1"/>
        <v>4645.5737824701473</v>
      </c>
      <c r="M25" s="32">
        <f t="shared" si="1"/>
        <v>5345.6536922173445</v>
      </c>
      <c r="N25" s="32">
        <f t="shared" si="1"/>
        <v>6045.7336019645418</v>
      </c>
      <c r="O25" s="32">
        <f t="shared" si="1"/>
        <v>6745.813511711739</v>
      </c>
      <c r="P25" s="1" t="s">
        <v>199</v>
      </c>
      <c r="R25" s="133"/>
    </row>
    <row r="26" spans="1:18" s="1" customFormat="1">
      <c r="A26" s="1" t="s">
        <v>550</v>
      </c>
      <c r="F26" s="22">
        <f>'Säästu kohustus'!O30</f>
        <v>268.49286666666666</v>
      </c>
      <c r="G26" s="22">
        <f>'Säästu kohustus'!O31</f>
        <v>805.47859999999991</v>
      </c>
      <c r="H26" s="22">
        <f>'Säästu kohustus'!O32</f>
        <v>1610.9571999999998</v>
      </c>
      <c r="I26" s="22">
        <f>'Säästu kohustus'!O33</f>
        <v>2684.9286666666667</v>
      </c>
      <c r="J26" s="22">
        <f>'Säästu kohustus'!O34</f>
        <v>4027.393</v>
      </c>
      <c r="K26" s="22">
        <f>'Säästu kohustus'!O35</f>
        <v>5638.3501999999999</v>
      </c>
      <c r="L26" s="22">
        <f>'Säästu kohustus'!O36</f>
        <v>7517.8002666666671</v>
      </c>
      <c r="M26" s="22">
        <f>'Säästu kohustus'!O37</f>
        <v>9665.7432000000008</v>
      </c>
      <c r="N26" s="22">
        <f>'Säästu kohustus'!O38</f>
        <v>12082.179</v>
      </c>
      <c r="O26" s="22">
        <f>'Säästu kohustus'!O39</f>
        <v>14767.107666666667</v>
      </c>
      <c r="P26" s="1" t="s">
        <v>199</v>
      </c>
    </row>
    <row r="27" spans="1:18" s="1" customFormat="1">
      <c r="A27" s="14" t="s">
        <v>551</v>
      </c>
      <c r="B27" s="14"/>
      <c r="C27" s="14"/>
      <c r="D27" s="14"/>
      <c r="E27" s="14"/>
      <c r="F27" s="32">
        <f t="shared" ref="F27:O27" si="2">F25-F26</f>
        <v>241.28351663842443</v>
      </c>
      <c r="G27" s="32">
        <f t="shared" si="2"/>
        <v>339.6956337341594</v>
      </c>
      <c r="H27" s="32">
        <f t="shared" si="2"/>
        <v>234.29694348135718</v>
      </c>
      <c r="I27" s="32">
        <f t="shared" si="2"/>
        <v>-139.59461343811199</v>
      </c>
      <c r="J27" s="32">
        <f t="shared" si="2"/>
        <v>-781.97903702424765</v>
      </c>
      <c r="K27" s="32">
        <f t="shared" si="2"/>
        <v>-1692.8563272770498</v>
      </c>
      <c r="L27" s="32">
        <f t="shared" si="2"/>
        <v>-2872.2264841965198</v>
      </c>
      <c r="M27" s="32">
        <f t="shared" si="2"/>
        <v>-4320.0895077826563</v>
      </c>
      <c r="N27" s="32">
        <f t="shared" si="2"/>
        <v>-6036.4453980354583</v>
      </c>
      <c r="O27" s="32">
        <f t="shared" si="2"/>
        <v>-8021.2941549549278</v>
      </c>
      <c r="P27" s="1" t="s">
        <v>199</v>
      </c>
    </row>
    <row r="28" spans="1:18" s="1" customFormat="1">
      <c r="F28" s="21"/>
      <c r="G28" s="21"/>
      <c r="H28" s="21"/>
      <c r="I28" s="21"/>
      <c r="J28" s="21"/>
      <c r="K28" s="21"/>
      <c r="L28" s="21"/>
      <c r="M28" s="21"/>
      <c r="N28" s="21"/>
      <c r="O28" s="21"/>
      <c r="Q28" s="132"/>
      <c r="R28" s="14"/>
    </row>
    <row r="29" spans="1:18" s="1" customFormat="1">
      <c r="A29" s="14" t="s">
        <v>552</v>
      </c>
    </row>
    <row r="30" spans="1:18" s="1" customFormat="1">
      <c r="F30" s="28">
        <v>2021</v>
      </c>
      <c r="G30" s="28">
        <v>2022</v>
      </c>
      <c r="H30" s="28">
        <v>2023</v>
      </c>
      <c r="I30" s="28">
        <v>2024</v>
      </c>
      <c r="J30" s="28">
        <v>2025</v>
      </c>
      <c r="K30" s="28">
        <v>2026</v>
      </c>
      <c r="L30" s="28">
        <v>2027</v>
      </c>
      <c r="M30" s="28">
        <v>2028</v>
      </c>
      <c r="N30" s="28">
        <v>2029</v>
      </c>
      <c r="O30" s="28">
        <v>2030</v>
      </c>
      <c r="Q30" s="104"/>
    </row>
    <row r="31" spans="1:18" s="1" customFormat="1">
      <c r="A31" s="1" t="s">
        <v>553</v>
      </c>
      <c r="F31" s="22">
        <f>'Kalk-Elek'!F102-'Kalk-Elek'!E102</f>
        <v>6.6041682043893095</v>
      </c>
      <c r="G31" s="22">
        <f>'Kalk-Elek'!G102-'Kalk-Elek'!F102</f>
        <v>10.402172515559425</v>
      </c>
      <c r="H31" s="22">
        <f>'Kalk-Elek'!H102-'Kalk-Elek'!G102</f>
        <v>12.309561682926589</v>
      </c>
      <c r="I31" s="22">
        <f>'Kalk-Elek'!I102-'Kalk-Elek'!H102</f>
        <v>12.309561682926592</v>
      </c>
      <c r="J31" s="22">
        <f>'Kalk-Elek'!J102-'Kalk-Elek'!I102</f>
        <v>12.309561682926599</v>
      </c>
      <c r="K31" s="22">
        <f>'Kalk-Elek'!K102-'Kalk-Elek'!J102</f>
        <v>12.309561682926592</v>
      </c>
      <c r="L31" s="22">
        <f>'Kalk-Elek'!L102-'Kalk-Elek'!K102</f>
        <v>12.309561682926599</v>
      </c>
      <c r="M31" s="22">
        <f>'Kalk-Elek'!M102-'Kalk-Elek'!L102</f>
        <v>12.309561682926571</v>
      </c>
      <c r="N31" s="22">
        <f>'Kalk-Elek'!N102-'Kalk-Elek'!M102</f>
        <v>12.309561682926599</v>
      </c>
      <c r="O31" s="22">
        <f>'Kalk-Elek'!O102-'Kalk-Elek'!N102</f>
        <v>12.309561682926613</v>
      </c>
      <c r="P31" s="1" t="s">
        <v>383</v>
      </c>
      <c r="Q31" s="130"/>
    </row>
    <row r="32" spans="1:18" s="1" customFormat="1">
      <c r="A32" s="1" t="s">
        <v>554</v>
      </c>
      <c r="F32" s="22">
        <f>'Kalk-Ben'!F85-'Kalk-Ben'!E85</f>
        <v>25.007400510422038</v>
      </c>
      <c r="G32" s="22">
        <f>'Kalk-Ben'!G85-'Kalk-Ben'!F85</f>
        <v>25.007400510422038</v>
      </c>
      <c r="H32" s="22">
        <f>'Kalk-Ben'!H85-'Kalk-Ben'!G85</f>
        <v>25.00740051042203</v>
      </c>
      <c r="I32" s="22">
        <f>'Kalk-Ben'!I85-'Kalk-Ben'!H85</f>
        <v>25.007400510422045</v>
      </c>
      <c r="J32" s="22">
        <f>'Kalk-Ben'!J85-'Kalk-Ben'!I85</f>
        <v>25.007400510422073</v>
      </c>
      <c r="K32" s="22">
        <f>'Kalk-Ben'!K85-'Kalk-Ben'!J85</f>
        <v>25.007400510421988</v>
      </c>
      <c r="L32" s="22">
        <f>'Kalk-Ben'!L85-'Kalk-Ben'!K85</f>
        <v>25.007400510422087</v>
      </c>
      <c r="M32" s="22">
        <f>'Kalk-Ben'!M85-'Kalk-Ben'!L85</f>
        <v>25.007400510422002</v>
      </c>
      <c r="N32" s="22">
        <f>'Kalk-Ben'!N85-'Kalk-Ben'!M85</f>
        <v>25.007400510422059</v>
      </c>
      <c r="O32" s="22">
        <f>'Kalk-Ben'!O85-'Kalk-Ben'!N85</f>
        <v>25.007400510422087</v>
      </c>
      <c r="P32" s="1" t="s">
        <v>383</v>
      </c>
    </row>
    <row r="33" spans="1:18" s="1" customFormat="1">
      <c r="A33" s="1" t="s">
        <v>555</v>
      </c>
      <c r="F33" s="22">
        <f>'Kal-Diis'!F85-'Kal-Diis'!E85</f>
        <v>8.9315142270925332</v>
      </c>
      <c r="G33" s="22">
        <f>'Kal-Diis'!G85-'Kal-Diis'!F85</f>
        <v>25.137405989388014</v>
      </c>
      <c r="H33" s="22">
        <f>'Kal-Diis'!H85-'Kal-Diis'!G85</f>
        <v>33.35772079990258</v>
      </c>
      <c r="I33" s="22">
        <f>'Kal-Diis'!I85-'Kal-Diis'!H85</f>
        <v>33.35772079990258</v>
      </c>
      <c r="J33" s="22">
        <f>'Kal-Diis'!J85-'Kal-Diis'!I85</f>
        <v>33.357720799902623</v>
      </c>
      <c r="K33" s="22">
        <f>'Kal-Diis'!K85-'Kal-Diis'!J85</f>
        <v>33.357720799902552</v>
      </c>
      <c r="L33" s="22">
        <f>'Kal-Diis'!L85-'Kal-Diis'!K85</f>
        <v>33.35772079990258</v>
      </c>
      <c r="M33" s="22">
        <f>'Kal-Diis'!M85-'Kal-Diis'!L85</f>
        <v>33.35772079990258</v>
      </c>
      <c r="N33" s="22">
        <f>'Kal-Diis'!N85-'Kal-Diis'!M85</f>
        <v>33.357720799902694</v>
      </c>
      <c r="O33" s="22">
        <f>'Kal-Diis'!O85-'Kal-Diis'!N85</f>
        <v>33.357720799902495</v>
      </c>
      <c r="P33" s="1" t="s">
        <v>383</v>
      </c>
      <c r="R33" s="130"/>
    </row>
    <row r="34" spans="1:18" s="1" customFormat="1">
      <c r="A34" s="1" t="s">
        <v>556</v>
      </c>
      <c r="F34" s="22">
        <f>'Kalk-Gaas'!F102-'Kalk-Gaas'!E102</f>
        <v>11.298342680939278</v>
      </c>
      <c r="G34" s="22">
        <f>'Kalk-Gaas'!G102-'Kalk-Gaas'!F102</f>
        <v>15.907797110586596</v>
      </c>
      <c r="H34" s="22">
        <f>'Kalk-Gaas'!H102-'Kalk-Gaas'!G102</f>
        <v>18.262003324029191</v>
      </c>
      <c r="I34" s="22">
        <f>'Kalk-Gaas'!I102-'Kalk-Gaas'!H102</f>
        <v>18.26200332402918</v>
      </c>
      <c r="J34" s="22">
        <f>'Kalk-Gaas'!J102-'Kalk-Gaas'!I102</f>
        <v>18.262003324029195</v>
      </c>
      <c r="K34" s="22">
        <f>'Kalk-Gaas'!K102-'Kalk-Gaas'!J102</f>
        <v>18.26200332402918</v>
      </c>
      <c r="L34" s="22">
        <f>'Kalk-Gaas'!L102-'Kalk-Gaas'!K102</f>
        <v>18.26200332402918</v>
      </c>
      <c r="M34" s="22">
        <f>'Kalk-Gaas'!M102-'Kalk-Gaas'!L102</f>
        <v>18.262003324029195</v>
      </c>
      <c r="N34" s="22">
        <f>'Kalk-Gaas'!N102-'Kalk-Gaas'!M102</f>
        <v>18.262003324029195</v>
      </c>
      <c r="O34" s="22">
        <f>'Kalk-Gaas'!O102-'Kalk-Gaas'!N102</f>
        <v>18.262003324029195</v>
      </c>
      <c r="P34" s="1" t="s">
        <v>383</v>
      </c>
    </row>
    <row r="35" spans="1:18" s="1" customFormat="1">
      <c r="A35" s="1" t="s">
        <v>557</v>
      </c>
      <c r="F35" s="22">
        <f>'Kalk-Sooj'!F85-'Kalk-Sooj'!E85</f>
        <v>38.30278634333753</v>
      </c>
      <c r="G35" s="22">
        <f>'Kalk-Sooj'!G85-'Kalk-Sooj'!F85</f>
        <v>42.633965552797349</v>
      </c>
      <c r="H35" s="22">
        <f>'Kalk-Sooj'!H85-'Kalk-Sooj'!G85</f>
        <v>45.039359985296414</v>
      </c>
      <c r="I35" s="22">
        <f>'Kalk-Sooj'!I85-'Kalk-Sooj'!H85</f>
        <v>45.0393599852964</v>
      </c>
      <c r="J35" s="22">
        <f>'Kalk-Sooj'!J85-'Kalk-Sooj'!I85</f>
        <v>45.039359985296386</v>
      </c>
      <c r="K35" s="22">
        <f>'Kalk-Sooj'!K85-'Kalk-Sooj'!J85</f>
        <v>45.039359985296443</v>
      </c>
      <c r="L35" s="22">
        <f>'Kalk-Sooj'!L85-'Kalk-Sooj'!K85</f>
        <v>45.039359985296358</v>
      </c>
      <c r="M35" s="22">
        <f>'Kalk-Sooj'!M85-'Kalk-Sooj'!L85</f>
        <v>45.039359985296414</v>
      </c>
      <c r="N35" s="22">
        <f>'Kalk-Sooj'!N85-'Kalk-Sooj'!M85</f>
        <v>45.039359985296414</v>
      </c>
      <c r="O35" s="22">
        <f>'Kalk-Sooj'!O85-'Kalk-Sooj'!N85</f>
        <v>45.039359985296414</v>
      </c>
      <c r="P35" s="1" t="s">
        <v>383</v>
      </c>
      <c r="Q35" s="130"/>
    </row>
    <row r="36" spans="1:18" s="1" customFormat="1">
      <c r="A36" s="1" t="s">
        <v>558</v>
      </c>
      <c r="F36" s="22">
        <f>'Kalk-Puit'!F86-'Kalk-Puit'!E86</f>
        <v>0.47447103024292969</v>
      </c>
      <c r="G36" s="22">
        <f>'Kalk-Puit'!G86-'Kalk-Puit'!F86</f>
        <v>0.47447103024292969</v>
      </c>
      <c r="H36" s="22">
        <f>'Kalk-Puit'!H86-'Kalk-Puit'!G86</f>
        <v>0.47447103024292958</v>
      </c>
      <c r="I36" s="22">
        <f>'Kalk-Puit'!I86-'Kalk-Puit'!H86</f>
        <v>0.4744710302429298</v>
      </c>
      <c r="J36" s="22">
        <f>'Kalk-Puit'!J86-'Kalk-Puit'!I86</f>
        <v>0.47447103024292936</v>
      </c>
      <c r="K36" s="22">
        <f>'Kalk-Puit'!K86-'Kalk-Puit'!J86</f>
        <v>0.4744710302429298</v>
      </c>
      <c r="L36" s="22">
        <f>'Kalk-Puit'!L86-'Kalk-Puit'!K86</f>
        <v>0.4744710302429298</v>
      </c>
      <c r="M36" s="22">
        <f>'Kalk-Puit'!M86-'Kalk-Puit'!L86</f>
        <v>0.4744710302429298</v>
      </c>
      <c r="N36" s="22">
        <f>'Kalk-Puit'!N86-'Kalk-Puit'!M86</f>
        <v>0.47447103024293025</v>
      </c>
      <c r="O36" s="22">
        <f>'Kalk-Puit'!O86-'Kalk-Puit'!N86</f>
        <v>0.47447103024292847</v>
      </c>
      <c r="P36" s="1" t="s">
        <v>383</v>
      </c>
    </row>
    <row r="37" spans="1:18" s="1" customFormat="1">
      <c r="A37" s="1" t="s">
        <v>559</v>
      </c>
      <c r="F37" s="22">
        <f>'Kalk-PJäät'!F86-'Kalk-PJäät'!E86</f>
        <v>0.19980718753893864</v>
      </c>
      <c r="G37" s="22">
        <f>'Kalk-PJäät'!G86-'Kalk-PJäät'!F86</f>
        <v>0.19980718753893864</v>
      </c>
      <c r="H37" s="22">
        <f>'Kalk-PJäät'!H86-'Kalk-PJäät'!G86</f>
        <v>0.19980718753893872</v>
      </c>
      <c r="I37" s="22">
        <f>'Kalk-PJäät'!I86-'Kalk-PJäät'!H86</f>
        <v>0.19980718753893856</v>
      </c>
      <c r="J37" s="22">
        <f>'Kalk-PJäät'!J86-'Kalk-PJäät'!I86</f>
        <v>0.19980718753893889</v>
      </c>
      <c r="K37" s="22">
        <f>'Kalk-PJäät'!K86-'Kalk-PJäät'!J86</f>
        <v>0.19980718753893856</v>
      </c>
      <c r="L37" s="22">
        <f>'Kalk-PJäät'!L86-'Kalk-PJäät'!K86</f>
        <v>0.19980718753893867</v>
      </c>
      <c r="M37" s="22">
        <f>'Kalk-PJäät'!M86-'Kalk-PJäät'!L86</f>
        <v>0.19980718753893845</v>
      </c>
      <c r="N37" s="22">
        <f>'Kalk-PJäät'!N86-'Kalk-PJäät'!M86</f>
        <v>0.19980718753893933</v>
      </c>
      <c r="O37" s="22">
        <f>'Kalk-PJäät'!O86-'Kalk-PJäät'!N86</f>
        <v>0.19980718753893845</v>
      </c>
      <c r="P37" s="1" t="s">
        <v>383</v>
      </c>
    </row>
    <row r="38" spans="1:18" s="1" customFormat="1">
      <c r="A38" s="1" t="s">
        <v>560</v>
      </c>
      <c r="F38" s="22">
        <f>'Kalk-EMD'!F85-'Kalk-EMD'!E85</f>
        <v>2.7275535286474901</v>
      </c>
      <c r="G38" s="22">
        <f>'Kalk-EMD'!G85-'Kalk-EMD'!F85</f>
        <v>3.5010375134400316</v>
      </c>
      <c r="H38" s="22">
        <f>'Kalk-EMD'!H85-'Kalk-EMD'!G85</f>
        <v>3.8900985306984124</v>
      </c>
      <c r="I38" s="22">
        <f>'Kalk-EMD'!I85-'Kalk-EMD'!H85</f>
        <v>3.8900985306984133</v>
      </c>
      <c r="J38" s="22">
        <f>'Kalk-EMD'!J85-'Kalk-EMD'!I85</f>
        <v>3.8900985306984115</v>
      </c>
      <c r="K38" s="22">
        <f>'Kalk-EMD'!K85-'Kalk-EMD'!J85</f>
        <v>3.8900985306984133</v>
      </c>
      <c r="L38" s="22">
        <f>'Kalk-EMD'!L85-'Kalk-EMD'!K85</f>
        <v>3.8900985306984097</v>
      </c>
      <c r="M38" s="22">
        <f>'Kalk-EMD'!M85-'Kalk-EMD'!L85</f>
        <v>3.8900985306984133</v>
      </c>
      <c r="N38" s="22">
        <f>'Kalk-EMD'!N85-'Kalk-EMD'!M85</f>
        <v>3.8900985306984097</v>
      </c>
      <c r="O38" s="22">
        <f>'Kalk-EMD'!O85-'Kalk-EMD'!N85</f>
        <v>3.8900985306984168</v>
      </c>
      <c r="P38" s="1" t="s">
        <v>383</v>
      </c>
      <c r="Q38" s="130"/>
    </row>
    <row r="39" spans="1:18" s="14" customFormat="1">
      <c r="A39" s="14" t="s">
        <v>561</v>
      </c>
      <c r="F39" s="32">
        <f>SUM(F31:F38)</f>
        <v>93.546043712610043</v>
      </c>
      <c r="G39" s="32">
        <f t="shared" ref="G39:O39" si="3">SUM(G31:G38)</f>
        <v>123.26405740997531</v>
      </c>
      <c r="H39" s="32">
        <f t="shared" si="3"/>
        <v>138.5404230510571</v>
      </c>
      <c r="I39" s="32">
        <f t="shared" si="3"/>
        <v>138.5404230510571</v>
      </c>
      <c r="J39" s="32">
        <f t="shared" si="3"/>
        <v>138.54042305105719</v>
      </c>
      <c r="K39" s="32">
        <f t="shared" si="3"/>
        <v>138.54042305105708</v>
      </c>
      <c r="L39" s="32">
        <f t="shared" si="3"/>
        <v>138.54042305105708</v>
      </c>
      <c r="M39" s="32">
        <f t="shared" si="3"/>
        <v>138.54042305105708</v>
      </c>
      <c r="N39" s="32">
        <f t="shared" si="3"/>
        <v>138.54042305105725</v>
      </c>
      <c r="O39" s="32">
        <f t="shared" si="3"/>
        <v>138.5404230510571</v>
      </c>
      <c r="P39" s="12" t="s">
        <v>383</v>
      </c>
    </row>
    <row r="40" spans="1:18" s="14" customFormat="1">
      <c r="A40" s="14" t="s">
        <v>562</v>
      </c>
      <c r="F40" s="32">
        <f t="shared" ref="F40:O40" si="4">E40+F39</f>
        <v>93.546043712610043</v>
      </c>
      <c r="G40" s="32">
        <f t="shared" si="4"/>
        <v>216.81010112258537</v>
      </c>
      <c r="H40" s="32">
        <f t="shared" si="4"/>
        <v>355.3505241736425</v>
      </c>
      <c r="I40" s="32">
        <f t="shared" si="4"/>
        <v>493.89094722469963</v>
      </c>
      <c r="J40" s="32">
        <f t="shared" si="4"/>
        <v>632.43137027575676</v>
      </c>
      <c r="K40" s="32">
        <f t="shared" si="4"/>
        <v>770.97179332681389</v>
      </c>
      <c r="L40" s="32">
        <f t="shared" si="4"/>
        <v>909.51221637787103</v>
      </c>
      <c r="M40" s="32">
        <f t="shared" si="4"/>
        <v>1048.0526394289282</v>
      </c>
      <c r="N40" s="32">
        <f t="shared" si="4"/>
        <v>1186.5930624799853</v>
      </c>
      <c r="O40" s="32">
        <f t="shared" si="4"/>
        <v>1325.1334855310424</v>
      </c>
      <c r="P40" s="12" t="s">
        <v>383</v>
      </c>
    </row>
    <row r="41" spans="1:18" s="1" customFormat="1">
      <c r="A41" s="14"/>
    </row>
    <row r="42" spans="1:18" s="1" customFormat="1"/>
    <row r="43" spans="1:18" s="1" customFormat="1">
      <c r="G43" s="130"/>
    </row>
    <row r="44" spans="1:18" s="1" customFormat="1">
      <c r="F44" s="130"/>
    </row>
    <row r="45" spans="1:18" s="1" customFormat="1"/>
    <row r="46" spans="1:18" s="1" customFormat="1"/>
    <row r="47" spans="1:18" s="1" customFormat="1"/>
    <row r="48" spans="1:1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sheetData>
  <pageMargins left="0.7" right="0.7" top="0.75" bottom="0.75" header="0.51180555555555496" footer="0.51180555555555496"/>
  <pageSetup scale="61" firstPageNumber="0" fitToHeight="0" orientation="landscape" verticalDpi="300" r:id="rId1"/>
  <headerFooter>
    <oddFooter>&amp;C&amp;7&amp;B&amp;"Arial"Document Classification: KPMG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27"/>
  <sheetViews>
    <sheetView showGridLines="0" zoomScale="85" zoomScaleNormal="85" workbookViewId="0">
      <selection activeCell="A324" sqref="A324:B324"/>
    </sheetView>
  </sheetViews>
  <sheetFormatPr defaultColWidth="8.5546875" defaultRowHeight="14.4"/>
  <cols>
    <col min="1" max="1" width="37.33203125" customWidth="1"/>
    <col min="2" max="2" width="13.109375" customWidth="1"/>
    <col min="3" max="3" width="12" customWidth="1"/>
    <col min="4" max="4" width="14.44140625" customWidth="1"/>
    <col min="5" max="5" width="15.5546875" customWidth="1"/>
    <col min="6" max="6" width="13.33203125" customWidth="1"/>
    <col min="7" max="14" width="12.5546875" bestFit="1" customWidth="1"/>
    <col min="15" max="15" width="12.6640625" bestFit="1" customWidth="1"/>
    <col min="16" max="16" width="10.109375" customWidth="1"/>
    <col min="17" max="17" width="10.6640625" style="101" customWidth="1"/>
  </cols>
  <sheetData>
    <row r="1" spans="1:17">
      <c r="A1" s="1"/>
      <c r="B1" s="1"/>
      <c r="C1" s="1"/>
      <c r="D1" s="1"/>
      <c r="E1" s="1"/>
      <c r="F1" s="1"/>
      <c r="G1" s="1"/>
      <c r="H1" s="1"/>
      <c r="I1" s="1"/>
      <c r="J1" s="1"/>
      <c r="K1" s="1"/>
      <c r="L1" s="1"/>
      <c r="M1" s="1"/>
      <c r="N1" s="1"/>
      <c r="O1" s="1"/>
      <c r="P1" s="1"/>
      <c r="Q1" s="93"/>
    </row>
    <row r="2" spans="1:17">
      <c r="A2" s="2" t="s">
        <v>13</v>
      </c>
      <c r="B2" s="3"/>
      <c r="C2" s="3"/>
      <c r="D2" s="3"/>
      <c r="E2" s="3"/>
      <c r="F2" s="3"/>
      <c r="G2" s="3"/>
      <c r="H2" s="3"/>
      <c r="I2" s="3"/>
      <c r="J2" s="3"/>
      <c r="K2" s="3"/>
      <c r="L2" s="3"/>
      <c r="M2" s="3"/>
      <c r="N2" s="3"/>
      <c r="O2" s="3"/>
      <c r="Q2"/>
    </row>
    <row r="3" spans="1:17">
      <c r="A3" s="1"/>
      <c r="B3" s="1"/>
      <c r="C3" s="1"/>
      <c r="D3" s="1"/>
      <c r="E3" s="1"/>
      <c r="F3" s="1"/>
      <c r="G3" s="1"/>
      <c r="H3" s="1"/>
      <c r="I3" s="1"/>
      <c r="J3" s="1"/>
      <c r="K3" s="1"/>
      <c r="L3" s="1"/>
      <c r="M3" s="1"/>
      <c r="N3" s="1"/>
      <c r="O3" s="1"/>
      <c r="Q3"/>
    </row>
    <row r="4" spans="1:17">
      <c r="A4" s="4"/>
      <c r="B4" s="4"/>
      <c r="C4" s="4"/>
      <c r="D4" s="4"/>
      <c r="E4" s="5" t="s">
        <v>14</v>
      </c>
      <c r="F4" s="6">
        <f>B10</f>
        <v>1</v>
      </c>
      <c r="G4" s="4">
        <f t="shared" ref="G4:O4" si="0">F4+1</f>
        <v>2</v>
      </c>
      <c r="H4" s="4">
        <f t="shared" si="0"/>
        <v>3</v>
      </c>
      <c r="I4" s="4">
        <f t="shared" si="0"/>
        <v>4</v>
      </c>
      <c r="J4" s="4">
        <f t="shared" si="0"/>
        <v>5</v>
      </c>
      <c r="K4" s="4">
        <f t="shared" si="0"/>
        <v>6</v>
      </c>
      <c r="L4" s="4">
        <f t="shared" si="0"/>
        <v>7</v>
      </c>
      <c r="M4" s="4">
        <f t="shared" si="0"/>
        <v>8</v>
      </c>
      <c r="N4" s="4">
        <f t="shared" si="0"/>
        <v>9</v>
      </c>
      <c r="O4" s="4">
        <f t="shared" si="0"/>
        <v>10</v>
      </c>
      <c r="Q4"/>
    </row>
    <row r="5" spans="1:17">
      <c r="A5" s="4"/>
      <c r="B5" s="4"/>
      <c r="C5" s="4"/>
      <c r="D5" s="4"/>
      <c r="E5" s="5" t="s">
        <v>15</v>
      </c>
      <c r="F5" s="7">
        <f>B11</f>
        <v>44197</v>
      </c>
      <c r="G5" s="7">
        <f t="shared" ref="G5:O5" si="1">F6+1</f>
        <v>44562</v>
      </c>
      <c r="H5" s="7">
        <f t="shared" si="1"/>
        <v>44927</v>
      </c>
      <c r="I5" s="7">
        <f t="shared" si="1"/>
        <v>45292</v>
      </c>
      <c r="J5" s="7">
        <f t="shared" si="1"/>
        <v>45658</v>
      </c>
      <c r="K5" s="7">
        <f t="shared" si="1"/>
        <v>46023</v>
      </c>
      <c r="L5" s="7">
        <f t="shared" si="1"/>
        <v>46388</v>
      </c>
      <c r="M5" s="7">
        <f t="shared" si="1"/>
        <v>46753</v>
      </c>
      <c r="N5" s="7">
        <f t="shared" si="1"/>
        <v>47119</v>
      </c>
      <c r="O5" s="7">
        <f t="shared" si="1"/>
        <v>47484</v>
      </c>
      <c r="Q5"/>
    </row>
    <row r="6" spans="1:17">
      <c r="A6" s="4"/>
      <c r="B6" s="4"/>
      <c r="C6" s="4"/>
      <c r="D6" s="4"/>
      <c r="E6" s="5" t="s">
        <v>16</v>
      </c>
      <c r="F6" s="7">
        <f>B12</f>
        <v>44561</v>
      </c>
      <c r="G6" s="7">
        <f>IF(G4&gt;=$B$14,$B$15+1,EDATE(G5,$B$13)-1)</f>
        <v>44926</v>
      </c>
      <c r="H6" s="7">
        <f t="shared" ref="H6:O6" si="2">IF(H4&gt;=$B$14,$B$15,EDATE(H5,$B$13)-1)</f>
        <v>45291</v>
      </c>
      <c r="I6" s="7">
        <f t="shared" si="2"/>
        <v>45657</v>
      </c>
      <c r="J6" s="7">
        <f t="shared" si="2"/>
        <v>46022</v>
      </c>
      <c r="K6" s="7">
        <f t="shared" si="2"/>
        <v>46387</v>
      </c>
      <c r="L6" s="7">
        <f t="shared" si="2"/>
        <v>46752</v>
      </c>
      <c r="M6" s="7">
        <f t="shared" si="2"/>
        <v>47118</v>
      </c>
      <c r="N6" s="7">
        <f t="shared" si="2"/>
        <v>47483</v>
      </c>
      <c r="O6" s="7">
        <f t="shared" si="2"/>
        <v>47848</v>
      </c>
      <c r="Q6"/>
    </row>
    <row r="7" spans="1:17">
      <c r="A7" s="1"/>
      <c r="B7" s="1"/>
      <c r="C7" s="1"/>
      <c r="D7" s="1"/>
      <c r="E7" s="1"/>
      <c r="F7" s="1"/>
      <c r="G7" s="1"/>
      <c r="H7" s="1"/>
      <c r="I7" s="1"/>
      <c r="J7" s="1"/>
      <c r="K7" s="1"/>
      <c r="L7" s="1"/>
      <c r="M7" s="1"/>
      <c r="N7" s="1"/>
      <c r="O7" s="1"/>
      <c r="P7" s="1"/>
      <c r="Q7" s="94"/>
    </row>
    <row r="8" spans="1:17" ht="15.6">
      <c r="A8" s="8" t="s">
        <v>17</v>
      </c>
      <c r="B8" s="1"/>
      <c r="C8" s="1"/>
      <c r="D8" s="1"/>
      <c r="E8" s="1"/>
      <c r="F8" s="1"/>
      <c r="G8" s="1"/>
      <c r="H8" s="1"/>
      <c r="I8" s="1"/>
      <c r="J8" s="1"/>
      <c r="K8" s="1"/>
      <c r="L8" s="1"/>
      <c r="M8" s="1"/>
      <c r="N8" s="1"/>
      <c r="O8" s="1"/>
      <c r="P8" s="1"/>
      <c r="Q8" s="94"/>
    </row>
    <row r="9" spans="1:17">
      <c r="A9" s="1"/>
      <c r="B9" s="1"/>
      <c r="C9" s="1"/>
      <c r="D9" s="1"/>
      <c r="E9" s="1"/>
      <c r="F9" s="1"/>
      <c r="G9" s="1"/>
      <c r="H9" s="1"/>
      <c r="I9" s="1"/>
      <c r="J9" s="1"/>
      <c r="K9" s="1"/>
      <c r="L9" s="1"/>
      <c r="M9" s="1"/>
      <c r="N9" s="1"/>
      <c r="O9" s="1"/>
      <c r="P9" s="9"/>
      <c r="Q9" s="95" t="s">
        <v>18</v>
      </c>
    </row>
    <row r="10" spans="1:17">
      <c r="A10" s="1" t="s">
        <v>19</v>
      </c>
      <c r="B10" s="10">
        <v>1</v>
      </c>
      <c r="C10" s="1" t="s">
        <v>20</v>
      </c>
      <c r="D10" s="1"/>
      <c r="E10" s="1"/>
      <c r="F10" s="1"/>
      <c r="G10" s="1"/>
      <c r="H10" s="1"/>
      <c r="I10" s="1"/>
      <c r="J10" s="1"/>
      <c r="K10" s="1"/>
      <c r="L10" s="1"/>
      <c r="M10" s="1"/>
      <c r="N10" s="1"/>
      <c r="O10" s="1"/>
      <c r="P10" s="1"/>
      <c r="Q10" s="94"/>
    </row>
    <row r="11" spans="1:17">
      <c r="A11" s="1" t="s">
        <v>21</v>
      </c>
      <c r="B11" s="11">
        <v>44197</v>
      </c>
      <c r="C11" s="1" t="s">
        <v>22</v>
      </c>
      <c r="D11" s="1"/>
      <c r="E11" s="1"/>
      <c r="F11" s="1"/>
      <c r="G11" s="1"/>
      <c r="H11" s="1"/>
      <c r="I11" s="1"/>
      <c r="J11" s="1"/>
      <c r="K11" s="1"/>
      <c r="L11" s="1"/>
      <c r="M11" s="1"/>
      <c r="N11" s="1"/>
      <c r="O11" s="1"/>
      <c r="P11" s="1"/>
      <c r="Q11" s="94"/>
    </row>
    <row r="12" spans="1:17">
      <c r="A12" s="1" t="s">
        <v>23</v>
      </c>
      <c r="B12" s="11">
        <v>44561</v>
      </c>
      <c r="C12" s="1" t="s">
        <v>22</v>
      </c>
      <c r="D12" s="1"/>
      <c r="E12" s="1"/>
      <c r="F12" s="1"/>
      <c r="G12" s="1"/>
      <c r="H12" s="1"/>
      <c r="I12" s="1"/>
      <c r="J12" s="1"/>
      <c r="K12" s="1"/>
      <c r="L12" s="1"/>
      <c r="M12" s="1"/>
      <c r="N12" s="1"/>
      <c r="O12" s="1"/>
      <c r="P12" s="1"/>
      <c r="Q12" s="94"/>
    </row>
    <row r="13" spans="1:17">
      <c r="A13" s="1" t="s">
        <v>24</v>
      </c>
      <c r="B13" s="10">
        <v>12</v>
      </c>
      <c r="C13" s="1" t="s">
        <v>25</v>
      </c>
      <c r="D13" s="1"/>
      <c r="E13" s="1"/>
      <c r="F13" s="1"/>
      <c r="G13" s="1"/>
      <c r="H13" s="1"/>
      <c r="I13" s="1"/>
      <c r="J13" s="1"/>
      <c r="K13" s="1"/>
      <c r="L13" s="1"/>
      <c r="M13" s="1"/>
      <c r="N13" s="1"/>
      <c r="O13" s="1"/>
      <c r="P13" s="1"/>
      <c r="Q13" s="94"/>
    </row>
    <row r="14" spans="1:17">
      <c r="A14" s="1" t="s">
        <v>26</v>
      </c>
      <c r="B14" s="10">
        <v>10</v>
      </c>
      <c r="C14" s="1" t="s">
        <v>27</v>
      </c>
      <c r="D14" s="1"/>
      <c r="E14" s="1"/>
      <c r="F14" s="1"/>
      <c r="G14" s="1"/>
      <c r="H14" s="1"/>
      <c r="I14" s="1"/>
      <c r="J14" s="1"/>
      <c r="K14" s="1"/>
      <c r="L14" s="1"/>
      <c r="M14" s="1"/>
      <c r="N14" s="1"/>
      <c r="O14" s="1"/>
      <c r="P14" s="1"/>
      <c r="Q14" s="94"/>
    </row>
    <row r="15" spans="1:17">
      <c r="A15" s="1" t="s">
        <v>28</v>
      </c>
      <c r="B15" s="11">
        <f>DATE(YEAR(B11)+B14, MONTH(B11), DAY(B11))-1</f>
        <v>47848</v>
      </c>
      <c r="C15" s="1" t="s">
        <v>22</v>
      </c>
      <c r="D15" s="1"/>
      <c r="E15" s="1"/>
      <c r="F15" s="1"/>
      <c r="G15" s="1"/>
      <c r="H15" s="1"/>
      <c r="I15" s="1"/>
      <c r="J15" s="1"/>
      <c r="K15" s="1"/>
      <c r="L15" s="1"/>
      <c r="M15" s="1"/>
      <c r="N15" s="1"/>
      <c r="O15" s="1"/>
      <c r="P15" s="1"/>
      <c r="Q15" s="94"/>
    </row>
    <row r="16" spans="1:17">
      <c r="A16" s="1"/>
      <c r="B16" s="1"/>
      <c r="C16" s="1"/>
      <c r="D16" s="1"/>
      <c r="E16" s="1"/>
      <c r="F16" s="1"/>
      <c r="G16" s="1"/>
      <c r="H16" s="1"/>
      <c r="I16" s="1"/>
      <c r="J16" s="1"/>
      <c r="K16" s="1"/>
      <c r="L16" s="1"/>
      <c r="M16" s="1"/>
      <c r="N16" s="1"/>
      <c r="O16" s="1"/>
      <c r="P16" s="1"/>
      <c r="Q16" s="94"/>
    </row>
    <row r="17" spans="1:17" ht="15.6">
      <c r="A17" s="8" t="s">
        <v>29</v>
      </c>
      <c r="B17" s="1"/>
      <c r="C17" s="1"/>
      <c r="D17" s="1"/>
      <c r="E17" s="1"/>
      <c r="F17" s="1"/>
      <c r="G17" s="1"/>
      <c r="H17" s="1"/>
      <c r="I17" s="1"/>
      <c r="J17" s="1"/>
      <c r="K17" s="1"/>
      <c r="L17" s="1"/>
      <c r="M17" s="1"/>
      <c r="N17" s="1"/>
      <c r="O17" s="1"/>
      <c r="P17" s="1"/>
      <c r="Q17" s="94"/>
    </row>
    <row r="18" spans="1:17">
      <c r="A18" s="12" t="s">
        <v>30</v>
      </c>
      <c r="B18" s="13">
        <v>3.6</v>
      </c>
      <c r="C18" s="1"/>
      <c r="D18" s="1"/>
      <c r="E18" s="1"/>
      <c r="F18" s="1"/>
      <c r="G18" s="1"/>
      <c r="H18" s="1"/>
      <c r="I18" s="1"/>
      <c r="J18" s="1"/>
      <c r="K18" s="1"/>
      <c r="L18" s="1"/>
      <c r="M18" s="1"/>
      <c r="N18" s="1"/>
      <c r="O18" s="1"/>
      <c r="P18" s="1"/>
      <c r="Q18" s="94"/>
    </row>
    <row r="19" spans="1:17">
      <c r="A19" s="12" t="s">
        <v>31</v>
      </c>
      <c r="B19" s="10">
        <v>1000</v>
      </c>
      <c r="C19" s="1"/>
      <c r="D19" s="1"/>
      <c r="E19" s="1"/>
      <c r="F19" s="1"/>
      <c r="G19" s="1"/>
      <c r="H19" s="1"/>
      <c r="I19" s="1"/>
      <c r="J19" s="1"/>
      <c r="K19" s="1"/>
      <c r="L19" s="1"/>
      <c r="M19" s="1"/>
      <c r="N19" s="1"/>
      <c r="O19" s="1"/>
      <c r="P19" s="1"/>
      <c r="Q19" s="94"/>
    </row>
    <row r="20" spans="1:17">
      <c r="A20" s="14"/>
      <c r="B20" s="1"/>
      <c r="C20" s="1"/>
      <c r="D20" s="1"/>
      <c r="E20" s="1"/>
      <c r="F20" s="1"/>
      <c r="G20" s="1"/>
      <c r="H20" s="1"/>
      <c r="I20" s="1"/>
      <c r="J20" s="1"/>
      <c r="K20" s="1"/>
      <c r="L20" s="1"/>
      <c r="M20" s="1"/>
      <c r="N20" s="1"/>
      <c r="O20" s="1"/>
      <c r="P20" s="1"/>
      <c r="Q20" s="94"/>
    </row>
    <row r="21" spans="1:17">
      <c r="A21" s="14"/>
      <c r="B21" s="1"/>
      <c r="C21" s="1"/>
      <c r="D21" s="1"/>
      <c r="E21" s="1"/>
      <c r="F21" s="1"/>
      <c r="G21" s="1"/>
      <c r="H21" s="1"/>
      <c r="I21" s="1"/>
      <c r="J21" s="1"/>
      <c r="K21" s="1"/>
      <c r="L21" s="1"/>
      <c r="M21" s="1"/>
      <c r="N21" s="1"/>
      <c r="O21" s="1"/>
      <c r="P21" s="1"/>
      <c r="Q21" s="94"/>
    </row>
    <row r="22" spans="1:17" ht="15.6">
      <c r="A22" s="8" t="s">
        <v>32</v>
      </c>
      <c r="B22" s="1"/>
      <c r="C22" s="1"/>
      <c r="D22" s="1"/>
      <c r="E22" s="1"/>
      <c r="F22" s="1"/>
      <c r="G22" s="1"/>
      <c r="H22" s="1"/>
      <c r="I22" s="1"/>
      <c r="J22" s="1"/>
      <c r="K22" s="1"/>
      <c r="L22" s="1"/>
      <c r="M22" s="1"/>
      <c r="N22" s="1"/>
      <c r="O22" s="1"/>
      <c r="P22" s="1"/>
      <c r="Q22" s="94"/>
    </row>
    <row r="23" spans="1:17">
      <c r="A23" s="14"/>
      <c r="B23" s="1"/>
      <c r="C23" s="1"/>
      <c r="D23" s="1"/>
      <c r="E23" s="1"/>
      <c r="F23" s="1"/>
      <c r="G23" s="1"/>
      <c r="H23" s="1"/>
      <c r="I23" s="1"/>
      <c r="J23" s="1"/>
      <c r="K23" s="1"/>
      <c r="L23" s="1"/>
      <c r="M23" s="1"/>
      <c r="N23" s="1"/>
      <c r="O23" s="1"/>
      <c r="P23" s="1"/>
      <c r="Q23" s="94"/>
    </row>
    <row r="24" spans="1:17">
      <c r="A24" s="14" t="s">
        <v>33</v>
      </c>
      <c r="B24" s="1"/>
      <c r="C24" s="1"/>
      <c r="D24" s="1"/>
      <c r="E24" s="1"/>
      <c r="F24" s="1"/>
      <c r="G24" s="1"/>
      <c r="H24" s="1"/>
      <c r="I24" s="1"/>
      <c r="J24" s="1"/>
      <c r="K24" s="1"/>
      <c r="L24" s="1"/>
      <c r="M24" s="1"/>
      <c r="N24" s="1"/>
      <c r="O24" s="1"/>
      <c r="P24" s="1"/>
      <c r="Q24" s="94"/>
    </row>
    <row r="25" spans="1:17">
      <c r="A25" s="1" t="s">
        <v>34</v>
      </c>
      <c r="B25" s="1"/>
      <c r="C25" s="1"/>
      <c r="D25" s="15"/>
      <c r="E25" s="1"/>
      <c r="F25" s="10">
        <v>6696</v>
      </c>
      <c r="G25" s="10">
        <v>6696</v>
      </c>
      <c r="H25" s="10">
        <v>6696</v>
      </c>
      <c r="I25" s="10">
        <v>6696</v>
      </c>
      <c r="J25" s="10">
        <v>6696</v>
      </c>
      <c r="K25" s="10">
        <v>6696</v>
      </c>
      <c r="L25" s="10">
        <v>6696</v>
      </c>
      <c r="M25" s="10">
        <v>6696</v>
      </c>
      <c r="N25" s="10">
        <v>6696</v>
      </c>
      <c r="O25" s="10">
        <v>6696</v>
      </c>
      <c r="P25" s="1" t="s">
        <v>35</v>
      </c>
      <c r="Q25" s="124" t="s">
        <v>36</v>
      </c>
    </row>
    <row r="26" spans="1:17">
      <c r="A26" s="12" t="s">
        <v>37</v>
      </c>
      <c r="B26" s="12"/>
      <c r="C26" s="12"/>
      <c r="D26" s="12"/>
      <c r="E26" s="12"/>
      <c r="F26" s="10">
        <v>19552</v>
      </c>
      <c r="G26" s="10">
        <v>19552</v>
      </c>
      <c r="H26" s="10">
        <v>19552</v>
      </c>
      <c r="I26" s="10">
        <v>19552</v>
      </c>
      <c r="J26" s="10">
        <v>19552</v>
      </c>
      <c r="K26" s="10">
        <v>19552</v>
      </c>
      <c r="L26" s="10">
        <v>19552</v>
      </c>
      <c r="M26" s="10">
        <v>19552</v>
      </c>
      <c r="N26" s="10">
        <v>19552</v>
      </c>
      <c r="O26" s="10">
        <v>19552</v>
      </c>
      <c r="P26" s="12" t="s">
        <v>35</v>
      </c>
      <c r="Q26" s="124" t="s">
        <v>36</v>
      </c>
    </row>
    <row r="27" spans="1:17">
      <c r="A27" s="1" t="s">
        <v>38</v>
      </c>
      <c r="B27" s="1"/>
      <c r="C27" s="1"/>
      <c r="D27" s="1"/>
      <c r="E27" s="1"/>
      <c r="F27" s="73">
        <v>0.48</v>
      </c>
      <c r="G27" s="73">
        <v>0.48</v>
      </c>
      <c r="H27" s="73">
        <v>0.48</v>
      </c>
      <c r="I27" s="73">
        <v>0.48</v>
      </c>
      <c r="J27" s="73">
        <v>0.48</v>
      </c>
      <c r="K27" s="73">
        <v>0.48</v>
      </c>
      <c r="L27" s="73">
        <v>0.48</v>
      </c>
      <c r="M27" s="73">
        <v>0.48</v>
      </c>
      <c r="N27" s="73">
        <v>0.48</v>
      </c>
      <c r="O27" s="73">
        <v>0.48</v>
      </c>
      <c r="P27" s="1"/>
      <c r="Q27" s="94" t="s">
        <v>39</v>
      </c>
    </row>
    <row r="28" spans="1:17">
      <c r="A28" s="1" t="s">
        <v>34</v>
      </c>
      <c r="B28" s="1"/>
      <c r="C28" s="1"/>
      <c r="D28" s="1"/>
      <c r="E28" s="1"/>
      <c r="F28" s="17">
        <f t="shared" ref="F28:O28" si="3">F25/$B$18*$B$19</f>
        <v>1860000</v>
      </c>
      <c r="G28" s="17">
        <f t="shared" si="3"/>
        <v>1860000</v>
      </c>
      <c r="H28" s="17">
        <f t="shared" si="3"/>
        <v>1860000</v>
      </c>
      <c r="I28" s="17">
        <f t="shared" si="3"/>
        <v>1860000</v>
      </c>
      <c r="J28" s="17">
        <f t="shared" si="3"/>
        <v>1860000</v>
      </c>
      <c r="K28" s="17">
        <f t="shared" si="3"/>
        <v>1860000</v>
      </c>
      <c r="L28" s="17">
        <f t="shared" si="3"/>
        <v>1860000</v>
      </c>
      <c r="M28" s="17">
        <f t="shared" si="3"/>
        <v>1860000</v>
      </c>
      <c r="N28" s="17">
        <f t="shared" si="3"/>
        <v>1860000</v>
      </c>
      <c r="O28" s="17">
        <f t="shared" si="3"/>
        <v>1860000</v>
      </c>
      <c r="P28" s="1" t="s">
        <v>40</v>
      </c>
      <c r="Q28" s="94"/>
    </row>
    <row r="29" spans="1:17">
      <c r="A29" s="1" t="s">
        <v>37</v>
      </c>
      <c r="B29" s="1"/>
      <c r="C29" s="1"/>
      <c r="D29" s="15"/>
      <c r="E29" s="1"/>
      <c r="F29" s="17">
        <f t="shared" ref="F29:O29" si="4">F26/$B$18*$B$19</f>
        <v>5431111.111111111</v>
      </c>
      <c r="G29" s="17">
        <f t="shared" si="4"/>
        <v>5431111.111111111</v>
      </c>
      <c r="H29" s="17">
        <f t="shared" si="4"/>
        <v>5431111.111111111</v>
      </c>
      <c r="I29" s="17">
        <f t="shared" si="4"/>
        <v>5431111.111111111</v>
      </c>
      <c r="J29" s="17">
        <f t="shared" si="4"/>
        <v>5431111.111111111</v>
      </c>
      <c r="K29" s="17">
        <f t="shared" si="4"/>
        <v>5431111.111111111</v>
      </c>
      <c r="L29" s="17">
        <f t="shared" si="4"/>
        <v>5431111.111111111</v>
      </c>
      <c r="M29" s="17">
        <f t="shared" si="4"/>
        <v>5431111.111111111</v>
      </c>
      <c r="N29" s="17">
        <f t="shared" si="4"/>
        <v>5431111.111111111</v>
      </c>
      <c r="O29" s="17">
        <f t="shared" si="4"/>
        <v>5431111.111111111</v>
      </c>
      <c r="P29" s="1" t="s">
        <v>40</v>
      </c>
      <c r="Q29" s="94"/>
    </row>
    <row r="30" spans="1:17">
      <c r="A30" s="9" t="s">
        <v>41</v>
      </c>
      <c r="B30" s="1"/>
      <c r="C30" s="1"/>
      <c r="D30" s="15"/>
      <c r="E30" s="15"/>
      <c r="F30" s="17">
        <f t="shared" ref="F30:O30" si="5">F29*F27</f>
        <v>2606933.333333333</v>
      </c>
      <c r="G30" s="17">
        <f t="shared" si="5"/>
        <v>2606933.333333333</v>
      </c>
      <c r="H30" s="17">
        <f t="shared" si="5"/>
        <v>2606933.333333333</v>
      </c>
      <c r="I30" s="17">
        <f t="shared" si="5"/>
        <v>2606933.333333333</v>
      </c>
      <c r="J30" s="17">
        <f t="shared" si="5"/>
        <v>2606933.333333333</v>
      </c>
      <c r="K30" s="17">
        <f t="shared" si="5"/>
        <v>2606933.333333333</v>
      </c>
      <c r="L30" s="17">
        <f t="shared" si="5"/>
        <v>2606933.333333333</v>
      </c>
      <c r="M30" s="17">
        <f t="shared" si="5"/>
        <v>2606933.333333333</v>
      </c>
      <c r="N30" s="17">
        <f t="shared" si="5"/>
        <v>2606933.333333333</v>
      </c>
      <c r="O30" s="17">
        <f t="shared" si="5"/>
        <v>2606933.333333333</v>
      </c>
      <c r="P30" s="1" t="s">
        <v>40</v>
      </c>
      <c r="Q30" s="94"/>
    </row>
    <row r="31" spans="1:17">
      <c r="A31" s="9" t="s">
        <v>42</v>
      </c>
      <c r="B31" s="1"/>
      <c r="C31" s="1"/>
      <c r="D31" s="15"/>
      <c r="E31" s="1"/>
      <c r="F31" s="17">
        <f t="shared" ref="F31:O31" si="6">F29-F30</f>
        <v>2824177.777777778</v>
      </c>
      <c r="G31" s="17">
        <f t="shared" si="6"/>
        <v>2824177.777777778</v>
      </c>
      <c r="H31" s="17">
        <f t="shared" si="6"/>
        <v>2824177.777777778</v>
      </c>
      <c r="I31" s="17">
        <f t="shared" si="6"/>
        <v>2824177.777777778</v>
      </c>
      <c r="J31" s="17">
        <f t="shared" si="6"/>
        <v>2824177.777777778</v>
      </c>
      <c r="K31" s="17">
        <f t="shared" si="6"/>
        <v>2824177.777777778</v>
      </c>
      <c r="L31" s="17">
        <f t="shared" si="6"/>
        <v>2824177.777777778</v>
      </c>
      <c r="M31" s="17">
        <f t="shared" si="6"/>
        <v>2824177.777777778</v>
      </c>
      <c r="N31" s="17">
        <f t="shared" si="6"/>
        <v>2824177.777777778</v>
      </c>
      <c r="O31" s="17">
        <f t="shared" si="6"/>
        <v>2824177.777777778</v>
      </c>
      <c r="P31" s="1" t="s">
        <v>40</v>
      </c>
      <c r="Q31" s="94"/>
    </row>
    <row r="32" spans="1:17">
      <c r="A32" s="1"/>
      <c r="B32" s="1"/>
      <c r="C32" s="1"/>
      <c r="D32" s="1"/>
      <c r="E32" s="1"/>
      <c r="F32" s="1"/>
      <c r="G32" s="1"/>
      <c r="H32" s="1"/>
      <c r="I32" s="1"/>
      <c r="J32" s="1"/>
      <c r="K32" s="1"/>
      <c r="L32" s="1"/>
      <c r="M32" s="1"/>
      <c r="N32" s="1"/>
      <c r="O32" s="1"/>
      <c r="P32" s="1"/>
      <c r="Q32" s="94"/>
    </row>
    <row r="33" spans="1:17" ht="15.6" customHeight="1">
      <c r="A33" s="14" t="s">
        <v>43</v>
      </c>
      <c r="B33" s="1"/>
      <c r="C33" s="1"/>
      <c r="D33" s="1"/>
      <c r="E33" s="1"/>
      <c r="F33" s="1"/>
      <c r="G33" s="1"/>
      <c r="H33" s="1"/>
      <c r="I33" s="1"/>
      <c r="J33" s="1"/>
      <c r="K33" s="1"/>
      <c r="L33" s="1"/>
      <c r="M33" s="1"/>
      <c r="N33" s="1"/>
      <c r="O33" s="1"/>
      <c r="P33" s="1"/>
      <c r="Q33" s="94"/>
    </row>
    <row r="34" spans="1:17">
      <c r="A34" s="12" t="s">
        <v>44</v>
      </c>
      <c r="B34" s="1"/>
      <c r="C34" s="1"/>
      <c r="D34" s="1"/>
      <c r="E34" s="1"/>
      <c r="F34" s="10">
        <v>261000</v>
      </c>
      <c r="G34" s="10">
        <v>261000</v>
      </c>
      <c r="H34" s="10">
        <v>261000</v>
      </c>
      <c r="I34" s="10">
        <v>261000</v>
      </c>
      <c r="J34" s="10">
        <v>261000</v>
      </c>
      <c r="K34" s="10">
        <v>261000</v>
      </c>
      <c r="L34" s="10">
        <v>261000</v>
      </c>
      <c r="M34" s="10">
        <v>261000</v>
      </c>
      <c r="N34" s="10">
        <v>261000</v>
      </c>
      <c r="O34" s="10">
        <v>261000</v>
      </c>
      <c r="P34" s="1" t="s">
        <v>45</v>
      </c>
      <c r="Q34" s="122" t="s">
        <v>46</v>
      </c>
    </row>
    <row r="35" spans="1:17">
      <c r="A35" s="12" t="s">
        <v>44</v>
      </c>
      <c r="B35" s="1"/>
      <c r="C35" s="1"/>
      <c r="D35" s="1"/>
      <c r="E35" s="1"/>
      <c r="F35" s="10">
        <v>11352</v>
      </c>
      <c r="G35" s="10">
        <v>11352</v>
      </c>
      <c r="H35" s="10">
        <v>11352</v>
      </c>
      <c r="I35" s="10">
        <v>11352</v>
      </c>
      <c r="J35" s="10">
        <v>11352</v>
      </c>
      <c r="K35" s="10">
        <v>11352</v>
      </c>
      <c r="L35" s="10">
        <v>11352</v>
      </c>
      <c r="M35" s="10">
        <v>11352</v>
      </c>
      <c r="N35" s="10">
        <v>11352</v>
      </c>
      <c r="O35" s="10">
        <v>11352</v>
      </c>
      <c r="P35" s="1" t="s">
        <v>35</v>
      </c>
      <c r="Q35" s="124" t="s">
        <v>36</v>
      </c>
    </row>
    <row r="36" spans="1:17">
      <c r="A36" s="1" t="s">
        <v>47</v>
      </c>
      <c r="B36" s="1"/>
      <c r="C36" s="1"/>
      <c r="D36" s="1"/>
      <c r="E36" s="1"/>
      <c r="F36" s="10">
        <v>190000</v>
      </c>
      <c r="G36" s="10">
        <v>190000</v>
      </c>
      <c r="H36" s="10">
        <v>190000</v>
      </c>
      <c r="I36" s="10">
        <v>190000</v>
      </c>
      <c r="J36" s="10">
        <v>190000</v>
      </c>
      <c r="K36" s="10">
        <v>190000</v>
      </c>
      <c r="L36" s="10">
        <v>190000</v>
      </c>
      <c r="M36" s="10">
        <v>190000</v>
      </c>
      <c r="N36" s="10">
        <v>190000</v>
      </c>
      <c r="O36" s="10">
        <v>190000</v>
      </c>
      <c r="P36" s="1" t="s">
        <v>45</v>
      </c>
      <c r="Q36" s="122" t="s">
        <v>46</v>
      </c>
    </row>
    <row r="37" spans="1:17">
      <c r="A37" s="1" t="s">
        <v>48</v>
      </c>
      <c r="B37" s="1"/>
      <c r="C37" s="1"/>
      <c r="D37" s="1"/>
      <c r="E37" s="1"/>
      <c r="F37" s="17">
        <f t="shared" ref="F37:O37" si="7">F34-F36</f>
        <v>71000</v>
      </c>
      <c r="G37" s="17">
        <f t="shared" si="7"/>
        <v>71000</v>
      </c>
      <c r="H37" s="17">
        <f t="shared" si="7"/>
        <v>71000</v>
      </c>
      <c r="I37" s="17">
        <f t="shared" si="7"/>
        <v>71000</v>
      </c>
      <c r="J37" s="17">
        <f t="shared" si="7"/>
        <v>71000</v>
      </c>
      <c r="K37" s="17">
        <f t="shared" si="7"/>
        <v>71000</v>
      </c>
      <c r="L37" s="17">
        <f t="shared" si="7"/>
        <v>71000</v>
      </c>
      <c r="M37" s="17">
        <f t="shared" si="7"/>
        <v>71000</v>
      </c>
      <c r="N37" s="17">
        <f t="shared" si="7"/>
        <v>71000</v>
      </c>
      <c r="O37" s="17">
        <f t="shared" si="7"/>
        <v>71000</v>
      </c>
      <c r="P37" s="1" t="s">
        <v>45</v>
      </c>
      <c r="Q37" s="97"/>
    </row>
    <row r="38" spans="1:17">
      <c r="A38" s="1" t="s">
        <v>49</v>
      </c>
      <c r="B38" s="1"/>
      <c r="C38" s="1"/>
      <c r="D38" s="1"/>
      <c r="E38" s="1"/>
      <c r="F38" s="18">
        <f t="shared" ref="F38:O38" si="8">F36/F34</f>
        <v>0.72796934865900387</v>
      </c>
      <c r="G38" s="18">
        <f t="shared" si="8"/>
        <v>0.72796934865900387</v>
      </c>
      <c r="H38" s="18">
        <f t="shared" si="8"/>
        <v>0.72796934865900387</v>
      </c>
      <c r="I38" s="18">
        <f t="shared" si="8"/>
        <v>0.72796934865900387</v>
      </c>
      <c r="J38" s="18">
        <f t="shared" si="8"/>
        <v>0.72796934865900387</v>
      </c>
      <c r="K38" s="18">
        <f t="shared" si="8"/>
        <v>0.72796934865900387</v>
      </c>
      <c r="L38" s="18">
        <f t="shared" si="8"/>
        <v>0.72796934865900387</v>
      </c>
      <c r="M38" s="18">
        <f t="shared" si="8"/>
        <v>0.72796934865900387</v>
      </c>
      <c r="N38" s="18">
        <f t="shared" si="8"/>
        <v>0.72796934865900387</v>
      </c>
      <c r="O38" s="18">
        <f t="shared" si="8"/>
        <v>0.72796934865900387</v>
      </c>
      <c r="P38" s="1"/>
      <c r="Q38" s="94"/>
    </row>
    <row r="39" spans="1:17">
      <c r="A39" s="1" t="s">
        <v>50</v>
      </c>
      <c r="B39" s="1"/>
      <c r="C39" s="1"/>
      <c r="D39" s="1"/>
      <c r="E39" s="1"/>
      <c r="F39" s="18">
        <f t="shared" ref="F39:O39" si="9">F37/F34</f>
        <v>0.27203065134099619</v>
      </c>
      <c r="G39" s="18">
        <f t="shared" si="9"/>
        <v>0.27203065134099619</v>
      </c>
      <c r="H39" s="18">
        <f t="shared" si="9"/>
        <v>0.27203065134099619</v>
      </c>
      <c r="I39" s="18">
        <f t="shared" si="9"/>
        <v>0.27203065134099619</v>
      </c>
      <c r="J39" s="18">
        <f t="shared" si="9"/>
        <v>0.27203065134099619</v>
      </c>
      <c r="K39" s="18">
        <f t="shared" si="9"/>
        <v>0.27203065134099619</v>
      </c>
      <c r="L39" s="18">
        <f t="shared" si="9"/>
        <v>0.27203065134099619</v>
      </c>
      <c r="M39" s="18">
        <f t="shared" si="9"/>
        <v>0.27203065134099619</v>
      </c>
      <c r="N39" s="18">
        <f t="shared" si="9"/>
        <v>0.27203065134099619</v>
      </c>
      <c r="O39" s="18">
        <f t="shared" si="9"/>
        <v>0.27203065134099619</v>
      </c>
      <c r="P39" s="1"/>
      <c r="Q39" s="94"/>
    </row>
    <row r="40" spans="1:17">
      <c r="A40" s="1" t="s">
        <v>47</v>
      </c>
      <c r="B40" s="1"/>
      <c r="C40" s="1"/>
      <c r="D40" s="1"/>
      <c r="E40" s="1"/>
      <c r="F40" s="17">
        <f t="shared" ref="F40:N40" si="10">(F35*F38)/$B$18*$B$19</f>
        <v>2295530.0127713922</v>
      </c>
      <c r="G40" s="17">
        <f t="shared" si="10"/>
        <v>2295530.0127713922</v>
      </c>
      <c r="H40" s="17">
        <f t="shared" si="10"/>
        <v>2295530.0127713922</v>
      </c>
      <c r="I40" s="17">
        <f t="shared" si="10"/>
        <v>2295530.0127713922</v>
      </c>
      <c r="J40" s="17">
        <f t="shared" si="10"/>
        <v>2295530.0127713922</v>
      </c>
      <c r="K40" s="17">
        <f t="shared" si="10"/>
        <v>2295530.0127713922</v>
      </c>
      <c r="L40" s="17">
        <f t="shared" si="10"/>
        <v>2295530.0127713922</v>
      </c>
      <c r="M40" s="17">
        <f t="shared" si="10"/>
        <v>2295530.0127713922</v>
      </c>
      <c r="N40" s="17">
        <f t="shared" si="10"/>
        <v>2295530.0127713922</v>
      </c>
      <c r="O40" s="17">
        <f>(O35*O38)/$B$18*$B$19</f>
        <v>2295530.0127713922</v>
      </c>
      <c r="P40" s="1" t="s">
        <v>40</v>
      </c>
      <c r="Q40" s="94"/>
    </row>
    <row r="41" spans="1:17">
      <c r="A41" s="1" t="s">
        <v>48</v>
      </c>
      <c r="B41" s="1"/>
      <c r="C41" s="1"/>
      <c r="D41" s="1"/>
      <c r="E41" s="1"/>
      <c r="F41" s="17">
        <f t="shared" ref="F41:O41" si="11">F35/$B$18*$B$19-F40</f>
        <v>857803.32056194078</v>
      </c>
      <c r="G41" s="17">
        <f t="shared" si="11"/>
        <v>857803.32056194078</v>
      </c>
      <c r="H41" s="17">
        <f t="shared" si="11"/>
        <v>857803.32056194078</v>
      </c>
      <c r="I41" s="17">
        <f t="shared" si="11"/>
        <v>857803.32056194078</v>
      </c>
      <c r="J41" s="17">
        <f t="shared" si="11"/>
        <v>857803.32056194078</v>
      </c>
      <c r="K41" s="17">
        <f t="shared" si="11"/>
        <v>857803.32056194078</v>
      </c>
      <c r="L41" s="17">
        <f t="shared" si="11"/>
        <v>857803.32056194078</v>
      </c>
      <c r="M41" s="17">
        <f t="shared" si="11"/>
        <v>857803.32056194078</v>
      </c>
      <c r="N41" s="17">
        <f t="shared" si="11"/>
        <v>857803.32056194078</v>
      </c>
      <c r="O41" s="17">
        <f t="shared" si="11"/>
        <v>857803.32056194078</v>
      </c>
      <c r="P41" s="1" t="s">
        <v>40</v>
      </c>
      <c r="Q41" s="94"/>
    </row>
    <row r="42" spans="1:17">
      <c r="A42" s="1"/>
      <c r="B42" s="1"/>
      <c r="C42" s="1"/>
      <c r="D42" s="1"/>
      <c r="E42" s="1"/>
      <c r="F42" s="1"/>
      <c r="G42" s="1"/>
      <c r="H42" s="1"/>
      <c r="I42" s="1"/>
      <c r="J42" s="1"/>
      <c r="K42" s="1"/>
      <c r="L42" s="1"/>
      <c r="M42" s="1"/>
      <c r="N42" s="1"/>
      <c r="O42" s="1"/>
      <c r="P42" s="1"/>
      <c r="Q42" s="94"/>
    </row>
    <row r="43" spans="1:17">
      <c r="A43" s="14" t="s">
        <v>51</v>
      </c>
      <c r="B43" s="1"/>
      <c r="C43" s="1"/>
      <c r="D43" s="1"/>
      <c r="E43" s="1"/>
      <c r="F43" s="1"/>
      <c r="G43" s="1"/>
      <c r="H43" s="1"/>
      <c r="I43" s="1"/>
      <c r="J43" s="1"/>
      <c r="K43" s="1"/>
      <c r="L43" s="1"/>
      <c r="M43" s="1"/>
      <c r="N43" s="1"/>
      <c r="O43" s="1"/>
      <c r="P43" s="1"/>
      <c r="Q43" s="94"/>
    </row>
    <row r="44" spans="1:17">
      <c r="A44" s="12" t="s">
        <v>52</v>
      </c>
      <c r="B44" s="1"/>
      <c r="C44" s="1"/>
      <c r="D44" s="1"/>
      <c r="E44" s="1"/>
      <c r="F44" s="10">
        <v>681000</v>
      </c>
      <c r="G44" s="10">
        <v>681000</v>
      </c>
      <c r="H44" s="10">
        <v>681000</v>
      </c>
      <c r="I44" s="10">
        <v>681000</v>
      </c>
      <c r="J44" s="10">
        <v>681000</v>
      </c>
      <c r="K44" s="10">
        <v>681000</v>
      </c>
      <c r="L44" s="10">
        <v>681000</v>
      </c>
      <c r="M44" s="10">
        <v>681000</v>
      </c>
      <c r="N44" s="10">
        <v>681000</v>
      </c>
      <c r="O44" s="10">
        <v>681000</v>
      </c>
      <c r="P44" s="1" t="s">
        <v>45</v>
      </c>
      <c r="Q44" s="122" t="s">
        <v>46</v>
      </c>
    </row>
    <row r="45" spans="1:17">
      <c r="A45" s="12" t="s">
        <v>52</v>
      </c>
      <c r="B45" s="1"/>
      <c r="C45" s="1"/>
      <c r="D45" s="1"/>
      <c r="E45" s="1"/>
      <c r="F45" s="10">
        <v>27793</v>
      </c>
      <c r="G45" s="10">
        <v>27793</v>
      </c>
      <c r="H45" s="10">
        <v>27793</v>
      </c>
      <c r="I45" s="10">
        <v>27793</v>
      </c>
      <c r="J45" s="10">
        <v>27793</v>
      </c>
      <c r="K45" s="10">
        <v>27793</v>
      </c>
      <c r="L45" s="10">
        <v>27793</v>
      </c>
      <c r="M45" s="10">
        <v>27793</v>
      </c>
      <c r="N45" s="10">
        <v>27793</v>
      </c>
      <c r="O45" s="10">
        <v>27793</v>
      </c>
      <c r="P45" s="1" t="s">
        <v>35</v>
      </c>
      <c r="Q45" s="124" t="s">
        <v>36</v>
      </c>
    </row>
    <row r="46" spans="1:17">
      <c r="A46" s="1" t="s">
        <v>53</v>
      </c>
      <c r="B46" s="1"/>
      <c r="C46" s="1"/>
      <c r="D46" s="1"/>
      <c r="E46" s="1"/>
      <c r="F46" s="10">
        <v>75000</v>
      </c>
      <c r="G46" s="10">
        <v>75000</v>
      </c>
      <c r="H46" s="10">
        <v>75000</v>
      </c>
      <c r="I46" s="10">
        <v>75000</v>
      </c>
      <c r="J46" s="10">
        <v>75000</v>
      </c>
      <c r="K46" s="10">
        <v>75000</v>
      </c>
      <c r="L46" s="10">
        <v>75000</v>
      </c>
      <c r="M46" s="10">
        <v>75000</v>
      </c>
      <c r="N46" s="10">
        <v>75000</v>
      </c>
      <c r="O46" s="10">
        <v>75000</v>
      </c>
      <c r="P46" s="1" t="s">
        <v>45</v>
      </c>
      <c r="Q46" s="122" t="s">
        <v>46</v>
      </c>
    </row>
    <row r="47" spans="1:17">
      <c r="A47" s="1" t="s">
        <v>54</v>
      </c>
      <c r="B47" s="1"/>
      <c r="C47" s="1"/>
      <c r="D47" s="1"/>
      <c r="E47" s="1"/>
      <c r="F47" s="19">
        <f t="shared" ref="F47:O47" si="12">(F45-F97)/F45</f>
        <v>0.89803187853056521</v>
      </c>
      <c r="G47" s="19">
        <f t="shared" si="12"/>
        <v>0.89803187853056521</v>
      </c>
      <c r="H47" s="19">
        <f t="shared" si="12"/>
        <v>0.89803187853056521</v>
      </c>
      <c r="I47" s="19">
        <f t="shared" si="12"/>
        <v>0.89803187853056521</v>
      </c>
      <c r="J47" s="19">
        <f t="shared" si="12"/>
        <v>0.89803187853056521</v>
      </c>
      <c r="K47" s="19">
        <f t="shared" si="12"/>
        <v>0.89803187853056521</v>
      </c>
      <c r="L47" s="19">
        <f t="shared" si="12"/>
        <v>0.89803187853056521</v>
      </c>
      <c r="M47" s="19">
        <f t="shared" si="12"/>
        <v>0.89803187853056521</v>
      </c>
      <c r="N47" s="19">
        <f t="shared" si="12"/>
        <v>0.89803187853056521</v>
      </c>
      <c r="O47" s="19">
        <f t="shared" si="12"/>
        <v>0.89803187853056521</v>
      </c>
      <c r="P47" s="1"/>
      <c r="Q47" s="94"/>
    </row>
    <row r="48" spans="1:17">
      <c r="A48" s="1" t="s">
        <v>55</v>
      </c>
      <c r="B48" s="1"/>
      <c r="C48" s="1"/>
      <c r="D48" s="1"/>
      <c r="E48" s="1"/>
      <c r="F48" s="17"/>
      <c r="G48" s="17"/>
      <c r="H48" s="17"/>
      <c r="I48" s="17"/>
      <c r="J48" s="17"/>
      <c r="K48" s="17"/>
      <c r="L48" s="17"/>
      <c r="M48" s="17"/>
      <c r="N48" s="17"/>
      <c r="O48" s="17"/>
      <c r="P48" s="1"/>
      <c r="Q48" s="94"/>
    </row>
    <row r="49" spans="1:17">
      <c r="A49" s="1" t="s">
        <v>56</v>
      </c>
      <c r="B49" s="1"/>
      <c r="C49" s="1"/>
      <c r="D49" s="1"/>
      <c r="E49" s="1"/>
      <c r="F49" s="17">
        <f t="shared" ref="F49:O49" si="13">F44-F46</f>
        <v>606000</v>
      </c>
      <c r="G49" s="17">
        <f t="shared" si="13"/>
        <v>606000</v>
      </c>
      <c r="H49" s="17">
        <f t="shared" si="13"/>
        <v>606000</v>
      </c>
      <c r="I49" s="17">
        <f t="shared" si="13"/>
        <v>606000</v>
      </c>
      <c r="J49" s="17">
        <f t="shared" si="13"/>
        <v>606000</v>
      </c>
      <c r="K49" s="17">
        <f t="shared" si="13"/>
        <v>606000</v>
      </c>
      <c r="L49" s="17">
        <f t="shared" si="13"/>
        <v>606000</v>
      </c>
      <c r="M49" s="17">
        <f t="shared" si="13"/>
        <v>606000</v>
      </c>
      <c r="N49" s="17">
        <f t="shared" si="13"/>
        <v>606000</v>
      </c>
      <c r="O49" s="17">
        <f t="shared" si="13"/>
        <v>606000</v>
      </c>
      <c r="P49" s="1" t="s">
        <v>45</v>
      </c>
      <c r="Q49" s="94"/>
    </row>
    <row r="50" spans="1:17">
      <c r="A50" s="1" t="s">
        <v>57</v>
      </c>
      <c r="B50" s="1"/>
      <c r="C50" s="1"/>
      <c r="D50" s="1"/>
      <c r="E50" s="1"/>
      <c r="F50" s="18">
        <f t="shared" ref="F50:O50" si="14">F46/F44</f>
        <v>0.11013215859030837</v>
      </c>
      <c r="G50" s="18">
        <f t="shared" si="14"/>
        <v>0.11013215859030837</v>
      </c>
      <c r="H50" s="18">
        <f t="shared" si="14"/>
        <v>0.11013215859030837</v>
      </c>
      <c r="I50" s="18">
        <f t="shared" si="14"/>
        <v>0.11013215859030837</v>
      </c>
      <c r="J50" s="18">
        <f t="shared" si="14"/>
        <v>0.11013215859030837</v>
      </c>
      <c r="K50" s="18">
        <f t="shared" si="14"/>
        <v>0.11013215859030837</v>
      </c>
      <c r="L50" s="18">
        <f t="shared" si="14"/>
        <v>0.11013215859030837</v>
      </c>
      <c r="M50" s="18">
        <f t="shared" si="14"/>
        <v>0.11013215859030837</v>
      </c>
      <c r="N50" s="18">
        <f t="shared" si="14"/>
        <v>0.11013215859030837</v>
      </c>
      <c r="O50" s="18">
        <f t="shared" si="14"/>
        <v>0.11013215859030837</v>
      </c>
      <c r="P50" s="1"/>
      <c r="Q50" s="94"/>
    </row>
    <row r="51" spans="1:17">
      <c r="A51" s="1" t="s">
        <v>58</v>
      </c>
      <c r="B51" s="1"/>
      <c r="C51" s="1"/>
      <c r="D51" s="1"/>
      <c r="E51" s="1"/>
      <c r="F51" s="18">
        <f t="shared" ref="F51:O51" si="15">F49/F44</f>
        <v>0.88986784140969166</v>
      </c>
      <c r="G51" s="18">
        <f t="shared" si="15"/>
        <v>0.88986784140969166</v>
      </c>
      <c r="H51" s="18">
        <f t="shared" si="15"/>
        <v>0.88986784140969166</v>
      </c>
      <c r="I51" s="18">
        <f t="shared" si="15"/>
        <v>0.88986784140969166</v>
      </c>
      <c r="J51" s="18">
        <f t="shared" si="15"/>
        <v>0.88986784140969166</v>
      </c>
      <c r="K51" s="18">
        <f t="shared" si="15"/>
        <v>0.88986784140969166</v>
      </c>
      <c r="L51" s="18">
        <f t="shared" si="15"/>
        <v>0.88986784140969166</v>
      </c>
      <c r="M51" s="18">
        <f t="shared" si="15"/>
        <v>0.88986784140969166</v>
      </c>
      <c r="N51" s="18">
        <f t="shared" si="15"/>
        <v>0.88986784140969166</v>
      </c>
      <c r="O51" s="18">
        <f t="shared" si="15"/>
        <v>0.88986784140969166</v>
      </c>
      <c r="P51" s="1"/>
      <c r="Q51" s="94"/>
    </row>
    <row r="52" spans="1:17">
      <c r="A52" s="1" t="s">
        <v>53</v>
      </c>
      <c r="B52" s="1"/>
      <c r="C52" s="1"/>
      <c r="D52" s="1"/>
      <c r="E52" s="1"/>
      <c r="F52" s="17">
        <f t="shared" ref="F52:O52" si="16">(F45*F50)/$B$18*$B$19</f>
        <v>850250.85658345558</v>
      </c>
      <c r="G52" s="17">
        <f t="shared" si="16"/>
        <v>850250.85658345558</v>
      </c>
      <c r="H52" s="17">
        <f t="shared" si="16"/>
        <v>850250.85658345558</v>
      </c>
      <c r="I52" s="17">
        <f t="shared" si="16"/>
        <v>850250.85658345558</v>
      </c>
      <c r="J52" s="17">
        <f t="shared" si="16"/>
        <v>850250.85658345558</v>
      </c>
      <c r="K52" s="17">
        <f t="shared" si="16"/>
        <v>850250.85658345558</v>
      </c>
      <c r="L52" s="17">
        <f t="shared" si="16"/>
        <v>850250.85658345558</v>
      </c>
      <c r="M52" s="17">
        <f t="shared" si="16"/>
        <v>850250.85658345558</v>
      </c>
      <c r="N52" s="17">
        <f t="shared" si="16"/>
        <v>850250.85658345558</v>
      </c>
      <c r="O52" s="17">
        <f t="shared" si="16"/>
        <v>850250.85658345558</v>
      </c>
      <c r="P52" s="1" t="s">
        <v>40</v>
      </c>
      <c r="Q52" s="94"/>
    </row>
    <row r="53" spans="1:17">
      <c r="A53" s="1" t="s">
        <v>59</v>
      </c>
      <c r="B53" s="1"/>
      <c r="C53" s="1"/>
      <c r="D53" s="15"/>
      <c r="E53" s="1"/>
      <c r="F53" s="17">
        <f t="shared" ref="F53:O53" si="17">(F45-F97)/$B$18*$B$19-F52</f>
        <v>6082804.6989721004</v>
      </c>
      <c r="G53" s="17">
        <f t="shared" si="17"/>
        <v>6082804.6989721004</v>
      </c>
      <c r="H53" s="17">
        <f t="shared" si="17"/>
        <v>6082804.6989721004</v>
      </c>
      <c r="I53" s="17">
        <f t="shared" si="17"/>
        <v>6082804.6989721004</v>
      </c>
      <c r="J53" s="17">
        <f t="shared" si="17"/>
        <v>6082804.6989721004</v>
      </c>
      <c r="K53" s="17">
        <f t="shared" si="17"/>
        <v>6082804.6989721004</v>
      </c>
      <c r="L53" s="17">
        <f t="shared" si="17"/>
        <v>6082804.6989721004</v>
      </c>
      <c r="M53" s="17">
        <f t="shared" si="17"/>
        <v>6082804.6989721004</v>
      </c>
      <c r="N53" s="17">
        <f t="shared" si="17"/>
        <v>6082804.6989721004</v>
      </c>
      <c r="O53" s="17">
        <f t="shared" si="17"/>
        <v>6082804.6989721004</v>
      </c>
      <c r="P53" s="1" t="s">
        <v>40</v>
      </c>
      <c r="Q53" s="94"/>
    </row>
    <row r="54" spans="1:17">
      <c r="A54" s="1"/>
      <c r="B54" s="1"/>
      <c r="C54" s="1"/>
      <c r="D54" s="1"/>
      <c r="E54" s="1"/>
      <c r="F54" s="1"/>
      <c r="G54" s="1"/>
      <c r="H54" s="1"/>
      <c r="I54" s="1"/>
      <c r="J54" s="1"/>
      <c r="K54" s="1"/>
      <c r="L54" s="1"/>
      <c r="M54" s="1"/>
      <c r="N54" s="1"/>
      <c r="O54" s="1"/>
      <c r="P54" s="1"/>
      <c r="Q54" s="94"/>
    </row>
    <row r="55" spans="1:17">
      <c r="A55" s="14" t="s">
        <v>60</v>
      </c>
      <c r="B55" s="1"/>
      <c r="C55" s="1"/>
      <c r="D55" s="1"/>
      <c r="E55" s="1"/>
      <c r="F55" s="1"/>
      <c r="G55" s="1"/>
      <c r="H55" s="1"/>
      <c r="I55" s="1"/>
      <c r="J55" s="1"/>
      <c r="K55" s="1"/>
      <c r="L55" s="1"/>
      <c r="M55" s="1"/>
      <c r="N55" s="1"/>
      <c r="O55" s="1"/>
      <c r="P55" s="1"/>
      <c r="Q55" s="94"/>
    </row>
    <row r="56" spans="1:17">
      <c r="A56" s="12" t="s">
        <v>61</v>
      </c>
      <c r="B56" s="1"/>
      <c r="C56" s="1"/>
      <c r="D56" s="1"/>
      <c r="E56" s="1"/>
      <c r="F56" s="10">
        <v>2285</v>
      </c>
      <c r="G56" s="10">
        <v>2302.0731000000001</v>
      </c>
      <c r="H56" s="10">
        <v>2302.0731000000001</v>
      </c>
      <c r="I56" s="10">
        <v>2302.0731000000001</v>
      </c>
      <c r="J56" s="10">
        <v>2302.0731000000001</v>
      </c>
      <c r="K56" s="10">
        <v>2302.0731000000001</v>
      </c>
      <c r="L56" s="10">
        <v>2302.0731000000001</v>
      </c>
      <c r="M56" s="10">
        <v>2302.0731000000001</v>
      </c>
      <c r="N56" s="10">
        <v>2302.0731000000001</v>
      </c>
      <c r="O56" s="10">
        <v>2302.0731000000001</v>
      </c>
      <c r="P56" s="1" t="s">
        <v>35</v>
      </c>
      <c r="Q56" s="124" t="s">
        <v>36</v>
      </c>
    </row>
    <row r="57" spans="1:17">
      <c r="A57" s="12" t="s">
        <v>62</v>
      </c>
      <c r="B57" s="1"/>
      <c r="C57" s="1"/>
      <c r="D57" s="1"/>
      <c r="E57" s="1"/>
      <c r="F57" s="10">
        <v>3393</v>
      </c>
      <c r="G57" s="10">
        <v>3393</v>
      </c>
      <c r="H57" s="10">
        <v>3393</v>
      </c>
      <c r="I57" s="10">
        <v>3393</v>
      </c>
      <c r="J57" s="10">
        <v>3393</v>
      </c>
      <c r="K57" s="10">
        <v>3393</v>
      </c>
      <c r="L57" s="10">
        <v>3393</v>
      </c>
      <c r="M57" s="10">
        <v>3393</v>
      </c>
      <c r="N57" s="10">
        <v>3393</v>
      </c>
      <c r="O57" s="10">
        <v>3393</v>
      </c>
      <c r="P57" s="1" t="s">
        <v>35</v>
      </c>
      <c r="Q57" s="124" t="s">
        <v>36</v>
      </c>
    </row>
    <row r="58" spans="1:17">
      <c r="A58" s="12" t="s">
        <v>63</v>
      </c>
      <c r="B58" s="1"/>
      <c r="C58" s="1"/>
      <c r="D58" s="1"/>
      <c r="E58" s="1"/>
      <c r="F58" s="16">
        <v>0.55000000000000004</v>
      </c>
      <c r="G58" s="16">
        <v>0.55000000000000004</v>
      </c>
      <c r="H58" s="16">
        <v>0.55000000000000004</v>
      </c>
      <c r="I58" s="16">
        <v>0.55000000000000004</v>
      </c>
      <c r="J58" s="16">
        <v>0.55000000000000004</v>
      </c>
      <c r="K58" s="16">
        <v>0.55000000000000004</v>
      </c>
      <c r="L58" s="16">
        <v>0.55000000000000004</v>
      </c>
      <c r="M58" s="16">
        <v>0.55000000000000004</v>
      </c>
      <c r="N58" s="16">
        <v>0.55000000000000004</v>
      </c>
      <c r="O58" s="16">
        <v>0.55000000000000004</v>
      </c>
      <c r="P58" s="1"/>
      <c r="Q58" s="94" t="s">
        <v>39</v>
      </c>
    </row>
    <row r="59" spans="1:17">
      <c r="A59" s="12" t="s">
        <v>61</v>
      </c>
      <c r="B59" s="1"/>
      <c r="C59" s="1"/>
      <c r="D59" s="1"/>
      <c r="E59" s="1"/>
      <c r="F59" s="17">
        <f t="shared" ref="F59:O59" si="18">F56/$B$18*$B$19</f>
        <v>634722.22222222213</v>
      </c>
      <c r="G59" s="17">
        <f t="shared" si="18"/>
        <v>639464.75</v>
      </c>
      <c r="H59" s="17">
        <f t="shared" si="18"/>
        <v>639464.75</v>
      </c>
      <c r="I59" s="17">
        <f t="shared" si="18"/>
        <v>639464.75</v>
      </c>
      <c r="J59" s="17">
        <f t="shared" si="18"/>
        <v>639464.75</v>
      </c>
      <c r="K59" s="17">
        <f t="shared" si="18"/>
        <v>639464.75</v>
      </c>
      <c r="L59" s="17">
        <f t="shared" si="18"/>
        <v>639464.75</v>
      </c>
      <c r="M59" s="17">
        <f t="shared" si="18"/>
        <v>639464.75</v>
      </c>
      <c r="N59" s="17">
        <f t="shared" si="18"/>
        <v>639464.75</v>
      </c>
      <c r="O59" s="17">
        <f t="shared" si="18"/>
        <v>639464.75</v>
      </c>
      <c r="P59" s="1" t="s">
        <v>40</v>
      </c>
      <c r="Q59" s="94"/>
    </row>
    <row r="60" spans="1:17">
      <c r="A60" s="12" t="s">
        <v>62</v>
      </c>
      <c r="B60" s="1"/>
      <c r="C60" s="1"/>
      <c r="D60" s="1"/>
      <c r="E60" s="1"/>
      <c r="F60" s="17">
        <f t="shared" ref="F60:O60" si="19">F57/$B$18*$B$19</f>
        <v>942500</v>
      </c>
      <c r="G60" s="17">
        <f t="shared" si="19"/>
        <v>942500</v>
      </c>
      <c r="H60" s="17">
        <f t="shared" si="19"/>
        <v>942500</v>
      </c>
      <c r="I60" s="17">
        <f t="shared" si="19"/>
        <v>942500</v>
      </c>
      <c r="J60" s="17">
        <f t="shared" si="19"/>
        <v>942500</v>
      </c>
      <c r="K60" s="17">
        <f t="shared" si="19"/>
        <v>942500</v>
      </c>
      <c r="L60" s="17">
        <f t="shared" si="19"/>
        <v>942500</v>
      </c>
      <c r="M60" s="17">
        <f t="shared" si="19"/>
        <v>942500</v>
      </c>
      <c r="N60" s="17">
        <f t="shared" si="19"/>
        <v>942500</v>
      </c>
      <c r="O60" s="17">
        <f t="shared" si="19"/>
        <v>942500</v>
      </c>
      <c r="P60" s="1" t="s">
        <v>40</v>
      </c>
      <c r="Q60" s="94"/>
    </row>
    <row r="61" spans="1:17">
      <c r="A61" s="12" t="s">
        <v>64</v>
      </c>
      <c r="B61" s="1"/>
      <c r="C61" s="1"/>
      <c r="D61" s="1"/>
      <c r="E61" s="1"/>
      <c r="F61" s="17">
        <f t="shared" ref="F61:O61" si="20">F60*F58</f>
        <v>518375.00000000006</v>
      </c>
      <c r="G61" s="17">
        <f t="shared" si="20"/>
        <v>518375.00000000006</v>
      </c>
      <c r="H61" s="17">
        <f t="shared" si="20"/>
        <v>518375.00000000006</v>
      </c>
      <c r="I61" s="17">
        <f t="shared" si="20"/>
        <v>518375.00000000006</v>
      </c>
      <c r="J61" s="17">
        <f t="shared" si="20"/>
        <v>518375.00000000006</v>
      </c>
      <c r="K61" s="17">
        <f t="shared" si="20"/>
        <v>518375.00000000006</v>
      </c>
      <c r="L61" s="17">
        <f t="shared" si="20"/>
        <v>518375.00000000006</v>
      </c>
      <c r="M61" s="17">
        <f t="shared" si="20"/>
        <v>518375.00000000006</v>
      </c>
      <c r="N61" s="17">
        <f t="shared" si="20"/>
        <v>518375.00000000006</v>
      </c>
      <c r="O61" s="17">
        <f t="shared" si="20"/>
        <v>518375.00000000006</v>
      </c>
      <c r="P61" s="1" t="s">
        <v>40</v>
      </c>
      <c r="Q61" s="94"/>
    </row>
    <row r="62" spans="1:17">
      <c r="A62" s="12" t="s">
        <v>65</v>
      </c>
      <c r="B62" s="1"/>
      <c r="C62" s="1"/>
      <c r="D62" s="1"/>
      <c r="E62" s="1"/>
      <c r="F62" s="17">
        <f t="shared" ref="F62:O62" si="21">F60-F61</f>
        <v>424124.99999999994</v>
      </c>
      <c r="G62" s="17">
        <f t="shared" si="21"/>
        <v>424124.99999999994</v>
      </c>
      <c r="H62" s="17">
        <f t="shared" si="21"/>
        <v>424124.99999999994</v>
      </c>
      <c r="I62" s="17">
        <f t="shared" si="21"/>
        <v>424124.99999999994</v>
      </c>
      <c r="J62" s="17">
        <f t="shared" si="21"/>
        <v>424124.99999999994</v>
      </c>
      <c r="K62" s="17">
        <f t="shared" si="21"/>
        <v>424124.99999999994</v>
      </c>
      <c r="L62" s="17">
        <f t="shared" si="21"/>
        <v>424124.99999999994</v>
      </c>
      <c r="M62" s="17">
        <f t="shared" si="21"/>
        <v>424124.99999999994</v>
      </c>
      <c r="N62" s="17">
        <f t="shared" si="21"/>
        <v>424124.99999999994</v>
      </c>
      <c r="O62" s="17">
        <f t="shared" si="21"/>
        <v>424124.99999999994</v>
      </c>
      <c r="P62" s="1" t="s">
        <v>40</v>
      </c>
      <c r="Q62" s="94"/>
    </row>
    <row r="63" spans="1:17">
      <c r="A63" s="14"/>
      <c r="B63" s="1"/>
      <c r="C63" s="1"/>
      <c r="D63" s="1"/>
      <c r="E63" s="1"/>
      <c r="F63" s="1"/>
      <c r="G63" s="1"/>
      <c r="H63" s="1"/>
      <c r="I63" s="1"/>
      <c r="J63" s="1"/>
      <c r="K63" s="1"/>
      <c r="L63" s="1"/>
      <c r="M63" s="1"/>
      <c r="N63" s="1"/>
      <c r="O63" s="1"/>
      <c r="P63" s="1"/>
      <c r="Q63" s="94"/>
    </row>
    <row r="64" spans="1:17">
      <c r="A64" s="14" t="s">
        <v>66</v>
      </c>
      <c r="B64" s="1"/>
      <c r="C64" s="1"/>
      <c r="D64" s="1"/>
      <c r="E64" s="1"/>
      <c r="F64" s="1"/>
      <c r="G64" s="1"/>
      <c r="H64" s="1"/>
      <c r="I64" s="1"/>
      <c r="J64" s="1"/>
      <c r="K64" s="1"/>
      <c r="L64" s="1"/>
      <c r="M64" s="1"/>
      <c r="N64" s="1"/>
      <c r="O64" s="1"/>
      <c r="P64" s="1"/>
      <c r="Q64" s="94"/>
    </row>
    <row r="65" spans="1:17">
      <c r="A65" s="12" t="s">
        <v>67</v>
      </c>
      <c r="B65" s="1"/>
      <c r="C65" s="1"/>
      <c r="D65" s="1"/>
      <c r="E65" s="1"/>
      <c r="F65" s="10">
        <v>13500</v>
      </c>
      <c r="G65" s="10">
        <v>13500</v>
      </c>
      <c r="H65" s="10">
        <v>13500</v>
      </c>
      <c r="I65" s="10">
        <v>13500</v>
      </c>
      <c r="J65" s="10">
        <v>13500</v>
      </c>
      <c r="K65" s="10">
        <v>13500</v>
      </c>
      <c r="L65" s="10">
        <v>13500</v>
      </c>
      <c r="M65" s="10">
        <v>13500</v>
      </c>
      <c r="N65" s="10">
        <v>13500</v>
      </c>
      <c r="O65" s="10">
        <v>13500</v>
      </c>
      <c r="P65" s="1" t="s">
        <v>35</v>
      </c>
      <c r="Q65" s="124" t="s">
        <v>36</v>
      </c>
    </row>
    <row r="66" spans="1:17">
      <c r="A66" s="12" t="s">
        <v>68</v>
      </c>
      <c r="B66" s="1"/>
      <c r="C66" s="1"/>
      <c r="D66" s="1"/>
      <c r="E66" s="1"/>
      <c r="F66" s="10">
        <v>29250</v>
      </c>
      <c r="G66" s="10">
        <v>29250</v>
      </c>
      <c r="H66" s="10">
        <v>29250</v>
      </c>
      <c r="I66" s="10">
        <v>29250</v>
      </c>
      <c r="J66" s="10">
        <v>29250</v>
      </c>
      <c r="K66" s="10">
        <v>29250</v>
      </c>
      <c r="L66" s="10">
        <v>29250</v>
      </c>
      <c r="M66" s="10">
        <v>29250</v>
      </c>
      <c r="N66" s="10">
        <v>29250</v>
      </c>
      <c r="O66" s="10">
        <v>29250</v>
      </c>
      <c r="P66" s="1" t="s">
        <v>35</v>
      </c>
      <c r="Q66" s="124" t="s">
        <v>36</v>
      </c>
    </row>
    <row r="67" spans="1:17">
      <c r="A67" s="12" t="s">
        <v>69</v>
      </c>
      <c r="B67" s="1"/>
      <c r="C67" s="1"/>
      <c r="D67" s="1"/>
      <c r="E67" s="1"/>
      <c r="F67" s="17">
        <f t="shared" ref="F67:O67" si="22">F66-F65</f>
        <v>15750</v>
      </c>
      <c r="G67" s="17">
        <f t="shared" si="22"/>
        <v>15750</v>
      </c>
      <c r="H67" s="17">
        <f t="shared" si="22"/>
        <v>15750</v>
      </c>
      <c r="I67" s="17">
        <f t="shared" si="22"/>
        <v>15750</v>
      </c>
      <c r="J67" s="17">
        <f t="shared" si="22"/>
        <v>15750</v>
      </c>
      <c r="K67" s="17">
        <f t="shared" si="22"/>
        <v>15750</v>
      </c>
      <c r="L67" s="17">
        <f t="shared" si="22"/>
        <v>15750</v>
      </c>
      <c r="M67" s="17">
        <f t="shared" si="22"/>
        <v>15750</v>
      </c>
      <c r="N67" s="17">
        <f t="shared" si="22"/>
        <v>15750</v>
      </c>
      <c r="O67" s="17">
        <f t="shared" si="22"/>
        <v>15750</v>
      </c>
      <c r="P67" s="1" t="s">
        <v>35</v>
      </c>
      <c r="Q67" s="94"/>
    </row>
    <row r="68" spans="1:17">
      <c r="A68" s="12" t="s">
        <v>67</v>
      </c>
      <c r="B68" s="1"/>
      <c r="C68" s="1"/>
      <c r="D68" s="1"/>
      <c r="E68" s="1"/>
      <c r="F68" s="17">
        <f t="shared" ref="F68:N68" si="23">F65/$B$18*$B$19</f>
        <v>3750000</v>
      </c>
      <c r="G68" s="17">
        <f t="shared" si="23"/>
        <v>3750000</v>
      </c>
      <c r="H68" s="17">
        <f t="shared" si="23"/>
        <v>3750000</v>
      </c>
      <c r="I68" s="17">
        <f t="shared" si="23"/>
        <v>3750000</v>
      </c>
      <c r="J68" s="17">
        <f t="shared" si="23"/>
        <v>3750000</v>
      </c>
      <c r="K68" s="17">
        <f t="shared" si="23"/>
        <v>3750000</v>
      </c>
      <c r="L68" s="17">
        <f t="shared" si="23"/>
        <v>3750000</v>
      </c>
      <c r="M68" s="17">
        <f t="shared" si="23"/>
        <v>3750000</v>
      </c>
      <c r="N68" s="17">
        <f t="shared" si="23"/>
        <v>3750000</v>
      </c>
      <c r="O68" s="17">
        <f>O65/$B$18*$B$19</f>
        <v>3750000</v>
      </c>
      <c r="P68" s="1" t="s">
        <v>40</v>
      </c>
      <c r="Q68" s="94"/>
    </row>
    <row r="69" spans="1:17">
      <c r="A69" s="12" t="s">
        <v>68</v>
      </c>
      <c r="B69" s="1"/>
      <c r="C69" s="1"/>
      <c r="D69" s="1"/>
      <c r="E69" s="1"/>
      <c r="F69" s="17">
        <f t="shared" ref="F69:N69" si="24">F66/$B$18*$B$19</f>
        <v>8125000</v>
      </c>
      <c r="G69" s="17">
        <f t="shared" si="24"/>
        <v>8125000</v>
      </c>
      <c r="H69" s="17">
        <f t="shared" si="24"/>
        <v>8125000</v>
      </c>
      <c r="I69" s="17">
        <f t="shared" si="24"/>
        <v>8125000</v>
      </c>
      <c r="J69" s="17">
        <f t="shared" si="24"/>
        <v>8125000</v>
      </c>
      <c r="K69" s="17">
        <f t="shared" si="24"/>
        <v>8125000</v>
      </c>
      <c r="L69" s="17">
        <f t="shared" si="24"/>
        <v>8125000</v>
      </c>
      <c r="M69" s="17">
        <f t="shared" si="24"/>
        <v>8125000</v>
      </c>
      <c r="N69" s="17">
        <f t="shared" si="24"/>
        <v>8125000</v>
      </c>
      <c r="O69" s="17">
        <f>O66/$B$18*$B$19</f>
        <v>8125000</v>
      </c>
      <c r="P69" s="1" t="s">
        <v>40</v>
      </c>
      <c r="Q69" s="94"/>
    </row>
    <row r="70" spans="1:17">
      <c r="A70" s="12" t="s">
        <v>69</v>
      </c>
      <c r="B70" s="1"/>
      <c r="C70" s="1"/>
      <c r="D70" s="1"/>
      <c r="E70" s="1"/>
      <c r="F70" s="17">
        <f t="shared" ref="F70:N70" si="25">F67/$B$18*$B$19</f>
        <v>4375000</v>
      </c>
      <c r="G70" s="17">
        <f t="shared" si="25"/>
        <v>4375000</v>
      </c>
      <c r="H70" s="17">
        <f t="shared" si="25"/>
        <v>4375000</v>
      </c>
      <c r="I70" s="17">
        <f t="shared" si="25"/>
        <v>4375000</v>
      </c>
      <c r="J70" s="17">
        <f t="shared" si="25"/>
        <v>4375000</v>
      </c>
      <c r="K70" s="17">
        <f t="shared" si="25"/>
        <v>4375000</v>
      </c>
      <c r="L70" s="17">
        <f t="shared" si="25"/>
        <v>4375000</v>
      </c>
      <c r="M70" s="17">
        <f t="shared" si="25"/>
        <v>4375000</v>
      </c>
      <c r="N70" s="17">
        <f t="shared" si="25"/>
        <v>4375000</v>
      </c>
      <c r="O70" s="17">
        <f>O67/$B$18*$B$19</f>
        <v>4375000</v>
      </c>
      <c r="P70" s="1" t="s">
        <v>40</v>
      </c>
      <c r="Q70" s="94"/>
    </row>
    <row r="71" spans="1:17">
      <c r="A71" s="12"/>
      <c r="B71" s="1"/>
      <c r="C71" s="1"/>
      <c r="D71" s="1"/>
      <c r="E71" s="1"/>
      <c r="F71" s="1"/>
      <c r="G71" s="1"/>
      <c r="H71" s="1"/>
      <c r="I71" s="1"/>
      <c r="J71" s="1"/>
      <c r="K71" s="1"/>
      <c r="L71" s="1"/>
      <c r="M71" s="1"/>
      <c r="N71" s="1"/>
      <c r="O71" s="1"/>
      <c r="P71" s="1"/>
      <c r="Q71" s="94"/>
    </row>
    <row r="72" spans="1:17">
      <c r="A72" s="14" t="s">
        <v>70</v>
      </c>
      <c r="B72" s="1"/>
      <c r="C72" s="1"/>
      <c r="D72" s="1"/>
      <c r="E72" s="1"/>
      <c r="F72" s="1"/>
      <c r="G72" s="1"/>
      <c r="H72" s="1"/>
      <c r="I72" s="1"/>
      <c r="J72" s="1"/>
      <c r="K72" s="1"/>
      <c r="L72" s="1"/>
      <c r="M72" s="1"/>
      <c r="N72" s="1"/>
      <c r="O72" s="1"/>
      <c r="P72" s="1"/>
      <c r="Q72" s="94"/>
    </row>
    <row r="73" spans="1:17">
      <c r="A73" s="12" t="s">
        <v>71</v>
      </c>
      <c r="B73" s="1"/>
      <c r="C73" s="1"/>
      <c r="D73" s="1"/>
      <c r="E73" s="1"/>
      <c r="F73" s="17">
        <f>F75*F81</f>
        <v>11324.61</v>
      </c>
      <c r="G73" s="17">
        <f t="shared" ref="G73:O73" si="26">G75*G81</f>
        <v>11324.61</v>
      </c>
      <c r="H73" s="17">
        <f t="shared" si="26"/>
        <v>11324.61</v>
      </c>
      <c r="I73" s="17">
        <f t="shared" si="26"/>
        <v>11324.61</v>
      </c>
      <c r="J73" s="17">
        <f t="shared" si="26"/>
        <v>11324.61</v>
      </c>
      <c r="K73" s="17">
        <f t="shared" si="26"/>
        <v>11324.61</v>
      </c>
      <c r="L73" s="17">
        <f t="shared" si="26"/>
        <v>11324.61</v>
      </c>
      <c r="M73" s="17">
        <f t="shared" si="26"/>
        <v>11324.61</v>
      </c>
      <c r="N73" s="17">
        <f t="shared" si="26"/>
        <v>11324.61</v>
      </c>
      <c r="O73" s="17">
        <f t="shared" si="26"/>
        <v>11324.61</v>
      </c>
      <c r="P73" s="1" t="s">
        <v>35</v>
      </c>
      <c r="Q73" s="124"/>
    </row>
    <row r="74" spans="1:17">
      <c r="A74" s="12" t="s">
        <v>72</v>
      </c>
      <c r="B74" s="1"/>
      <c r="C74" s="1"/>
      <c r="D74" s="1"/>
      <c r="E74" s="1"/>
      <c r="F74" s="17">
        <f t="shared" ref="F74:O74" si="27">F73*(1-F82)</f>
        <v>7360.9965000000002</v>
      </c>
      <c r="G74" s="17">
        <f t="shared" si="27"/>
        <v>7360.9965000000002</v>
      </c>
      <c r="H74" s="17">
        <f t="shared" si="27"/>
        <v>7360.9965000000002</v>
      </c>
      <c r="I74" s="17">
        <f t="shared" si="27"/>
        <v>7360.9965000000002</v>
      </c>
      <c r="J74" s="17">
        <f t="shared" si="27"/>
        <v>7360.9965000000002</v>
      </c>
      <c r="K74" s="17">
        <f t="shared" si="27"/>
        <v>7360.9965000000002</v>
      </c>
      <c r="L74" s="17">
        <f t="shared" si="27"/>
        <v>7360.9965000000002</v>
      </c>
      <c r="M74" s="17">
        <f t="shared" si="27"/>
        <v>7360.9965000000002</v>
      </c>
      <c r="N74" s="17">
        <f t="shared" si="27"/>
        <v>7360.9965000000002</v>
      </c>
      <c r="O74" s="17">
        <f t="shared" si="27"/>
        <v>7360.9965000000002</v>
      </c>
      <c r="P74" s="1" t="s">
        <v>35</v>
      </c>
      <c r="Q74" s="94"/>
    </row>
    <row r="75" spans="1:17">
      <c r="A75" s="12" t="s">
        <v>73</v>
      </c>
      <c r="B75" s="1"/>
      <c r="C75" s="1"/>
      <c r="D75" s="1"/>
      <c r="E75" s="1"/>
      <c r="F75" s="10">
        <v>11439</v>
      </c>
      <c r="G75" s="10">
        <v>11439</v>
      </c>
      <c r="H75" s="10">
        <v>11439</v>
      </c>
      <c r="I75" s="10">
        <v>11439</v>
      </c>
      <c r="J75" s="10">
        <v>11439</v>
      </c>
      <c r="K75" s="10">
        <v>11439</v>
      </c>
      <c r="L75" s="10">
        <v>11439</v>
      </c>
      <c r="M75" s="10">
        <v>11439</v>
      </c>
      <c r="N75" s="10">
        <v>11439</v>
      </c>
      <c r="O75" s="10">
        <v>11439</v>
      </c>
      <c r="P75" s="1" t="s">
        <v>35</v>
      </c>
      <c r="Q75" s="124" t="s">
        <v>36</v>
      </c>
    </row>
    <row r="76" spans="1:17">
      <c r="A76" s="12" t="s">
        <v>74</v>
      </c>
      <c r="B76" s="1"/>
      <c r="C76" s="1"/>
      <c r="D76" s="1"/>
      <c r="E76" s="1"/>
      <c r="F76" s="17">
        <f t="shared" ref="F76:O76" si="28">F75-F73</f>
        <v>114.38999999999942</v>
      </c>
      <c r="G76" s="17">
        <f t="shared" si="28"/>
        <v>114.38999999999942</v>
      </c>
      <c r="H76" s="17">
        <f t="shared" si="28"/>
        <v>114.38999999999942</v>
      </c>
      <c r="I76" s="17">
        <f t="shared" si="28"/>
        <v>114.38999999999942</v>
      </c>
      <c r="J76" s="17">
        <f t="shared" si="28"/>
        <v>114.38999999999942</v>
      </c>
      <c r="K76" s="17">
        <f t="shared" si="28"/>
        <v>114.38999999999942</v>
      </c>
      <c r="L76" s="17">
        <f t="shared" si="28"/>
        <v>114.38999999999942</v>
      </c>
      <c r="M76" s="17">
        <f t="shared" si="28"/>
        <v>114.38999999999942</v>
      </c>
      <c r="N76" s="17">
        <f t="shared" si="28"/>
        <v>114.38999999999942</v>
      </c>
      <c r="O76" s="17">
        <f t="shared" si="28"/>
        <v>114.38999999999942</v>
      </c>
      <c r="P76" s="1" t="s">
        <v>35</v>
      </c>
      <c r="Q76" s="94"/>
    </row>
    <row r="77" spans="1:17">
      <c r="A77" s="12" t="s">
        <v>71</v>
      </c>
      <c r="B77" s="1"/>
      <c r="C77" s="1"/>
      <c r="D77" s="1"/>
      <c r="E77" s="1"/>
      <c r="F77" s="17">
        <f t="shared" ref="F77:O77" si="29">F73/$B$18*$B$19</f>
        <v>3145725</v>
      </c>
      <c r="G77" s="17">
        <f t="shared" si="29"/>
        <v>3145725</v>
      </c>
      <c r="H77" s="17">
        <f t="shared" si="29"/>
        <v>3145725</v>
      </c>
      <c r="I77" s="17">
        <f t="shared" si="29"/>
        <v>3145725</v>
      </c>
      <c r="J77" s="17">
        <f t="shared" si="29"/>
        <v>3145725</v>
      </c>
      <c r="K77" s="17">
        <f t="shared" si="29"/>
        <v>3145725</v>
      </c>
      <c r="L77" s="17">
        <f t="shared" si="29"/>
        <v>3145725</v>
      </c>
      <c r="M77" s="17">
        <f t="shared" si="29"/>
        <v>3145725</v>
      </c>
      <c r="N77" s="17">
        <f t="shared" si="29"/>
        <v>3145725</v>
      </c>
      <c r="O77" s="17">
        <f t="shared" si="29"/>
        <v>3145725</v>
      </c>
      <c r="P77" s="1" t="s">
        <v>40</v>
      </c>
      <c r="Q77" s="94"/>
    </row>
    <row r="78" spans="1:17">
      <c r="A78" s="12" t="s">
        <v>75</v>
      </c>
      <c r="B78" s="1"/>
      <c r="C78" s="1"/>
      <c r="D78" s="1"/>
      <c r="E78" s="1"/>
      <c r="F78" s="17">
        <f t="shared" ref="F78:N78" si="30">F74/$B$18*$B$19</f>
        <v>2044721.25</v>
      </c>
      <c r="G78" s="17">
        <f t="shared" si="30"/>
        <v>2044721.25</v>
      </c>
      <c r="H78" s="17">
        <f t="shared" si="30"/>
        <v>2044721.25</v>
      </c>
      <c r="I78" s="17">
        <f t="shared" si="30"/>
        <v>2044721.25</v>
      </c>
      <c r="J78" s="17">
        <f t="shared" si="30"/>
        <v>2044721.25</v>
      </c>
      <c r="K78" s="17">
        <f t="shared" si="30"/>
        <v>2044721.25</v>
      </c>
      <c r="L78" s="17">
        <f t="shared" si="30"/>
        <v>2044721.25</v>
      </c>
      <c r="M78" s="17">
        <f t="shared" si="30"/>
        <v>2044721.25</v>
      </c>
      <c r="N78" s="17">
        <f t="shared" si="30"/>
        <v>2044721.25</v>
      </c>
      <c r="O78" s="17">
        <f>O74/$B$18*$B$19</f>
        <v>2044721.25</v>
      </c>
      <c r="P78" s="1" t="s">
        <v>40</v>
      </c>
      <c r="Q78" s="94"/>
    </row>
    <row r="79" spans="1:17">
      <c r="A79" s="12" t="s">
        <v>73</v>
      </c>
      <c r="B79" s="1"/>
      <c r="C79" s="1"/>
      <c r="D79" s="1"/>
      <c r="E79" s="1"/>
      <c r="F79" s="17">
        <f t="shared" ref="F79:N79" si="31">F75/$B$18*$B$19</f>
        <v>3177500</v>
      </c>
      <c r="G79" s="17">
        <f t="shared" si="31"/>
        <v>3177500</v>
      </c>
      <c r="H79" s="17">
        <f t="shared" si="31"/>
        <v>3177500</v>
      </c>
      <c r="I79" s="17">
        <f t="shared" si="31"/>
        <v>3177500</v>
      </c>
      <c r="J79" s="17">
        <f t="shared" si="31"/>
        <v>3177500</v>
      </c>
      <c r="K79" s="17">
        <f t="shared" si="31"/>
        <v>3177500</v>
      </c>
      <c r="L79" s="17">
        <f t="shared" si="31"/>
        <v>3177500</v>
      </c>
      <c r="M79" s="17">
        <f t="shared" si="31"/>
        <v>3177500</v>
      </c>
      <c r="N79" s="17">
        <f t="shared" si="31"/>
        <v>3177500</v>
      </c>
      <c r="O79" s="17">
        <f>O75/$B$18*$B$19</f>
        <v>3177500</v>
      </c>
      <c r="P79" s="1" t="s">
        <v>40</v>
      </c>
      <c r="Q79" s="94"/>
    </row>
    <row r="80" spans="1:17">
      <c r="A80" s="12" t="s">
        <v>74</v>
      </c>
      <c r="B80" s="1"/>
      <c r="C80" s="1"/>
      <c r="D80" s="1"/>
      <c r="E80" s="1"/>
      <c r="F80" s="17">
        <f t="shared" ref="F80:N80" si="32">F76/$B$18*$B$19</f>
        <v>31774.99999999984</v>
      </c>
      <c r="G80" s="17">
        <f t="shared" si="32"/>
        <v>31774.99999999984</v>
      </c>
      <c r="H80" s="17">
        <f t="shared" si="32"/>
        <v>31774.99999999984</v>
      </c>
      <c r="I80" s="17">
        <f t="shared" si="32"/>
        <v>31774.99999999984</v>
      </c>
      <c r="J80" s="17">
        <f t="shared" si="32"/>
        <v>31774.99999999984</v>
      </c>
      <c r="K80" s="17">
        <f t="shared" si="32"/>
        <v>31774.99999999984</v>
      </c>
      <c r="L80" s="17">
        <f t="shared" si="32"/>
        <v>31774.99999999984</v>
      </c>
      <c r="M80" s="17">
        <f t="shared" si="32"/>
        <v>31774.99999999984</v>
      </c>
      <c r="N80" s="17">
        <f t="shared" si="32"/>
        <v>31774.99999999984</v>
      </c>
      <c r="O80" s="17">
        <f>O76/$B$18*$B$19</f>
        <v>31774.99999999984</v>
      </c>
      <c r="P80" s="1" t="s">
        <v>40</v>
      </c>
      <c r="Q80" s="94"/>
    </row>
    <row r="81" spans="1:17">
      <c r="A81" s="12" t="s">
        <v>76</v>
      </c>
      <c r="B81" s="1"/>
      <c r="C81" s="1"/>
      <c r="D81" s="1"/>
      <c r="E81" s="1"/>
      <c r="F81" s="16">
        <v>0.99</v>
      </c>
      <c r="G81" s="16">
        <v>0.99</v>
      </c>
      <c r="H81" s="16">
        <v>0.99</v>
      </c>
      <c r="I81" s="16">
        <v>0.99</v>
      </c>
      <c r="J81" s="16">
        <v>0.99</v>
      </c>
      <c r="K81" s="16">
        <v>0.99</v>
      </c>
      <c r="L81" s="16">
        <v>0.99</v>
      </c>
      <c r="M81" s="16">
        <v>0.99</v>
      </c>
      <c r="N81" s="16">
        <v>0.99</v>
      </c>
      <c r="O81" s="16">
        <v>0.99</v>
      </c>
      <c r="P81" s="1" t="s">
        <v>77</v>
      </c>
      <c r="Q81" s="94" t="s">
        <v>79</v>
      </c>
    </row>
    <row r="82" spans="1:17">
      <c r="A82" s="12" t="s">
        <v>78</v>
      </c>
      <c r="B82" s="1"/>
      <c r="C82" s="1"/>
      <c r="D82" s="1"/>
      <c r="E82" s="1"/>
      <c r="F82" s="16">
        <v>0.35</v>
      </c>
      <c r="G82" s="16">
        <v>0.35</v>
      </c>
      <c r="H82" s="16">
        <v>0.35</v>
      </c>
      <c r="I82" s="16">
        <v>0.35</v>
      </c>
      <c r="J82" s="16">
        <v>0.35</v>
      </c>
      <c r="K82" s="16">
        <v>0.35</v>
      </c>
      <c r="L82" s="16">
        <v>0.35</v>
      </c>
      <c r="M82" s="16">
        <v>0.35</v>
      </c>
      <c r="N82" s="16">
        <v>0.35</v>
      </c>
      <c r="O82" s="16">
        <v>0.35</v>
      </c>
      <c r="P82" s="1" t="s">
        <v>77</v>
      </c>
      <c r="Q82" s="94" t="s">
        <v>79</v>
      </c>
    </row>
    <row r="83" spans="1:17">
      <c r="A83" s="12"/>
      <c r="B83" s="1"/>
      <c r="C83" s="1"/>
      <c r="D83" s="1"/>
      <c r="E83" s="1"/>
      <c r="F83" s="1"/>
      <c r="G83" s="1"/>
      <c r="H83" s="1"/>
      <c r="I83" s="1"/>
      <c r="J83" s="1"/>
      <c r="K83" s="1"/>
      <c r="L83" s="1"/>
      <c r="M83" s="1"/>
      <c r="N83" s="1"/>
      <c r="O83" s="1"/>
      <c r="P83" s="1"/>
      <c r="Q83" s="94"/>
    </row>
    <row r="84" spans="1:17">
      <c r="A84" s="14" t="s">
        <v>80</v>
      </c>
      <c r="B84" s="1"/>
      <c r="C84" s="1"/>
      <c r="D84" s="1"/>
      <c r="E84" s="1"/>
      <c r="F84" s="1"/>
      <c r="G84" s="1"/>
      <c r="H84" s="1"/>
      <c r="I84" s="1"/>
      <c r="J84" s="1"/>
      <c r="K84" s="1"/>
      <c r="L84" s="1"/>
      <c r="M84" s="1"/>
      <c r="N84" s="1"/>
      <c r="O84" s="1"/>
      <c r="P84" s="1"/>
      <c r="Q84" s="94"/>
    </row>
    <row r="85" spans="1:17">
      <c r="A85" s="12" t="s">
        <v>81</v>
      </c>
      <c r="B85" s="1"/>
      <c r="C85" s="1"/>
      <c r="D85" s="1"/>
      <c r="E85" s="1"/>
      <c r="F85" s="17">
        <f t="shared" ref="F85:O85" si="33">F87*F92</f>
        <v>6078.0999999999995</v>
      </c>
      <c r="G85" s="17">
        <f t="shared" si="33"/>
        <v>6078.0999999999995</v>
      </c>
      <c r="H85" s="17">
        <f t="shared" si="33"/>
        <v>6078.0999999999995</v>
      </c>
      <c r="I85" s="17">
        <f t="shared" si="33"/>
        <v>6078.0999999999995</v>
      </c>
      <c r="J85" s="17">
        <f t="shared" si="33"/>
        <v>6078.0999999999995</v>
      </c>
      <c r="K85" s="17">
        <f t="shared" si="33"/>
        <v>6078.0999999999995</v>
      </c>
      <c r="L85" s="17">
        <f t="shared" si="33"/>
        <v>6078.0999999999995</v>
      </c>
      <c r="M85" s="17">
        <f t="shared" si="33"/>
        <v>6078.0999999999995</v>
      </c>
      <c r="N85" s="17">
        <f t="shared" si="33"/>
        <v>6078.0999999999995</v>
      </c>
      <c r="O85" s="17">
        <f t="shared" si="33"/>
        <v>6078.0999999999995</v>
      </c>
      <c r="P85" s="1" t="s">
        <v>35</v>
      </c>
      <c r="Q85" s="94"/>
    </row>
    <row r="86" spans="1:17">
      <c r="A86" s="12" t="s">
        <v>82</v>
      </c>
      <c r="B86" s="1"/>
      <c r="C86" s="1"/>
      <c r="D86" s="1"/>
      <c r="E86" s="1"/>
      <c r="F86" s="17">
        <f t="shared" ref="F86:N86" si="34">F85*(1-F93)</f>
        <v>3099.8309999999997</v>
      </c>
      <c r="G86" s="17">
        <f t="shared" si="34"/>
        <v>3099.8309999999997</v>
      </c>
      <c r="H86" s="17">
        <f t="shared" si="34"/>
        <v>3099.8309999999997</v>
      </c>
      <c r="I86" s="17">
        <f t="shared" si="34"/>
        <v>3099.8309999999997</v>
      </c>
      <c r="J86" s="17">
        <f t="shared" si="34"/>
        <v>3099.8309999999997</v>
      </c>
      <c r="K86" s="17">
        <f t="shared" si="34"/>
        <v>3099.8309999999997</v>
      </c>
      <c r="L86" s="17">
        <f t="shared" si="34"/>
        <v>3099.8309999999997</v>
      </c>
      <c r="M86" s="17">
        <f t="shared" si="34"/>
        <v>3099.8309999999997</v>
      </c>
      <c r="N86" s="17">
        <f t="shared" si="34"/>
        <v>3099.8309999999997</v>
      </c>
      <c r="O86" s="17">
        <f>O85*(1-O93)</f>
        <v>3099.8309999999997</v>
      </c>
      <c r="P86" s="1" t="s">
        <v>35</v>
      </c>
      <c r="Q86" s="94"/>
    </row>
    <row r="87" spans="1:17">
      <c r="A87" s="12" t="s">
        <v>83</v>
      </c>
      <c r="B87" s="1"/>
      <c r="C87" s="1"/>
      <c r="D87" s="1"/>
      <c r="E87" s="1"/>
      <c r="F87" s="10">
        <v>6398</v>
      </c>
      <c r="G87" s="10">
        <v>6398</v>
      </c>
      <c r="H87" s="10">
        <v>6398</v>
      </c>
      <c r="I87" s="10">
        <v>6398</v>
      </c>
      <c r="J87" s="10">
        <v>6398</v>
      </c>
      <c r="K87" s="10">
        <v>6398</v>
      </c>
      <c r="L87" s="10">
        <v>6398</v>
      </c>
      <c r="M87" s="10">
        <v>6398</v>
      </c>
      <c r="N87" s="10">
        <v>6398</v>
      </c>
      <c r="O87" s="10">
        <v>6398</v>
      </c>
      <c r="P87" s="1" t="s">
        <v>35</v>
      </c>
      <c r="Q87" s="124" t="s">
        <v>36</v>
      </c>
    </row>
    <row r="88" spans="1:17">
      <c r="A88" s="12" t="s">
        <v>84</v>
      </c>
      <c r="B88" s="1"/>
      <c r="C88" s="1"/>
      <c r="D88" s="1"/>
      <c r="E88" s="1"/>
      <c r="F88" s="17">
        <f t="shared" ref="F88:O88" si="35">F87-F85</f>
        <v>319.90000000000055</v>
      </c>
      <c r="G88" s="17">
        <f t="shared" si="35"/>
        <v>319.90000000000055</v>
      </c>
      <c r="H88" s="17">
        <f t="shared" si="35"/>
        <v>319.90000000000055</v>
      </c>
      <c r="I88" s="17">
        <f t="shared" si="35"/>
        <v>319.90000000000055</v>
      </c>
      <c r="J88" s="17">
        <f t="shared" si="35"/>
        <v>319.90000000000055</v>
      </c>
      <c r="K88" s="17">
        <f t="shared" si="35"/>
        <v>319.90000000000055</v>
      </c>
      <c r="L88" s="17">
        <f t="shared" si="35"/>
        <v>319.90000000000055</v>
      </c>
      <c r="M88" s="17">
        <f t="shared" si="35"/>
        <v>319.90000000000055</v>
      </c>
      <c r="N88" s="17">
        <f t="shared" si="35"/>
        <v>319.90000000000055</v>
      </c>
      <c r="O88" s="17">
        <f t="shared" si="35"/>
        <v>319.90000000000055</v>
      </c>
      <c r="P88" s="1" t="s">
        <v>35</v>
      </c>
      <c r="Q88" s="94"/>
    </row>
    <row r="89" spans="1:17">
      <c r="A89" s="12" t="s">
        <v>81</v>
      </c>
      <c r="B89" s="1"/>
      <c r="C89" s="1"/>
      <c r="D89" s="1"/>
      <c r="E89" s="1"/>
      <c r="F89" s="17">
        <f>F86/$B$18*$B$19</f>
        <v>861064.16666666651</v>
      </c>
      <c r="G89" s="17">
        <f t="shared" ref="G89:O89" si="36">G86/$B$18*$B$19</f>
        <v>861064.16666666651</v>
      </c>
      <c r="H89" s="17">
        <f t="shared" si="36"/>
        <v>861064.16666666651</v>
      </c>
      <c r="I89" s="17">
        <f t="shared" si="36"/>
        <v>861064.16666666651</v>
      </c>
      <c r="J89" s="17">
        <f t="shared" si="36"/>
        <v>861064.16666666651</v>
      </c>
      <c r="K89" s="17">
        <f t="shared" si="36"/>
        <v>861064.16666666651</v>
      </c>
      <c r="L89" s="17">
        <f t="shared" si="36"/>
        <v>861064.16666666651</v>
      </c>
      <c r="M89" s="17">
        <f t="shared" si="36"/>
        <v>861064.16666666651</v>
      </c>
      <c r="N89" s="17">
        <f t="shared" si="36"/>
        <v>861064.16666666651</v>
      </c>
      <c r="O89" s="17">
        <f t="shared" si="36"/>
        <v>861064.16666666651</v>
      </c>
      <c r="P89" s="1" t="s">
        <v>40</v>
      </c>
      <c r="Q89" s="94"/>
    </row>
    <row r="90" spans="1:17">
      <c r="A90" s="12" t="s">
        <v>83</v>
      </c>
      <c r="B90" s="1"/>
      <c r="C90" s="1"/>
      <c r="D90" s="1"/>
      <c r="E90" s="1"/>
      <c r="F90" s="17">
        <f t="shared" ref="F90:O90" si="37">F87/$B$18*$B$19</f>
        <v>1777222.2222222222</v>
      </c>
      <c r="G90" s="17">
        <f t="shared" si="37"/>
        <v>1777222.2222222222</v>
      </c>
      <c r="H90" s="17">
        <f t="shared" si="37"/>
        <v>1777222.2222222222</v>
      </c>
      <c r="I90" s="17">
        <f t="shared" si="37"/>
        <v>1777222.2222222222</v>
      </c>
      <c r="J90" s="17">
        <f t="shared" si="37"/>
        <v>1777222.2222222222</v>
      </c>
      <c r="K90" s="17">
        <f t="shared" si="37"/>
        <v>1777222.2222222222</v>
      </c>
      <c r="L90" s="17">
        <f t="shared" si="37"/>
        <v>1777222.2222222222</v>
      </c>
      <c r="M90" s="17">
        <f t="shared" si="37"/>
        <v>1777222.2222222222</v>
      </c>
      <c r="N90" s="17">
        <f t="shared" si="37"/>
        <v>1777222.2222222222</v>
      </c>
      <c r="O90" s="17">
        <f t="shared" si="37"/>
        <v>1777222.2222222222</v>
      </c>
      <c r="P90" s="1" t="s">
        <v>40</v>
      </c>
      <c r="Q90" s="94"/>
    </row>
    <row r="91" spans="1:17">
      <c r="A91" s="12" t="s">
        <v>84</v>
      </c>
      <c r="B91" s="1"/>
      <c r="C91" s="1"/>
      <c r="D91" s="1"/>
      <c r="E91" s="1"/>
      <c r="F91" s="17">
        <f t="shared" ref="F91:O91" si="38">F88/$B$18*$B$19</f>
        <v>88861.111111111255</v>
      </c>
      <c r="G91" s="17">
        <f t="shared" si="38"/>
        <v>88861.111111111255</v>
      </c>
      <c r="H91" s="17">
        <f t="shared" si="38"/>
        <v>88861.111111111255</v>
      </c>
      <c r="I91" s="17">
        <f t="shared" si="38"/>
        <v>88861.111111111255</v>
      </c>
      <c r="J91" s="17">
        <f t="shared" si="38"/>
        <v>88861.111111111255</v>
      </c>
      <c r="K91" s="17">
        <f t="shared" si="38"/>
        <v>88861.111111111255</v>
      </c>
      <c r="L91" s="17">
        <f t="shared" si="38"/>
        <v>88861.111111111255</v>
      </c>
      <c r="M91" s="17">
        <f t="shared" si="38"/>
        <v>88861.111111111255</v>
      </c>
      <c r="N91" s="17">
        <f t="shared" si="38"/>
        <v>88861.111111111255</v>
      </c>
      <c r="O91" s="17">
        <f t="shared" si="38"/>
        <v>88861.111111111255</v>
      </c>
      <c r="P91" s="1" t="s">
        <v>40</v>
      </c>
      <c r="Q91" s="94"/>
    </row>
    <row r="92" spans="1:17">
      <c r="A92" s="12" t="s">
        <v>85</v>
      </c>
      <c r="B92" s="1"/>
      <c r="C92" s="1"/>
      <c r="D92" s="1"/>
      <c r="E92" s="1"/>
      <c r="F92" s="16">
        <v>0.95</v>
      </c>
      <c r="G92" s="16">
        <v>0.95</v>
      </c>
      <c r="H92" s="16">
        <v>0.95</v>
      </c>
      <c r="I92" s="16">
        <v>0.95</v>
      </c>
      <c r="J92" s="16">
        <v>0.95</v>
      </c>
      <c r="K92" s="16">
        <v>0.95</v>
      </c>
      <c r="L92" s="16">
        <v>0.95</v>
      </c>
      <c r="M92" s="16">
        <v>0.95</v>
      </c>
      <c r="N92" s="16">
        <v>0.95</v>
      </c>
      <c r="O92" s="16">
        <v>0.95</v>
      </c>
      <c r="P92" s="1" t="s">
        <v>77</v>
      </c>
      <c r="Q92" s="94" t="s">
        <v>79</v>
      </c>
    </row>
    <row r="93" spans="1:17">
      <c r="A93" s="12" t="s">
        <v>86</v>
      </c>
      <c r="B93" s="1"/>
      <c r="C93" s="1"/>
      <c r="D93" s="1"/>
      <c r="E93" s="1"/>
      <c r="F93" s="16">
        <v>0.49</v>
      </c>
      <c r="G93" s="16">
        <v>0.49</v>
      </c>
      <c r="H93" s="16">
        <v>0.49</v>
      </c>
      <c r="I93" s="16">
        <v>0.49</v>
      </c>
      <c r="J93" s="16">
        <v>0.49</v>
      </c>
      <c r="K93" s="16">
        <v>0.49</v>
      </c>
      <c r="L93" s="16">
        <v>0.49</v>
      </c>
      <c r="M93" s="16">
        <v>0.49</v>
      </c>
      <c r="N93" s="16">
        <v>0.49</v>
      </c>
      <c r="O93" s="16">
        <v>0.49</v>
      </c>
      <c r="P93" s="1" t="s">
        <v>77</v>
      </c>
      <c r="Q93" s="94" t="s">
        <v>79</v>
      </c>
    </row>
    <row r="94" spans="1:17">
      <c r="A94" s="12"/>
      <c r="B94" s="1"/>
      <c r="C94" s="1"/>
      <c r="D94" s="1"/>
      <c r="E94" s="1"/>
      <c r="F94" s="1"/>
      <c r="G94" s="1"/>
      <c r="H94" s="1"/>
      <c r="I94" s="1"/>
      <c r="J94" s="1"/>
      <c r="K94" s="1"/>
      <c r="L94" s="1"/>
      <c r="M94" s="1"/>
      <c r="N94" s="1"/>
      <c r="O94" s="1"/>
      <c r="P94" s="1"/>
      <c r="Q94" s="94"/>
    </row>
    <row r="95" spans="1:17">
      <c r="A95" s="14" t="s">
        <v>87</v>
      </c>
      <c r="B95" s="1"/>
      <c r="C95" s="1"/>
      <c r="D95" s="1"/>
      <c r="E95" s="1"/>
      <c r="F95" s="1"/>
      <c r="G95" s="1"/>
      <c r="H95" s="1"/>
      <c r="I95" s="1"/>
      <c r="J95" s="1"/>
      <c r="K95" s="1"/>
      <c r="L95" s="1"/>
      <c r="M95" s="1"/>
      <c r="N95" s="1"/>
      <c r="O95" s="1"/>
      <c r="P95" s="1"/>
      <c r="Q95" s="94"/>
    </row>
    <row r="96" spans="1:17">
      <c r="A96" s="12" t="s">
        <v>88</v>
      </c>
      <c r="B96" s="1"/>
      <c r="C96" s="1"/>
      <c r="D96" s="1"/>
      <c r="E96" s="1"/>
      <c r="F96" s="10">
        <v>0</v>
      </c>
      <c r="G96" s="10">
        <v>0</v>
      </c>
      <c r="H96" s="10">
        <v>0</v>
      </c>
      <c r="I96" s="10">
        <v>0</v>
      </c>
      <c r="J96" s="10">
        <v>0</v>
      </c>
      <c r="K96" s="10">
        <v>0</v>
      </c>
      <c r="L96" s="10">
        <v>0</v>
      </c>
      <c r="M96" s="10">
        <v>0</v>
      </c>
      <c r="N96" s="10">
        <v>0</v>
      </c>
      <c r="O96" s="10">
        <v>0</v>
      </c>
      <c r="P96" s="1" t="s">
        <v>35</v>
      </c>
      <c r="Q96" s="94"/>
    </row>
    <row r="97" spans="1:17">
      <c r="A97" s="12" t="s">
        <v>89</v>
      </c>
      <c r="B97" s="1"/>
      <c r="C97" s="1"/>
      <c r="D97" s="1"/>
      <c r="E97" s="1"/>
      <c r="F97" s="10">
        <v>2834</v>
      </c>
      <c r="G97" s="10">
        <v>2834</v>
      </c>
      <c r="H97" s="10">
        <v>2834</v>
      </c>
      <c r="I97" s="10">
        <v>2834</v>
      </c>
      <c r="J97" s="10">
        <v>2834</v>
      </c>
      <c r="K97" s="10">
        <v>2834</v>
      </c>
      <c r="L97" s="10">
        <v>2834</v>
      </c>
      <c r="M97" s="10">
        <v>2834</v>
      </c>
      <c r="N97" s="10">
        <v>2834</v>
      </c>
      <c r="O97" s="10">
        <v>2834</v>
      </c>
      <c r="P97" s="1" t="s">
        <v>35</v>
      </c>
      <c r="Q97" s="124" t="s">
        <v>36</v>
      </c>
    </row>
    <row r="98" spans="1:17">
      <c r="A98" s="12" t="s">
        <v>90</v>
      </c>
      <c r="B98" s="1"/>
      <c r="C98" s="1"/>
      <c r="D98" s="1"/>
      <c r="E98" s="1"/>
      <c r="F98" s="10">
        <v>66000</v>
      </c>
      <c r="G98" s="10">
        <v>66000</v>
      </c>
      <c r="H98" s="10">
        <v>66000</v>
      </c>
      <c r="I98" s="10">
        <v>66000</v>
      </c>
      <c r="J98" s="10">
        <v>66000</v>
      </c>
      <c r="K98" s="10">
        <v>66000</v>
      </c>
      <c r="L98" s="10">
        <v>66000</v>
      </c>
      <c r="M98" s="10">
        <v>66000</v>
      </c>
      <c r="N98" s="10">
        <v>66000</v>
      </c>
      <c r="O98" s="10">
        <v>66000</v>
      </c>
      <c r="P98" s="1" t="s">
        <v>45</v>
      </c>
      <c r="Q98" s="122" t="s">
        <v>46</v>
      </c>
    </row>
    <row r="99" spans="1:17">
      <c r="A99" s="12" t="s">
        <v>91</v>
      </c>
      <c r="B99" s="1"/>
      <c r="C99" s="1"/>
      <c r="D99" s="1"/>
      <c r="E99" s="1"/>
      <c r="F99" s="17">
        <f t="shared" ref="F99:O99" si="39">F97-F96</f>
        <v>2834</v>
      </c>
      <c r="G99" s="17">
        <f t="shared" si="39"/>
        <v>2834</v>
      </c>
      <c r="H99" s="17">
        <f t="shared" si="39"/>
        <v>2834</v>
      </c>
      <c r="I99" s="17">
        <f t="shared" si="39"/>
        <v>2834</v>
      </c>
      <c r="J99" s="17">
        <f t="shared" si="39"/>
        <v>2834</v>
      </c>
      <c r="K99" s="17">
        <f t="shared" si="39"/>
        <v>2834</v>
      </c>
      <c r="L99" s="17">
        <f t="shared" si="39"/>
        <v>2834</v>
      </c>
      <c r="M99" s="17">
        <f t="shared" si="39"/>
        <v>2834</v>
      </c>
      <c r="N99" s="17">
        <f t="shared" si="39"/>
        <v>2834</v>
      </c>
      <c r="O99" s="17">
        <f t="shared" si="39"/>
        <v>2834</v>
      </c>
      <c r="P99" s="1" t="s">
        <v>35</v>
      </c>
      <c r="Q99" s="94"/>
    </row>
    <row r="100" spans="1:17">
      <c r="A100" s="12" t="s">
        <v>88</v>
      </c>
      <c r="B100" s="1"/>
      <c r="C100" s="1"/>
      <c r="D100" s="1"/>
      <c r="E100" s="1"/>
      <c r="F100" s="17">
        <f t="shared" ref="F100:O100" si="40">F96/$B$18*$B$19</f>
        <v>0</v>
      </c>
      <c r="G100" s="17">
        <f t="shared" si="40"/>
        <v>0</v>
      </c>
      <c r="H100" s="17">
        <f t="shared" si="40"/>
        <v>0</v>
      </c>
      <c r="I100" s="17">
        <f t="shared" si="40"/>
        <v>0</v>
      </c>
      <c r="J100" s="17">
        <f t="shared" si="40"/>
        <v>0</v>
      </c>
      <c r="K100" s="17">
        <f t="shared" si="40"/>
        <v>0</v>
      </c>
      <c r="L100" s="17">
        <f t="shared" si="40"/>
        <v>0</v>
      </c>
      <c r="M100" s="17">
        <f t="shared" si="40"/>
        <v>0</v>
      </c>
      <c r="N100" s="17">
        <f t="shared" si="40"/>
        <v>0</v>
      </c>
      <c r="O100" s="17">
        <f t="shared" si="40"/>
        <v>0</v>
      </c>
      <c r="P100" s="1" t="s">
        <v>40</v>
      </c>
      <c r="Q100" s="94"/>
    </row>
    <row r="101" spans="1:17">
      <c r="A101" s="12" t="s">
        <v>89</v>
      </c>
      <c r="B101" s="1"/>
      <c r="C101" s="1"/>
      <c r="D101" s="1"/>
      <c r="E101" s="1"/>
      <c r="F101" s="17">
        <f t="shared" ref="F101:O101" si="41">F97/$B$18*$B$19</f>
        <v>787222.22222222213</v>
      </c>
      <c r="G101" s="17">
        <f t="shared" si="41"/>
        <v>787222.22222222213</v>
      </c>
      <c r="H101" s="17">
        <f t="shared" si="41"/>
        <v>787222.22222222213</v>
      </c>
      <c r="I101" s="17">
        <f t="shared" si="41"/>
        <v>787222.22222222213</v>
      </c>
      <c r="J101" s="17">
        <f t="shared" si="41"/>
        <v>787222.22222222213</v>
      </c>
      <c r="K101" s="17">
        <f t="shared" si="41"/>
        <v>787222.22222222213</v>
      </c>
      <c r="L101" s="17">
        <f t="shared" si="41"/>
        <v>787222.22222222213</v>
      </c>
      <c r="M101" s="17">
        <f t="shared" si="41"/>
        <v>787222.22222222213</v>
      </c>
      <c r="N101" s="17">
        <f t="shared" si="41"/>
        <v>787222.22222222213</v>
      </c>
      <c r="O101" s="17">
        <f t="shared" si="41"/>
        <v>787222.22222222213</v>
      </c>
      <c r="P101" s="1" t="s">
        <v>40</v>
      </c>
      <c r="Q101" s="94"/>
    </row>
    <row r="102" spans="1:17">
      <c r="A102" s="12" t="s">
        <v>91</v>
      </c>
      <c r="B102" s="1"/>
      <c r="C102" s="1"/>
      <c r="D102" s="1"/>
      <c r="E102" s="1"/>
      <c r="F102" s="17">
        <f t="shared" ref="F102:O102" si="42">F99/$B$18*$B$19</f>
        <v>787222.22222222213</v>
      </c>
      <c r="G102" s="17">
        <f t="shared" si="42"/>
        <v>787222.22222222213</v>
      </c>
      <c r="H102" s="17">
        <f t="shared" si="42"/>
        <v>787222.22222222213</v>
      </c>
      <c r="I102" s="17">
        <f t="shared" si="42"/>
        <v>787222.22222222213</v>
      </c>
      <c r="J102" s="17">
        <f t="shared" si="42"/>
        <v>787222.22222222213</v>
      </c>
      <c r="K102" s="17">
        <f t="shared" si="42"/>
        <v>787222.22222222213</v>
      </c>
      <c r="L102" s="17">
        <f t="shared" si="42"/>
        <v>787222.22222222213</v>
      </c>
      <c r="M102" s="17">
        <f t="shared" si="42"/>
        <v>787222.22222222213</v>
      </c>
      <c r="N102" s="17">
        <f t="shared" si="42"/>
        <v>787222.22222222213</v>
      </c>
      <c r="O102" s="17">
        <f t="shared" si="42"/>
        <v>787222.22222222213</v>
      </c>
      <c r="P102" s="1" t="s">
        <v>40</v>
      </c>
      <c r="Q102" s="94"/>
    </row>
    <row r="103" spans="1:17">
      <c r="A103" s="12"/>
      <c r="B103" s="1"/>
      <c r="C103" s="1"/>
      <c r="D103" s="1"/>
      <c r="E103" s="1"/>
      <c r="F103" s="1"/>
      <c r="G103" s="1"/>
      <c r="H103" s="1"/>
      <c r="I103" s="1"/>
      <c r="J103" s="1"/>
      <c r="K103" s="1"/>
      <c r="L103" s="1"/>
      <c r="M103" s="1"/>
      <c r="N103" s="1"/>
      <c r="O103" s="1"/>
      <c r="P103" s="1"/>
      <c r="Q103" s="94"/>
    </row>
    <row r="104" spans="1:17">
      <c r="A104" s="14" t="s">
        <v>92</v>
      </c>
      <c r="B104" s="1"/>
      <c r="C104" s="1"/>
      <c r="D104" s="1"/>
      <c r="E104" s="1"/>
      <c r="F104" s="1"/>
      <c r="G104" s="1"/>
      <c r="H104" s="1"/>
      <c r="I104" s="1"/>
      <c r="J104" s="1"/>
      <c r="K104" s="1"/>
      <c r="L104" s="1"/>
      <c r="M104" s="1"/>
      <c r="N104" s="1"/>
      <c r="O104" s="1"/>
      <c r="P104" s="1"/>
      <c r="Q104" s="94"/>
    </row>
    <row r="105" spans="1:17">
      <c r="A105" s="12"/>
      <c r="B105" s="1"/>
      <c r="C105" s="1"/>
      <c r="D105" s="1"/>
      <c r="E105" s="1"/>
      <c r="F105" s="10"/>
      <c r="G105" s="10"/>
      <c r="H105" s="10"/>
      <c r="I105" s="10"/>
      <c r="J105" s="10"/>
      <c r="K105" s="10"/>
      <c r="L105" s="10"/>
      <c r="M105" s="10"/>
      <c r="N105" s="10"/>
      <c r="O105" s="10"/>
      <c r="P105" s="1"/>
      <c r="Q105" s="94"/>
    </row>
    <row r="106" spans="1:17">
      <c r="A106" s="12"/>
      <c r="B106" s="1"/>
      <c r="C106" s="1"/>
      <c r="D106" s="1"/>
      <c r="E106" s="1"/>
      <c r="F106" s="10"/>
      <c r="G106" s="10"/>
      <c r="H106" s="10"/>
      <c r="I106" s="10"/>
      <c r="J106" s="10"/>
      <c r="K106" s="10"/>
      <c r="L106" s="10"/>
      <c r="M106" s="10"/>
      <c r="N106" s="10"/>
      <c r="O106" s="10"/>
      <c r="P106" s="1"/>
      <c r="Q106" s="94"/>
    </row>
    <row r="107" spans="1:17">
      <c r="A107" s="12"/>
      <c r="B107" s="1"/>
      <c r="C107" s="1"/>
      <c r="D107" s="1"/>
      <c r="E107" s="1"/>
      <c r="F107" s="17"/>
      <c r="G107" s="17"/>
      <c r="H107" s="17"/>
      <c r="I107" s="17"/>
      <c r="J107" s="17"/>
      <c r="K107" s="17"/>
      <c r="L107" s="17"/>
      <c r="M107" s="17"/>
      <c r="N107" s="17"/>
      <c r="O107" s="17"/>
      <c r="P107" s="1"/>
      <c r="Q107" s="94"/>
    </row>
    <row r="108" spans="1:17">
      <c r="A108" s="12"/>
      <c r="B108" s="1"/>
      <c r="C108" s="1"/>
      <c r="D108" s="1"/>
      <c r="E108" s="1"/>
      <c r="F108" s="17"/>
      <c r="G108" s="17"/>
      <c r="H108" s="17"/>
      <c r="I108" s="17"/>
      <c r="J108" s="17"/>
      <c r="K108" s="17"/>
      <c r="L108" s="17"/>
      <c r="M108" s="17"/>
      <c r="N108" s="17"/>
      <c r="O108" s="17"/>
      <c r="P108" s="1"/>
      <c r="Q108" s="94"/>
    </row>
    <row r="109" spans="1:17">
      <c r="A109" s="12"/>
      <c r="B109" s="1"/>
      <c r="C109" s="1"/>
      <c r="D109" s="1"/>
      <c r="E109" s="1"/>
      <c r="F109" s="17"/>
      <c r="G109" s="17"/>
      <c r="H109" s="17"/>
      <c r="I109" s="17"/>
      <c r="J109" s="17"/>
      <c r="K109" s="17"/>
      <c r="L109" s="17"/>
      <c r="M109" s="17"/>
      <c r="N109" s="17"/>
      <c r="O109" s="17"/>
      <c r="P109" s="1"/>
      <c r="Q109" s="94"/>
    </row>
    <row r="110" spans="1:17">
      <c r="A110" s="12"/>
      <c r="B110" s="1"/>
      <c r="C110" s="1"/>
      <c r="D110" s="1"/>
      <c r="E110" s="1"/>
      <c r="F110" s="17"/>
      <c r="G110" s="17"/>
      <c r="H110" s="17"/>
      <c r="I110" s="17"/>
      <c r="J110" s="17"/>
      <c r="K110" s="17"/>
      <c r="L110" s="17"/>
      <c r="M110" s="17"/>
      <c r="N110" s="17"/>
      <c r="O110" s="17"/>
      <c r="P110" s="1"/>
      <c r="Q110" s="94"/>
    </row>
    <row r="111" spans="1:17">
      <c r="A111" s="12"/>
      <c r="B111" s="1"/>
      <c r="C111" s="1"/>
      <c r="D111" s="1"/>
      <c r="E111" s="1"/>
      <c r="F111" s="1"/>
      <c r="G111" s="1"/>
      <c r="H111" s="1"/>
      <c r="I111" s="1"/>
      <c r="J111" s="1"/>
      <c r="K111" s="1"/>
      <c r="L111" s="1"/>
      <c r="M111" s="1"/>
      <c r="N111" s="1"/>
      <c r="O111" s="1"/>
      <c r="P111" s="1"/>
      <c r="Q111" s="94"/>
    </row>
    <row r="112" spans="1:17">
      <c r="A112" s="14"/>
      <c r="B112" s="1"/>
      <c r="C112" s="1"/>
      <c r="D112" s="1"/>
      <c r="E112" s="1"/>
      <c r="F112" s="1"/>
      <c r="G112" s="1"/>
      <c r="H112" s="1"/>
      <c r="I112" s="1"/>
      <c r="J112" s="1"/>
      <c r="K112" s="1"/>
      <c r="L112" s="1"/>
      <c r="M112" s="1"/>
      <c r="N112" s="1"/>
      <c r="O112" s="1"/>
      <c r="P112" s="1"/>
      <c r="Q112" s="94"/>
    </row>
    <row r="113" spans="1:17">
      <c r="A113" s="14" t="s">
        <v>92</v>
      </c>
      <c r="B113" s="1"/>
      <c r="C113" s="1"/>
      <c r="D113" s="1"/>
      <c r="E113" s="1"/>
      <c r="F113" s="1"/>
      <c r="G113" s="1"/>
      <c r="H113" s="1"/>
      <c r="I113" s="1"/>
      <c r="J113" s="1"/>
      <c r="K113" s="1"/>
      <c r="L113" s="1"/>
      <c r="M113" s="1"/>
      <c r="N113" s="1"/>
      <c r="O113" s="1"/>
      <c r="P113" s="1"/>
      <c r="Q113" s="94"/>
    </row>
    <row r="114" spans="1:17">
      <c r="A114" s="12"/>
      <c r="B114" s="1"/>
      <c r="C114" s="1"/>
      <c r="D114" s="1"/>
      <c r="E114" s="1"/>
      <c r="F114" s="10"/>
      <c r="G114" s="10"/>
      <c r="H114" s="10"/>
      <c r="I114" s="10"/>
      <c r="J114" s="10"/>
      <c r="K114" s="10"/>
      <c r="L114" s="10"/>
      <c r="M114" s="10"/>
      <c r="N114" s="10"/>
      <c r="O114" s="10"/>
      <c r="P114" s="1"/>
      <c r="Q114" s="94"/>
    </row>
    <row r="115" spans="1:17">
      <c r="A115" s="12"/>
      <c r="B115" s="1"/>
      <c r="C115" s="1"/>
      <c r="D115" s="1"/>
      <c r="E115" s="1"/>
      <c r="F115" s="10"/>
      <c r="G115" s="10"/>
      <c r="H115" s="10"/>
      <c r="I115" s="10"/>
      <c r="J115" s="10"/>
      <c r="K115" s="10"/>
      <c r="L115" s="10"/>
      <c r="M115" s="10"/>
      <c r="N115" s="10"/>
      <c r="O115" s="10"/>
      <c r="P115" s="1"/>
      <c r="Q115" s="94"/>
    </row>
    <row r="116" spans="1:17">
      <c r="A116" s="12"/>
      <c r="B116" s="1"/>
      <c r="C116" s="1"/>
      <c r="D116" s="1"/>
      <c r="E116" s="1"/>
      <c r="F116" s="17"/>
      <c r="G116" s="17"/>
      <c r="H116" s="17"/>
      <c r="I116" s="17"/>
      <c r="J116" s="17"/>
      <c r="K116" s="17"/>
      <c r="L116" s="17"/>
      <c r="M116" s="17"/>
      <c r="N116" s="17"/>
      <c r="O116" s="17"/>
      <c r="P116" s="1"/>
      <c r="Q116" s="94"/>
    </row>
    <row r="117" spans="1:17">
      <c r="A117" s="12"/>
      <c r="B117" s="1"/>
      <c r="C117" s="1"/>
      <c r="D117" s="1"/>
      <c r="E117" s="1"/>
      <c r="F117" s="17"/>
      <c r="G117" s="17"/>
      <c r="H117" s="17"/>
      <c r="I117" s="17"/>
      <c r="J117" s="17"/>
      <c r="K117" s="17"/>
      <c r="L117" s="17"/>
      <c r="M117" s="17"/>
      <c r="N117" s="17"/>
      <c r="O117" s="17"/>
      <c r="P117" s="1"/>
      <c r="Q117" s="94"/>
    </row>
    <row r="118" spans="1:17">
      <c r="A118" s="12"/>
      <c r="B118" s="1"/>
      <c r="C118" s="1"/>
      <c r="D118" s="1"/>
      <c r="E118" s="1"/>
      <c r="F118" s="17"/>
      <c r="G118" s="17"/>
      <c r="H118" s="17"/>
      <c r="I118" s="17"/>
      <c r="J118" s="17"/>
      <c r="K118" s="17"/>
      <c r="L118" s="17"/>
      <c r="M118" s="17"/>
      <c r="N118" s="17"/>
      <c r="O118" s="17"/>
      <c r="P118" s="1"/>
      <c r="Q118" s="94"/>
    </row>
    <row r="119" spans="1:17">
      <c r="A119" s="12"/>
      <c r="B119" s="1"/>
      <c r="C119" s="1"/>
      <c r="D119" s="1"/>
      <c r="E119" s="1"/>
      <c r="F119" s="17"/>
      <c r="G119" s="17"/>
      <c r="H119" s="17"/>
      <c r="I119" s="17"/>
      <c r="J119" s="17"/>
      <c r="K119" s="17"/>
      <c r="L119" s="17"/>
      <c r="M119" s="17"/>
      <c r="N119" s="17"/>
      <c r="O119" s="17"/>
      <c r="P119" s="1"/>
      <c r="Q119" s="94"/>
    </row>
    <row r="120" spans="1:17">
      <c r="A120" s="14"/>
      <c r="B120" s="1"/>
      <c r="C120" s="1"/>
      <c r="D120" s="1"/>
      <c r="E120" s="1"/>
      <c r="F120" s="1"/>
      <c r="G120" s="1"/>
      <c r="H120" s="1"/>
      <c r="I120" s="1"/>
      <c r="J120" s="1"/>
      <c r="K120" s="1"/>
      <c r="L120" s="1"/>
      <c r="M120" s="1"/>
      <c r="N120" s="1"/>
      <c r="O120" s="1"/>
      <c r="P120" s="1"/>
      <c r="Q120" s="94"/>
    </row>
    <row r="121" spans="1:17">
      <c r="A121" s="1"/>
      <c r="B121" s="1"/>
      <c r="C121" s="1"/>
      <c r="D121" s="1"/>
      <c r="E121" s="1"/>
      <c r="F121" s="1"/>
      <c r="G121" s="1"/>
      <c r="H121" s="1"/>
      <c r="I121" s="1"/>
      <c r="J121" s="1"/>
      <c r="K121" s="1"/>
      <c r="L121" s="1"/>
      <c r="M121" s="1"/>
      <c r="N121" s="1"/>
      <c r="O121" s="1"/>
      <c r="P121" s="1"/>
      <c r="Q121" s="94"/>
    </row>
    <row r="122" spans="1:17" ht="15.6">
      <c r="A122" s="8" t="s">
        <v>93</v>
      </c>
      <c r="B122" s="1"/>
      <c r="C122" s="1"/>
      <c r="D122" s="1"/>
      <c r="E122" s="1"/>
      <c r="F122" s="1"/>
      <c r="G122" s="1"/>
      <c r="H122" s="1"/>
      <c r="I122" s="1"/>
      <c r="J122" s="1"/>
      <c r="K122" s="1"/>
      <c r="L122" s="1"/>
      <c r="M122" s="1"/>
      <c r="N122" s="1"/>
      <c r="O122" s="1"/>
      <c r="P122" s="1"/>
      <c r="Q122" s="94"/>
    </row>
    <row r="123" spans="1:17" ht="15.6">
      <c r="A123" s="8"/>
      <c r="B123" s="1"/>
      <c r="C123" s="1"/>
      <c r="D123" s="1"/>
      <c r="E123" s="1"/>
      <c r="F123" s="1"/>
      <c r="G123" s="1"/>
      <c r="H123" s="1"/>
      <c r="I123" s="1"/>
      <c r="J123" s="1"/>
      <c r="K123" s="1"/>
      <c r="L123" s="1"/>
      <c r="M123" s="1"/>
      <c r="N123" s="1"/>
      <c r="O123" s="1"/>
      <c r="P123" s="1"/>
      <c r="Q123" s="94"/>
    </row>
    <row r="124" spans="1:17">
      <c r="A124" s="14" t="s">
        <v>94</v>
      </c>
      <c r="B124" s="1"/>
      <c r="C124" s="1"/>
      <c r="D124" s="1"/>
      <c r="E124" s="1"/>
      <c r="F124" s="1"/>
      <c r="G124" s="1"/>
      <c r="H124" s="1"/>
      <c r="I124" s="1"/>
      <c r="J124" s="1"/>
      <c r="K124" s="1"/>
      <c r="L124" s="1"/>
      <c r="M124" s="1"/>
      <c r="N124" s="1"/>
      <c r="O124" s="1"/>
      <c r="P124" s="1"/>
      <c r="Q124" s="94"/>
    </row>
    <row r="125" spans="1:17">
      <c r="A125" s="1" t="s">
        <v>95</v>
      </c>
      <c r="B125" s="1"/>
      <c r="C125" s="1"/>
      <c r="D125" s="1"/>
      <c r="E125" s="1"/>
      <c r="F125" s="20">
        <v>1</v>
      </c>
      <c r="G125" s="22">
        <f>(1*$B$318/$B$13)+(4.47*($B$13-$B$318)/$B$13)</f>
        <v>3.3133333333333335</v>
      </c>
      <c r="H125" s="20">
        <v>4.47</v>
      </c>
      <c r="I125" s="20">
        <v>4.47</v>
      </c>
      <c r="J125" s="20">
        <v>4.47</v>
      </c>
      <c r="K125" s="20">
        <v>4.47</v>
      </c>
      <c r="L125" s="20">
        <v>4.47</v>
      </c>
      <c r="M125" s="20">
        <v>4.47</v>
      </c>
      <c r="N125" s="20">
        <v>4.47</v>
      </c>
      <c r="O125" s="20">
        <v>4.47</v>
      </c>
      <c r="P125" s="1" t="s">
        <v>96</v>
      </c>
      <c r="Q125" s="98" t="s">
        <v>97</v>
      </c>
    </row>
    <row r="126" spans="1:17">
      <c r="A126" s="1" t="s">
        <v>98</v>
      </c>
      <c r="B126" s="1"/>
      <c r="C126" s="1"/>
      <c r="D126" s="1"/>
      <c r="E126" s="1"/>
      <c r="F126" s="20">
        <v>0.5</v>
      </c>
      <c r="G126" s="20">
        <v>0.5</v>
      </c>
      <c r="H126" s="20">
        <v>0.5</v>
      </c>
      <c r="I126" s="20">
        <v>0.5</v>
      </c>
      <c r="J126" s="20">
        <v>0.5</v>
      </c>
      <c r="K126" s="20">
        <v>0.5</v>
      </c>
      <c r="L126" s="20">
        <v>0.5</v>
      </c>
      <c r="M126" s="20">
        <v>0.5</v>
      </c>
      <c r="N126" s="20">
        <v>0.5</v>
      </c>
      <c r="O126" s="20">
        <v>0.5</v>
      </c>
      <c r="P126" s="1" t="s">
        <v>96</v>
      </c>
      <c r="Q126" s="98" t="s">
        <v>97</v>
      </c>
    </row>
    <row r="127" spans="1:17">
      <c r="A127" s="1" t="s">
        <v>99</v>
      </c>
      <c r="B127" s="1"/>
      <c r="C127" s="1"/>
      <c r="D127" s="1"/>
      <c r="E127" s="1"/>
      <c r="F127" s="10">
        <v>563</v>
      </c>
      <c r="G127" s="10">
        <v>563</v>
      </c>
      <c r="H127" s="10">
        <v>563</v>
      </c>
      <c r="I127" s="10">
        <v>563</v>
      </c>
      <c r="J127" s="10">
        <v>563</v>
      </c>
      <c r="K127" s="10">
        <v>563</v>
      </c>
      <c r="L127" s="10">
        <v>563</v>
      </c>
      <c r="M127" s="10">
        <v>563</v>
      </c>
      <c r="N127" s="10">
        <v>563</v>
      </c>
      <c r="O127" s="10">
        <v>563</v>
      </c>
      <c r="P127" s="1" t="s">
        <v>100</v>
      </c>
      <c r="Q127" s="98" t="s">
        <v>97</v>
      </c>
    </row>
    <row r="128" spans="1:17">
      <c r="A128" s="1" t="s">
        <v>101</v>
      </c>
      <c r="B128" s="1"/>
      <c r="C128" s="1"/>
      <c r="D128" s="1"/>
      <c r="E128" s="1"/>
      <c r="F128" s="10">
        <v>372</v>
      </c>
      <c r="G128" s="22">
        <f>(372*$B$318/$B$13)+(493*($B$13-$B$318)/$B$13)</f>
        <v>452.66666666666669</v>
      </c>
      <c r="H128" s="10">
        <v>493</v>
      </c>
      <c r="I128" s="10">
        <v>493</v>
      </c>
      <c r="J128" s="10">
        <v>493</v>
      </c>
      <c r="K128" s="10">
        <v>493</v>
      </c>
      <c r="L128" s="10">
        <v>493</v>
      </c>
      <c r="M128" s="10">
        <v>493</v>
      </c>
      <c r="N128" s="10">
        <v>493</v>
      </c>
      <c r="O128" s="10">
        <v>493</v>
      </c>
      <c r="P128" s="1" t="s">
        <v>100</v>
      </c>
      <c r="Q128" s="98" t="s">
        <v>97</v>
      </c>
    </row>
    <row r="129" spans="1:17">
      <c r="A129" s="1" t="s">
        <v>60</v>
      </c>
      <c r="B129" s="1"/>
      <c r="C129" s="1"/>
      <c r="D129" s="1"/>
      <c r="E129" s="1"/>
      <c r="F129" s="10">
        <v>40</v>
      </c>
      <c r="G129" s="22">
        <f>(40*$B$318/$B$13)+(79.14*($B$13-$B$318)/$B$13)</f>
        <v>66.093333333333334</v>
      </c>
      <c r="H129" s="10">
        <v>79.14</v>
      </c>
      <c r="I129" s="10">
        <v>79.14</v>
      </c>
      <c r="J129" s="10">
        <v>79.14</v>
      </c>
      <c r="K129" s="10">
        <v>79.14</v>
      </c>
      <c r="L129" s="10">
        <v>79.14</v>
      </c>
      <c r="M129" s="10">
        <v>79.14</v>
      </c>
      <c r="N129" s="10">
        <v>79.14</v>
      </c>
      <c r="O129" s="10">
        <v>79.14</v>
      </c>
      <c r="P129" s="1" t="s">
        <v>102</v>
      </c>
      <c r="Q129" s="98" t="s">
        <v>97</v>
      </c>
    </row>
    <row r="130" spans="1:17">
      <c r="A130" s="1" t="s">
        <v>103</v>
      </c>
      <c r="B130" s="1"/>
      <c r="C130" s="1"/>
      <c r="D130" s="1"/>
      <c r="E130" s="1"/>
      <c r="F130" s="20">
        <v>11.3</v>
      </c>
      <c r="G130" s="20">
        <v>11.3</v>
      </c>
      <c r="H130" s="20">
        <v>11.3</v>
      </c>
      <c r="I130" s="20">
        <v>11.3</v>
      </c>
      <c r="J130" s="20">
        <v>11.3</v>
      </c>
      <c r="K130" s="20">
        <v>11.3</v>
      </c>
      <c r="L130" s="20">
        <v>11.3</v>
      </c>
      <c r="M130" s="20">
        <v>11.3</v>
      </c>
      <c r="N130" s="20">
        <v>11.3</v>
      </c>
      <c r="O130" s="20">
        <v>11.3</v>
      </c>
      <c r="P130" s="1" t="s">
        <v>102</v>
      </c>
      <c r="Q130" s="98" t="s">
        <v>97</v>
      </c>
    </row>
    <row r="131" spans="1:17">
      <c r="A131" s="1" t="s">
        <v>60</v>
      </c>
      <c r="B131" s="1"/>
      <c r="C131" s="21"/>
      <c r="D131" s="1"/>
      <c r="E131" s="1"/>
      <c r="F131" s="22">
        <f>'Sisend-Kütteväärtused'!$S$7</f>
        <v>3.7720033528918693</v>
      </c>
      <c r="G131" s="22">
        <f>'Sisend-Kütteväärtused'!$S$8</f>
        <v>6.232606873428332</v>
      </c>
      <c r="H131" s="22">
        <f>'Sisend-Kütteväärtused'!$S$9</f>
        <v>7.4629086336965633</v>
      </c>
      <c r="I131" s="22">
        <f>'Sisend-Kütteväärtused'!$S$9</f>
        <v>7.4629086336965633</v>
      </c>
      <c r="J131" s="22">
        <f>'Sisend-Kütteväärtused'!$S$9</f>
        <v>7.4629086336965633</v>
      </c>
      <c r="K131" s="22">
        <f>'Sisend-Kütteväärtused'!$S$9</f>
        <v>7.4629086336965633</v>
      </c>
      <c r="L131" s="22">
        <f>'Sisend-Kütteväärtused'!$S$9</f>
        <v>7.4629086336965633</v>
      </c>
      <c r="M131" s="22">
        <f>'Sisend-Kütteväärtused'!$S$9</f>
        <v>7.4629086336965633</v>
      </c>
      <c r="N131" s="22">
        <f>'Sisend-Kütteväärtused'!$S$9</f>
        <v>7.4629086336965633</v>
      </c>
      <c r="O131" s="22">
        <f>'Sisend-Kütteväärtused'!$S$9</f>
        <v>7.4629086336965633</v>
      </c>
      <c r="P131" s="1" t="s">
        <v>96</v>
      </c>
      <c r="Q131" s="98"/>
    </row>
    <row r="132" spans="1:17">
      <c r="A132" s="1" t="s">
        <v>103</v>
      </c>
      <c r="B132" s="1"/>
      <c r="C132" s="1"/>
      <c r="D132" s="1"/>
      <c r="E132" s="1"/>
      <c r="F132" s="22">
        <f>'Sisend-Kütteväärtused'!$S$10</f>
        <v>1.0655909471919531</v>
      </c>
      <c r="G132" s="22">
        <f>'Sisend-Kütteväärtused'!$S$10</f>
        <v>1.0655909471919531</v>
      </c>
      <c r="H132" s="22">
        <f>'Sisend-Kütteväärtused'!$S$10</f>
        <v>1.0655909471919531</v>
      </c>
      <c r="I132" s="22">
        <f>'Sisend-Kütteväärtused'!$S$10</f>
        <v>1.0655909471919531</v>
      </c>
      <c r="J132" s="22">
        <f>'Sisend-Kütteväärtused'!$S$10</f>
        <v>1.0655909471919531</v>
      </c>
      <c r="K132" s="22">
        <f>'Sisend-Kütteväärtused'!$S$10</f>
        <v>1.0655909471919531</v>
      </c>
      <c r="L132" s="22">
        <f>'Sisend-Kütteväärtused'!$S$10</f>
        <v>1.0655909471919531</v>
      </c>
      <c r="M132" s="22">
        <f>'Sisend-Kütteväärtused'!$S$10</f>
        <v>1.0655909471919531</v>
      </c>
      <c r="N132" s="22">
        <f>'Sisend-Kütteväärtused'!$S$10</f>
        <v>1.0655909471919531</v>
      </c>
      <c r="O132" s="22">
        <f>'Sisend-Kütteväärtused'!$S$10</f>
        <v>1.0655909471919531</v>
      </c>
      <c r="P132" s="1" t="s">
        <v>96</v>
      </c>
      <c r="Q132" s="98"/>
    </row>
    <row r="133" spans="1:17">
      <c r="A133" s="1" t="s">
        <v>104</v>
      </c>
      <c r="B133" s="1"/>
      <c r="C133" s="1"/>
      <c r="D133" s="1"/>
      <c r="E133" s="1"/>
      <c r="F133" s="20">
        <v>100</v>
      </c>
      <c r="G133" s="22">
        <f>(100*$B$318/$B$13)+(133*($B$13-$B$318)/$B$13)</f>
        <v>122</v>
      </c>
      <c r="H133" s="20">
        <v>133</v>
      </c>
      <c r="I133" s="20">
        <v>133</v>
      </c>
      <c r="J133" s="20">
        <v>133</v>
      </c>
      <c r="K133" s="20">
        <v>133</v>
      </c>
      <c r="L133" s="20">
        <v>133</v>
      </c>
      <c r="M133" s="20">
        <v>133</v>
      </c>
      <c r="N133" s="20">
        <v>133</v>
      </c>
      <c r="O133" s="20">
        <v>133</v>
      </c>
      <c r="P133" s="1" t="s">
        <v>100</v>
      </c>
      <c r="Q133" s="98" t="s">
        <v>97</v>
      </c>
    </row>
    <row r="134" spans="1:17">
      <c r="A134" s="1" t="s">
        <v>66</v>
      </c>
      <c r="B134" s="1"/>
      <c r="C134" s="1"/>
      <c r="D134" s="1"/>
      <c r="E134" s="1"/>
      <c r="F134" s="20">
        <v>1.6235186454708841</v>
      </c>
      <c r="G134" s="20">
        <v>2.289707718239923</v>
      </c>
      <c r="H134" s="20">
        <v>2.6582855782553212</v>
      </c>
      <c r="I134" s="20">
        <v>2.6582855782553212</v>
      </c>
      <c r="J134" s="20">
        <v>2.6582855782553212</v>
      </c>
      <c r="K134" s="20">
        <v>2.6582855782553212</v>
      </c>
      <c r="L134" s="20">
        <v>2.6582855782553212</v>
      </c>
      <c r="M134" s="20">
        <v>2.6582855782553212</v>
      </c>
      <c r="N134" s="20">
        <v>2.6582855782553212</v>
      </c>
      <c r="O134" s="20">
        <v>2.6582855782553212</v>
      </c>
      <c r="P134" s="1" t="s">
        <v>96</v>
      </c>
      <c r="Q134" s="94" t="s">
        <v>105</v>
      </c>
    </row>
    <row r="135" spans="1:17">
      <c r="A135" s="1" t="s">
        <v>70</v>
      </c>
      <c r="B135" s="1"/>
      <c r="C135" s="1"/>
      <c r="D135" s="1"/>
      <c r="E135" s="1"/>
      <c r="F135" s="10">
        <v>0</v>
      </c>
      <c r="G135" s="10">
        <v>0</v>
      </c>
      <c r="H135" s="10">
        <v>0</v>
      </c>
      <c r="I135" s="10">
        <v>0</v>
      </c>
      <c r="J135" s="10">
        <v>0</v>
      </c>
      <c r="K135" s="10">
        <v>0</v>
      </c>
      <c r="L135" s="10">
        <v>0</v>
      </c>
      <c r="M135" s="10">
        <v>0</v>
      </c>
      <c r="N135" s="10">
        <v>0</v>
      </c>
      <c r="O135" s="10">
        <v>0</v>
      </c>
      <c r="P135" s="1"/>
      <c r="Q135" s="94"/>
    </row>
    <row r="136" spans="1:17">
      <c r="A136" s="1" t="s">
        <v>80</v>
      </c>
      <c r="B136" s="1"/>
      <c r="C136" s="1"/>
      <c r="D136" s="1"/>
      <c r="E136" s="1"/>
      <c r="F136" s="10">
        <v>0</v>
      </c>
      <c r="G136" s="10">
        <v>0</v>
      </c>
      <c r="H136" s="10">
        <v>0</v>
      </c>
      <c r="I136" s="10">
        <v>0</v>
      </c>
      <c r="J136" s="10">
        <v>0</v>
      </c>
      <c r="K136" s="10">
        <v>0</v>
      </c>
      <c r="L136" s="10">
        <v>0</v>
      </c>
      <c r="M136" s="10">
        <v>0</v>
      </c>
      <c r="N136" s="10">
        <v>0</v>
      </c>
      <c r="O136" s="10">
        <v>0</v>
      </c>
      <c r="P136" s="1"/>
      <c r="Q136" s="94"/>
    </row>
    <row r="137" spans="1:17">
      <c r="A137" s="1" t="s">
        <v>106</v>
      </c>
      <c r="B137" s="1"/>
      <c r="C137" s="1"/>
      <c r="D137" s="1"/>
      <c r="E137" s="1"/>
      <c r="F137" s="10">
        <v>422</v>
      </c>
      <c r="G137" s="22">
        <f>(422*$B$318/$B$13)+(559*($B$13-$B$318)/$B$13)</f>
        <v>513.33333333333337</v>
      </c>
      <c r="H137" s="10">
        <v>559</v>
      </c>
      <c r="I137" s="10">
        <v>559</v>
      </c>
      <c r="J137" s="10">
        <v>559</v>
      </c>
      <c r="K137" s="10">
        <v>559</v>
      </c>
      <c r="L137" s="10">
        <v>559</v>
      </c>
      <c r="M137" s="10">
        <v>559</v>
      </c>
      <c r="N137" s="10">
        <v>559</v>
      </c>
      <c r="O137" s="10">
        <v>559</v>
      </c>
      <c r="P137" s="1" t="s">
        <v>107</v>
      </c>
      <c r="Q137" s="98" t="s">
        <v>97</v>
      </c>
    </row>
    <row r="138" spans="1:17">
      <c r="A138" s="12" t="s">
        <v>108</v>
      </c>
      <c r="B138" s="12"/>
      <c r="C138" s="12"/>
      <c r="D138" s="12"/>
      <c r="E138" s="12"/>
      <c r="F138" s="10">
        <v>372</v>
      </c>
      <c r="G138" s="22">
        <f>(372*$B$318/$B$13)+(493*($B$13-$B$318)/$B$13)</f>
        <v>452.66666666666669</v>
      </c>
      <c r="H138" s="10">
        <v>493</v>
      </c>
      <c r="I138" s="10">
        <v>493</v>
      </c>
      <c r="J138" s="10">
        <v>493</v>
      </c>
      <c r="K138" s="10">
        <v>493</v>
      </c>
      <c r="L138" s="10">
        <v>493</v>
      </c>
      <c r="M138" s="10">
        <v>493</v>
      </c>
      <c r="N138" s="10">
        <v>493</v>
      </c>
      <c r="O138" s="10">
        <v>493</v>
      </c>
      <c r="P138" s="12" t="s">
        <v>100</v>
      </c>
      <c r="Q138" s="99" t="s">
        <v>97</v>
      </c>
    </row>
    <row r="139" spans="1:17">
      <c r="A139" s="1"/>
      <c r="B139" s="1"/>
      <c r="C139" s="1"/>
      <c r="D139" s="1"/>
      <c r="E139" s="1"/>
      <c r="F139" s="1"/>
      <c r="G139" s="1"/>
      <c r="H139" s="1"/>
      <c r="I139" s="1"/>
      <c r="J139" s="1"/>
      <c r="K139" s="1"/>
      <c r="L139" s="1"/>
      <c r="M139" s="1"/>
      <c r="N139" s="1"/>
      <c r="O139" s="1"/>
      <c r="P139" s="1"/>
      <c r="Q139" s="94"/>
    </row>
    <row r="140" spans="1:17">
      <c r="A140" s="14" t="s">
        <v>109</v>
      </c>
      <c r="B140" s="1"/>
      <c r="C140" s="1"/>
      <c r="D140" s="1"/>
      <c r="E140" s="1"/>
      <c r="F140" s="1"/>
      <c r="G140" s="1"/>
      <c r="H140" s="1"/>
      <c r="I140" s="1"/>
      <c r="J140" s="1"/>
      <c r="K140" s="1"/>
      <c r="L140" s="1"/>
      <c r="M140" s="1"/>
      <c r="N140" s="1"/>
      <c r="O140" s="1"/>
      <c r="P140" s="1"/>
      <c r="Q140" s="94"/>
    </row>
    <row r="141" spans="1:17">
      <c r="A141" s="1" t="s">
        <v>110</v>
      </c>
      <c r="B141" s="1"/>
      <c r="C141" s="1"/>
      <c r="D141" s="1"/>
      <c r="E141" s="1"/>
      <c r="F141" s="20">
        <v>1</v>
      </c>
      <c r="G141" s="20">
        <v>1</v>
      </c>
      <c r="H141" s="20">
        <v>1</v>
      </c>
      <c r="I141" s="20">
        <v>1</v>
      </c>
      <c r="J141" s="20">
        <v>1</v>
      </c>
      <c r="K141" s="20">
        <v>1</v>
      </c>
      <c r="L141" s="20">
        <v>1</v>
      </c>
      <c r="M141" s="20">
        <v>1</v>
      </c>
      <c r="N141" s="20">
        <v>1</v>
      </c>
      <c r="O141" s="20">
        <v>1</v>
      </c>
      <c r="P141" s="1" t="s">
        <v>96</v>
      </c>
      <c r="Q141" s="98" t="s">
        <v>111</v>
      </c>
    </row>
    <row r="142" spans="1:17">
      <c r="A142" s="1" t="s">
        <v>37</v>
      </c>
      <c r="B142" s="1"/>
      <c r="C142" s="1"/>
      <c r="D142" s="1"/>
      <c r="E142" s="1"/>
      <c r="F142" s="20">
        <v>0.5</v>
      </c>
      <c r="G142" s="20">
        <v>0.5</v>
      </c>
      <c r="H142" s="20">
        <v>0.5</v>
      </c>
      <c r="I142" s="20">
        <v>0.5</v>
      </c>
      <c r="J142" s="20">
        <v>0.5</v>
      </c>
      <c r="K142" s="20">
        <v>0.5</v>
      </c>
      <c r="L142" s="20">
        <v>0.5</v>
      </c>
      <c r="M142" s="20">
        <v>0.5</v>
      </c>
      <c r="N142" s="20">
        <v>0.5</v>
      </c>
      <c r="O142" s="20">
        <v>0.5</v>
      </c>
      <c r="P142" s="1" t="s">
        <v>96</v>
      </c>
      <c r="Q142" s="98" t="s">
        <v>111</v>
      </c>
    </row>
    <row r="143" spans="1:17">
      <c r="A143" s="1" t="s">
        <v>98</v>
      </c>
      <c r="B143" s="1"/>
      <c r="C143" s="1"/>
      <c r="D143" s="1"/>
      <c r="E143" s="1"/>
      <c r="F143" s="20">
        <v>0.5</v>
      </c>
      <c r="G143" s="20">
        <v>0.5</v>
      </c>
      <c r="H143" s="20">
        <v>0.5</v>
      </c>
      <c r="I143" s="20">
        <v>0.5</v>
      </c>
      <c r="J143" s="20">
        <v>0.5</v>
      </c>
      <c r="K143" s="20">
        <v>0.5</v>
      </c>
      <c r="L143" s="20">
        <v>0.5</v>
      </c>
      <c r="M143" s="20">
        <v>0.5</v>
      </c>
      <c r="N143" s="20">
        <v>0.5</v>
      </c>
      <c r="O143" s="20">
        <v>0.5</v>
      </c>
      <c r="P143" s="1" t="s">
        <v>96</v>
      </c>
      <c r="Q143" s="98" t="s">
        <v>111</v>
      </c>
    </row>
    <row r="144" spans="1:17">
      <c r="A144" s="1" t="s">
        <v>99</v>
      </c>
      <c r="B144" s="1"/>
      <c r="C144" s="1"/>
      <c r="D144" s="1"/>
      <c r="E144" s="1"/>
      <c r="F144" s="10">
        <v>359</v>
      </c>
      <c r="G144" s="10">
        <v>359</v>
      </c>
      <c r="H144" s="10">
        <v>359</v>
      </c>
      <c r="I144" s="10">
        <v>359</v>
      </c>
      <c r="J144" s="10">
        <v>359</v>
      </c>
      <c r="K144" s="10">
        <v>359</v>
      </c>
      <c r="L144" s="10">
        <v>359</v>
      </c>
      <c r="M144" s="10">
        <v>359</v>
      </c>
      <c r="N144" s="10">
        <v>359</v>
      </c>
      <c r="O144" s="10">
        <v>359</v>
      </c>
      <c r="P144" s="1" t="s">
        <v>100</v>
      </c>
      <c r="Q144" s="98" t="s">
        <v>111</v>
      </c>
    </row>
    <row r="145" spans="1:17">
      <c r="A145" s="1" t="s">
        <v>112</v>
      </c>
      <c r="B145" s="1"/>
      <c r="C145" s="1"/>
      <c r="D145" s="1"/>
      <c r="E145" s="1"/>
      <c r="F145" s="10">
        <v>0</v>
      </c>
      <c r="G145" s="10">
        <v>0</v>
      </c>
      <c r="H145" s="10">
        <v>0</v>
      </c>
      <c r="I145" s="10">
        <v>0</v>
      </c>
      <c r="J145" s="10">
        <v>0</v>
      </c>
      <c r="K145" s="10">
        <v>0</v>
      </c>
      <c r="L145" s="10">
        <v>0</v>
      </c>
      <c r="M145" s="10">
        <v>0</v>
      </c>
      <c r="N145" s="10">
        <v>0</v>
      </c>
      <c r="O145" s="10">
        <v>0</v>
      </c>
      <c r="P145" s="1"/>
      <c r="Q145" s="100"/>
    </row>
    <row r="146" spans="1:17">
      <c r="A146" s="1" t="s">
        <v>113</v>
      </c>
      <c r="B146" s="1"/>
      <c r="C146" s="1"/>
      <c r="D146" s="1"/>
      <c r="E146" s="1"/>
      <c r="F146" s="10">
        <v>330</v>
      </c>
      <c r="G146" s="10">
        <v>330</v>
      </c>
      <c r="H146" s="10">
        <v>330</v>
      </c>
      <c r="I146" s="10">
        <v>330</v>
      </c>
      <c r="J146" s="10">
        <v>330</v>
      </c>
      <c r="K146" s="10">
        <v>330</v>
      </c>
      <c r="L146" s="10">
        <v>330</v>
      </c>
      <c r="M146" s="10">
        <v>330</v>
      </c>
      <c r="N146" s="10">
        <v>330</v>
      </c>
      <c r="O146" s="10">
        <v>330</v>
      </c>
      <c r="P146" s="1" t="s">
        <v>100</v>
      </c>
      <c r="Q146" s="98" t="s">
        <v>111</v>
      </c>
    </row>
    <row r="147" spans="1:17">
      <c r="A147" s="1" t="s">
        <v>114</v>
      </c>
      <c r="B147" s="1"/>
      <c r="C147" s="1"/>
      <c r="D147" s="1"/>
      <c r="E147" s="1"/>
      <c r="F147" s="10">
        <v>21</v>
      </c>
      <c r="G147" s="10">
        <v>21</v>
      </c>
      <c r="H147" s="10">
        <v>21</v>
      </c>
      <c r="I147" s="10">
        <v>21</v>
      </c>
      <c r="J147" s="10">
        <v>21</v>
      </c>
      <c r="K147" s="10">
        <v>21</v>
      </c>
      <c r="L147" s="10">
        <v>21</v>
      </c>
      <c r="M147" s="10">
        <v>21</v>
      </c>
      <c r="N147" s="10">
        <v>21</v>
      </c>
      <c r="O147" s="10">
        <v>21</v>
      </c>
      <c r="P147" s="1" t="s">
        <v>100</v>
      </c>
      <c r="Q147" s="98" t="s">
        <v>111</v>
      </c>
    </row>
    <row r="148" spans="1:17">
      <c r="A148" s="1" t="s">
        <v>115</v>
      </c>
      <c r="B148" s="1"/>
      <c r="C148" s="1"/>
      <c r="D148" s="1"/>
      <c r="E148" s="1"/>
      <c r="F148" s="10">
        <v>21</v>
      </c>
      <c r="G148" s="10">
        <v>21</v>
      </c>
      <c r="H148" s="10">
        <v>21</v>
      </c>
      <c r="I148" s="10">
        <v>21</v>
      </c>
      <c r="J148" s="10">
        <v>21</v>
      </c>
      <c r="K148" s="10">
        <v>21</v>
      </c>
      <c r="L148" s="10">
        <v>21</v>
      </c>
      <c r="M148" s="10">
        <v>21</v>
      </c>
      <c r="N148" s="10">
        <v>21</v>
      </c>
      <c r="O148" s="10">
        <v>21</v>
      </c>
      <c r="P148" s="1" t="s">
        <v>100</v>
      </c>
      <c r="Q148" s="98" t="s">
        <v>111</v>
      </c>
    </row>
    <row r="149" spans="1:17">
      <c r="A149" s="1" t="s">
        <v>116</v>
      </c>
      <c r="B149" s="1"/>
      <c r="C149" s="1"/>
      <c r="D149" s="1"/>
      <c r="E149" s="1"/>
      <c r="F149" s="20">
        <v>0.3</v>
      </c>
      <c r="G149" s="20">
        <v>0.3</v>
      </c>
      <c r="H149" s="20">
        <v>0.3</v>
      </c>
      <c r="I149" s="20">
        <v>0.3</v>
      </c>
      <c r="J149" s="20">
        <v>0.3</v>
      </c>
      <c r="K149" s="20">
        <v>0.3</v>
      </c>
      <c r="L149" s="20">
        <v>0.3</v>
      </c>
      <c r="M149" s="20">
        <v>0.3</v>
      </c>
      <c r="N149" s="20">
        <v>0.3</v>
      </c>
      <c r="O149" s="20">
        <v>0.3</v>
      </c>
      <c r="P149" s="1" t="s">
        <v>117</v>
      </c>
      <c r="Q149" s="98" t="s">
        <v>111</v>
      </c>
    </row>
    <row r="150" spans="1:17">
      <c r="A150" s="1" t="s">
        <v>118</v>
      </c>
      <c r="B150" s="1"/>
      <c r="C150" s="1"/>
      <c r="D150" s="1"/>
      <c r="E150" s="1"/>
      <c r="F150" s="20">
        <v>0.15</v>
      </c>
      <c r="G150" s="20">
        <v>0.15</v>
      </c>
      <c r="H150" s="20">
        <v>0.15</v>
      </c>
      <c r="I150" s="20">
        <v>0.15</v>
      </c>
      <c r="J150" s="20">
        <v>0.15</v>
      </c>
      <c r="K150" s="20">
        <v>0.15</v>
      </c>
      <c r="L150" s="20">
        <v>0.15</v>
      </c>
      <c r="M150" s="20">
        <v>0.15</v>
      </c>
      <c r="N150" s="20">
        <v>0.15</v>
      </c>
      <c r="O150" s="20">
        <v>0.15</v>
      </c>
      <c r="P150" s="1" t="s">
        <v>117</v>
      </c>
      <c r="Q150" s="98" t="s">
        <v>111</v>
      </c>
    </row>
    <row r="151" spans="1:17">
      <c r="A151" s="1" t="s">
        <v>119</v>
      </c>
      <c r="B151" s="1"/>
      <c r="C151" s="1"/>
      <c r="D151" s="1"/>
      <c r="E151" s="1"/>
      <c r="F151" s="23">
        <v>0.3</v>
      </c>
      <c r="G151" s="23">
        <v>0.3</v>
      </c>
      <c r="H151" s="23">
        <v>0.3</v>
      </c>
      <c r="I151" s="23">
        <v>0.3</v>
      </c>
      <c r="J151" s="23">
        <v>0.3</v>
      </c>
      <c r="K151" s="23">
        <v>0.3</v>
      </c>
      <c r="L151" s="23">
        <v>0.3</v>
      </c>
      <c r="M151" s="23">
        <v>0.3</v>
      </c>
      <c r="N151" s="23">
        <v>0.3</v>
      </c>
      <c r="O151" s="23">
        <v>0.3</v>
      </c>
      <c r="P151" s="1" t="s">
        <v>117</v>
      </c>
      <c r="Q151" s="98" t="s">
        <v>111</v>
      </c>
    </row>
    <row r="152" spans="1:17">
      <c r="A152" s="1" t="s">
        <v>120</v>
      </c>
      <c r="B152" s="1"/>
      <c r="C152" s="1"/>
      <c r="D152" s="21"/>
      <c r="E152" s="1"/>
      <c r="F152" s="23">
        <v>2.6</v>
      </c>
      <c r="G152" s="23">
        <v>2.6</v>
      </c>
      <c r="H152" s="23">
        <v>2.6</v>
      </c>
      <c r="I152" s="23">
        <v>2.6</v>
      </c>
      <c r="J152" s="23">
        <v>2.6</v>
      </c>
      <c r="K152" s="23">
        <v>2.6</v>
      </c>
      <c r="L152" s="23">
        <v>2.6</v>
      </c>
      <c r="M152" s="23">
        <v>2.6</v>
      </c>
      <c r="N152" s="23">
        <v>2.6</v>
      </c>
      <c r="O152" s="23">
        <v>2.6</v>
      </c>
      <c r="P152" s="1" t="s">
        <v>117</v>
      </c>
      <c r="Q152" s="98" t="s">
        <v>111</v>
      </c>
    </row>
    <row r="153" spans="1:17">
      <c r="A153" s="1" t="s">
        <v>116</v>
      </c>
      <c r="B153" s="1"/>
      <c r="C153" s="1"/>
      <c r="D153" s="1"/>
      <c r="E153" s="1"/>
      <c r="F153" s="24">
        <f t="shared" ref="F153:O153" si="43">F149/$B$18</f>
        <v>8.3333333333333329E-2</v>
      </c>
      <c r="G153" s="24">
        <f t="shared" si="43"/>
        <v>8.3333333333333329E-2</v>
      </c>
      <c r="H153" s="24">
        <f t="shared" si="43"/>
        <v>8.3333333333333329E-2</v>
      </c>
      <c r="I153" s="24">
        <f t="shared" si="43"/>
        <v>8.3333333333333329E-2</v>
      </c>
      <c r="J153" s="24">
        <f t="shared" si="43"/>
        <v>8.3333333333333329E-2</v>
      </c>
      <c r="K153" s="24">
        <f t="shared" si="43"/>
        <v>8.3333333333333329E-2</v>
      </c>
      <c r="L153" s="24">
        <f t="shared" si="43"/>
        <v>8.3333333333333329E-2</v>
      </c>
      <c r="M153" s="24">
        <f t="shared" si="43"/>
        <v>8.3333333333333329E-2</v>
      </c>
      <c r="N153" s="24">
        <f t="shared" si="43"/>
        <v>8.3333333333333329E-2</v>
      </c>
      <c r="O153" s="24">
        <f t="shared" si="43"/>
        <v>8.3333333333333329E-2</v>
      </c>
      <c r="P153" s="1" t="s">
        <v>96</v>
      </c>
      <c r="Q153" s="98"/>
    </row>
    <row r="154" spans="1:17">
      <c r="A154" s="1" t="s">
        <v>118</v>
      </c>
      <c r="B154" s="1"/>
      <c r="C154" s="1"/>
      <c r="D154" s="1"/>
      <c r="E154" s="1"/>
      <c r="F154" s="24">
        <f>F150/$B$18</f>
        <v>4.1666666666666664E-2</v>
      </c>
      <c r="G154" s="24">
        <f t="shared" ref="G154:O154" si="44">G150/$B$18</f>
        <v>4.1666666666666664E-2</v>
      </c>
      <c r="H154" s="24">
        <f t="shared" si="44"/>
        <v>4.1666666666666664E-2</v>
      </c>
      <c r="I154" s="24">
        <f t="shared" si="44"/>
        <v>4.1666666666666664E-2</v>
      </c>
      <c r="J154" s="24">
        <f t="shared" si="44"/>
        <v>4.1666666666666664E-2</v>
      </c>
      <c r="K154" s="24">
        <f t="shared" si="44"/>
        <v>4.1666666666666664E-2</v>
      </c>
      <c r="L154" s="24">
        <f t="shared" si="44"/>
        <v>4.1666666666666664E-2</v>
      </c>
      <c r="M154" s="24">
        <f t="shared" si="44"/>
        <v>4.1666666666666664E-2</v>
      </c>
      <c r="N154" s="24">
        <f t="shared" si="44"/>
        <v>4.1666666666666664E-2</v>
      </c>
      <c r="O154" s="24">
        <f t="shared" si="44"/>
        <v>4.1666666666666664E-2</v>
      </c>
      <c r="P154" s="1" t="s">
        <v>96</v>
      </c>
      <c r="Q154" s="98"/>
    </row>
    <row r="155" spans="1:17">
      <c r="A155" s="1" t="s">
        <v>103</v>
      </c>
      <c r="B155" s="1"/>
      <c r="C155" s="1"/>
      <c r="D155" s="1"/>
      <c r="E155" s="1"/>
      <c r="F155" s="24">
        <f>'Sisend-Kütteväärtused'!$S$12</f>
        <v>4.1666666666666664E-2</v>
      </c>
      <c r="G155" s="24">
        <f>'Sisend-Kütteväärtused'!$S$12</f>
        <v>4.1666666666666664E-2</v>
      </c>
      <c r="H155" s="24">
        <f>'Sisend-Kütteväärtused'!$S$12</f>
        <v>4.1666666666666664E-2</v>
      </c>
      <c r="I155" s="24">
        <f>'Sisend-Kütteväärtused'!$S$12</f>
        <v>4.1666666666666664E-2</v>
      </c>
      <c r="J155" s="24">
        <f>'Sisend-Kütteväärtused'!$S$12</f>
        <v>4.1666666666666664E-2</v>
      </c>
      <c r="K155" s="24">
        <f>'Sisend-Kütteväärtused'!$S$12</f>
        <v>4.1666666666666664E-2</v>
      </c>
      <c r="L155" s="24">
        <f>'Sisend-Kütteväärtused'!$S$12</f>
        <v>4.1666666666666664E-2</v>
      </c>
      <c r="M155" s="24">
        <f>'Sisend-Kütteväärtused'!$S$12</f>
        <v>4.1666666666666664E-2</v>
      </c>
      <c r="N155" s="24">
        <f>'Sisend-Kütteväärtused'!$S$12</f>
        <v>4.1666666666666664E-2</v>
      </c>
      <c r="O155" s="24">
        <f>'Sisend-Kütteväärtused'!$S$12</f>
        <v>4.1666666666666664E-2</v>
      </c>
      <c r="P155" s="1" t="s">
        <v>96</v>
      </c>
      <c r="Q155" s="98"/>
    </row>
    <row r="156" spans="1:17">
      <c r="A156" s="1" t="s">
        <v>104</v>
      </c>
      <c r="B156" s="1"/>
      <c r="C156" s="1"/>
      <c r="D156" s="1"/>
      <c r="E156" s="1"/>
      <c r="F156" s="20">
        <v>21</v>
      </c>
      <c r="G156" s="20">
        <v>21</v>
      </c>
      <c r="H156" s="20">
        <v>21</v>
      </c>
      <c r="I156" s="20">
        <v>21</v>
      </c>
      <c r="J156" s="20">
        <v>21</v>
      </c>
      <c r="K156" s="20">
        <v>21</v>
      </c>
      <c r="L156" s="20">
        <v>21</v>
      </c>
      <c r="M156" s="20">
        <v>21</v>
      </c>
      <c r="N156" s="20">
        <v>21</v>
      </c>
      <c r="O156" s="20">
        <v>21</v>
      </c>
      <c r="P156" s="1" t="s">
        <v>100</v>
      </c>
      <c r="Q156" s="98" t="s">
        <v>111</v>
      </c>
    </row>
    <row r="157" spans="1:17">
      <c r="A157" s="1" t="s">
        <v>66</v>
      </c>
      <c r="B157" s="1"/>
      <c r="C157" s="1"/>
      <c r="D157" s="1"/>
      <c r="E157" s="1"/>
      <c r="F157" s="20">
        <v>0.26167119599068944</v>
      </c>
      <c r="G157" s="20">
        <v>0.26167119599068944</v>
      </c>
      <c r="H157" s="20">
        <v>0.26167119599068944</v>
      </c>
      <c r="I157" s="20">
        <v>0.26167119599068944</v>
      </c>
      <c r="J157" s="20">
        <v>0.26167119599068944</v>
      </c>
      <c r="K157" s="20">
        <v>0.26167119599068944</v>
      </c>
      <c r="L157" s="20">
        <v>0.26167119599068944</v>
      </c>
      <c r="M157" s="20">
        <v>0.26167119599068944</v>
      </c>
      <c r="N157" s="20">
        <v>0.26167119599068944</v>
      </c>
      <c r="O157" s="20">
        <v>0.26167119599068944</v>
      </c>
      <c r="P157" s="1" t="s">
        <v>96</v>
      </c>
      <c r="Q157" s="94" t="s">
        <v>105</v>
      </c>
    </row>
    <row r="158" spans="1:17">
      <c r="A158" s="1" t="s">
        <v>70</v>
      </c>
      <c r="B158" s="1"/>
      <c r="C158" s="1"/>
      <c r="D158" s="1"/>
      <c r="E158" s="1"/>
      <c r="F158" s="10">
        <v>0</v>
      </c>
      <c r="G158" s="10">
        <v>0</v>
      </c>
      <c r="H158" s="10">
        <v>0</v>
      </c>
      <c r="I158" s="10">
        <v>0</v>
      </c>
      <c r="J158" s="10">
        <v>0</v>
      </c>
      <c r="K158" s="10">
        <v>0</v>
      </c>
      <c r="L158" s="10">
        <v>0</v>
      </c>
      <c r="M158" s="10">
        <v>0</v>
      </c>
      <c r="N158" s="10">
        <v>0</v>
      </c>
      <c r="O158" s="10">
        <v>0</v>
      </c>
      <c r="P158" s="1"/>
      <c r="Q158" s="98"/>
    </row>
    <row r="159" spans="1:17">
      <c r="A159" s="1" t="s">
        <v>80</v>
      </c>
      <c r="B159" s="1"/>
      <c r="C159" s="1"/>
      <c r="D159" s="1"/>
      <c r="E159" s="1"/>
      <c r="F159" s="10">
        <v>0</v>
      </c>
      <c r="G159" s="10">
        <v>0</v>
      </c>
      <c r="H159" s="10">
        <v>0</v>
      </c>
      <c r="I159" s="10">
        <v>0</v>
      </c>
      <c r="J159" s="10">
        <v>0</v>
      </c>
      <c r="K159" s="10">
        <v>0</v>
      </c>
      <c r="L159" s="10">
        <v>0</v>
      </c>
      <c r="M159" s="10">
        <v>0</v>
      </c>
      <c r="N159" s="10">
        <v>0</v>
      </c>
      <c r="O159" s="10">
        <v>0</v>
      </c>
      <c r="P159" s="1"/>
      <c r="Q159" s="98"/>
    </row>
    <row r="160" spans="1:17">
      <c r="A160" s="1" t="s">
        <v>92</v>
      </c>
      <c r="B160" s="1"/>
      <c r="C160" s="1"/>
      <c r="D160" s="1"/>
      <c r="E160" s="1"/>
      <c r="F160" s="10"/>
      <c r="G160" s="10"/>
      <c r="H160" s="10"/>
      <c r="I160" s="10"/>
      <c r="J160" s="10"/>
      <c r="K160" s="10"/>
      <c r="L160" s="10"/>
      <c r="M160" s="10"/>
      <c r="N160" s="10"/>
      <c r="O160" s="10"/>
      <c r="P160" s="1"/>
      <c r="Q160" s="98"/>
    </row>
    <row r="161" spans="1:29">
      <c r="A161" s="1" t="s">
        <v>92</v>
      </c>
      <c r="B161" s="1"/>
      <c r="C161" s="1"/>
      <c r="D161" s="1"/>
      <c r="E161" s="1"/>
      <c r="F161" s="10"/>
      <c r="G161" s="10"/>
      <c r="H161" s="10"/>
      <c r="I161" s="10"/>
      <c r="J161" s="10"/>
      <c r="K161" s="10"/>
      <c r="L161" s="10"/>
      <c r="M161" s="10"/>
      <c r="N161" s="10"/>
      <c r="O161" s="10"/>
      <c r="P161" s="1"/>
      <c r="Q161" s="98"/>
    </row>
    <row r="162" spans="1:29">
      <c r="A162" s="1"/>
      <c r="B162" s="1"/>
      <c r="C162" s="1"/>
      <c r="D162" s="1"/>
      <c r="E162" s="1"/>
      <c r="F162" s="1"/>
      <c r="G162" s="1"/>
      <c r="H162" s="1"/>
      <c r="I162" s="1"/>
      <c r="J162" s="1"/>
      <c r="K162" s="1"/>
      <c r="L162" s="1"/>
      <c r="M162" s="1"/>
      <c r="N162" s="1"/>
      <c r="O162" s="1"/>
      <c r="P162" s="1"/>
      <c r="Q162" s="94"/>
      <c r="R162" s="106"/>
      <c r="S162" s="106"/>
      <c r="T162" s="106"/>
      <c r="U162" s="106"/>
      <c r="V162" s="106"/>
      <c r="W162" s="106"/>
      <c r="X162" s="106"/>
      <c r="Y162" s="106"/>
      <c r="Z162" s="106"/>
      <c r="AA162" s="106"/>
      <c r="AB162" s="106"/>
      <c r="AC162" s="106"/>
    </row>
    <row r="163" spans="1:29" ht="15.6">
      <c r="A163" s="8" t="s">
        <v>121</v>
      </c>
      <c r="B163" s="1"/>
      <c r="C163" s="1"/>
      <c r="D163" s="1"/>
      <c r="E163" s="1"/>
      <c r="F163" s="1"/>
      <c r="G163" s="1"/>
      <c r="H163" s="1"/>
      <c r="I163" s="1"/>
      <c r="J163" s="1"/>
      <c r="K163" s="1"/>
      <c r="L163" s="1"/>
      <c r="M163" s="1"/>
      <c r="N163" s="1"/>
      <c r="O163" s="1"/>
      <c r="P163" s="1"/>
      <c r="Q163" s="94"/>
    </row>
    <row r="164" spans="1:29" ht="15.6">
      <c r="A164" s="8"/>
      <c r="B164" s="1"/>
      <c r="C164" s="1"/>
      <c r="D164" s="1"/>
      <c r="E164" s="1"/>
      <c r="F164" s="104"/>
      <c r="G164" s="104"/>
      <c r="H164" s="104"/>
      <c r="I164" s="104"/>
      <c r="J164" s="104"/>
      <c r="K164" s="104"/>
      <c r="L164" s="104"/>
      <c r="M164" s="104"/>
      <c r="N164" s="104"/>
      <c r="O164" s="104"/>
      <c r="P164" s="1"/>
      <c r="Q164" s="94"/>
    </row>
    <row r="165" spans="1:29">
      <c r="A165" s="1" t="s">
        <v>122</v>
      </c>
      <c r="B165" s="1"/>
      <c r="C165" s="1"/>
      <c r="D165" s="1"/>
      <c r="E165" s="1"/>
      <c r="F165" s="10">
        <v>88.9</v>
      </c>
      <c r="G165" s="10">
        <v>88.9</v>
      </c>
      <c r="H165" s="10">
        <v>88.9</v>
      </c>
      <c r="I165" s="10">
        <v>88.9</v>
      </c>
      <c r="J165" s="10">
        <v>88.9</v>
      </c>
      <c r="K165" s="10">
        <v>88.9</v>
      </c>
      <c r="L165" s="10">
        <v>88.9</v>
      </c>
      <c r="M165" s="10">
        <v>88.9</v>
      </c>
      <c r="N165" s="10">
        <v>88.9</v>
      </c>
      <c r="O165" s="10">
        <v>88.9</v>
      </c>
      <c r="P165" s="1" t="s">
        <v>96</v>
      </c>
      <c r="Q165" s="94" t="s">
        <v>123</v>
      </c>
    </row>
    <row r="166" spans="1:29">
      <c r="A166" s="1" t="s">
        <v>124</v>
      </c>
      <c r="B166" s="1"/>
      <c r="C166" s="1"/>
      <c r="D166" s="1"/>
      <c r="E166" s="1"/>
      <c r="F166" s="10">
        <v>134.80000000000001</v>
      </c>
      <c r="G166" s="10">
        <v>134.80000000000001</v>
      </c>
      <c r="H166" s="10">
        <v>134.80000000000001</v>
      </c>
      <c r="I166" s="10">
        <v>134.80000000000001</v>
      </c>
      <c r="J166" s="10">
        <v>134.80000000000001</v>
      </c>
      <c r="K166" s="10">
        <v>134.80000000000001</v>
      </c>
      <c r="L166" s="10">
        <v>134.80000000000001</v>
      </c>
      <c r="M166" s="10">
        <v>134.80000000000001</v>
      </c>
      <c r="N166" s="10">
        <v>134.80000000000001</v>
      </c>
      <c r="O166" s="10">
        <v>134.80000000000001</v>
      </c>
      <c r="P166" s="1" t="s">
        <v>96</v>
      </c>
      <c r="Q166" s="94" t="s">
        <v>125</v>
      </c>
    </row>
    <row r="167" spans="1:29">
      <c r="A167" s="1" t="s">
        <v>126</v>
      </c>
      <c r="B167" s="1"/>
      <c r="C167" s="1"/>
      <c r="D167" s="1"/>
      <c r="E167" s="1"/>
      <c r="F167" s="10">
        <v>76.69</v>
      </c>
      <c r="G167" s="10">
        <v>76.69</v>
      </c>
      <c r="H167" s="10">
        <v>76.69</v>
      </c>
      <c r="I167" s="10">
        <v>76.69</v>
      </c>
      <c r="J167" s="10">
        <v>76.69</v>
      </c>
      <c r="K167" s="10">
        <v>76.69</v>
      </c>
      <c r="L167" s="10">
        <v>76.69</v>
      </c>
      <c r="M167" s="10">
        <v>76.69</v>
      </c>
      <c r="N167" s="10">
        <v>76.69</v>
      </c>
      <c r="O167" s="10">
        <v>76.69</v>
      </c>
      <c r="P167" s="1" t="s">
        <v>96</v>
      </c>
      <c r="Q167" s="94" t="s">
        <v>125</v>
      </c>
    </row>
    <row r="168" spans="1:29">
      <c r="A168" s="1" t="s">
        <v>127</v>
      </c>
      <c r="B168" s="1"/>
      <c r="C168" s="1"/>
      <c r="D168" s="1"/>
      <c r="E168" s="1"/>
      <c r="F168" s="10">
        <v>548</v>
      </c>
      <c r="G168" s="10">
        <v>548</v>
      </c>
      <c r="H168" s="10">
        <v>548</v>
      </c>
      <c r="I168" s="10">
        <v>548</v>
      </c>
      <c r="J168" s="10">
        <v>548</v>
      </c>
      <c r="K168" s="10">
        <v>548</v>
      </c>
      <c r="L168" s="10">
        <v>548</v>
      </c>
      <c r="M168" s="10">
        <v>548</v>
      </c>
      <c r="N168" s="10">
        <v>548</v>
      </c>
      <c r="O168" s="10">
        <v>548</v>
      </c>
      <c r="P168" s="1" t="s">
        <v>100</v>
      </c>
      <c r="Q168" s="94" t="s">
        <v>123</v>
      </c>
    </row>
    <row r="169" spans="1:29">
      <c r="A169" s="1" t="s">
        <v>128</v>
      </c>
      <c r="B169" s="1"/>
      <c r="C169" s="1"/>
      <c r="D169" s="1"/>
      <c r="E169" s="1"/>
      <c r="F169" s="10">
        <v>1330</v>
      </c>
      <c r="G169" s="10">
        <v>1330</v>
      </c>
      <c r="H169" s="10">
        <v>1330</v>
      </c>
      <c r="I169" s="10">
        <v>1330</v>
      </c>
      <c r="J169" s="10">
        <v>1330</v>
      </c>
      <c r="K169" s="10">
        <v>1330</v>
      </c>
      <c r="L169" s="10">
        <v>1330</v>
      </c>
      <c r="M169" s="10">
        <v>1330</v>
      </c>
      <c r="N169" s="10">
        <v>1330</v>
      </c>
      <c r="O169" s="10">
        <v>1330</v>
      </c>
      <c r="P169" s="1" t="s">
        <v>100</v>
      </c>
      <c r="Q169" s="94" t="s">
        <v>123</v>
      </c>
    </row>
    <row r="170" spans="1:29">
      <c r="A170" s="1" t="s">
        <v>129</v>
      </c>
      <c r="B170" s="1"/>
      <c r="C170" s="1"/>
      <c r="D170" s="1"/>
      <c r="E170" s="1"/>
      <c r="F170" s="10">
        <v>1278.4000000000001</v>
      </c>
      <c r="G170" s="10">
        <v>1278.4000000000001</v>
      </c>
      <c r="H170" s="10">
        <v>1278.4000000000001</v>
      </c>
      <c r="I170" s="10">
        <v>1278.4000000000001</v>
      </c>
      <c r="J170" s="10">
        <v>1278.4000000000001</v>
      </c>
      <c r="K170" s="10">
        <v>1278.4000000000001</v>
      </c>
      <c r="L170" s="10">
        <v>1278.4000000000001</v>
      </c>
      <c r="M170" s="10">
        <v>1278.4000000000001</v>
      </c>
      <c r="N170" s="10">
        <v>1278.4000000000001</v>
      </c>
      <c r="O170" s="10">
        <v>1278.4000000000001</v>
      </c>
      <c r="P170" s="1" t="s">
        <v>100</v>
      </c>
      <c r="Q170" s="124" t="s">
        <v>130</v>
      </c>
    </row>
    <row r="171" spans="1:29">
      <c r="A171" s="1" t="s">
        <v>131</v>
      </c>
      <c r="B171" s="1"/>
      <c r="C171" s="1"/>
      <c r="D171" s="1"/>
      <c r="E171" s="1"/>
      <c r="F171" s="10">
        <v>597</v>
      </c>
      <c r="G171" s="10">
        <v>597</v>
      </c>
      <c r="H171" s="10">
        <v>597</v>
      </c>
      <c r="I171" s="10">
        <v>597</v>
      </c>
      <c r="J171" s="10">
        <v>597</v>
      </c>
      <c r="K171" s="10">
        <v>597</v>
      </c>
      <c r="L171" s="10">
        <v>597</v>
      </c>
      <c r="M171" s="10">
        <v>597</v>
      </c>
      <c r="N171" s="10">
        <v>597</v>
      </c>
      <c r="O171" s="10">
        <v>597</v>
      </c>
      <c r="P171" s="1" t="s">
        <v>100</v>
      </c>
      <c r="Q171" s="94" t="s">
        <v>123</v>
      </c>
    </row>
    <row r="172" spans="1:29">
      <c r="A172" s="1" t="s">
        <v>132</v>
      </c>
      <c r="B172" s="1"/>
      <c r="C172" s="1"/>
      <c r="D172" s="1"/>
      <c r="E172" s="1"/>
      <c r="F172" s="10">
        <v>1306</v>
      </c>
      <c r="G172" s="10">
        <v>1306</v>
      </c>
      <c r="H172" s="10">
        <v>1306</v>
      </c>
      <c r="I172" s="10">
        <v>1306</v>
      </c>
      <c r="J172" s="10">
        <v>1306</v>
      </c>
      <c r="K172" s="10">
        <v>1306</v>
      </c>
      <c r="L172" s="10">
        <v>1306</v>
      </c>
      <c r="M172" s="10">
        <v>1306</v>
      </c>
      <c r="N172" s="10">
        <v>1306</v>
      </c>
      <c r="O172" s="10">
        <v>1306</v>
      </c>
      <c r="P172" s="1" t="s">
        <v>100</v>
      </c>
      <c r="Q172" s="94" t="s">
        <v>123</v>
      </c>
    </row>
    <row r="173" spans="1:29">
      <c r="A173" s="1" t="s">
        <v>133</v>
      </c>
      <c r="B173" s="1"/>
      <c r="C173" s="1"/>
      <c r="D173" s="1"/>
      <c r="E173" s="1"/>
      <c r="F173" s="10">
        <v>1088</v>
      </c>
      <c r="G173" s="10">
        <v>1088</v>
      </c>
      <c r="H173" s="10">
        <v>1088</v>
      </c>
      <c r="I173" s="10">
        <v>1088</v>
      </c>
      <c r="J173" s="10">
        <v>1088</v>
      </c>
      <c r="K173" s="10">
        <v>1088</v>
      </c>
      <c r="L173" s="10">
        <v>1088</v>
      </c>
      <c r="M173" s="10">
        <v>1088</v>
      </c>
      <c r="N173" s="10">
        <v>1088</v>
      </c>
      <c r="O173" s="10">
        <v>1088</v>
      </c>
      <c r="P173" s="1" t="s">
        <v>100</v>
      </c>
      <c r="Q173" s="94" t="s">
        <v>123</v>
      </c>
    </row>
    <row r="174" spans="1:29">
      <c r="A174" s="1" t="s">
        <v>134</v>
      </c>
      <c r="B174" s="1"/>
      <c r="C174" s="1"/>
      <c r="D174" s="1"/>
      <c r="E174" s="1"/>
      <c r="F174" s="10">
        <f>'Sisend-Kütteväärtused'!$S$4</f>
        <v>28.9</v>
      </c>
      <c r="G174" s="10">
        <f>'Sisend-Kütteväärtused'!$S$4</f>
        <v>28.9</v>
      </c>
      <c r="H174" s="10">
        <f>'Sisend-Kütteväärtused'!$S$4</f>
        <v>28.9</v>
      </c>
      <c r="I174" s="10">
        <f>'Sisend-Kütteväärtused'!$S$4</f>
        <v>28.9</v>
      </c>
      <c r="J174" s="10">
        <f>'Sisend-Kütteväärtused'!$S$4</f>
        <v>28.9</v>
      </c>
      <c r="K174" s="10">
        <f>'Sisend-Kütteväärtused'!$S$4</f>
        <v>28.9</v>
      </c>
      <c r="L174" s="10">
        <f>'Sisend-Kütteväärtused'!$S$4</f>
        <v>28.9</v>
      </c>
      <c r="M174" s="10">
        <f>'Sisend-Kütteväärtused'!$S$4</f>
        <v>28.9</v>
      </c>
      <c r="N174" s="10">
        <f>'Sisend-Kütteväärtused'!$S$4</f>
        <v>28.9</v>
      </c>
      <c r="O174" s="10">
        <f>'Sisend-Kütteväärtused'!$S$4</f>
        <v>28.9</v>
      </c>
      <c r="P174" s="1" t="s">
        <v>96</v>
      </c>
      <c r="Q174" s="94" t="s">
        <v>123</v>
      </c>
    </row>
    <row r="175" spans="1:29">
      <c r="A175" s="1" t="s">
        <v>135</v>
      </c>
      <c r="B175" s="1"/>
      <c r="C175" s="1"/>
      <c r="D175" s="1"/>
      <c r="E175" s="1"/>
      <c r="F175" s="20">
        <v>40.11</v>
      </c>
      <c r="G175" s="20">
        <v>40.11</v>
      </c>
      <c r="H175" s="20">
        <v>40.11</v>
      </c>
      <c r="I175" s="20">
        <v>40.11</v>
      </c>
      <c r="J175" s="20">
        <v>40.11</v>
      </c>
      <c r="K175" s="20">
        <v>40.11</v>
      </c>
      <c r="L175" s="20">
        <v>40.11</v>
      </c>
      <c r="M175" s="20">
        <v>40.11</v>
      </c>
      <c r="N175" s="20">
        <v>40.11</v>
      </c>
      <c r="O175" s="20">
        <v>40.11</v>
      </c>
      <c r="P175" s="1" t="s">
        <v>96</v>
      </c>
      <c r="Q175" s="94" t="s">
        <v>136</v>
      </c>
    </row>
    <row r="176" spans="1:29">
      <c r="A176" s="1" t="s">
        <v>137</v>
      </c>
      <c r="B176" s="1"/>
      <c r="C176" s="1"/>
      <c r="D176" s="1"/>
      <c r="E176" s="1"/>
      <c r="F176" s="20">
        <v>25.78</v>
      </c>
      <c r="G176" s="20">
        <v>25.78</v>
      </c>
      <c r="H176" s="20">
        <v>25.78</v>
      </c>
      <c r="I176" s="20">
        <v>25.78</v>
      </c>
      <c r="J176" s="20">
        <v>25.78</v>
      </c>
      <c r="K176" s="20">
        <v>25.78</v>
      </c>
      <c r="L176" s="20">
        <v>25.78</v>
      </c>
      <c r="M176" s="20">
        <v>25.78</v>
      </c>
      <c r="N176" s="20">
        <v>25.78</v>
      </c>
      <c r="O176" s="20">
        <v>25.78</v>
      </c>
      <c r="P176" s="1" t="s">
        <v>96</v>
      </c>
      <c r="Q176" s="94" t="s">
        <v>136</v>
      </c>
    </row>
    <row r="177" spans="1:17">
      <c r="A177" s="1" t="s">
        <v>138</v>
      </c>
      <c r="B177" s="1"/>
      <c r="C177" s="1"/>
      <c r="D177" s="1"/>
      <c r="E177" s="1"/>
      <c r="F177" s="20">
        <f>'Sisend-Kütteväärtused'!$S$6</f>
        <v>29.92</v>
      </c>
      <c r="G177" s="20">
        <f>'Sisend-Kütteväärtused'!$S$6</f>
        <v>29.92</v>
      </c>
      <c r="H177" s="20">
        <f>'Sisend-Kütteväärtused'!$S$6</f>
        <v>29.92</v>
      </c>
      <c r="I177" s="20">
        <f>'Sisend-Kütteväärtused'!$S$6</f>
        <v>29.92</v>
      </c>
      <c r="J177" s="20">
        <f>'Sisend-Kütteväärtused'!$S$6</f>
        <v>29.92</v>
      </c>
      <c r="K177" s="20">
        <f>'Sisend-Kütteväärtused'!$S$6</f>
        <v>29.92</v>
      </c>
      <c r="L177" s="20">
        <f>'Sisend-Kütteväärtused'!$S$6</f>
        <v>29.92</v>
      </c>
      <c r="M177" s="20">
        <f>'Sisend-Kütteväärtused'!$S$6</f>
        <v>29.92</v>
      </c>
      <c r="N177" s="20">
        <f>'Sisend-Kütteväärtused'!$S$6</f>
        <v>29.92</v>
      </c>
      <c r="O177" s="20">
        <f>'Sisend-Kütteväärtused'!$S$6</f>
        <v>29.92</v>
      </c>
      <c r="P177" s="1" t="s">
        <v>96</v>
      </c>
      <c r="Q177" s="94" t="s">
        <v>123</v>
      </c>
    </row>
    <row r="178" spans="1:17">
      <c r="A178" s="1" t="s">
        <v>139</v>
      </c>
      <c r="B178" s="1"/>
      <c r="C178" s="1"/>
      <c r="D178" s="1"/>
      <c r="E178" s="1"/>
      <c r="F178" s="10">
        <v>0</v>
      </c>
      <c r="G178" s="10">
        <v>0</v>
      </c>
      <c r="H178" s="10">
        <v>0</v>
      </c>
      <c r="I178" s="10">
        <v>0</v>
      </c>
      <c r="J178" s="10">
        <v>0</v>
      </c>
      <c r="K178" s="10">
        <v>0</v>
      </c>
      <c r="L178" s="10">
        <v>0</v>
      </c>
      <c r="M178" s="10">
        <v>0</v>
      </c>
      <c r="N178" s="10">
        <v>0</v>
      </c>
      <c r="O178" s="10">
        <v>0</v>
      </c>
      <c r="P178" s="1"/>
      <c r="Q178" s="94"/>
    </row>
    <row r="179" spans="1:17">
      <c r="A179" s="1" t="s">
        <v>140</v>
      </c>
      <c r="B179" s="1"/>
      <c r="C179" s="1"/>
      <c r="D179" s="1"/>
      <c r="E179" s="1"/>
      <c r="F179" s="10">
        <v>0</v>
      </c>
      <c r="G179" s="10">
        <v>0</v>
      </c>
      <c r="H179" s="10">
        <v>0</v>
      </c>
      <c r="I179" s="10">
        <v>0</v>
      </c>
      <c r="J179" s="10">
        <v>0</v>
      </c>
      <c r="K179" s="10">
        <v>0</v>
      </c>
      <c r="L179" s="10">
        <v>0</v>
      </c>
      <c r="M179" s="10">
        <v>0</v>
      </c>
      <c r="N179" s="10">
        <v>0</v>
      </c>
      <c r="O179" s="10">
        <v>0</v>
      </c>
      <c r="P179" s="1"/>
      <c r="Q179" s="94"/>
    </row>
    <row r="180" spans="1:17">
      <c r="A180" s="1" t="s">
        <v>141</v>
      </c>
      <c r="B180" s="1"/>
      <c r="C180" s="1"/>
      <c r="D180" s="1"/>
      <c r="E180" s="1"/>
      <c r="F180" s="10">
        <v>597</v>
      </c>
      <c r="G180" s="10">
        <v>597</v>
      </c>
      <c r="H180" s="10">
        <v>597</v>
      </c>
      <c r="I180" s="10">
        <v>597</v>
      </c>
      <c r="J180" s="10">
        <v>597</v>
      </c>
      <c r="K180" s="10">
        <v>597</v>
      </c>
      <c r="L180" s="10">
        <v>597</v>
      </c>
      <c r="M180" s="10">
        <v>597</v>
      </c>
      <c r="N180" s="10">
        <v>597</v>
      </c>
      <c r="O180" s="10">
        <v>597</v>
      </c>
      <c r="P180" s="1" t="s">
        <v>100</v>
      </c>
      <c r="Q180" s="94" t="s">
        <v>123</v>
      </c>
    </row>
    <row r="181" spans="1:17">
      <c r="A181" s="1" t="s">
        <v>142</v>
      </c>
      <c r="B181" s="1"/>
      <c r="C181" s="1"/>
      <c r="D181" s="1"/>
      <c r="E181" s="1"/>
      <c r="F181" s="10">
        <f>730</f>
        <v>730</v>
      </c>
      <c r="G181" s="10">
        <f>730</f>
        <v>730</v>
      </c>
      <c r="H181" s="10">
        <f>730</f>
        <v>730</v>
      </c>
      <c r="I181" s="10">
        <f>730</f>
        <v>730</v>
      </c>
      <c r="J181" s="10">
        <f>730</f>
        <v>730</v>
      </c>
      <c r="K181" s="10">
        <f>730</f>
        <v>730</v>
      </c>
      <c r="L181" s="10">
        <f>730</f>
        <v>730</v>
      </c>
      <c r="M181" s="10">
        <f>730</f>
        <v>730</v>
      </c>
      <c r="N181" s="10">
        <f>730</f>
        <v>730</v>
      </c>
      <c r="O181" s="10">
        <f>730</f>
        <v>730</v>
      </c>
      <c r="P181" s="1" t="s">
        <v>100</v>
      </c>
      <c r="Q181" s="94" t="s">
        <v>123</v>
      </c>
    </row>
    <row r="182" spans="1:17">
      <c r="A182" s="1" t="s">
        <v>143</v>
      </c>
      <c r="B182" s="1"/>
      <c r="C182" s="1"/>
      <c r="D182" s="1"/>
      <c r="E182" s="1"/>
      <c r="F182" s="20">
        <v>63</v>
      </c>
      <c r="G182" s="20">
        <v>63</v>
      </c>
      <c r="H182" s="20">
        <v>63</v>
      </c>
      <c r="I182" s="20">
        <v>63</v>
      </c>
      <c r="J182" s="20">
        <v>63</v>
      </c>
      <c r="K182" s="20">
        <v>63</v>
      </c>
      <c r="L182" s="20">
        <v>63</v>
      </c>
      <c r="M182" s="20">
        <v>63</v>
      </c>
      <c r="N182" s="20">
        <v>63</v>
      </c>
      <c r="O182" s="20">
        <v>63</v>
      </c>
      <c r="P182" s="1" t="s">
        <v>96</v>
      </c>
      <c r="Q182" s="122" t="s">
        <v>144</v>
      </c>
    </row>
    <row r="183" spans="1:17">
      <c r="A183" s="1" t="s">
        <v>145</v>
      </c>
      <c r="B183" s="1"/>
      <c r="C183" s="1"/>
      <c r="D183" s="1"/>
      <c r="E183" s="1"/>
      <c r="F183" s="24">
        <f>(1+F226)*F182</f>
        <v>75.599999999999994</v>
      </c>
      <c r="G183" s="24">
        <f t="shared" ref="G183:O183" si="45">(1+G226)*G182</f>
        <v>75.599999999999994</v>
      </c>
      <c r="H183" s="24">
        <f t="shared" si="45"/>
        <v>75.599999999999994</v>
      </c>
      <c r="I183" s="24">
        <f t="shared" si="45"/>
        <v>75.599999999999994</v>
      </c>
      <c r="J183" s="24">
        <f t="shared" si="45"/>
        <v>75.599999999999994</v>
      </c>
      <c r="K183" s="24">
        <f t="shared" si="45"/>
        <v>75.599999999999994</v>
      </c>
      <c r="L183" s="24">
        <f t="shared" si="45"/>
        <v>75.599999999999994</v>
      </c>
      <c r="M183" s="24">
        <f t="shared" si="45"/>
        <v>75.599999999999994</v>
      </c>
      <c r="N183" s="24">
        <f t="shared" si="45"/>
        <v>75.599999999999994</v>
      </c>
      <c r="O183" s="24">
        <f t="shared" si="45"/>
        <v>75.599999999999994</v>
      </c>
      <c r="P183" s="1" t="s">
        <v>96</v>
      </c>
      <c r="Q183" s="94"/>
    </row>
    <row r="184" spans="1:17">
      <c r="A184" s="1" t="s">
        <v>146</v>
      </c>
      <c r="B184" s="1"/>
      <c r="C184" s="1"/>
      <c r="D184" s="1"/>
      <c r="E184" s="1"/>
      <c r="F184" s="20">
        <v>65.010000000000005</v>
      </c>
      <c r="G184" s="20">
        <v>65.010000000000005</v>
      </c>
      <c r="H184" s="20">
        <v>65.010000000000005</v>
      </c>
      <c r="I184" s="20">
        <v>65.010000000000005</v>
      </c>
      <c r="J184" s="20">
        <v>65.010000000000005</v>
      </c>
      <c r="K184" s="20">
        <v>65.010000000000005</v>
      </c>
      <c r="L184" s="20">
        <v>65.010000000000005</v>
      </c>
      <c r="M184" s="20">
        <v>65.010000000000005</v>
      </c>
      <c r="N184" s="20">
        <v>65.010000000000005</v>
      </c>
      <c r="O184" s="20">
        <v>65.010000000000005</v>
      </c>
      <c r="P184" s="1" t="s">
        <v>96</v>
      </c>
      <c r="Q184" s="124" t="s">
        <v>130</v>
      </c>
    </row>
    <row r="185" spans="1:17">
      <c r="A185" s="1" t="s">
        <v>147</v>
      </c>
      <c r="B185" s="1"/>
      <c r="C185" s="1"/>
      <c r="D185" s="1"/>
      <c r="E185" s="1"/>
      <c r="F185" s="22">
        <f t="shared" ref="F185:O185" si="46">(1+F226)*F184</f>
        <v>78.012</v>
      </c>
      <c r="G185" s="22">
        <f t="shared" si="46"/>
        <v>78.012</v>
      </c>
      <c r="H185" s="22">
        <f t="shared" si="46"/>
        <v>78.012</v>
      </c>
      <c r="I185" s="22">
        <f t="shared" si="46"/>
        <v>78.012</v>
      </c>
      <c r="J185" s="22">
        <f t="shared" si="46"/>
        <v>78.012</v>
      </c>
      <c r="K185" s="22">
        <f t="shared" si="46"/>
        <v>78.012</v>
      </c>
      <c r="L185" s="22">
        <f t="shared" si="46"/>
        <v>78.012</v>
      </c>
      <c r="M185" s="22">
        <f t="shared" si="46"/>
        <v>78.012</v>
      </c>
      <c r="N185" s="22">
        <f t="shared" si="46"/>
        <v>78.012</v>
      </c>
      <c r="O185" s="22">
        <f t="shared" si="46"/>
        <v>78.012</v>
      </c>
      <c r="P185" s="1" t="s">
        <v>96</v>
      </c>
      <c r="Q185" s="94"/>
    </row>
    <row r="186" spans="1:17">
      <c r="A186" s="1" t="s">
        <v>148</v>
      </c>
      <c r="B186" s="1"/>
      <c r="C186" s="1"/>
      <c r="D186" s="1"/>
      <c r="E186" s="1"/>
      <c r="F186" s="22">
        <f>F188</f>
        <v>37.76</v>
      </c>
      <c r="G186" s="22">
        <f t="shared" ref="G186:O186" si="47">G188</f>
        <v>37.76</v>
      </c>
      <c r="H186" s="22">
        <f t="shared" si="47"/>
        <v>37.76</v>
      </c>
      <c r="I186" s="22">
        <f t="shared" si="47"/>
        <v>37.76</v>
      </c>
      <c r="J186" s="22">
        <f t="shared" si="47"/>
        <v>37.76</v>
      </c>
      <c r="K186" s="22">
        <f t="shared" si="47"/>
        <v>37.76</v>
      </c>
      <c r="L186" s="22">
        <f t="shared" si="47"/>
        <v>37.76</v>
      </c>
      <c r="M186" s="22">
        <f t="shared" si="47"/>
        <v>37.76</v>
      </c>
      <c r="N186" s="22">
        <f t="shared" si="47"/>
        <v>37.76</v>
      </c>
      <c r="O186" s="22">
        <f t="shared" si="47"/>
        <v>37.76</v>
      </c>
      <c r="P186" s="1" t="s">
        <v>149</v>
      </c>
      <c r="Q186" s="94"/>
    </row>
    <row r="187" spans="1:17">
      <c r="A187" s="1" t="s">
        <v>150</v>
      </c>
      <c r="B187" s="1"/>
      <c r="C187" s="1"/>
      <c r="D187" s="1"/>
      <c r="E187" s="1"/>
      <c r="F187" s="22">
        <f>(1+F230)*F186</f>
        <v>45.311999999999998</v>
      </c>
      <c r="G187" s="22">
        <f t="shared" ref="G187:N187" si="48">(1+G230)*G186</f>
        <v>45.311999999999998</v>
      </c>
      <c r="H187" s="22">
        <f t="shared" si="48"/>
        <v>45.311999999999998</v>
      </c>
      <c r="I187" s="22">
        <f t="shared" si="48"/>
        <v>45.311999999999998</v>
      </c>
      <c r="J187" s="22">
        <f t="shared" si="48"/>
        <v>45.311999999999998</v>
      </c>
      <c r="K187" s="22">
        <f t="shared" si="48"/>
        <v>45.311999999999998</v>
      </c>
      <c r="L187" s="22">
        <f t="shared" si="48"/>
        <v>45.311999999999998</v>
      </c>
      <c r="M187" s="22">
        <f t="shared" si="48"/>
        <v>45.311999999999998</v>
      </c>
      <c r="N187" s="22">
        <f t="shared" si="48"/>
        <v>45.311999999999998</v>
      </c>
      <c r="O187" s="22">
        <f>(1+O230)*O186</f>
        <v>45.311999999999998</v>
      </c>
      <c r="P187" s="1" t="s">
        <v>149</v>
      </c>
      <c r="Q187" s="94"/>
    </row>
    <row r="188" spans="1:17">
      <c r="A188" s="1" t="s">
        <v>151</v>
      </c>
      <c r="B188" s="1"/>
      <c r="C188" s="1"/>
      <c r="D188" s="1"/>
      <c r="E188" s="1"/>
      <c r="F188" s="20">
        <v>37.76</v>
      </c>
      <c r="G188" s="20">
        <v>37.76</v>
      </c>
      <c r="H188" s="20">
        <v>37.76</v>
      </c>
      <c r="I188" s="20">
        <v>37.76</v>
      </c>
      <c r="J188" s="20">
        <v>37.76</v>
      </c>
      <c r="K188" s="20">
        <v>37.76</v>
      </c>
      <c r="L188" s="20">
        <v>37.76</v>
      </c>
      <c r="M188" s="20">
        <v>37.76</v>
      </c>
      <c r="N188" s="20">
        <v>37.76</v>
      </c>
      <c r="O188" s="20">
        <v>37.76</v>
      </c>
      <c r="P188" s="1" t="s">
        <v>149</v>
      </c>
      <c r="Q188" s="124" t="s">
        <v>130</v>
      </c>
    </row>
    <row r="189" spans="1:17">
      <c r="A189" s="1" t="s">
        <v>151</v>
      </c>
      <c r="B189" s="1"/>
      <c r="C189" s="1"/>
      <c r="D189" s="1"/>
      <c r="E189" s="1"/>
      <c r="F189" s="22">
        <f>'Sisend-Kütteväärtused'!$M$47</f>
        <v>13.735632183908045</v>
      </c>
      <c r="G189" s="22">
        <f>'Sisend-Kütteväärtused'!$M$47</f>
        <v>13.735632183908045</v>
      </c>
      <c r="H189" s="22">
        <f>'Sisend-Kütteväärtused'!$M$47</f>
        <v>13.735632183908045</v>
      </c>
      <c r="I189" s="22">
        <f>'Sisend-Kütteväärtused'!$M$47</f>
        <v>13.735632183908045</v>
      </c>
      <c r="J189" s="22">
        <f>'Sisend-Kütteväärtused'!$M$47</f>
        <v>13.735632183908045</v>
      </c>
      <c r="K189" s="22">
        <f>'Sisend-Kütteväärtused'!$M$47</f>
        <v>13.735632183908045</v>
      </c>
      <c r="L189" s="22">
        <f>'Sisend-Kütteväärtused'!$M$47</f>
        <v>13.735632183908045</v>
      </c>
      <c r="M189" s="22">
        <f>'Sisend-Kütteväärtused'!$M$47</f>
        <v>13.735632183908045</v>
      </c>
      <c r="N189" s="22">
        <f>'Sisend-Kütteväärtused'!$M$47</f>
        <v>13.735632183908045</v>
      </c>
      <c r="O189" s="22">
        <f>'Sisend-Kütteväärtused'!$M$47</f>
        <v>13.735632183908045</v>
      </c>
      <c r="P189" s="1" t="s">
        <v>96</v>
      </c>
      <c r="Q189" s="94"/>
    </row>
    <row r="190" spans="1:17">
      <c r="A190" s="1" t="s">
        <v>152</v>
      </c>
      <c r="B190" s="1"/>
      <c r="C190" s="1"/>
      <c r="D190" s="1"/>
      <c r="E190" s="1"/>
      <c r="F190" s="22">
        <f t="shared" ref="F190:M190" si="49">(F230+1)*F189</f>
        <v>16.482758620689655</v>
      </c>
      <c r="G190" s="22">
        <f t="shared" si="49"/>
        <v>16.482758620689655</v>
      </c>
      <c r="H190" s="22">
        <f t="shared" si="49"/>
        <v>16.482758620689655</v>
      </c>
      <c r="I190" s="22">
        <f t="shared" si="49"/>
        <v>16.482758620689655</v>
      </c>
      <c r="J190" s="22">
        <f t="shared" si="49"/>
        <v>16.482758620689655</v>
      </c>
      <c r="K190" s="22">
        <f t="shared" si="49"/>
        <v>16.482758620689655</v>
      </c>
      <c r="L190" s="22">
        <f t="shared" si="49"/>
        <v>16.482758620689655</v>
      </c>
      <c r="M190" s="22">
        <f t="shared" si="49"/>
        <v>16.482758620689655</v>
      </c>
      <c r="N190" s="22">
        <f>(N230+1)*N189</f>
        <v>16.482758620689655</v>
      </c>
      <c r="O190" s="22">
        <f>(O230+1)*O189</f>
        <v>16.482758620689655</v>
      </c>
      <c r="P190" s="1" t="s">
        <v>96</v>
      </c>
      <c r="Q190" s="94"/>
    </row>
    <row r="191" spans="1:17">
      <c r="A191" s="1" t="s">
        <v>153</v>
      </c>
      <c r="B191" s="1"/>
      <c r="C191" s="1"/>
      <c r="D191" s="1"/>
      <c r="E191" s="1"/>
      <c r="F191" s="22">
        <f>F193</f>
        <v>11.95</v>
      </c>
      <c r="G191" s="22">
        <f t="shared" ref="G191:O191" si="50">G193</f>
        <v>11.95</v>
      </c>
      <c r="H191" s="22">
        <f t="shared" si="50"/>
        <v>11.95</v>
      </c>
      <c r="I191" s="22">
        <f t="shared" si="50"/>
        <v>11.95</v>
      </c>
      <c r="J191" s="22">
        <f t="shared" si="50"/>
        <v>11.95</v>
      </c>
      <c r="K191" s="22">
        <f t="shared" si="50"/>
        <v>11.95</v>
      </c>
      <c r="L191" s="22">
        <f t="shared" si="50"/>
        <v>11.95</v>
      </c>
      <c r="M191" s="22">
        <f t="shared" si="50"/>
        <v>11.95</v>
      </c>
      <c r="N191" s="22">
        <f t="shared" si="50"/>
        <v>11.95</v>
      </c>
      <c r="O191" s="22">
        <f t="shared" si="50"/>
        <v>11.95</v>
      </c>
      <c r="P191" s="1" t="s">
        <v>149</v>
      </c>
      <c r="Q191" s="94"/>
    </row>
    <row r="192" spans="1:17">
      <c r="A192" s="1" t="s">
        <v>154</v>
      </c>
      <c r="B192" s="1"/>
      <c r="C192" s="1"/>
      <c r="D192" s="1"/>
      <c r="E192" s="1"/>
      <c r="F192" s="22">
        <f t="shared" ref="F192:O192" si="51">(1+F234)*F191</f>
        <v>14.339999999999998</v>
      </c>
      <c r="G192" s="22">
        <f t="shared" si="51"/>
        <v>14.339999999999998</v>
      </c>
      <c r="H192" s="22">
        <f t="shared" si="51"/>
        <v>14.339999999999998</v>
      </c>
      <c r="I192" s="22">
        <f t="shared" si="51"/>
        <v>14.339999999999998</v>
      </c>
      <c r="J192" s="22">
        <f t="shared" si="51"/>
        <v>14.339999999999998</v>
      </c>
      <c r="K192" s="22">
        <f t="shared" si="51"/>
        <v>14.339999999999998</v>
      </c>
      <c r="L192" s="22">
        <f t="shared" si="51"/>
        <v>14.339999999999998</v>
      </c>
      <c r="M192" s="22">
        <f t="shared" si="51"/>
        <v>14.339999999999998</v>
      </c>
      <c r="N192" s="22">
        <f t="shared" si="51"/>
        <v>14.339999999999998</v>
      </c>
      <c r="O192" s="22">
        <f t="shared" si="51"/>
        <v>14.339999999999998</v>
      </c>
      <c r="P192" s="1" t="s">
        <v>149</v>
      </c>
      <c r="Q192" s="94"/>
    </row>
    <row r="193" spans="1:17">
      <c r="A193" s="1" t="s">
        <v>155</v>
      </c>
      <c r="B193" s="1"/>
      <c r="C193" s="1"/>
      <c r="D193" s="1"/>
      <c r="E193" s="1"/>
      <c r="F193" s="20">
        <v>11.95</v>
      </c>
      <c r="G193" s="20">
        <v>11.95</v>
      </c>
      <c r="H193" s="20">
        <v>11.95</v>
      </c>
      <c r="I193" s="20">
        <v>11.95</v>
      </c>
      <c r="J193" s="20">
        <v>11.95</v>
      </c>
      <c r="K193" s="20">
        <v>11.95</v>
      </c>
      <c r="L193" s="20">
        <v>11.95</v>
      </c>
      <c r="M193" s="20">
        <v>11.95</v>
      </c>
      <c r="N193" s="20">
        <v>11.95</v>
      </c>
      <c r="O193" s="20">
        <v>11.95</v>
      </c>
      <c r="P193" s="1" t="s">
        <v>149</v>
      </c>
      <c r="Q193" s="124" t="s">
        <v>130</v>
      </c>
    </row>
    <row r="194" spans="1:17">
      <c r="A194" s="1" t="s">
        <v>92</v>
      </c>
      <c r="B194" s="1"/>
      <c r="C194" s="1"/>
      <c r="D194" s="1"/>
      <c r="E194" s="1"/>
      <c r="F194" s="10"/>
      <c r="G194" s="10"/>
      <c r="H194" s="10"/>
      <c r="I194" s="10"/>
      <c r="J194" s="10"/>
      <c r="K194" s="10"/>
      <c r="L194" s="10"/>
      <c r="M194" s="10"/>
      <c r="N194" s="10"/>
      <c r="O194" s="10"/>
      <c r="P194" s="1"/>
      <c r="Q194" s="94"/>
    </row>
    <row r="195" spans="1:17">
      <c r="A195" s="1" t="s">
        <v>92</v>
      </c>
      <c r="B195" s="1"/>
      <c r="C195" s="1"/>
      <c r="D195" s="1"/>
      <c r="E195" s="1"/>
      <c r="F195" s="10"/>
      <c r="G195" s="10"/>
      <c r="H195" s="10"/>
      <c r="I195" s="10"/>
      <c r="J195" s="10"/>
      <c r="K195" s="10"/>
      <c r="L195" s="10"/>
      <c r="M195" s="10"/>
      <c r="N195" s="10"/>
      <c r="O195" s="10"/>
      <c r="P195" s="1"/>
      <c r="Q195" s="94"/>
    </row>
    <row r="196" spans="1:17">
      <c r="A196" s="1" t="s">
        <v>92</v>
      </c>
      <c r="B196" s="1"/>
      <c r="C196" s="1"/>
      <c r="D196" s="1"/>
      <c r="E196" s="1"/>
      <c r="F196" s="10"/>
      <c r="G196" s="10"/>
      <c r="H196" s="10"/>
      <c r="I196" s="10"/>
      <c r="J196" s="10"/>
      <c r="K196" s="10"/>
      <c r="L196" s="10"/>
      <c r="M196" s="10"/>
      <c r="N196" s="10"/>
      <c r="O196" s="10"/>
      <c r="P196" s="1"/>
      <c r="Q196" s="94"/>
    </row>
    <row r="197" spans="1:17">
      <c r="A197" s="1" t="s">
        <v>92</v>
      </c>
      <c r="B197" s="1"/>
      <c r="C197" s="1"/>
      <c r="D197" s="1"/>
      <c r="E197" s="1"/>
      <c r="F197" s="10"/>
      <c r="G197" s="10"/>
      <c r="H197" s="10"/>
      <c r="I197" s="10"/>
      <c r="J197" s="10"/>
      <c r="K197" s="10"/>
      <c r="L197" s="10"/>
      <c r="M197" s="10"/>
      <c r="N197" s="10"/>
      <c r="O197" s="10"/>
      <c r="P197" s="1"/>
      <c r="Q197" s="94"/>
    </row>
    <row r="198" spans="1:17">
      <c r="A198" s="1" t="s">
        <v>92</v>
      </c>
      <c r="B198" s="1"/>
      <c r="C198" s="1"/>
      <c r="D198" s="1"/>
      <c r="E198" s="1"/>
      <c r="F198" s="10"/>
      <c r="G198" s="10"/>
      <c r="H198" s="10"/>
      <c r="I198" s="10"/>
      <c r="J198" s="10"/>
      <c r="K198" s="10"/>
      <c r="L198" s="10"/>
      <c r="M198" s="10"/>
      <c r="N198" s="10"/>
      <c r="O198" s="10"/>
      <c r="P198" s="1"/>
      <c r="Q198" s="94"/>
    </row>
    <row r="199" spans="1:17">
      <c r="A199" s="1" t="s">
        <v>92</v>
      </c>
      <c r="B199" s="1"/>
      <c r="C199" s="1"/>
      <c r="D199" s="1"/>
      <c r="E199" s="1"/>
      <c r="F199" s="10"/>
      <c r="G199" s="10"/>
      <c r="H199" s="10"/>
      <c r="I199" s="10"/>
      <c r="J199" s="10"/>
      <c r="K199" s="10"/>
      <c r="L199" s="10"/>
      <c r="M199" s="10"/>
      <c r="N199" s="10"/>
      <c r="O199" s="10"/>
      <c r="P199" s="1"/>
      <c r="Q199" s="94"/>
    </row>
    <row r="200" spans="1:17">
      <c r="A200" s="1" t="s">
        <v>92</v>
      </c>
      <c r="B200" s="1"/>
      <c r="C200" s="1"/>
      <c r="D200" s="1"/>
      <c r="E200" s="1"/>
      <c r="F200" s="10"/>
      <c r="G200" s="10"/>
      <c r="H200" s="10"/>
      <c r="I200" s="10"/>
      <c r="J200" s="10"/>
      <c r="K200" s="10"/>
      <c r="L200" s="10"/>
      <c r="M200" s="10"/>
      <c r="N200" s="10"/>
      <c r="O200" s="10"/>
      <c r="P200" s="1"/>
      <c r="Q200" s="94"/>
    </row>
    <row r="201" spans="1:17">
      <c r="A201" s="1" t="s">
        <v>92</v>
      </c>
      <c r="B201" s="1"/>
      <c r="C201" s="1"/>
      <c r="D201" s="1"/>
      <c r="E201" s="1"/>
      <c r="F201" s="10"/>
      <c r="G201" s="10"/>
      <c r="H201" s="10"/>
      <c r="I201" s="10"/>
      <c r="J201" s="10"/>
      <c r="K201" s="10"/>
      <c r="L201" s="10"/>
      <c r="M201" s="10"/>
      <c r="N201" s="10"/>
      <c r="O201" s="10"/>
      <c r="P201" s="1"/>
      <c r="Q201" s="94"/>
    </row>
    <row r="202" spans="1:17">
      <c r="A202" s="1"/>
      <c r="B202" s="1"/>
      <c r="C202" s="1"/>
      <c r="D202" s="1"/>
      <c r="E202" s="1"/>
      <c r="F202" s="1"/>
      <c r="G202" s="1"/>
      <c r="H202" s="1"/>
      <c r="I202" s="1"/>
      <c r="J202" s="1"/>
      <c r="K202" s="1"/>
      <c r="L202" s="1"/>
      <c r="M202" s="1"/>
      <c r="N202" s="1"/>
      <c r="O202" s="1"/>
      <c r="P202" s="1"/>
      <c r="Q202" s="94"/>
    </row>
    <row r="203" spans="1:17" ht="15.6">
      <c r="A203" s="8" t="s">
        <v>156</v>
      </c>
      <c r="B203" s="1"/>
      <c r="C203" s="1"/>
      <c r="D203" s="1"/>
      <c r="E203" s="1"/>
      <c r="F203" s="1"/>
      <c r="G203" s="1"/>
      <c r="H203" s="1"/>
      <c r="I203" s="1"/>
      <c r="J203" s="1"/>
      <c r="K203" s="1"/>
      <c r="L203" s="1"/>
      <c r="M203" s="1"/>
      <c r="N203" s="1"/>
      <c r="O203" s="1"/>
      <c r="P203" s="1"/>
      <c r="Q203" s="94"/>
    </row>
    <row r="204" spans="1:17" ht="15.6">
      <c r="A204" s="8"/>
      <c r="B204" s="1"/>
      <c r="C204" s="1"/>
      <c r="D204" s="1"/>
      <c r="E204" s="1"/>
      <c r="F204" s="1"/>
      <c r="G204" s="1"/>
      <c r="H204" s="1"/>
      <c r="I204" s="1"/>
      <c r="J204" s="1"/>
      <c r="K204" s="1"/>
      <c r="L204" s="1"/>
      <c r="M204" s="1"/>
      <c r="N204" s="1"/>
      <c r="O204" s="1"/>
      <c r="P204" s="1"/>
      <c r="Q204" s="94"/>
    </row>
    <row r="205" spans="1:17">
      <c r="A205" s="14" t="s">
        <v>94</v>
      </c>
      <c r="B205" s="1"/>
      <c r="C205" s="1"/>
      <c r="D205" s="1"/>
      <c r="E205" s="1"/>
      <c r="F205" s="1"/>
      <c r="G205" s="1"/>
      <c r="H205" s="1"/>
      <c r="I205" s="1"/>
      <c r="J205" s="1"/>
      <c r="K205" s="1"/>
      <c r="L205" s="1"/>
      <c r="M205" s="1"/>
      <c r="N205" s="1"/>
      <c r="O205" s="1"/>
      <c r="P205" s="1"/>
      <c r="Q205" s="94"/>
    </row>
    <row r="206" spans="1:17">
      <c r="A206" s="1" t="s">
        <v>34</v>
      </c>
      <c r="B206" s="1"/>
      <c r="C206" s="1"/>
      <c r="D206" s="1"/>
      <c r="E206" s="1"/>
      <c r="F206" s="25">
        <v>0.2</v>
      </c>
      <c r="G206" s="25">
        <v>0.2</v>
      </c>
      <c r="H206" s="25">
        <v>0.2</v>
      </c>
      <c r="I206" s="25">
        <v>0.2</v>
      </c>
      <c r="J206" s="25">
        <v>0.2</v>
      </c>
      <c r="K206" s="25">
        <v>0.2</v>
      </c>
      <c r="L206" s="25">
        <v>0.2</v>
      </c>
      <c r="M206" s="25">
        <v>0.2</v>
      </c>
      <c r="N206" s="25">
        <v>0.2</v>
      </c>
      <c r="O206" s="25">
        <v>0.2</v>
      </c>
      <c r="P206" s="1"/>
      <c r="Q206" s="126" t="s">
        <v>157</v>
      </c>
    </row>
    <row r="207" spans="1:17">
      <c r="A207" s="1" t="s">
        <v>34</v>
      </c>
      <c r="B207" s="1"/>
      <c r="C207" s="1"/>
      <c r="D207" s="1"/>
      <c r="E207" s="1"/>
      <c r="F207" s="22">
        <f t="shared" ref="F207:O207" si="52">F165*F206</f>
        <v>17.78</v>
      </c>
      <c r="G207" s="22">
        <f t="shared" si="52"/>
        <v>17.78</v>
      </c>
      <c r="H207" s="22">
        <f t="shared" si="52"/>
        <v>17.78</v>
      </c>
      <c r="I207" s="22">
        <f t="shared" si="52"/>
        <v>17.78</v>
      </c>
      <c r="J207" s="22">
        <f t="shared" si="52"/>
        <v>17.78</v>
      </c>
      <c r="K207" s="22">
        <f t="shared" si="52"/>
        <v>17.78</v>
      </c>
      <c r="L207" s="22">
        <f t="shared" si="52"/>
        <v>17.78</v>
      </c>
      <c r="M207" s="22">
        <f t="shared" si="52"/>
        <v>17.78</v>
      </c>
      <c r="N207" s="22">
        <f t="shared" si="52"/>
        <v>17.78</v>
      </c>
      <c r="O207" s="22">
        <f t="shared" si="52"/>
        <v>17.78</v>
      </c>
      <c r="P207" s="1" t="s">
        <v>96</v>
      </c>
      <c r="Q207" s="94"/>
    </row>
    <row r="208" spans="1:17">
      <c r="A208" s="1" t="s">
        <v>37</v>
      </c>
      <c r="B208" s="1"/>
      <c r="C208" s="1"/>
      <c r="D208" s="1"/>
      <c r="E208" s="1"/>
      <c r="F208" s="25">
        <v>0</v>
      </c>
      <c r="G208" s="25">
        <v>0</v>
      </c>
      <c r="H208" s="25">
        <v>0</v>
      </c>
      <c r="I208" s="25">
        <v>0</v>
      </c>
      <c r="J208" s="25">
        <v>0</v>
      </c>
      <c r="K208" s="25">
        <v>0</v>
      </c>
      <c r="L208" s="25">
        <v>0</v>
      </c>
      <c r="M208" s="25">
        <v>0</v>
      </c>
      <c r="N208" s="25">
        <v>0</v>
      </c>
      <c r="O208" s="25">
        <v>0</v>
      </c>
      <c r="P208" s="1"/>
      <c r="Q208" s="94"/>
    </row>
    <row r="209" spans="1:17">
      <c r="A209" s="1" t="s">
        <v>37</v>
      </c>
      <c r="B209" s="1"/>
      <c r="C209" s="1"/>
      <c r="D209" s="1"/>
      <c r="E209" s="1"/>
      <c r="F209" s="22">
        <f t="shared" ref="F209:O209" si="53">F167*F208</f>
        <v>0</v>
      </c>
      <c r="G209" s="22">
        <f t="shared" si="53"/>
        <v>0</v>
      </c>
      <c r="H209" s="22">
        <f t="shared" si="53"/>
        <v>0</v>
      </c>
      <c r="I209" s="22">
        <f t="shared" si="53"/>
        <v>0</v>
      </c>
      <c r="J209" s="22">
        <f t="shared" si="53"/>
        <v>0</v>
      </c>
      <c r="K209" s="22">
        <f t="shared" si="53"/>
        <v>0</v>
      </c>
      <c r="L209" s="22">
        <f t="shared" si="53"/>
        <v>0</v>
      </c>
      <c r="M209" s="22">
        <f t="shared" si="53"/>
        <v>0</v>
      </c>
      <c r="N209" s="22">
        <f t="shared" si="53"/>
        <v>0</v>
      </c>
      <c r="O209" s="22">
        <f t="shared" si="53"/>
        <v>0</v>
      </c>
      <c r="P209" s="1" t="s">
        <v>96</v>
      </c>
      <c r="Q209" s="94"/>
    </row>
    <row r="210" spans="1:17">
      <c r="A210" s="1" t="s">
        <v>47</v>
      </c>
      <c r="B210" s="1"/>
      <c r="C210" s="1"/>
      <c r="D210" s="1"/>
      <c r="E210" s="1"/>
      <c r="F210" s="25">
        <v>0.2</v>
      </c>
      <c r="G210" s="25">
        <v>0.2</v>
      </c>
      <c r="H210" s="25">
        <v>0.2</v>
      </c>
      <c r="I210" s="25">
        <v>0.2</v>
      </c>
      <c r="J210" s="25">
        <v>0.2</v>
      </c>
      <c r="K210" s="25">
        <v>0.2</v>
      </c>
      <c r="L210" s="25">
        <v>0.2</v>
      </c>
      <c r="M210" s="25">
        <v>0.2</v>
      </c>
      <c r="N210" s="25">
        <v>0.2</v>
      </c>
      <c r="O210" s="25">
        <v>0.2</v>
      </c>
      <c r="P210" s="1"/>
      <c r="Q210" s="126" t="s">
        <v>157</v>
      </c>
    </row>
    <row r="211" spans="1:17">
      <c r="A211" s="1" t="s">
        <v>47</v>
      </c>
      <c r="B211" s="1"/>
      <c r="C211" s="1"/>
      <c r="D211" s="1"/>
      <c r="E211" s="1"/>
      <c r="F211" s="22">
        <f t="shared" ref="F211:O211" si="54">F168*F210</f>
        <v>109.60000000000001</v>
      </c>
      <c r="G211" s="22">
        <f t="shared" si="54"/>
        <v>109.60000000000001</v>
      </c>
      <c r="H211" s="22">
        <f t="shared" si="54"/>
        <v>109.60000000000001</v>
      </c>
      <c r="I211" s="22">
        <f t="shared" si="54"/>
        <v>109.60000000000001</v>
      </c>
      <c r="J211" s="22">
        <f t="shared" si="54"/>
        <v>109.60000000000001</v>
      </c>
      <c r="K211" s="22">
        <f t="shared" si="54"/>
        <v>109.60000000000001</v>
      </c>
      <c r="L211" s="22">
        <f t="shared" si="54"/>
        <v>109.60000000000001</v>
      </c>
      <c r="M211" s="22">
        <f t="shared" si="54"/>
        <v>109.60000000000001</v>
      </c>
      <c r="N211" s="22">
        <f t="shared" si="54"/>
        <v>109.60000000000001</v>
      </c>
      <c r="O211" s="22">
        <f t="shared" si="54"/>
        <v>109.60000000000001</v>
      </c>
      <c r="P211" s="1" t="s">
        <v>100</v>
      </c>
      <c r="Q211" s="94"/>
    </row>
    <row r="212" spans="1:17">
      <c r="A212" s="1" t="s">
        <v>48</v>
      </c>
      <c r="B212" s="1"/>
      <c r="C212" s="1"/>
      <c r="D212" s="1"/>
      <c r="E212" s="1"/>
      <c r="F212" s="25">
        <v>0</v>
      </c>
      <c r="G212" s="25">
        <v>0</v>
      </c>
      <c r="H212" s="25">
        <v>0</v>
      </c>
      <c r="I212" s="25">
        <v>0</v>
      </c>
      <c r="J212" s="25">
        <v>0</v>
      </c>
      <c r="K212" s="25">
        <v>0</v>
      </c>
      <c r="L212" s="25">
        <v>0</v>
      </c>
      <c r="M212" s="25">
        <v>0</v>
      </c>
      <c r="N212" s="25">
        <v>0</v>
      </c>
      <c r="O212" s="25">
        <v>0</v>
      </c>
      <c r="P212" s="1"/>
      <c r="Q212" s="94"/>
    </row>
    <row r="213" spans="1:17">
      <c r="A213" s="1" t="s">
        <v>48</v>
      </c>
      <c r="B213" s="1"/>
      <c r="C213" s="1"/>
      <c r="D213" s="1"/>
      <c r="E213" s="1"/>
      <c r="F213" s="22">
        <f t="shared" ref="F213:O213" si="55">F212*F170</f>
        <v>0</v>
      </c>
      <c r="G213" s="22">
        <f t="shared" si="55"/>
        <v>0</v>
      </c>
      <c r="H213" s="22">
        <f t="shared" si="55"/>
        <v>0</v>
      </c>
      <c r="I213" s="22">
        <f t="shared" si="55"/>
        <v>0</v>
      </c>
      <c r="J213" s="22">
        <f t="shared" si="55"/>
        <v>0</v>
      </c>
      <c r="K213" s="22">
        <f t="shared" si="55"/>
        <v>0</v>
      </c>
      <c r="L213" s="22">
        <f t="shared" si="55"/>
        <v>0</v>
      </c>
      <c r="M213" s="22">
        <f t="shared" si="55"/>
        <v>0</v>
      </c>
      <c r="N213" s="22">
        <f t="shared" si="55"/>
        <v>0</v>
      </c>
      <c r="O213" s="22">
        <f t="shared" si="55"/>
        <v>0</v>
      </c>
      <c r="P213" s="1" t="s">
        <v>100</v>
      </c>
      <c r="Q213" s="94"/>
    </row>
    <row r="214" spans="1:17">
      <c r="A214" s="1" t="s">
        <v>53</v>
      </c>
      <c r="B214" s="1"/>
      <c r="C214" s="1"/>
      <c r="D214" s="1"/>
      <c r="E214" s="1"/>
      <c r="F214" s="25">
        <v>0.2</v>
      </c>
      <c r="G214" s="25">
        <v>0.2</v>
      </c>
      <c r="H214" s="25">
        <v>0.2</v>
      </c>
      <c r="I214" s="25">
        <v>0.2</v>
      </c>
      <c r="J214" s="25">
        <v>0.2</v>
      </c>
      <c r="K214" s="25">
        <v>0.2</v>
      </c>
      <c r="L214" s="25">
        <v>0.2</v>
      </c>
      <c r="M214" s="25">
        <v>0.2</v>
      </c>
      <c r="N214" s="25">
        <v>0.2</v>
      </c>
      <c r="O214" s="25">
        <v>0.2</v>
      </c>
      <c r="P214" s="1"/>
      <c r="Q214" s="126" t="s">
        <v>157</v>
      </c>
    </row>
    <row r="215" spans="1:17">
      <c r="A215" s="1" t="s">
        <v>53</v>
      </c>
      <c r="B215" s="1"/>
      <c r="C215" s="1"/>
      <c r="D215" s="1"/>
      <c r="E215" s="1"/>
      <c r="F215" s="22">
        <f t="shared" ref="F215:O215" si="56">F214*F171</f>
        <v>119.4</v>
      </c>
      <c r="G215" s="22">
        <f t="shared" si="56"/>
        <v>119.4</v>
      </c>
      <c r="H215" s="22">
        <f t="shared" si="56"/>
        <v>119.4</v>
      </c>
      <c r="I215" s="22">
        <f t="shared" si="56"/>
        <v>119.4</v>
      </c>
      <c r="J215" s="22">
        <f t="shared" si="56"/>
        <v>119.4</v>
      </c>
      <c r="K215" s="22">
        <f t="shared" si="56"/>
        <v>119.4</v>
      </c>
      <c r="L215" s="22">
        <f t="shared" si="56"/>
        <v>119.4</v>
      </c>
      <c r="M215" s="22">
        <f t="shared" si="56"/>
        <v>119.4</v>
      </c>
      <c r="N215" s="22">
        <f t="shared" si="56"/>
        <v>119.4</v>
      </c>
      <c r="O215" s="22">
        <f t="shared" si="56"/>
        <v>119.4</v>
      </c>
      <c r="P215" s="1" t="s">
        <v>100</v>
      </c>
      <c r="Q215" s="94"/>
    </row>
    <row r="216" spans="1:17">
      <c r="A216" s="1" t="s">
        <v>56</v>
      </c>
      <c r="B216" s="1"/>
      <c r="C216" s="1"/>
      <c r="D216" s="1"/>
      <c r="E216" s="1"/>
      <c r="F216" s="25">
        <v>0</v>
      </c>
      <c r="G216" s="25">
        <v>0</v>
      </c>
      <c r="H216" s="25">
        <v>0</v>
      </c>
      <c r="I216" s="25">
        <v>0</v>
      </c>
      <c r="J216" s="25">
        <v>0</v>
      </c>
      <c r="K216" s="25">
        <v>0</v>
      </c>
      <c r="L216" s="25">
        <v>0</v>
      </c>
      <c r="M216" s="25">
        <v>0</v>
      </c>
      <c r="N216" s="25">
        <v>0</v>
      </c>
      <c r="O216" s="25">
        <v>0</v>
      </c>
      <c r="P216" s="1"/>
      <c r="Q216" s="94"/>
    </row>
    <row r="217" spans="1:17">
      <c r="A217" s="1" t="s">
        <v>56</v>
      </c>
      <c r="B217" s="1"/>
      <c r="C217" s="1"/>
      <c r="D217" s="1"/>
      <c r="E217" s="1"/>
      <c r="F217" s="22">
        <f t="shared" ref="F217:O217" si="57">F173*F216</f>
        <v>0</v>
      </c>
      <c r="G217" s="22">
        <f t="shared" si="57"/>
        <v>0</v>
      </c>
      <c r="H217" s="22">
        <f t="shared" si="57"/>
        <v>0</v>
      </c>
      <c r="I217" s="22">
        <f t="shared" si="57"/>
        <v>0</v>
      </c>
      <c r="J217" s="22">
        <f t="shared" si="57"/>
        <v>0</v>
      </c>
      <c r="K217" s="22">
        <f t="shared" si="57"/>
        <v>0</v>
      </c>
      <c r="L217" s="22">
        <f t="shared" si="57"/>
        <v>0</v>
      </c>
      <c r="M217" s="22">
        <f t="shared" si="57"/>
        <v>0</v>
      </c>
      <c r="N217" s="22">
        <f t="shared" si="57"/>
        <v>0</v>
      </c>
      <c r="O217" s="22">
        <f t="shared" si="57"/>
        <v>0</v>
      </c>
      <c r="P217" s="1" t="s">
        <v>100</v>
      </c>
      <c r="Q217" s="94"/>
    </row>
    <row r="218" spans="1:17">
      <c r="A218" s="1" t="s">
        <v>158</v>
      </c>
      <c r="B218" s="1"/>
      <c r="C218" s="1"/>
      <c r="D218" s="1"/>
      <c r="E218" s="1"/>
      <c r="F218" s="25">
        <v>0.2</v>
      </c>
      <c r="G218" s="25">
        <v>0.2</v>
      </c>
      <c r="H218" s="25">
        <v>0.2</v>
      </c>
      <c r="I218" s="25">
        <v>0.2</v>
      </c>
      <c r="J218" s="25">
        <v>0.2</v>
      </c>
      <c r="K218" s="25">
        <v>0.2</v>
      </c>
      <c r="L218" s="25">
        <v>0.2</v>
      </c>
      <c r="M218" s="25">
        <v>0.2</v>
      </c>
      <c r="N218" s="25">
        <v>0.2</v>
      </c>
      <c r="O218" s="25">
        <v>0.2</v>
      </c>
      <c r="P218" s="1"/>
      <c r="Q218" s="126" t="s">
        <v>157</v>
      </c>
    </row>
    <row r="219" spans="1:17">
      <c r="A219" s="1" t="s">
        <v>158</v>
      </c>
      <c r="B219" s="1"/>
      <c r="C219" s="1"/>
      <c r="D219" s="1"/>
      <c r="E219" s="1"/>
      <c r="F219" s="22">
        <f t="shared" ref="F219:O219" si="58">F174*F218</f>
        <v>5.78</v>
      </c>
      <c r="G219" s="22">
        <f t="shared" si="58"/>
        <v>5.78</v>
      </c>
      <c r="H219" s="22">
        <f t="shared" si="58"/>
        <v>5.78</v>
      </c>
      <c r="I219" s="22">
        <f t="shared" si="58"/>
        <v>5.78</v>
      </c>
      <c r="J219" s="22">
        <f t="shared" si="58"/>
        <v>5.78</v>
      </c>
      <c r="K219" s="22">
        <f t="shared" si="58"/>
        <v>5.78</v>
      </c>
      <c r="L219" s="22">
        <f t="shared" si="58"/>
        <v>5.78</v>
      </c>
      <c r="M219" s="22">
        <f t="shared" si="58"/>
        <v>5.78</v>
      </c>
      <c r="N219" s="22">
        <f t="shared" si="58"/>
        <v>5.78</v>
      </c>
      <c r="O219" s="22">
        <f t="shared" si="58"/>
        <v>5.78</v>
      </c>
      <c r="P219" s="1" t="s">
        <v>96</v>
      </c>
      <c r="Q219" s="94"/>
    </row>
    <row r="220" spans="1:17">
      <c r="A220" s="1" t="s">
        <v>159</v>
      </c>
      <c r="B220" s="1"/>
      <c r="C220" s="1"/>
      <c r="D220" s="1"/>
      <c r="E220" s="1"/>
      <c r="F220" s="25">
        <v>0</v>
      </c>
      <c r="G220" s="25">
        <v>0</v>
      </c>
      <c r="H220" s="25">
        <v>0</v>
      </c>
      <c r="I220" s="25">
        <v>0</v>
      </c>
      <c r="J220" s="25">
        <v>0</v>
      </c>
      <c r="K220" s="25">
        <v>0</v>
      </c>
      <c r="L220" s="25">
        <v>0</v>
      </c>
      <c r="M220" s="25">
        <v>0</v>
      </c>
      <c r="N220" s="25">
        <v>0</v>
      </c>
      <c r="O220" s="25">
        <v>0</v>
      </c>
      <c r="P220" s="1"/>
      <c r="Q220" s="94"/>
    </row>
    <row r="221" spans="1:17">
      <c r="A221" s="1" t="s">
        <v>159</v>
      </c>
      <c r="B221" s="1"/>
      <c r="C221" s="1"/>
      <c r="D221" s="1"/>
      <c r="E221" s="1"/>
      <c r="F221" s="22">
        <f>F176*F220</f>
        <v>0</v>
      </c>
      <c r="G221" s="22">
        <f t="shared" ref="G221:O221" si="59">G174*G220</f>
        <v>0</v>
      </c>
      <c r="H221" s="22">
        <f t="shared" si="59"/>
        <v>0</v>
      </c>
      <c r="I221" s="22">
        <f t="shared" si="59"/>
        <v>0</v>
      </c>
      <c r="J221" s="22">
        <f t="shared" si="59"/>
        <v>0</v>
      </c>
      <c r="K221" s="22">
        <f t="shared" si="59"/>
        <v>0</v>
      </c>
      <c r="L221" s="22">
        <f t="shared" si="59"/>
        <v>0</v>
      </c>
      <c r="M221" s="22">
        <f t="shared" si="59"/>
        <v>0</v>
      </c>
      <c r="N221" s="22">
        <f t="shared" si="59"/>
        <v>0</v>
      </c>
      <c r="O221" s="22">
        <f t="shared" si="59"/>
        <v>0</v>
      </c>
      <c r="P221" s="1" t="s">
        <v>96</v>
      </c>
      <c r="Q221" s="94"/>
    </row>
    <row r="222" spans="1:17">
      <c r="A222" s="1" t="s">
        <v>160</v>
      </c>
      <c r="B222" s="1"/>
      <c r="C222" s="1"/>
      <c r="D222" s="1"/>
      <c r="E222" s="1"/>
      <c r="F222" s="25">
        <v>0.2</v>
      </c>
      <c r="G222" s="25">
        <v>0.2</v>
      </c>
      <c r="H222" s="25">
        <v>0.2</v>
      </c>
      <c r="I222" s="25">
        <v>0.2</v>
      </c>
      <c r="J222" s="25">
        <v>0.2</v>
      </c>
      <c r="K222" s="25">
        <v>0.2</v>
      </c>
      <c r="L222" s="25">
        <v>0.2</v>
      </c>
      <c r="M222" s="25">
        <v>0.2</v>
      </c>
      <c r="N222" s="25">
        <v>0.2</v>
      </c>
      <c r="O222" s="25">
        <v>0.2</v>
      </c>
      <c r="P222" s="1"/>
      <c r="Q222" s="126" t="s">
        <v>157</v>
      </c>
    </row>
    <row r="223" spans="1:17">
      <c r="A223" s="1" t="s">
        <v>160</v>
      </c>
      <c r="B223" s="1"/>
      <c r="C223" s="1"/>
      <c r="D223" s="1"/>
      <c r="E223" s="1"/>
      <c r="F223" s="22">
        <f t="shared" ref="F223:O223" si="60">F178*310</f>
        <v>0</v>
      </c>
      <c r="G223" s="22">
        <f t="shared" si="60"/>
        <v>0</v>
      </c>
      <c r="H223" s="22">
        <f t="shared" si="60"/>
        <v>0</v>
      </c>
      <c r="I223" s="22">
        <f t="shared" si="60"/>
        <v>0</v>
      </c>
      <c r="J223" s="22">
        <f t="shared" si="60"/>
        <v>0</v>
      </c>
      <c r="K223" s="22">
        <f t="shared" si="60"/>
        <v>0</v>
      </c>
      <c r="L223" s="22">
        <f t="shared" si="60"/>
        <v>0</v>
      </c>
      <c r="M223" s="22">
        <f t="shared" si="60"/>
        <v>0</v>
      </c>
      <c r="N223" s="22">
        <f t="shared" si="60"/>
        <v>0</v>
      </c>
      <c r="O223" s="22">
        <f t="shared" si="60"/>
        <v>0</v>
      </c>
      <c r="P223" s="1" t="s">
        <v>96</v>
      </c>
      <c r="Q223" s="94"/>
    </row>
    <row r="224" spans="1:17">
      <c r="A224" s="1" t="s">
        <v>161</v>
      </c>
      <c r="B224" s="1"/>
      <c r="C224" s="1"/>
      <c r="D224" s="1"/>
      <c r="E224" s="1"/>
      <c r="F224" s="25">
        <v>0</v>
      </c>
      <c r="G224" s="25">
        <v>0</v>
      </c>
      <c r="H224" s="25">
        <v>0</v>
      </c>
      <c r="I224" s="25">
        <v>0</v>
      </c>
      <c r="J224" s="25">
        <v>0</v>
      </c>
      <c r="K224" s="25">
        <v>0</v>
      </c>
      <c r="L224" s="25">
        <v>0</v>
      </c>
      <c r="M224" s="25">
        <v>0</v>
      </c>
      <c r="N224" s="25">
        <v>0</v>
      </c>
      <c r="O224" s="25">
        <v>0</v>
      </c>
      <c r="P224" s="1"/>
      <c r="Q224" s="94"/>
    </row>
    <row r="225" spans="1:17">
      <c r="A225" s="1" t="s">
        <v>161</v>
      </c>
      <c r="B225" s="1"/>
      <c r="C225" s="1"/>
      <c r="D225" s="1"/>
      <c r="E225" s="1"/>
      <c r="F225" s="22">
        <f t="shared" ref="F225:O225" si="61">F181*F224</f>
        <v>0</v>
      </c>
      <c r="G225" s="22">
        <f t="shared" si="61"/>
        <v>0</v>
      </c>
      <c r="H225" s="22">
        <f t="shared" si="61"/>
        <v>0</v>
      </c>
      <c r="I225" s="22">
        <f t="shared" si="61"/>
        <v>0</v>
      </c>
      <c r="J225" s="22">
        <f t="shared" si="61"/>
        <v>0</v>
      </c>
      <c r="K225" s="22">
        <f t="shared" si="61"/>
        <v>0</v>
      </c>
      <c r="L225" s="22">
        <f t="shared" si="61"/>
        <v>0</v>
      </c>
      <c r="M225" s="22">
        <f t="shared" si="61"/>
        <v>0</v>
      </c>
      <c r="N225" s="22">
        <f t="shared" si="61"/>
        <v>0</v>
      </c>
      <c r="O225" s="22">
        <f t="shared" si="61"/>
        <v>0</v>
      </c>
      <c r="P225" s="1" t="s">
        <v>96</v>
      </c>
      <c r="Q225" s="94"/>
    </row>
    <row r="226" spans="1:17">
      <c r="A226" s="1" t="s">
        <v>67</v>
      </c>
      <c r="B226" s="1"/>
      <c r="C226" s="1"/>
      <c r="D226" s="1"/>
      <c r="E226" s="1"/>
      <c r="F226" s="25">
        <v>0.2</v>
      </c>
      <c r="G226" s="25">
        <v>0.2</v>
      </c>
      <c r="H226" s="25">
        <v>0.2</v>
      </c>
      <c r="I226" s="25">
        <v>0.2</v>
      </c>
      <c r="J226" s="25">
        <v>0.2</v>
      </c>
      <c r="K226" s="25">
        <v>0.2</v>
      </c>
      <c r="L226" s="25">
        <v>0.2</v>
      </c>
      <c r="M226" s="25">
        <v>0.2</v>
      </c>
      <c r="N226" s="25">
        <v>0.2</v>
      </c>
      <c r="O226" s="25">
        <v>0.2</v>
      </c>
      <c r="P226" s="1"/>
      <c r="Q226" s="126" t="s">
        <v>157</v>
      </c>
    </row>
    <row r="227" spans="1:17">
      <c r="A227" s="1" t="s">
        <v>67</v>
      </c>
      <c r="B227" s="1"/>
      <c r="C227" s="1"/>
      <c r="D227" s="26"/>
      <c r="E227" s="15"/>
      <c r="F227" s="22">
        <f t="shared" ref="F227:N227" si="62">F182 * F226</f>
        <v>12.600000000000001</v>
      </c>
      <c r="G227" s="22">
        <f t="shared" si="62"/>
        <v>12.600000000000001</v>
      </c>
      <c r="H227" s="22">
        <f t="shared" si="62"/>
        <v>12.600000000000001</v>
      </c>
      <c r="I227" s="22">
        <f t="shared" si="62"/>
        <v>12.600000000000001</v>
      </c>
      <c r="J227" s="22">
        <f t="shared" si="62"/>
        <v>12.600000000000001</v>
      </c>
      <c r="K227" s="22">
        <f t="shared" si="62"/>
        <v>12.600000000000001</v>
      </c>
      <c r="L227" s="22">
        <f t="shared" si="62"/>
        <v>12.600000000000001</v>
      </c>
      <c r="M227" s="22">
        <f t="shared" si="62"/>
        <v>12.600000000000001</v>
      </c>
      <c r="N227" s="22">
        <f t="shared" si="62"/>
        <v>12.600000000000001</v>
      </c>
      <c r="O227" s="22">
        <f>O182 * O226</f>
        <v>12.600000000000001</v>
      </c>
      <c r="P227" s="1" t="s">
        <v>96</v>
      </c>
      <c r="Q227" s="94"/>
    </row>
    <row r="228" spans="1:17">
      <c r="A228" s="1" t="s">
        <v>69</v>
      </c>
      <c r="B228" s="1"/>
      <c r="C228" s="1"/>
      <c r="D228" s="1"/>
      <c r="E228" s="1"/>
      <c r="F228" s="25">
        <v>0</v>
      </c>
      <c r="G228" s="25">
        <v>0</v>
      </c>
      <c r="H228" s="25">
        <v>0</v>
      </c>
      <c r="I228" s="25">
        <v>0</v>
      </c>
      <c r="J228" s="25">
        <v>0</v>
      </c>
      <c r="K228" s="25">
        <v>0</v>
      </c>
      <c r="L228" s="25">
        <v>0</v>
      </c>
      <c r="M228" s="25">
        <v>0</v>
      </c>
      <c r="N228" s="25">
        <v>0</v>
      </c>
      <c r="O228" s="25">
        <v>0</v>
      </c>
      <c r="P228" s="1"/>
      <c r="Q228" s="94"/>
    </row>
    <row r="229" spans="1:17" ht="15" customHeight="1">
      <c r="A229" s="1" t="s">
        <v>69</v>
      </c>
      <c r="B229" s="1"/>
      <c r="C229" s="1"/>
      <c r="D229" s="1"/>
      <c r="E229" s="1"/>
      <c r="F229" s="22">
        <f>F228*F184</f>
        <v>0</v>
      </c>
      <c r="G229" s="22">
        <f t="shared" ref="G229:O229" si="63">G228*G181</f>
        <v>0</v>
      </c>
      <c r="H229" s="22">
        <f t="shared" si="63"/>
        <v>0</v>
      </c>
      <c r="I229" s="22">
        <f t="shared" si="63"/>
        <v>0</v>
      </c>
      <c r="J229" s="22">
        <f t="shared" si="63"/>
        <v>0</v>
      </c>
      <c r="K229" s="22">
        <f t="shared" si="63"/>
        <v>0</v>
      </c>
      <c r="L229" s="22">
        <f t="shared" si="63"/>
        <v>0</v>
      </c>
      <c r="M229" s="22">
        <f t="shared" si="63"/>
        <v>0</v>
      </c>
      <c r="N229" s="22">
        <f t="shared" si="63"/>
        <v>0</v>
      </c>
      <c r="O229" s="22">
        <f t="shared" si="63"/>
        <v>0</v>
      </c>
      <c r="P229" s="1" t="s">
        <v>96</v>
      </c>
      <c r="Q229" s="94"/>
    </row>
    <row r="230" spans="1:17">
      <c r="A230" s="1" t="s">
        <v>71</v>
      </c>
      <c r="B230" s="1"/>
      <c r="C230" s="1"/>
      <c r="D230" s="1"/>
      <c r="E230" s="1"/>
      <c r="F230" s="25">
        <v>0.2</v>
      </c>
      <c r="G230" s="25">
        <v>0.2</v>
      </c>
      <c r="H230" s="25">
        <v>0.2</v>
      </c>
      <c r="I230" s="25">
        <v>0.2</v>
      </c>
      <c r="J230" s="25">
        <v>0.2</v>
      </c>
      <c r="K230" s="25">
        <v>0.2</v>
      </c>
      <c r="L230" s="25">
        <v>0.2</v>
      </c>
      <c r="M230" s="25">
        <v>0.2</v>
      </c>
      <c r="N230" s="25">
        <v>0.2</v>
      </c>
      <c r="O230" s="25">
        <v>0.2</v>
      </c>
      <c r="P230" s="1"/>
      <c r="Q230" s="126" t="s">
        <v>157</v>
      </c>
    </row>
    <row r="231" spans="1:17">
      <c r="A231" s="1" t="s">
        <v>71</v>
      </c>
      <c r="B231" s="1"/>
      <c r="C231" s="1"/>
      <c r="D231" s="1"/>
      <c r="E231" s="1"/>
      <c r="F231" s="22">
        <f t="shared" ref="F231:O231" si="64">F186*F230</f>
        <v>7.5519999999999996</v>
      </c>
      <c r="G231" s="22">
        <f t="shared" si="64"/>
        <v>7.5519999999999996</v>
      </c>
      <c r="H231" s="22">
        <f t="shared" si="64"/>
        <v>7.5519999999999996</v>
      </c>
      <c r="I231" s="22">
        <f t="shared" si="64"/>
        <v>7.5519999999999996</v>
      </c>
      <c r="J231" s="22">
        <f t="shared" si="64"/>
        <v>7.5519999999999996</v>
      </c>
      <c r="K231" s="22">
        <f t="shared" si="64"/>
        <v>7.5519999999999996</v>
      </c>
      <c r="L231" s="22">
        <f t="shared" si="64"/>
        <v>7.5519999999999996</v>
      </c>
      <c r="M231" s="22">
        <f t="shared" si="64"/>
        <v>7.5519999999999996</v>
      </c>
      <c r="N231" s="22">
        <f>N186*N230</f>
        <v>7.5519999999999996</v>
      </c>
      <c r="O231" s="22">
        <f t="shared" si="64"/>
        <v>7.5519999999999996</v>
      </c>
      <c r="P231" s="1" t="s">
        <v>149</v>
      </c>
      <c r="Q231" s="94"/>
    </row>
    <row r="232" spans="1:17">
      <c r="A232" s="1" t="s">
        <v>74</v>
      </c>
      <c r="B232" s="1"/>
      <c r="C232" s="1"/>
      <c r="D232" s="1"/>
      <c r="E232" s="1"/>
      <c r="F232" s="25">
        <v>0</v>
      </c>
      <c r="G232" s="25">
        <v>0</v>
      </c>
      <c r="H232" s="25">
        <v>0</v>
      </c>
      <c r="I232" s="25">
        <v>0</v>
      </c>
      <c r="J232" s="25">
        <v>0</v>
      </c>
      <c r="K232" s="25">
        <v>0</v>
      </c>
      <c r="L232" s="25">
        <v>0</v>
      </c>
      <c r="M232" s="25">
        <v>0</v>
      </c>
      <c r="N232" s="25">
        <v>0</v>
      </c>
      <c r="O232" s="25">
        <v>0</v>
      </c>
      <c r="P232" s="1"/>
      <c r="Q232" s="94"/>
    </row>
    <row r="233" spans="1:17">
      <c r="A233" s="1" t="s">
        <v>74</v>
      </c>
      <c r="B233" s="1"/>
      <c r="C233" s="1"/>
      <c r="D233" s="1"/>
      <c r="E233" s="1"/>
      <c r="F233" s="22">
        <f t="shared" ref="F233:O233" si="65">F188*F232</f>
        <v>0</v>
      </c>
      <c r="G233" s="22">
        <f t="shared" si="65"/>
        <v>0</v>
      </c>
      <c r="H233" s="22">
        <f t="shared" si="65"/>
        <v>0</v>
      </c>
      <c r="I233" s="22">
        <f t="shared" si="65"/>
        <v>0</v>
      </c>
      <c r="J233" s="22">
        <f t="shared" si="65"/>
        <v>0</v>
      </c>
      <c r="K233" s="22">
        <f t="shared" si="65"/>
        <v>0</v>
      </c>
      <c r="L233" s="22">
        <f t="shared" si="65"/>
        <v>0</v>
      </c>
      <c r="M233" s="22">
        <f t="shared" si="65"/>
        <v>0</v>
      </c>
      <c r="N233" s="22">
        <f t="shared" si="65"/>
        <v>0</v>
      </c>
      <c r="O233" s="22">
        <f t="shared" si="65"/>
        <v>0</v>
      </c>
      <c r="P233" s="1" t="s">
        <v>149</v>
      </c>
      <c r="Q233" s="94"/>
    </row>
    <row r="234" spans="1:17">
      <c r="A234" s="1" t="s">
        <v>81</v>
      </c>
      <c r="B234" s="1"/>
      <c r="C234" s="1"/>
      <c r="D234" s="1"/>
      <c r="E234" s="1"/>
      <c r="F234" s="25">
        <v>0.2</v>
      </c>
      <c r="G234" s="25">
        <v>0.2</v>
      </c>
      <c r="H234" s="25">
        <v>0.2</v>
      </c>
      <c r="I234" s="25">
        <v>0.2</v>
      </c>
      <c r="J234" s="25">
        <v>0.2</v>
      </c>
      <c r="K234" s="25">
        <v>0.2</v>
      </c>
      <c r="L234" s="25">
        <v>0.2</v>
      </c>
      <c r="M234" s="25">
        <v>0.2</v>
      </c>
      <c r="N234" s="25">
        <v>0.2</v>
      </c>
      <c r="O234" s="25">
        <v>0.2</v>
      </c>
      <c r="P234" s="1"/>
      <c r="Q234" s="126" t="s">
        <v>157</v>
      </c>
    </row>
    <row r="235" spans="1:17">
      <c r="A235" s="1" t="s">
        <v>81</v>
      </c>
      <c r="B235" s="1"/>
      <c r="C235" s="1"/>
      <c r="D235" s="1"/>
      <c r="E235" s="1"/>
      <c r="F235" s="22">
        <f t="shared" ref="F235:O235" si="66">F191*F234</f>
        <v>2.39</v>
      </c>
      <c r="G235" s="22">
        <f t="shared" si="66"/>
        <v>2.39</v>
      </c>
      <c r="H235" s="22">
        <f t="shared" si="66"/>
        <v>2.39</v>
      </c>
      <c r="I235" s="22">
        <f t="shared" si="66"/>
        <v>2.39</v>
      </c>
      <c r="J235" s="22">
        <f t="shared" si="66"/>
        <v>2.39</v>
      </c>
      <c r="K235" s="22">
        <f t="shared" si="66"/>
        <v>2.39</v>
      </c>
      <c r="L235" s="22">
        <f t="shared" si="66"/>
        <v>2.39</v>
      </c>
      <c r="M235" s="22">
        <f t="shared" si="66"/>
        <v>2.39</v>
      </c>
      <c r="N235" s="22">
        <f>N191*N234</f>
        <v>2.39</v>
      </c>
      <c r="O235" s="22">
        <f t="shared" si="66"/>
        <v>2.39</v>
      </c>
      <c r="P235" s="1" t="s">
        <v>149</v>
      </c>
      <c r="Q235" s="94"/>
    </row>
    <row r="236" spans="1:17">
      <c r="A236" s="1" t="s">
        <v>84</v>
      </c>
      <c r="B236" s="1"/>
      <c r="C236" s="1"/>
      <c r="D236" s="1"/>
      <c r="E236" s="1"/>
      <c r="F236" s="25">
        <v>0</v>
      </c>
      <c r="G236" s="25">
        <v>0</v>
      </c>
      <c r="H236" s="25">
        <v>0</v>
      </c>
      <c r="I236" s="25">
        <v>0</v>
      </c>
      <c r="J236" s="25">
        <v>0</v>
      </c>
      <c r="K236" s="25">
        <v>0</v>
      </c>
      <c r="L236" s="25">
        <v>0</v>
      </c>
      <c r="M236" s="25">
        <v>0</v>
      </c>
      <c r="N236" s="25">
        <v>0</v>
      </c>
      <c r="O236" s="25">
        <v>0</v>
      </c>
      <c r="P236" s="1"/>
      <c r="Q236" s="94"/>
    </row>
    <row r="237" spans="1:17">
      <c r="A237" s="1" t="s">
        <v>84</v>
      </c>
      <c r="B237" s="1"/>
      <c r="C237" s="1"/>
      <c r="D237" s="1"/>
      <c r="E237" s="1"/>
      <c r="F237" s="22">
        <f t="shared" ref="F237:O237" si="67">F236*F193</f>
        <v>0</v>
      </c>
      <c r="G237" s="22">
        <f t="shared" si="67"/>
        <v>0</v>
      </c>
      <c r="H237" s="22">
        <f t="shared" si="67"/>
        <v>0</v>
      </c>
      <c r="I237" s="22">
        <f t="shared" si="67"/>
        <v>0</v>
      </c>
      <c r="J237" s="22">
        <f t="shared" si="67"/>
        <v>0</v>
      </c>
      <c r="K237" s="22">
        <f t="shared" si="67"/>
        <v>0</v>
      </c>
      <c r="L237" s="22">
        <f t="shared" si="67"/>
        <v>0</v>
      </c>
      <c r="M237" s="22">
        <f t="shared" si="67"/>
        <v>0</v>
      </c>
      <c r="N237" s="22">
        <f t="shared" si="67"/>
        <v>0</v>
      </c>
      <c r="O237" s="22">
        <f t="shared" si="67"/>
        <v>0</v>
      </c>
      <c r="P237" s="1" t="s">
        <v>149</v>
      </c>
      <c r="Q237" s="94"/>
    </row>
    <row r="238" spans="1:17">
      <c r="A238" s="1" t="s">
        <v>92</v>
      </c>
      <c r="B238" s="1"/>
      <c r="C238" s="1"/>
      <c r="D238" s="1"/>
      <c r="E238" s="1"/>
      <c r="F238" s="25"/>
      <c r="G238" s="25"/>
      <c r="H238" s="25"/>
      <c r="I238" s="25"/>
      <c r="J238" s="25"/>
      <c r="K238" s="25"/>
      <c r="L238" s="25"/>
      <c r="M238" s="25"/>
      <c r="N238" s="25"/>
      <c r="O238" s="25"/>
      <c r="P238" s="1"/>
      <c r="Q238" s="94"/>
    </row>
    <row r="239" spans="1:17">
      <c r="A239" s="1" t="s">
        <v>92</v>
      </c>
      <c r="B239" s="1"/>
      <c r="C239" s="1"/>
      <c r="D239" s="1"/>
      <c r="E239" s="1"/>
      <c r="F239" s="22"/>
      <c r="G239" s="22"/>
      <c r="H239" s="22"/>
      <c r="I239" s="22"/>
      <c r="J239" s="22"/>
      <c r="K239" s="22"/>
      <c r="L239" s="22"/>
      <c r="M239" s="22"/>
      <c r="N239" s="22"/>
      <c r="O239" s="22"/>
      <c r="P239" s="1"/>
      <c r="Q239" s="94"/>
    </row>
    <row r="240" spans="1:17">
      <c r="A240" s="1" t="s">
        <v>92</v>
      </c>
      <c r="B240" s="1"/>
      <c r="C240" s="1"/>
      <c r="D240" s="1"/>
      <c r="E240" s="1"/>
      <c r="F240" s="25"/>
      <c r="G240" s="25"/>
      <c r="H240" s="25"/>
      <c r="I240" s="25"/>
      <c r="J240" s="25"/>
      <c r="K240" s="25"/>
      <c r="L240" s="25"/>
      <c r="M240" s="25"/>
      <c r="N240" s="25"/>
      <c r="O240" s="25"/>
      <c r="P240" s="1"/>
      <c r="Q240" s="94"/>
    </row>
    <row r="241" spans="1:17" ht="16.2" customHeight="1">
      <c r="A241" s="1" t="s">
        <v>92</v>
      </c>
      <c r="B241" s="1"/>
      <c r="C241" s="1"/>
      <c r="D241" s="1"/>
      <c r="E241" s="1"/>
      <c r="F241" s="22"/>
      <c r="G241" s="22"/>
      <c r="H241" s="22"/>
      <c r="I241" s="22"/>
      <c r="J241" s="22"/>
      <c r="K241" s="22"/>
      <c r="L241" s="22"/>
      <c r="M241" s="22"/>
      <c r="N241" s="22"/>
      <c r="O241" s="22"/>
      <c r="P241" s="1"/>
      <c r="Q241" s="94"/>
    </row>
    <row r="242" spans="1:17" ht="16.2" customHeight="1">
      <c r="A242" s="1" t="s">
        <v>92</v>
      </c>
      <c r="B242" s="1"/>
      <c r="C242" s="1"/>
      <c r="D242" s="1"/>
      <c r="E242" s="1"/>
      <c r="F242" s="25"/>
      <c r="G242" s="25"/>
      <c r="H242" s="25"/>
      <c r="I242" s="25"/>
      <c r="J242" s="25"/>
      <c r="K242" s="25"/>
      <c r="L242" s="25"/>
      <c r="M242" s="25"/>
      <c r="N242" s="25"/>
      <c r="O242" s="25"/>
      <c r="P242" s="1"/>
      <c r="Q242" s="94"/>
    </row>
    <row r="243" spans="1:17" ht="16.2" customHeight="1">
      <c r="A243" s="1" t="s">
        <v>92</v>
      </c>
      <c r="B243" s="1"/>
      <c r="C243" s="1"/>
      <c r="D243" s="1"/>
      <c r="E243" s="1"/>
      <c r="F243" s="22"/>
      <c r="G243" s="22"/>
      <c r="H243" s="22"/>
      <c r="I243" s="22"/>
      <c r="J243" s="22"/>
      <c r="K243" s="22"/>
      <c r="L243" s="22"/>
      <c r="M243" s="22"/>
      <c r="N243" s="22"/>
      <c r="O243" s="22"/>
      <c r="P243" s="1"/>
      <c r="Q243" s="94"/>
    </row>
    <row r="244" spans="1:17" ht="16.2" customHeight="1">
      <c r="A244" s="1" t="s">
        <v>92</v>
      </c>
      <c r="B244" s="1"/>
      <c r="C244" s="1"/>
      <c r="D244" s="1"/>
      <c r="E244" s="1"/>
      <c r="F244" s="25"/>
      <c r="G244" s="25"/>
      <c r="H244" s="25"/>
      <c r="I244" s="25"/>
      <c r="J244" s="25"/>
      <c r="K244" s="25"/>
      <c r="L244" s="25"/>
      <c r="M244" s="25"/>
      <c r="N244" s="25"/>
      <c r="O244" s="25"/>
      <c r="P244" s="1"/>
      <c r="Q244" s="94"/>
    </row>
    <row r="245" spans="1:17" ht="16.2" customHeight="1">
      <c r="A245" s="1" t="s">
        <v>92</v>
      </c>
      <c r="B245" s="1"/>
      <c r="C245" s="1"/>
      <c r="D245" s="1"/>
      <c r="E245" s="1"/>
      <c r="F245" s="22"/>
      <c r="G245" s="22"/>
      <c r="H245" s="22"/>
      <c r="I245" s="22"/>
      <c r="J245" s="22"/>
      <c r="K245" s="22"/>
      <c r="L245" s="22"/>
      <c r="M245" s="22"/>
      <c r="N245" s="22"/>
      <c r="O245" s="22"/>
      <c r="P245" s="1"/>
      <c r="Q245" s="94"/>
    </row>
    <row r="246" spans="1:17">
      <c r="A246" s="1"/>
      <c r="B246" s="1"/>
      <c r="C246" s="1"/>
      <c r="D246" s="1"/>
      <c r="E246" s="1"/>
      <c r="F246" s="1"/>
      <c r="G246" s="1"/>
      <c r="H246" s="1"/>
      <c r="I246" s="1"/>
      <c r="J246" s="1"/>
      <c r="K246" s="1"/>
      <c r="L246" s="1"/>
      <c r="M246" s="1"/>
      <c r="N246" s="1"/>
      <c r="O246" s="1"/>
      <c r="P246" s="1"/>
      <c r="Q246" s="94"/>
    </row>
    <row r="247" spans="1:17">
      <c r="A247" s="14" t="s">
        <v>109</v>
      </c>
      <c r="B247" s="1"/>
      <c r="C247" s="1"/>
      <c r="D247" s="1"/>
      <c r="E247" s="1"/>
      <c r="F247" s="1"/>
      <c r="G247" s="1"/>
      <c r="H247" s="1"/>
      <c r="I247" s="1"/>
      <c r="J247" s="1"/>
      <c r="K247" s="1"/>
      <c r="L247" s="1"/>
      <c r="M247" s="1"/>
      <c r="N247" s="1"/>
      <c r="O247" s="1"/>
      <c r="P247" s="1"/>
      <c r="Q247" s="94"/>
    </row>
    <row r="248" spans="1:17">
      <c r="A248" s="1" t="s">
        <v>34</v>
      </c>
      <c r="B248" s="1"/>
      <c r="C248" s="1"/>
      <c r="D248" s="1"/>
      <c r="E248" s="1"/>
      <c r="F248" s="25">
        <v>0.05</v>
      </c>
      <c r="G248" s="25">
        <v>0.05</v>
      </c>
      <c r="H248" s="25">
        <v>0.05</v>
      </c>
      <c r="I248" s="25">
        <v>0.05</v>
      </c>
      <c r="J248" s="25">
        <v>0.05</v>
      </c>
      <c r="K248" s="25">
        <v>0.05</v>
      </c>
      <c r="L248" s="25">
        <v>0.05</v>
      </c>
      <c r="M248" s="25">
        <v>0.05</v>
      </c>
      <c r="N248" s="25">
        <v>0.05</v>
      </c>
      <c r="O248" s="25">
        <v>0.05</v>
      </c>
      <c r="P248" s="1"/>
      <c r="Q248" s="94" t="s">
        <v>162</v>
      </c>
    </row>
    <row r="249" spans="1:17">
      <c r="A249" s="1" t="s">
        <v>34</v>
      </c>
      <c r="B249" s="1"/>
      <c r="C249" s="1"/>
      <c r="D249" s="1"/>
      <c r="E249" s="1"/>
      <c r="F249" s="22">
        <f t="shared" ref="F249:O249" si="68">F165*F248</f>
        <v>4.4450000000000003</v>
      </c>
      <c r="G249" s="22">
        <f t="shared" si="68"/>
        <v>4.4450000000000003</v>
      </c>
      <c r="H249" s="22">
        <f t="shared" si="68"/>
        <v>4.4450000000000003</v>
      </c>
      <c r="I249" s="22">
        <f t="shared" si="68"/>
        <v>4.4450000000000003</v>
      </c>
      <c r="J249" s="22">
        <f t="shared" si="68"/>
        <v>4.4450000000000003</v>
      </c>
      <c r="K249" s="22">
        <f t="shared" si="68"/>
        <v>4.4450000000000003</v>
      </c>
      <c r="L249" s="22">
        <f t="shared" si="68"/>
        <v>4.4450000000000003</v>
      </c>
      <c r="M249" s="22">
        <f t="shared" si="68"/>
        <v>4.4450000000000003</v>
      </c>
      <c r="N249" s="22">
        <f t="shared" si="68"/>
        <v>4.4450000000000003</v>
      </c>
      <c r="O249" s="22">
        <f t="shared" si="68"/>
        <v>4.4450000000000003</v>
      </c>
      <c r="P249" s="1" t="s">
        <v>96</v>
      </c>
      <c r="Q249" s="94"/>
    </row>
    <row r="250" spans="1:17">
      <c r="A250" s="1" t="s">
        <v>37</v>
      </c>
      <c r="B250" s="1"/>
      <c r="C250" s="1"/>
      <c r="D250" s="1"/>
      <c r="E250" s="1"/>
      <c r="F250" s="25">
        <v>0</v>
      </c>
      <c r="G250" s="25">
        <v>0</v>
      </c>
      <c r="H250" s="25">
        <v>0</v>
      </c>
      <c r="I250" s="25">
        <v>0</v>
      </c>
      <c r="J250" s="25">
        <v>0</v>
      </c>
      <c r="K250" s="25">
        <v>0</v>
      </c>
      <c r="L250" s="25">
        <v>0</v>
      </c>
      <c r="M250" s="25">
        <v>0</v>
      </c>
      <c r="N250" s="25">
        <v>0</v>
      </c>
      <c r="O250" s="25">
        <v>0</v>
      </c>
      <c r="P250" s="1"/>
      <c r="Q250" s="94"/>
    </row>
    <row r="251" spans="1:17">
      <c r="A251" s="1" t="s">
        <v>37</v>
      </c>
      <c r="B251" s="1"/>
      <c r="C251" s="1"/>
      <c r="D251" s="1"/>
      <c r="E251" s="1"/>
      <c r="F251" s="22">
        <f t="shared" ref="F251:O251" si="69">F167*F250</f>
        <v>0</v>
      </c>
      <c r="G251" s="22">
        <f t="shared" si="69"/>
        <v>0</v>
      </c>
      <c r="H251" s="22">
        <f t="shared" si="69"/>
        <v>0</v>
      </c>
      <c r="I251" s="22">
        <f t="shared" si="69"/>
        <v>0</v>
      </c>
      <c r="J251" s="22">
        <f t="shared" si="69"/>
        <v>0</v>
      </c>
      <c r="K251" s="22">
        <f t="shared" si="69"/>
        <v>0</v>
      </c>
      <c r="L251" s="22">
        <f t="shared" si="69"/>
        <v>0</v>
      </c>
      <c r="M251" s="22">
        <f t="shared" si="69"/>
        <v>0</v>
      </c>
      <c r="N251" s="22">
        <f t="shared" si="69"/>
        <v>0</v>
      </c>
      <c r="O251" s="22">
        <f t="shared" si="69"/>
        <v>0</v>
      </c>
      <c r="P251" s="1" t="s">
        <v>96</v>
      </c>
      <c r="Q251" s="94"/>
    </row>
    <row r="252" spans="1:17">
      <c r="A252" s="1" t="s">
        <v>47</v>
      </c>
      <c r="B252" s="1"/>
      <c r="C252" s="1"/>
      <c r="D252" s="1"/>
      <c r="E252" s="1"/>
      <c r="F252" s="25">
        <v>0.15</v>
      </c>
      <c r="G252" s="25">
        <v>0.15</v>
      </c>
      <c r="H252" s="25">
        <v>0.15</v>
      </c>
      <c r="I252" s="25">
        <v>0.15</v>
      </c>
      <c r="J252" s="25">
        <v>0.15</v>
      </c>
      <c r="K252" s="25">
        <v>0.15</v>
      </c>
      <c r="L252" s="25">
        <v>0.15</v>
      </c>
      <c r="M252" s="25">
        <v>0.15</v>
      </c>
      <c r="N252" s="25">
        <v>0.15</v>
      </c>
      <c r="O252" s="25">
        <v>0.15</v>
      </c>
      <c r="P252" s="1"/>
      <c r="Q252" s="94" t="s">
        <v>162</v>
      </c>
    </row>
    <row r="253" spans="1:17">
      <c r="A253" s="1" t="s">
        <v>47</v>
      </c>
      <c r="B253" s="1"/>
      <c r="C253" s="1"/>
      <c r="D253" s="1"/>
      <c r="E253" s="1"/>
      <c r="F253" s="22">
        <f t="shared" ref="F253:O253" si="70">F168*F252</f>
        <v>82.2</v>
      </c>
      <c r="G253" s="22">
        <f t="shared" si="70"/>
        <v>82.2</v>
      </c>
      <c r="H253" s="22">
        <f t="shared" si="70"/>
        <v>82.2</v>
      </c>
      <c r="I253" s="22">
        <f t="shared" si="70"/>
        <v>82.2</v>
      </c>
      <c r="J253" s="22">
        <f t="shared" si="70"/>
        <v>82.2</v>
      </c>
      <c r="K253" s="22">
        <f t="shared" si="70"/>
        <v>82.2</v>
      </c>
      <c r="L253" s="22">
        <f t="shared" si="70"/>
        <v>82.2</v>
      </c>
      <c r="M253" s="22">
        <f t="shared" si="70"/>
        <v>82.2</v>
      </c>
      <c r="N253" s="22">
        <f t="shared" si="70"/>
        <v>82.2</v>
      </c>
      <c r="O253" s="22">
        <f t="shared" si="70"/>
        <v>82.2</v>
      </c>
      <c r="P253" s="1" t="s">
        <v>100</v>
      </c>
      <c r="Q253" s="94"/>
    </row>
    <row r="254" spans="1:17">
      <c r="A254" s="1" t="s">
        <v>48</v>
      </c>
      <c r="B254" s="1"/>
      <c r="C254" s="1"/>
      <c r="D254" s="1"/>
      <c r="E254" s="1"/>
      <c r="F254" s="25">
        <v>0</v>
      </c>
      <c r="G254" s="25">
        <v>0</v>
      </c>
      <c r="H254" s="25">
        <v>0</v>
      </c>
      <c r="I254" s="25">
        <v>0</v>
      </c>
      <c r="J254" s="25">
        <v>0</v>
      </c>
      <c r="K254" s="25">
        <v>0</v>
      </c>
      <c r="L254" s="25">
        <v>0</v>
      </c>
      <c r="M254" s="25">
        <v>0</v>
      </c>
      <c r="N254" s="25">
        <v>0</v>
      </c>
      <c r="O254" s="25">
        <v>0</v>
      </c>
      <c r="P254" s="1"/>
      <c r="Q254" s="94"/>
    </row>
    <row r="255" spans="1:17">
      <c r="A255" s="1" t="s">
        <v>48</v>
      </c>
      <c r="B255" s="1"/>
      <c r="C255" s="1"/>
      <c r="D255" s="1"/>
      <c r="E255" s="1"/>
      <c r="F255" s="22">
        <f t="shared" ref="F255:O255" si="71">F254*F170</f>
        <v>0</v>
      </c>
      <c r="G255" s="22">
        <f t="shared" si="71"/>
        <v>0</v>
      </c>
      <c r="H255" s="22">
        <f t="shared" si="71"/>
        <v>0</v>
      </c>
      <c r="I255" s="22">
        <f t="shared" si="71"/>
        <v>0</v>
      </c>
      <c r="J255" s="22">
        <f t="shared" si="71"/>
        <v>0</v>
      </c>
      <c r="K255" s="22">
        <f t="shared" si="71"/>
        <v>0</v>
      </c>
      <c r="L255" s="22">
        <f t="shared" si="71"/>
        <v>0</v>
      </c>
      <c r="M255" s="22">
        <f t="shared" si="71"/>
        <v>0</v>
      </c>
      <c r="N255" s="22">
        <f t="shared" si="71"/>
        <v>0</v>
      </c>
      <c r="O255" s="22">
        <f t="shared" si="71"/>
        <v>0</v>
      </c>
      <c r="P255" s="1" t="s">
        <v>100</v>
      </c>
      <c r="Q255" s="94"/>
    </row>
    <row r="256" spans="1:17">
      <c r="A256" s="1" t="s">
        <v>53</v>
      </c>
      <c r="B256" s="1"/>
      <c r="C256" s="1"/>
      <c r="D256" s="1"/>
      <c r="E256" s="1"/>
      <c r="F256" s="25">
        <v>0.15</v>
      </c>
      <c r="G256" s="25">
        <v>0.15</v>
      </c>
      <c r="H256" s="25">
        <v>0.15</v>
      </c>
      <c r="I256" s="25">
        <v>0.15</v>
      </c>
      <c r="J256" s="25">
        <v>0.15</v>
      </c>
      <c r="K256" s="25">
        <v>0.15</v>
      </c>
      <c r="L256" s="25">
        <v>0.15</v>
      </c>
      <c r="M256" s="25">
        <v>0.15</v>
      </c>
      <c r="N256" s="25">
        <v>0.15</v>
      </c>
      <c r="O256" s="25">
        <v>0.15</v>
      </c>
      <c r="P256" s="1"/>
      <c r="Q256" s="94" t="s">
        <v>162</v>
      </c>
    </row>
    <row r="257" spans="1:17">
      <c r="A257" s="1" t="s">
        <v>53</v>
      </c>
      <c r="B257" s="1"/>
      <c r="C257" s="1"/>
      <c r="D257" s="1"/>
      <c r="E257" s="1"/>
      <c r="F257" s="22">
        <f t="shared" ref="F257:O257" si="72">F256*F171</f>
        <v>89.55</v>
      </c>
      <c r="G257" s="22">
        <f t="shared" si="72"/>
        <v>89.55</v>
      </c>
      <c r="H257" s="22">
        <f t="shared" si="72"/>
        <v>89.55</v>
      </c>
      <c r="I257" s="22">
        <f t="shared" si="72"/>
        <v>89.55</v>
      </c>
      <c r="J257" s="22">
        <f t="shared" si="72"/>
        <v>89.55</v>
      </c>
      <c r="K257" s="22">
        <f t="shared" si="72"/>
        <v>89.55</v>
      </c>
      <c r="L257" s="22">
        <f t="shared" si="72"/>
        <v>89.55</v>
      </c>
      <c r="M257" s="22">
        <f t="shared" si="72"/>
        <v>89.55</v>
      </c>
      <c r="N257" s="22">
        <f t="shared" si="72"/>
        <v>89.55</v>
      </c>
      <c r="O257" s="22">
        <f t="shared" si="72"/>
        <v>89.55</v>
      </c>
      <c r="P257" s="1" t="s">
        <v>100</v>
      </c>
      <c r="Q257" s="94"/>
    </row>
    <row r="258" spans="1:17">
      <c r="A258" s="1" t="s">
        <v>56</v>
      </c>
      <c r="B258" s="1"/>
      <c r="C258" s="1"/>
      <c r="D258" s="1"/>
      <c r="E258" s="1"/>
      <c r="F258" s="25">
        <v>0</v>
      </c>
      <c r="G258" s="25">
        <v>0</v>
      </c>
      <c r="H258" s="25">
        <v>0</v>
      </c>
      <c r="I258" s="25">
        <v>0</v>
      </c>
      <c r="J258" s="25">
        <v>0</v>
      </c>
      <c r="K258" s="25">
        <v>0</v>
      </c>
      <c r="L258" s="25">
        <v>0</v>
      </c>
      <c r="M258" s="25">
        <v>0</v>
      </c>
      <c r="N258" s="25">
        <v>0</v>
      </c>
      <c r="O258" s="25">
        <v>0</v>
      </c>
      <c r="P258" s="1"/>
      <c r="Q258" s="94"/>
    </row>
    <row r="259" spans="1:17">
      <c r="A259" s="1" t="s">
        <v>56</v>
      </c>
      <c r="B259" s="1"/>
      <c r="C259" s="1"/>
      <c r="D259" s="1"/>
      <c r="E259" s="1"/>
      <c r="F259" s="22">
        <f t="shared" ref="F259:O259" si="73">F173*F258</f>
        <v>0</v>
      </c>
      <c r="G259" s="22">
        <f t="shared" si="73"/>
        <v>0</v>
      </c>
      <c r="H259" s="22">
        <f t="shared" si="73"/>
        <v>0</v>
      </c>
      <c r="I259" s="22">
        <f t="shared" si="73"/>
        <v>0</v>
      </c>
      <c r="J259" s="22">
        <f t="shared" si="73"/>
        <v>0</v>
      </c>
      <c r="K259" s="22">
        <f t="shared" si="73"/>
        <v>0</v>
      </c>
      <c r="L259" s="22">
        <f t="shared" si="73"/>
        <v>0</v>
      </c>
      <c r="M259" s="22">
        <f t="shared" si="73"/>
        <v>0</v>
      </c>
      <c r="N259" s="22">
        <f t="shared" si="73"/>
        <v>0</v>
      </c>
      <c r="O259" s="22">
        <f t="shared" si="73"/>
        <v>0</v>
      </c>
      <c r="P259" s="1" t="s">
        <v>100</v>
      </c>
      <c r="Q259" s="94"/>
    </row>
    <row r="260" spans="1:17">
      <c r="A260" s="1" t="s">
        <v>158</v>
      </c>
      <c r="B260" s="1"/>
      <c r="C260" s="1"/>
      <c r="D260" s="1"/>
      <c r="E260" s="1"/>
      <c r="F260" s="25">
        <v>0.05</v>
      </c>
      <c r="G260" s="25">
        <v>0.05</v>
      </c>
      <c r="H260" s="25">
        <v>0.05</v>
      </c>
      <c r="I260" s="25">
        <v>0.05</v>
      </c>
      <c r="J260" s="25">
        <v>0.05</v>
      </c>
      <c r="K260" s="25">
        <v>0.05</v>
      </c>
      <c r="L260" s="25">
        <v>0.05</v>
      </c>
      <c r="M260" s="25">
        <v>0.05</v>
      </c>
      <c r="N260" s="25">
        <v>0.05</v>
      </c>
      <c r="O260" s="25">
        <v>0.05</v>
      </c>
      <c r="P260" s="1"/>
      <c r="Q260" s="94" t="s">
        <v>162</v>
      </c>
    </row>
    <row r="261" spans="1:17">
      <c r="A261" s="1" t="s">
        <v>158</v>
      </c>
      <c r="B261" s="1"/>
      <c r="C261" s="1"/>
      <c r="D261" s="1"/>
      <c r="E261" s="1"/>
      <c r="F261" s="22">
        <f t="shared" ref="F261:O261" si="74">F174*F260</f>
        <v>1.4450000000000001</v>
      </c>
      <c r="G261" s="22">
        <f t="shared" si="74"/>
        <v>1.4450000000000001</v>
      </c>
      <c r="H261" s="22">
        <f t="shared" si="74"/>
        <v>1.4450000000000001</v>
      </c>
      <c r="I261" s="22">
        <f t="shared" si="74"/>
        <v>1.4450000000000001</v>
      </c>
      <c r="J261" s="22">
        <f t="shared" si="74"/>
        <v>1.4450000000000001</v>
      </c>
      <c r="K261" s="22">
        <f t="shared" si="74"/>
        <v>1.4450000000000001</v>
      </c>
      <c r="L261" s="22">
        <f t="shared" si="74"/>
        <v>1.4450000000000001</v>
      </c>
      <c r="M261" s="22">
        <f t="shared" si="74"/>
        <v>1.4450000000000001</v>
      </c>
      <c r="N261" s="22">
        <f t="shared" si="74"/>
        <v>1.4450000000000001</v>
      </c>
      <c r="O261" s="22">
        <f t="shared" si="74"/>
        <v>1.4450000000000001</v>
      </c>
      <c r="P261" s="1" t="s">
        <v>96</v>
      </c>
      <c r="Q261" s="94"/>
    </row>
    <row r="262" spans="1:17">
      <c r="A262" s="1" t="s">
        <v>159</v>
      </c>
      <c r="B262" s="1"/>
      <c r="C262" s="1"/>
      <c r="D262" s="1"/>
      <c r="E262" s="1"/>
      <c r="F262" s="25">
        <v>0</v>
      </c>
      <c r="G262" s="25">
        <v>0</v>
      </c>
      <c r="H262" s="25">
        <v>0</v>
      </c>
      <c r="I262" s="25">
        <v>0</v>
      </c>
      <c r="J262" s="25">
        <v>0</v>
      </c>
      <c r="K262" s="25">
        <v>0</v>
      </c>
      <c r="L262" s="25">
        <v>0</v>
      </c>
      <c r="M262" s="25">
        <v>0</v>
      </c>
      <c r="N262" s="25">
        <v>0</v>
      </c>
      <c r="O262" s="25">
        <v>0</v>
      </c>
      <c r="P262" s="1"/>
      <c r="Q262" s="94"/>
    </row>
    <row r="263" spans="1:17">
      <c r="A263" s="1" t="s">
        <v>159</v>
      </c>
      <c r="B263" s="1"/>
      <c r="C263" s="1"/>
      <c r="D263" s="1"/>
      <c r="E263" s="1"/>
      <c r="F263" s="22">
        <f t="shared" ref="F263:O263" si="75">F176*F262</f>
        <v>0</v>
      </c>
      <c r="G263" s="22">
        <f t="shared" si="75"/>
        <v>0</v>
      </c>
      <c r="H263" s="22">
        <f t="shared" si="75"/>
        <v>0</v>
      </c>
      <c r="I263" s="22">
        <f t="shared" si="75"/>
        <v>0</v>
      </c>
      <c r="J263" s="22">
        <f t="shared" si="75"/>
        <v>0</v>
      </c>
      <c r="K263" s="22">
        <f t="shared" si="75"/>
        <v>0</v>
      </c>
      <c r="L263" s="22">
        <f t="shared" si="75"/>
        <v>0</v>
      </c>
      <c r="M263" s="22">
        <f t="shared" si="75"/>
        <v>0</v>
      </c>
      <c r="N263" s="22">
        <f t="shared" si="75"/>
        <v>0</v>
      </c>
      <c r="O263" s="22">
        <f t="shared" si="75"/>
        <v>0</v>
      </c>
      <c r="P263" s="1" t="s">
        <v>96</v>
      </c>
      <c r="Q263" s="94"/>
    </row>
    <row r="264" spans="1:17">
      <c r="A264" s="1" t="s">
        <v>160</v>
      </c>
      <c r="B264" s="1"/>
      <c r="C264" s="1"/>
      <c r="D264" s="1"/>
      <c r="E264" s="1"/>
      <c r="F264" s="25">
        <v>0.15</v>
      </c>
      <c r="G264" s="25">
        <v>0.15</v>
      </c>
      <c r="H264" s="25">
        <v>0.15</v>
      </c>
      <c r="I264" s="25">
        <v>0.15</v>
      </c>
      <c r="J264" s="25">
        <v>0.15</v>
      </c>
      <c r="K264" s="25">
        <v>0.15</v>
      </c>
      <c r="L264" s="25">
        <v>0.15</v>
      </c>
      <c r="M264" s="25">
        <v>0.15</v>
      </c>
      <c r="N264" s="25">
        <v>0.15</v>
      </c>
      <c r="O264" s="25">
        <v>0.15</v>
      </c>
      <c r="P264" s="1"/>
      <c r="Q264" s="94" t="s">
        <v>162</v>
      </c>
    </row>
    <row r="265" spans="1:17">
      <c r="A265" s="1" t="s">
        <v>160</v>
      </c>
      <c r="B265" s="1"/>
      <c r="C265" s="1"/>
      <c r="D265" s="1"/>
      <c r="E265" s="1"/>
      <c r="F265" s="22">
        <f t="shared" ref="F265:O265" si="76">F264*F178</f>
        <v>0</v>
      </c>
      <c r="G265" s="22">
        <f t="shared" si="76"/>
        <v>0</v>
      </c>
      <c r="H265" s="22">
        <f t="shared" si="76"/>
        <v>0</v>
      </c>
      <c r="I265" s="22">
        <f t="shared" si="76"/>
        <v>0</v>
      </c>
      <c r="J265" s="22">
        <f t="shared" si="76"/>
        <v>0</v>
      </c>
      <c r="K265" s="22">
        <f t="shared" si="76"/>
        <v>0</v>
      </c>
      <c r="L265" s="22">
        <f t="shared" si="76"/>
        <v>0</v>
      </c>
      <c r="M265" s="22">
        <f t="shared" si="76"/>
        <v>0</v>
      </c>
      <c r="N265" s="22">
        <f t="shared" si="76"/>
        <v>0</v>
      </c>
      <c r="O265" s="22">
        <f t="shared" si="76"/>
        <v>0</v>
      </c>
      <c r="P265" s="1"/>
      <c r="Q265" s="94"/>
    </row>
    <row r="266" spans="1:17">
      <c r="A266" s="1" t="s">
        <v>161</v>
      </c>
      <c r="B266" s="1"/>
      <c r="C266" s="1"/>
      <c r="D266" s="1"/>
      <c r="E266" s="1"/>
      <c r="F266" s="25">
        <v>0</v>
      </c>
      <c r="G266" s="25">
        <v>0</v>
      </c>
      <c r="H266" s="25">
        <v>0</v>
      </c>
      <c r="I266" s="25">
        <v>0</v>
      </c>
      <c r="J266" s="25">
        <v>0</v>
      </c>
      <c r="K266" s="25">
        <v>0</v>
      </c>
      <c r="L266" s="25">
        <v>0</v>
      </c>
      <c r="M266" s="25">
        <v>0</v>
      </c>
      <c r="N266" s="25">
        <v>0</v>
      </c>
      <c r="O266" s="25">
        <v>0</v>
      </c>
      <c r="P266" s="1" t="s">
        <v>96</v>
      </c>
      <c r="Q266" s="94"/>
    </row>
    <row r="267" spans="1:17">
      <c r="A267" s="1" t="s">
        <v>161</v>
      </c>
      <c r="B267" s="1"/>
      <c r="C267" s="1"/>
      <c r="D267" s="1"/>
      <c r="E267" s="1"/>
      <c r="F267" s="22">
        <f t="shared" ref="F267:O267" si="77">F181*F266</f>
        <v>0</v>
      </c>
      <c r="G267" s="22">
        <f t="shared" si="77"/>
        <v>0</v>
      </c>
      <c r="H267" s="22">
        <f t="shared" si="77"/>
        <v>0</v>
      </c>
      <c r="I267" s="22">
        <f t="shared" si="77"/>
        <v>0</v>
      </c>
      <c r="J267" s="22">
        <f t="shared" si="77"/>
        <v>0</v>
      </c>
      <c r="K267" s="22">
        <f t="shared" si="77"/>
        <v>0</v>
      </c>
      <c r="L267" s="22">
        <f t="shared" si="77"/>
        <v>0</v>
      </c>
      <c r="M267" s="22">
        <f t="shared" si="77"/>
        <v>0</v>
      </c>
      <c r="N267" s="22">
        <f t="shared" si="77"/>
        <v>0</v>
      </c>
      <c r="O267" s="22">
        <f t="shared" si="77"/>
        <v>0</v>
      </c>
      <c r="P267" s="1"/>
      <c r="Q267" s="94"/>
    </row>
    <row r="268" spans="1:17">
      <c r="A268" s="1" t="s">
        <v>67</v>
      </c>
      <c r="B268" s="1"/>
      <c r="C268" s="1"/>
      <c r="D268" s="1"/>
      <c r="E268" s="1"/>
      <c r="F268" s="25">
        <v>0.05</v>
      </c>
      <c r="G268" s="25">
        <v>0.05</v>
      </c>
      <c r="H268" s="25">
        <v>0.05</v>
      </c>
      <c r="I268" s="25">
        <v>0.05</v>
      </c>
      <c r="J268" s="25">
        <v>0.05</v>
      </c>
      <c r="K268" s="25">
        <v>0.05</v>
      </c>
      <c r="L268" s="25">
        <v>0.05</v>
      </c>
      <c r="M268" s="25">
        <v>0.05</v>
      </c>
      <c r="N268" s="25">
        <v>0.05</v>
      </c>
      <c r="O268" s="25">
        <v>0.05</v>
      </c>
      <c r="P268" s="1"/>
      <c r="Q268" s="94" t="s">
        <v>162</v>
      </c>
    </row>
    <row r="269" spans="1:17">
      <c r="A269" s="1" t="s">
        <v>67</v>
      </c>
      <c r="B269" s="1"/>
      <c r="C269" s="1"/>
      <c r="D269" s="26"/>
      <c r="E269" s="15"/>
      <c r="F269" s="22">
        <f>F182 *F268</f>
        <v>3.1500000000000004</v>
      </c>
      <c r="G269" s="22">
        <f t="shared" ref="G269:O269" si="78">G182 *G268</f>
        <v>3.1500000000000004</v>
      </c>
      <c r="H269" s="22">
        <f t="shared" si="78"/>
        <v>3.1500000000000004</v>
      </c>
      <c r="I269" s="22">
        <f t="shared" si="78"/>
        <v>3.1500000000000004</v>
      </c>
      <c r="J269" s="22">
        <f t="shared" si="78"/>
        <v>3.1500000000000004</v>
      </c>
      <c r="K269" s="22">
        <f t="shared" si="78"/>
        <v>3.1500000000000004</v>
      </c>
      <c r="L269" s="22">
        <f t="shared" si="78"/>
        <v>3.1500000000000004</v>
      </c>
      <c r="M269" s="22">
        <f>M182 *M268</f>
        <v>3.1500000000000004</v>
      </c>
      <c r="N269" s="22">
        <f t="shared" si="78"/>
        <v>3.1500000000000004</v>
      </c>
      <c r="O269" s="22">
        <f t="shared" si="78"/>
        <v>3.1500000000000004</v>
      </c>
      <c r="P269" s="1" t="s">
        <v>96</v>
      </c>
      <c r="Q269" s="94"/>
    </row>
    <row r="270" spans="1:17">
      <c r="A270" s="1" t="s">
        <v>69</v>
      </c>
      <c r="B270" s="1"/>
      <c r="C270" s="1"/>
      <c r="D270" s="1"/>
      <c r="E270" s="1"/>
      <c r="F270" s="25">
        <v>0</v>
      </c>
      <c r="G270" s="25">
        <v>0</v>
      </c>
      <c r="H270" s="25">
        <v>0</v>
      </c>
      <c r="I270" s="25">
        <v>0</v>
      </c>
      <c r="J270" s="25">
        <v>0</v>
      </c>
      <c r="K270" s="25">
        <v>0</v>
      </c>
      <c r="L270" s="25">
        <v>0</v>
      </c>
      <c r="M270" s="25">
        <v>0</v>
      </c>
      <c r="N270" s="25">
        <v>0</v>
      </c>
      <c r="O270" s="25">
        <v>0</v>
      </c>
      <c r="P270" s="1"/>
      <c r="Q270" s="94"/>
    </row>
    <row r="271" spans="1:17">
      <c r="A271" s="1" t="s">
        <v>69</v>
      </c>
      <c r="B271" s="1"/>
      <c r="C271" s="1"/>
      <c r="D271" s="1"/>
      <c r="E271" s="1"/>
      <c r="F271" s="22">
        <f t="shared" ref="F271:O271" si="79">F270*F184</f>
        <v>0</v>
      </c>
      <c r="G271" s="22">
        <f t="shared" si="79"/>
        <v>0</v>
      </c>
      <c r="H271" s="22">
        <f t="shared" si="79"/>
        <v>0</v>
      </c>
      <c r="I271" s="22">
        <f t="shared" si="79"/>
        <v>0</v>
      </c>
      <c r="J271" s="22">
        <f t="shared" si="79"/>
        <v>0</v>
      </c>
      <c r="K271" s="22">
        <f t="shared" si="79"/>
        <v>0</v>
      </c>
      <c r="L271" s="22">
        <f t="shared" si="79"/>
        <v>0</v>
      </c>
      <c r="M271" s="22">
        <f t="shared" si="79"/>
        <v>0</v>
      </c>
      <c r="N271" s="22">
        <f t="shared" si="79"/>
        <v>0</v>
      </c>
      <c r="O271" s="22">
        <f t="shared" si="79"/>
        <v>0</v>
      </c>
      <c r="P271" s="1" t="s">
        <v>96</v>
      </c>
      <c r="Q271" s="94"/>
    </row>
    <row r="272" spans="1:17">
      <c r="A272" s="1" t="s">
        <v>71</v>
      </c>
      <c r="B272" s="1"/>
      <c r="C272" s="1"/>
      <c r="D272" s="1"/>
      <c r="E272" s="1"/>
      <c r="F272" s="25">
        <v>0.05</v>
      </c>
      <c r="G272" s="25">
        <v>0.05</v>
      </c>
      <c r="H272" s="25">
        <v>0.05</v>
      </c>
      <c r="I272" s="25">
        <v>0.05</v>
      </c>
      <c r="J272" s="25">
        <v>0.05</v>
      </c>
      <c r="K272" s="25">
        <v>0.05</v>
      </c>
      <c r="L272" s="25">
        <v>0.05</v>
      </c>
      <c r="M272" s="25">
        <v>0.05</v>
      </c>
      <c r="N272" s="25">
        <v>0.05</v>
      </c>
      <c r="O272" s="25">
        <v>0.05</v>
      </c>
      <c r="P272" s="1"/>
      <c r="Q272" s="94" t="s">
        <v>162</v>
      </c>
    </row>
    <row r="273" spans="1:17">
      <c r="A273" s="1" t="s">
        <v>71</v>
      </c>
      <c r="B273" s="1"/>
      <c r="C273" s="1"/>
      <c r="D273" s="1"/>
      <c r="E273" s="1"/>
      <c r="F273" s="22">
        <f t="shared" ref="F273:O273" si="80">F186*F272</f>
        <v>1.8879999999999999</v>
      </c>
      <c r="G273" s="22">
        <f t="shared" si="80"/>
        <v>1.8879999999999999</v>
      </c>
      <c r="H273" s="22">
        <f t="shared" si="80"/>
        <v>1.8879999999999999</v>
      </c>
      <c r="I273" s="22">
        <f t="shared" si="80"/>
        <v>1.8879999999999999</v>
      </c>
      <c r="J273" s="22">
        <f t="shared" si="80"/>
        <v>1.8879999999999999</v>
      </c>
      <c r="K273" s="22">
        <f t="shared" si="80"/>
        <v>1.8879999999999999</v>
      </c>
      <c r="L273" s="22">
        <f t="shared" si="80"/>
        <v>1.8879999999999999</v>
      </c>
      <c r="M273" s="22">
        <f t="shared" si="80"/>
        <v>1.8879999999999999</v>
      </c>
      <c r="N273" s="22">
        <f t="shared" si="80"/>
        <v>1.8879999999999999</v>
      </c>
      <c r="O273" s="22">
        <f t="shared" si="80"/>
        <v>1.8879999999999999</v>
      </c>
      <c r="P273" s="1" t="s">
        <v>149</v>
      </c>
      <c r="Q273" s="94"/>
    </row>
    <row r="274" spans="1:17">
      <c r="A274" s="1" t="s">
        <v>74</v>
      </c>
      <c r="B274" s="1"/>
      <c r="C274" s="1"/>
      <c r="D274" s="1"/>
      <c r="E274" s="1"/>
      <c r="F274" s="25">
        <v>0</v>
      </c>
      <c r="G274" s="25">
        <v>0</v>
      </c>
      <c r="H274" s="25">
        <v>0</v>
      </c>
      <c r="I274" s="25">
        <v>0</v>
      </c>
      <c r="J274" s="25">
        <v>0</v>
      </c>
      <c r="K274" s="25">
        <v>0</v>
      </c>
      <c r="L274" s="25">
        <v>0</v>
      </c>
      <c r="M274" s="25">
        <v>0</v>
      </c>
      <c r="N274" s="25">
        <v>0</v>
      </c>
      <c r="O274" s="25">
        <v>0</v>
      </c>
      <c r="P274" s="1"/>
      <c r="Q274" s="94"/>
    </row>
    <row r="275" spans="1:17">
      <c r="A275" s="1" t="s">
        <v>74</v>
      </c>
      <c r="B275" s="1"/>
      <c r="C275" s="1"/>
      <c r="D275" s="1"/>
      <c r="E275" s="1"/>
      <c r="F275" s="22">
        <f t="shared" ref="F275:O275" si="81">F189*F274</f>
        <v>0</v>
      </c>
      <c r="G275" s="22">
        <f t="shared" si="81"/>
        <v>0</v>
      </c>
      <c r="H275" s="22">
        <f t="shared" si="81"/>
        <v>0</v>
      </c>
      <c r="I275" s="22">
        <f t="shared" si="81"/>
        <v>0</v>
      </c>
      <c r="J275" s="22">
        <f t="shared" si="81"/>
        <v>0</v>
      </c>
      <c r="K275" s="22">
        <f t="shared" si="81"/>
        <v>0</v>
      </c>
      <c r="L275" s="22">
        <f t="shared" si="81"/>
        <v>0</v>
      </c>
      <c r="M275" s="22">
        <f t="shared" si="81"/>
        <v>0</v>
      </c>
      <c r="N275" s="22">
        <f t="shared" si="81"/>
        <v>0</v>
      </c>
      <c r="O275" s="22">
        <f t="shared" si="81"/>
        <v>0</v>
      </c>
      <c r="P275" s="1" t="s">
        <v>149</v>
      </c>
      <c r="Q275" s="94"/>
    </row>
    <row r="276" spans="1:17">
      <c r="A276" s="1" t="s">
        <v>81</v>
      </c>
      <c r="B276" s="1"/>
      <c r="C276" s="1"/>
      <c r="D276" s="1"/>
      <c r="E276" s="1"/>
      <c r="F276" s="25">
        <v>0.05</v>
      </c>
      <c r="G276" s="25">
        <v>0.05</v>
      </c>
      <c r="H276" s="25">
        <v>0.05</v>
      </c>
      <c r="I276" s="25">
        <v>0.05</v>
      </c>
      <c r="J276" s="25">
        <v>0.05</v>
      </c>
      <c r="K276" s="25">
        <v>0.05</v>
      </c>
      <c r="L276" s="25">
        <v>0.05</v>
      </c>
      <c r="M276" s="25">
        <v>0.05</v>
      </c>
      <c r="N276" s="25">
        <v>0.05</v>
      </c>
      <c r="O276" s="25">
        <v>0.05</v>
      </c>
      <c r="P276" s="1"/>
      <c r="Q276" s="94" t="s">
        <v>162</v>
      </c>
    </row>
    <row r="277" spans="1:17">
      <c r="A277" s="1" t="s">
        <v>81</v>
      </c>
      <c r="B277" s="1"/>
      <c r="C277" s="1"/>
      <c r="D277" s="1"/>
      <c r="E277" s="1"/>
      <c r="F277" s="22">
        <f t="shared" ref="F277:O277" si="82">F191*F276</f>
        <v>0.59750000000000003</v>
      </c>
      <c r="G277" s="22">
        <f t="shared" si="82"/>
        <v>0.59750000000000003</v>
      </c>
      <c r="H277" s="22">
        <f t="shared" si="82"/>
        <v>0.59750000000000003</v>
      </c>
      <c r="I277" s="22">
        <f t="shared" si="82"/>
        <v>0.59750000000000003</v>
      </c>
      <c r="J277" s="22">
        <f t="shared" si="82"/>
        <v>0.59750000000000003</v>
      </c>
      <c r="K277" s="22">
        <f t="shared" si="82"/>
        <v>0.59750000000000003</v>
      </c>
      <c r="L277" s="22">
        <f t="shared" si="82"/>
        <v>0.59750000000000003</v>
      </c>
      <c r="M277" s="22">
        <f t="shared" si="82"/>
        <v>0.59750000000000003</v>
      </c>
      <c r="N277" s="22">
        <f>N191*N276</f>
        <v>0.59750000000000003</v>
      </c>
      <c r="O277" s="22">
        <f t="shared" si="82"/>
        <v>0.59750000000000003</v>
      </c>
      <c r="P277" s="1" t="s">
        <v>149</v>
      </c>
      <c r="Q277" s="94"/>
    </row>
    <row r="278" spans="1:17">
      <c r="A278" s="1" t="s">
        <v>84</v>
      </c>
      <c r="B278" s="1"/>
      <c r="C278" s="1"/>
      <c r="D278" s="1"/>
      <c r="E278" s="1"/>
      <c r="F278" s="25">
        <v>0</v>
      </c>
      <c r="G278" s="25">
        <v>0</v>
      </c>
      <c r="H278" s="25">
        <v>0</v>
      </c>
      <c r="I278" s="25">
        <v>0</v>
      </c>
      <c r="J278" s="25">
        <v>0</v>
      </c>
      <c r="K278" s="25">
        <v>0</v>
      </c>
      <c r="L278" s="25">
        <v>0</v>
      </c>
      <c r="M278" s="25">
        <v>0</v>
      </c>
      <c r="N278" s="25">
        <v>0</v>
      </c>
      <c r="O278" s="25">
        <v>0</v>
      </c>
      <c r="P278" s="1"/>
      <c r="Q278" s="94"/>
    </row>
    <row r="279" spans="1:17">
      <c r="A279" s="1" t="s">
        <v>84</v>
      </c>
      <c r="B279" s="1"/>
      <c r="C279" s="1"/>
      <c r="D279" s="1"/>
      <c r="E279" s="1"/>
      <c r="F279" s="22">
        <f t="shared" ref="F279:O279" si="83">F278*F193</f>
        <v>0</v>
      </c>
      <c r="G279" s="22">
        <f t="shared" si="83"/>
        <v>0</v>
      </c>
      <c r="H279" s="22">
        <f t="shared" si="83"/>
        <v>0</v>
      </c>
      <c r="I279" s="22">
        <f t="shared" si="83"/>
        <v>0</v>
      </c>
      <c r="J279" s="22">
        <f t="shared" si="83"/>
        <v>0</v>
      </c>
      <c r="K279" s="22">
        <f t="shared" si="83"/>
        <v>0</v>
      </c>
      <c r="L279" s="22">
        <f t="shared" si="83"/>
        <v>0</v>
      </c>
      <c r="M279" s="22">
        <f t="shared" si="83"/>
        <v>0</v>
      </c>
      <c r="N279" s="22">
        <f t="shared" si="83"/>
        <v>0</v>
      </c>
      <c r="O279" s="22">
        <f t="shared" si="83"/>
        <v>0</v>
      </c>
      <c r="P279" s="1" t="s">
        <v>149</v>
      </c>
      <c r="Q279" s="94"/>
    </row>
    <row r="280" spans="1:17">
      <c r="A280" s="1" t="s">
        <v>92</v>
      </c>
      <c r="B280" s="1"/>
      <c r="C280" s="1"/>
      <c r="D280" s="1"/>
      <c r="E280" s="1"/>
      <c r="F280" s="25"/>
      <c r="G280" s="25"/>
      <c r="H280" s="25"/>
      <c r="I280" s="25"/>
      <c r="J280" s="25"/>
      <c r="K280" s="25"/>
      <c r="L280" s="25"/>
      <c r="M280" s="25"/>
      <c r="N280" s="25"/>
      <c r="O280" s="25"/>
      <c r="P280" s="1"/>
      <c r="Q280" s="94"/>
    </row>
    <row r="281" spans="1:17">
      <c r="A281" s="1" t="s">
        <v>92</v>
      </c>
      <c r="B281" s="1"/>
      <c r="C281" s="1"/>
      <c r="D281" s="1"/>
      <c r="E281" s="1"/>
      <c r="F281" s="22"/>
      <c r="G281" s="22"/>
      <c r="H281" s="22"/>
      <c r="I281" s="22"/>
      <c r="J281" s="22"/>
      <c r="K281" s="22"/>
      <c r="L281" s="22"/>
      <c r="M281" s="22"/>
      <c r="N281" s="22"/>
      <c r="O281" s="22"/>
      <c r="P281" s="1"/>
      <c r="Q281" s="94"/>
    </row>
    <row r="282" spans="1:17">
      <c r="A282" s="1" t="s">
        <v>92</v>
      </c>
      <c r="B282" s="1"/>
      <c r="C282" s="1"/>
      <c r="D282" s="1"/>
      <c r="E282" s="1"/>
      <c r="F282" s="25"/>
      <c r="G282" s="25"/>
      <c r="H282" s="25"/>
      <c r="I282" s="25"/>
      <c r="J282" s="25"/>
      <c r="K282" s="25"/>
      <c r="L282" s="25"/>
      <c r="M282" s="25"/>
      <c r="N282" s="25"/>
      <c r="O282" s="25"/>
      <c r="P282" s="1"/>
      <c r="Q282" s="94"/>
    </row>
    <row r="283" spans="1:17">
      <c r="A283" s="1" t="s">
        <v>92</v>
      </c>
      <c r="B283" s="1"/>
      <c r="C283" s="1"/>
      <c r="D283" s="1"/>
      <c r="E283" s="1"/>
      <c r="F283" s="22"/>
      <c r="G283" s="22"/>
      <c r="H283" s="22"/>
      <c r="I283" s="22"/>
      <c r="J283" s="22"/>
      <c r="K283" s="22"/>
      <c r="L283" s="22"/>
      <c r="M283" s="22"/>
      <c r="N283" s="22"/>
      <c r="O283" s="22"/>
      <c r="P283" s="1"/>
      <c r="Q283" s="94"/>
    </row>
    <row r="284" spans="1:17">
      <c r="A284" s="1" t="s">
        <v>92</v>
      </c>
      <c r="B284" s="1"/>
      <c r="C284" s="1"/>
      <c r="D284" s="1"/>
      <c r="E284" s="1"/>
      <c r="F284" s="25"/>
      <c r="G284" s="25"/>
      <c r="H284" s="25"/>
      <c r="I284" s="25"/>
      <c r="J284" s="25"/>
      <c r="K284" s="25"/>
      <c r="L284" s="25"/>
      <c r="M284" s="25"/>
      <c r="N284" s="25"/>
      <c r="O284" s="25"/>
      <c r="P284" s="1"/>
      <c r="Q284" s="94"/>
    </row>
    <row r="285" spans="1:17">
      <c r="A285" s="1" t="s">
        <v>92</v>
      </c>
      <c r="B285" s="1"/>
      <c r="C285" s="1"/>
      <c r="D285" s="1"/>
      <c r="E285" s="1"/>
      <c r="F285" s="22"/>
      <c r="G285" s="22"/>
      <c r="H285" s="22"/>
      <c r="I285" s="22"/>
      <c r="J285" s="22"/>
      <c r="K285" s="22"/>
      <c r="L285" s="22"/>
      <c r="M285" s="22"/>
      <c r="N285" s="22"/>
      <c r="O285" s="22"/>
      <c r="P285" s="1"/>
      <c r="Q285" s="94"/>
    </row>
    <row r="286" spans="1:17">
      <c r="A286" s="1" t="s">
        <v>92</v>
      </c>
      <c r="B286" s="1"/>
      <c r="C286" s="1"/>
      <c r="D286" s="1"/>
      <c r="E286" s="1"/>
      <c r="F286" s="25"/>
      <c r="G286" s="25"/>
      <c r="H286" s="25"/>
      <c r="I286" s="25"/>
      <c r="J286" s="25"/>
      <c r="K286" s="25"/>
      <c r="L286" s="25"/>
      <c r="M286" s="25"/>
      <c r="N286" s="25"/>
      <c r="O286" s="25"/>
      <c r="P286" s="1"/>
      <c r="Q286" s="94"/>
    </row>
    <row r="287" spans="1:17">
      <c r="A287" s="1" t="s">
        <v>92</v>
      </c>
      <c r="B287" s="1"/>
      <c r="C287" s="1"/>
      <c r="D287" s="1"/>
      <c r="E287" s="1"/>
      <c r="F287" s="22"/>
      <c r="G287" s="22"/>
      <c r="H287" s="22"/>
      <c r="I287" s="22"/>
      <c r="J287" s="22"/>
      <c r="K287" s="22"/>
      <c r="L287" s="22"/>
      <c r="M287" s="22"/>
      <c r="N287" s="22"/>
      <c r="O287" s="22"/>
      <c r="P287" s="1"/>
      <c r="Q287" s="94"/>
    </row>
    <row r="288" spans="1:17">
      <c r="A288" s="1"/>
      <c r="B288" s="1"/>
      <c r="C288" s="1"/>
      <c r="D288" s="1"/>
      <c r="E288" s="1"/>
      <c r="F288" s="1"/>
      <c r="G288" s="1"/>
      <c r="H288" s="1"/>
      <c r="I288" s="1"/>
      <c r="J288" s="1"/>
      <c r="K288" s="1"/>
      <c r="L288" s="1"/>
      <c r="M288" s="1"/>
      <c r="N288" s="1"/>
      <c r="O288" s="1"/>
      <c r="P288" s="1"/>
      <c r="Q288" s="94"/>
    </row>
    <row r="289" spans="1:17">
      <c r="A289" s="1"/>
      <c r="B289" s="1"/>
      <c r="C289" s="1"/>
      <c r="D289" s="1"/>
      <c r="E289" s="1"/>
      <c r="F289" s="1"/>
      <c r="G289" s="1"/>
      <c r="H289" s="1"/>
      <c r="I289" s="1"/>
      <c r="J289" s="1"/>
      <c r="K289" s="1"/>
      <c r="L289" s="1"/>
      <c r="M289" s="1"/>
      <c r="N289" s="1"/>
      <c r="O289" s="1"/>
      <c r="P289" s="1"/>
      <c r="Q289" s="94"/>
    </row>
    <row r="290" spans="1:17" ht="15.6">
      <c r="A290" s="8" t="s">
        <v>163</v>
      </c>
      <c r="B290" s="1"/>
      <c r="C290" s="1"/>
      <c r="D290" s="1"/>
      <c r="E290" s="1"/>
      <c r="F290" s="1"/>
      <c r="G290" s="1"/>
      <c r="H290" s="1"/>
      <c r="I290" s="1"/>
      <c r="J290" s="1"/>
      <c r="K290" s="1"/>
      <c r="L290" s="1"/>
      <c r="M290" s="1"/>
      <c r="N290" s="1"/>
      <c r="O290" s="1"/>
      <c r="P290" s="1"/>
      <c r="Q290" s="94"/>
    </row>
    <row r="291" spans="1:17">
      <c r="A291" s="1"/>
      <c r="B291" s="1"/>
      <c r="C291" s="1"/>
      <c r="D291" s="1"/>
      <c r="E291" s="1"/>
      <c r="F291" s="1"/>
      <c r="G291" s="1"/>
      <c r="H291" s="1"/>
      <c r="I291" s="1"/>
      <c r="J291" s="1"/>
      <c r="K291" s="1"/>
      <c r="L291" s="1"/>
      <c r="M291" s="1"/>
      <c r="N291" s="1"/>
      <c r="O291" s="1"/>
      <c r="P291" s="1"/>
      <c r="Q291" s="94"/>
    </row>
    <row r="292" spans="1:17">
      <c r="A292" s="1" t="s">
        <v>33</v>
      </c>
      <c r="B292" s="1"/>
      <c r="C292" s="1"/>
      <c r="D292" s="1"/>
      <c r="E292" s="1"/>
      <c r="F292" s="27">
        <v>-0.11</v>
      </c>
      <c r="G292" s="27">
        <v>-0.11</v>
      </c>
      <c r="H292" s="27">
        <v>-0.11</v>
      </c>
      <c r="I292" s="27">
        <v>-0.11</v>
      </c>
      <c r="J292" s="27">
        <v>-0.11</v>
      </c>
      <c r="K292" s="27">
        <v>-0.11</v>
      </c>
      <c r="L292" s="27">
        <v>-0.11</v>
      </c>
      <c r="M292" s="27">
        <v>-0.11</v>
      </c>
      <c r="N292" s="27">
        <v>-0.11</v>
      </c>
      <c r="O292" s="27">
        <v>-0.11</v>
      </c>
      <c r="P292" s="1"/>
      <c r="Q292" s="124" t="s">
        <v>164</v>
      </c>
    </row>
    <row r="293" spans="1:17">
      <c r="A293" s="1" t="s">
        <v>43</v>
      </c>
      <c r="B293" s="1"/>
      <c r="C293" s="1"/>
      <c r="D293" s="1"/>
      <c r="E293" s="1"/>
      <c r="F293" s="27">
        <v>-0.2</v>
      </c>
      <c r="G293" s="27">
        <v>-0.2</v>
      </c>
      <c r="H293" s="27">
        <v>-0.2</v>
      </c>
      <c r="I293" s="27">
        <v>-0.2</v>
      </c>
      <c r="J293" s="27">
        <v>-0.2</v>
      </c>
      <c r="K293" s="27">
        <v>-0.2</v>
      </c>
      <c r="L293" s="27">
        <v>-0.2</v>
      </c>
      <c r="M293" s="27">
        <v>-0.2</v>
      </c>
      <c r="N293" s="27">
        <v>-0.2</v>
      </c>
      <c r="O293" s="27">
        <v>-0.2</v>
      </c>
      <c r="P293" s="1"/>
      <c r="Q293" s="94" t="s">
        <v>165</v>
      </c>
    </row>
    <row r="294" spans="1:17">
      <c r="A294" s="1" t="s">
        <v>51</v>
      </c>
      <c r="B294" s="1"/>
      <c r="C294" s="1"/>
      <c r="D294" s="1"/>
      <c r="E294" s="1"/>
      <c r="F294" s="27">
        <v>-0.13</v>
      </c>
      <c r="G294" s="27">
        <v>-0.13</v>
      </c>
      <c r="H294" s="27">
        <v>-0.13</v>
      </c>
      <c r="I294" s="27">
        <v>-0.13</v>
      </c>
      <c r="J294" s="27">
        <v>-0.13</v>
      </c>
      <c r="K294" s="27">
        <v>-0.13</v>
      </c>
      <c r="L294" s="27">
        <v>-0.13</v>
      </c>
      <c r="M294" s="27">
        <v>-0.13</v>
      </c>
      <c r="N294" s="27">
        <v>-0.13</v>
      </c>
      <c r="O294" s="27">
        <v>-0.13</v>
      </c>
      <c r="P294" s="1"/>
      <c r="Q294" s="94" t="s">
        <v>165</v>
      </c>
    </row>
    <row r="295" spans="1:17">
      <c r="A295" s="1" t="s">
        <v>60</v>
      </c>
      <c r="B295" s="1"/>
      <c r="C295" s="1"/>
      <c r="D295" s="1"/>
      <c r="E295" s="1"/>
      <c r="F295" s="27">
        <v>-0.26</v>
      </c>
      <c r="G295" s="27">
        <v>-0.26</v>
      </c>
      <c r="H295" s="27">
        <v>-0.26</v>
      </c>
      <c r="I295" s="27">
        <v>-0.26</v>
      </c>
      <c r="J295" s="27">
        <v>-0.26</v>
      </c>
      <c r="K295" s="27">
        <v>-0.26</v>
      </c>
      <c r="L295" s="27">
        <v>-0.26</v>
      </c>
      <c r="M295" s="27">
        <v>-0.26</v>
      </c>
      <c r="N295" s="27">
        <v>-0.26</v>
      </c>
      <c r="O295" s="27">
        <v>-0.26</v>
      </c>
      <c r="P295" s="1"/>
      <c r="Q295" s="124" t="s">
        <v>166</v>
      </c>
    </row>
    <row r="296" spans="1:17">
      <c r="A296" s="1" t="s">
        <v>66</v>
      </c>
      <c r="B296" s="1"/>
      <c r="C296" s="1"/>
      <c r="D296" s="1"/>
      <c r="E296" s="1"/>
      <c r="F296" s="27">
        <v>-0.28000000000000003</v>
      </c>
      <c r="G296" s="27">
        <v>-0.28000000000000003</v>
      </c>
      <c r="H296" s="27">
        <v>-0.28000000000000003</v>
      </c>
      <c r="I296" s="27">
        <v>-0.28000000000000003</v>
      </c>
      <c r="J296" s="27">
        <v>-0.28000000000000003</v>
      </c>
      <c r="K296" s="27">
        <v>-0.28000000000000003</v>
      </c>
      <c r="L296" s="27">
        <v>-0.28000000000000003</v>
      </c>
      <c r="M296" s="27">
        <v>-0.28000000000000003</v>
      </c>
      <c r="N296" s="27">
        <v>-0.28000000000000003</v>
      </c>
      <c r="O296" s="27">
        <v>-0.28000000000000003</v>
      </c>
      <c r="P296" s="1"/>
      <c r="Q296" s="94" t="s">
        <v>167</v>
      </c>
    </row>
    <row r="297" spans="1:17">
      <c r="A297" s="1" t="s">
        <v>104</v>
      </c>
      <c r="B297" s="1"/>
      <c r="C297" s="1"/>
      <c r="D297" s="1"/>
      <c r="E297" s="1"/>
      <c r="F297" s="27">
        <v>-0.13</v>
      </c>
      <c r="G297" s="27">
        <v>-0.13</v>
      </c>
      <c r="H297" s="27">
        <v>-0.13</v>
      </c>
      <c r="I297" s="27">
        <v>-0.13</v>
      </c>
      <c r="J297" s="27">
        <v>-0.13</v>
      </c>
      <c r="K297" s="27">
        <v>-0.13</v>
      </c>
      <c r="L297" s="27">
        <v>-0.13</v>
      </c>
      <c r="M297" s="27">
        <v>-0.13</v>
      </c>
      <c r="N297" s="27">
        <v>-0.13</v>
      </c>
      <c r="O297" s="27">
        <v>-0.13</v>
      </c>
      <c r="P297" s="1"/>
      <c r="Q297" s="94" t="s">
        <v>168</v>
      </c>
    </row>
    <row r="298" spans="1:17" hidden="1">
      <c r="A298" s="1"/>
      <c r="B298" s="1"/>
      <c r="C298" s="1"/>
      <c r="D298" s="1"/>
      <c r="E298" s="1"/>
      <c r="F298" s="27"/>
      <c r="G298" s="27"/>
      <c r="H298" s="27"/>
      <c r="I298" s="27"/>
      <c r="J298" s="27"/>
      <c r="K298" s="27"/>
      <c r="L298" s="27"/>
      <c r="M298" s="27"/>
      <c r="N298" s="27"/>
      <c r="O298" s="27"/>
      <c r="P298" s="1"/>
      <c r="Q298" s="94"/>
    </row>
    <row r="299" spans="1:17" hidden="1">
      <c r="A299" s="1"/>
      <c r="B299" s="1"/>
      <c r="C299" s="1"/>
      <c r="D299" s="1"/>
      <c r="E299" s="1"/>
      <c r="F299" s="27"/>
      <c r="G299" s="27"/>
      <c r="H299" s="27"/>
      <c r="I299" s="27"/>
      <c r="J299" s="27"/>
      <c r="K299" s="27"/>
      <c r="L299" s="27"/>
      <c r="M299" s="27"/>
      <c r="N299" s="27"/>
      <c r="O299" s="27"/>
      <c r="P299" s="1"/>
      <c r="Q299" s="94"/>
    </row>
    <row r="300" spans="1:17">
      <c r="A300" s="1" t="s">
        <v>169</v>
      </c>
      <c r="B300" s="1"/>
      <c r="C300" s="1"/>
      <c r="D300" s="1"/>
      <c r="E300" s="1"/>
      <c r="F300" s="27">
        <v>-0.25700000000000001</v>
      </c>
      <c r="G300" s="27">
        <v>-0.25700000000000001</v>
      </c>
      <c r="H300" s="27">
        <v>-0.25700000000000001</v>
      </c>
      <c r="I300" s="27">
        <v>-0.25700000000000001</v>
      </c>
      <c r="J300" s="27">
        <v>-0.25700000000000001</v>
      </c>
      <c r="K300" s="27">
        <v>-0.25700000000000001</v>
      </c>
      <c r="L300" s="27">
        <v>-0.25700000000000001</v>
      </c>
      <c r="M300" s="27">
        <v>-0.25700000000000001</v>
      </c>
      <c r="N300" s="27">
        <v>-0.25700000000000001</v>
      </c>
      <c r="O300" s="27">
        <v>-0.25700000000000001</v>
      </c>
      <c r="P300" s="1"/>
      <c r="Q300" s="124" t="s">
        <v>170</v>
      </c>
    </row>
    <row r="301" spans="1:17">
      <c r="A301" s="1"/>
      <c r="B301" s="1"/>
      <c r="C301" s="1"/>
      <c r="D301" s="1"/>
      <c r="E301" s="1"/>
      <c r="F301" s="1"/>
      <c r="G301" s="1"/>
      <c r="H301" s="1"/>
      <c r="I301" s="1"/>
      <c r="J301" s="1"/>
      <c r="K301" s="1"/>
      <c r="L301" s="1"/>
      <c r="M301" s="1"/>
      <c r="N301" s="1"/>
      <c r="O301" s="1"/>
      <c r="P301" s="1"/>
      <c r="Q301" s="94"/>
    </row>
    <row r="302" spans="1:17" ht="15.6">
      <c r="A302" s="8" t="s">
        <v>171</v>
      </c>
      <c r="B302" s="1"/>
      <c r="C302" s="1"/>
      <c r="D302" s="1"/>
      <c r="E302" s="1"/>
      <c r="F302" s="1"/>
      <c r="G302" s="1"/>
      <c r="H302" s="1"/>
      <c r="I302" s="1"/>
      <c r="J302" s="1"/>
      <c r="K302" s="1"/>
      <c r="L302" s="1"/>
      <c r="M302" s="1"/>
      <c r="N302" s="1"/>
      <c r="O302" s="1"/>
      <c r="P302" s="1"/>
      <c r="Q302" s="94"/>
    </row>
    <row r="303" spans="1:17">
      <c r="A303" s="1"/>
      <c r="B303" s="28" t="s">
        <v>172</v>
      </c>
      <c r="C303" s="28" t="s">
        <v>173</v>
      </c>
      <c r="D303" s="28" t="s">
        <v>174</v>
      </c>
      <c r="E303" s="28" t="s">
        <v>175</v>
      </c>
      <c r="F303" s="28" t="s">
        <v>176</v>
      </c>
      <c r="G303" s="28"/>
      <c r="H303" s="1"/>
      <c r="I303" s="1"/>
      <c r="J303" s="1"/>
      <c r="K303" s="1"/>
      <c r="L303" s="1"/>
      <c r="M303" s="1"/>
      <c r="N303" s="1"/>
      <c r="O303" s="1"/>
      <c r="P303" s="1"/>
      <c r="Q303" s="94"/>
    </row>
    <row r="304" spans="1:17">
      <c r="A304" s="1" t="s">
        <v>43</v>
      </c>
      <c r="B304" s="20">
        <v>18.899999999999999</v>
      </c>
      <c r="C304" s="20">
        <v>10.050000000000001</v>
      </c>
      <c r="D304" s="20">
        <v>1.1599999999999999</v>
      </c>
      <c r="E304" s="20">
        <v>0.25162894800000102</v>
      </c>
      <c r="F304" s="27">
        <f>E304*$B$19</f>
        <v>251.62894800000103</v>
      </c>
      <c r="G304" s="1"/>
      <c r="H304" s="1"/>
      <c r="I304" s="1"/>
      <c r="J304" s="1"/>
      <c r="K304" s="1"/>
      <c r="L304" s="1"/>
      <c r="M304" s="1"/>
      <c r="N304" s="1"/>
      <c r="O304" s="1"/>
      <c r="P304" s="1"/>
      <c r="Q304" s="124" t="s">
        <v>177</v>
      </c>
    </row>
    <row r="305" spans="1:17">
      <c r="A305" s="1" t="s">
        <v>178</v>
      </c>
      <c r="B305" s="20">
        <v>20.2090909090909</v>
      </c>
      <c r="C305" s="20">
        <v>1.41</v>
      </c>
      <c r="D305" s="20">
        <v>2.71</v>
      </c>
      <c r="E305" s="20">
        <v>0.26979418800000099</v>
      </c>
      <c r="F305" s="27">
        <f>E305*$B$19</f>
        <v>269.79418800000099</v>
      </c>
      <c r="G305" s="1"/>
      <c r="H305" s="1"/>
      <c r="I305" s="1"/>
      <c r="J305" s="1"/>
      <c r="K305" s="1"/>
      <c r="L305" s="1"/>
      <c r="M305" s="1"/>
      <c r="N305" s="1"/>
      <c r="O305" s="1"/>
      <c r="P305" s="1"/>
      <c r="Q305" s="124" t="s">
        <v>177</v>
      </c>
    </row>
    <row r="306" spans="1:17">
      <c r="A306" s="1" t="s">
        <v>60</v>
      </c>
      <c r="B306" s="20">
        <v>15.3</v>
      </c>
      <c r="C306" s="20">
        <v>1</v>
      </c>
      <c r="D306" s="20">
        <v>0.1</v>
      </c>
      <c r="E306" s="20">
        <v>0.20215728000000099</v>
      </c>
      <c r="F306" s="27">
        <f>E306*$B$19</f>
        <v>202.15728000000098</v>
      </c>
      <c r="G306" s="1"/>
      <c r="H306" s="1"/>
      <c r="I306" s="1"/>
      <c r="J306" s="1"/>
      <c r="K306" s="1"/>
      <c r="L306" s="1"/>
      <c r="M306" s="1"/>
      <c r="N306" s="1"/>
      <c r="O306" s="1"/>
      <c r="P306" s="1"/>
      <c r="Q306" s="124" t="s">
        <v>177</v>
      </c>
    </row>
    <row r="307" spans="1:17">
      <c r="A307" s="1" t="s">
        <v>66</v>
      </c>
      <c r="B307" s="1"/>
      <c r="C307" s="1"/>
      <c r="D307" s="1"/>
      <c r="E307" s="1"/>
      <c r="F307" s="22">
        <v>301</v>
      </c>
      <c r="G307" s="1"/>
      <c r="H307" s="1"/>
      <c r="I307" s="1"/>
      <c r="J307" s="1"/>
      <c r="K307" s="1"/>
      <c r="L307" s="1"/>
      <c r="M307" s="1"/>
      <c r="N307" s="1"/>
      <c r="O307" s="1"/>
      <c r="P307" s="1"/>
      <c r="Q307" s="94" t="s">
        <v>179</v>
      </c>
    </row>
    <row r="308" spans="1:17">
      <c r="A308" s="1" t="s">
        <v>180</v>
      </c>
      <c r="B308" s="1"/>
      <c r="C308" s="1"/>
      <c r="D308" s="1"/>
      <c r="E308" s="1"/>
      <c r="F308" s="27">
        <v>217</v>
      </c>
      <c r="G308" s="1"/>
      <c r="H308" s="1"/>
      <c r="I308" s="1"/>
      <c r="J308" s="1"/>
      <c r="K308" s="1"/>
      <c r="L308" s="1"/>
      <c r="M308" s="1"/>
      <c r="N308" s="1"/>
      <c r="O308" s="1"/>
      <c r="P308" s="1"/>
      <c r="Q308" s="125" t="s">
        <v>181</v>
      </c>
    </row>
    <row r="309" spans="1:17">
      <c r="A309" s="1" t="s">
        <v>182</v>
      </c>
      <c r="B309" s="1"/>
      <c r="C309" s="1"/>
      <c r="D309" s="1"/>
      <c r="E309" s="1"/>
      <c r="F309" s="22">
        <v>390</v>
      </c>
      <c r="G309" s="1"/>
      <c r="H309" s="1"/>
      <c r="I309" s="1"/>
      <c r="J309" s="1"/>
      <c r="K309" s="1"/>
      <c r="L309" s="1"/>
      <c r="M309" s="1"/>
      <c r="N309" s="1"/>
      <c r="O309" s="1"/>
      <c r="P309" s="122"/>
      <c r="Q309" s="122" t="s">
        <v>183</v>
      </c>
    </row>
    <row r="310" spans="1:17">
      <c r="A310" s="1" t="s">
        <v>184</v>
      </c>
      <c r="B310" s="20">
        <v>0</v>
      </c>
      <c r="C310" s="20">
        <v>30</v>
      </c>
      <c r="D310" s="20">
        <v>4</v>
      </c>
      <c r="E310" s="20">
        <v>6.9912000000000203E-3</v>
      </c>
      <c r="F310" s="20">
        <f>E310*$B$19</f>
        <v>6.9912000000000205</v>
      </c>
      <c r="G310" s="1"/>
      <c r="H310" s="1"/>
      <c r="I310" s="1"/>
      <c r="J310" s="1"/>
      <c r="K310" s="1"/>
      <c r="L310" s="1"/>
      <c r="M310" s="1"/>
      <c r="N310" s="1"/>
      <c r="O310" s="1"/>
      <c r="P310" s="1"/>
      <c r="Q310" s="124" t="s">
        <v>185</v>
      </c>
    </row>
    <row r="311" spans="1:17">
      <c r="A311" s="1" t="s">
        <v>186</v>
      </c>
      <c r="B311" s="20">
        <v>26.94</v>
      </c>
      <c r="C311" s="20">
        <v>10</v>
      </c>
      <c r="D311" s="20">
        <v>1.5</v>
      </c>
      <c r="E311" s="20">
        <v>0.35811720000000102</v>
      </c>
      <c r="F311" s="27">
        <f>E311*$B$19</f>
        <v>358.11720000000105</v>
      </c>
      <c r="G311" s="1"/>
      <c r="H311" s="1"/>
      <c r="I311" s="1"/>
      <c r="J311" s="1"/>
      <c r="K311" s="1"/>
      <c r="L311" s="1"/>
      <c r="M311" s="1"/>
      <c r="N311" s="1"/>
      <c r="O311" s="1"/>
      <c r="P311" s="1"/>
      <c r="Q311" s="124" t="s">
        <v>177</v>
      </c>
    </row>
    <row r="312" spans="1:17">
      <c r="A312" s="1" t="s">
        <v>187</v>
      </c>
      <c r="B312" s="20">
        <v>21</v>
      </c>
      <c r="C312" s="20">
        <v>300</v>
      </c>
      <c r="D312" s="20">
        <v>1.5</v>
      </c>
      <c r="E312" s="20">
        <v>0.305809200000001</v>
      </c>
      <c r="F312" s="27">
        <f>E312*$B$19</f>
        <v>305.809200000001</v>
      </c>
      <c r="G312" s="1"/>
      <c r="H312" s="1"/>
      <c r="I312" s="1"/>
      <c r="J312" s="1"/>
      <c r="K312" s="1"/>
      <c r="L312" s="1"/>
      <c r="M312" s="1"/>
      <c r="N312" s="1"/>
      <c r="O312" s="1"/>
      <c r="P312" s="1"/>
      <c r="Q312" s="124" t="s">
        <v>177</v>
      </c>
    </row>
    <row r="313" spans="1:17">
      <c r="A313" s="1" t="s">
        <v>188</v>
      </c>
      <c r="B313" s="20">
        <v>21.109090909090899</v>
      </c>
      <c r="C313" s="20">
        <v>3</v>
      </c>
      <c r="D313" s="20">
        <v>0.6</v>
      </c>
      <c r="E313" s="20">
        <v>0.27955368000000103</v>
      </c>
      <c r="F313" s="27">
        <f>E313*$B$19</f>
        <v>279.55368000000101</v>
      </c>
      <c r="G313" s="1"/>
      <c r="H313" s="1"/>
      <c r="I313" s="1"/>
      <c r="J313" s="1"/>
      <c r="K313" s="1"/>
      <c r="L313" s="1"/>
      <c r="M313" s="1"/>
      <c r="N313" s="1"/>
      <c r="O313" s="1"/>
      <c r="P313" s="1"/>
      <c r="Q313" s="124" t="s">
        <v>177</v>
      </c>
    </row>
    <row r="314" spans="1:17">
      <c r="A314" s="1"/>
      <c r="B314" s="1"/>
      <c r="C314" s="1"/>
      <c r="D314" s="1"/>
      <c r="E314" s="1"/>
      <c r="F314" s="1"/>
      <c r="G314" s="1"/>
      <c r="H314" s="1"/>
      <c r="I314" s="1"/>
      <c r="J314" s="1"/>
      <c r="K314" s="1"/>
      <c r="L314" s="1"/>
      <c r="M314" s="1"/>
      <c r="N314" s="1"/>
      <c r="O314" s="1"/>
      <c r="P314" s="1"/>
      <c r="Q314" s="94"/>
    </row>
    <row r="315" spans="1:17" ht="15.6">
      <c r="A315" s="8" t="s">
        <v>189</v>
      </c>
      <c r="B315" s="1"/>
      <c r="C315" s="1"/>
      <c r="D315" s="1"/>
      <c r="E315" s="1"/>
      <c r="F315" s="1"/>
      <c r="G315" s="1"/>
      <c r="H315" s="1"/>
      <c r="I315" s="1"/>
      <c r="J315" s="1"/>
      <c r="K315" s="1"/>
      <c r="L315" s="1"/>
      <c r="M315" s="1"/>
      <c r="N315" s="1"/>
      <c r="O315" s="1"/>
      <c r="P315" s="1"/>
      <c r="Q315" s="94"/>
    </row>
    <row r="316" spans="1:17">
      <c r="A316" s="1"/>
      <c r="B316" s="1"/>
      <c r="C316" s="1"/>
      <c r="D316" s="1"/>
      <c r="E316" s="1"/>
      <c r="F316" s="1"/>
      <c r="G316" s="1"/>
      <c r="H316" s="1"/>
      <c r="I316" s="1"/>
      <c r="J316" s="1"/>
      <c r="K316" s="1"/>
      <c r="L316" s="1"/>
      <c r="M316" s="1"/>
      <c r="N316" s="1"/>
      <c r="O316" s="1"/>
      <c r="P316" s="1"/>
      <c r="Q316" s="94"/>
    </row>
    <row r="317" spans="1:17">
      <c r="A317" s="1" t="s">
        <v>190</v>
      </c>
      <c r="B317" s="11">
        <v>44682</v>
      </c>
      <c r="C317" s="1"/>
      <c r="D317" s="1"/>
      <c r="E317" s="1"/>
      <c r="F317" s="1"/>
      <c r="G317" s="1"/>
      <c r="H317" s="1"/>
      <c r="I317" s="1"/>
      <c r="J317" s="1"/>
      <c r="K317" s="1"/>
      <c r="L317" s="1"/>
      <c r="M317" s="1"/>
      <c r="N317" s="1"/>
      <c r="O317" s="1"/>
      <c r="P317" s="1"/>
      <c r="Q317" s="94"/>
    </row>
    <row r="318" spans="1:17">
      <c r="A318" s="1" t="s">
        <v>191</v>
      </c>
      <c r="B318" s="17">
        <f>DATEDIF(G5,B317,"m")</f>
        <v>4</v>
      </c>
      <c r="C318" s="1"/>
      <c r="D318" s="1"/>
      <c r="E318" s="1"/>
      <c r="F318" s="1"/>
      <c r="G318" s="1"/>
      <c r="H318" s="1"/>
      <c r="I318" s="1"/>
      <c r="J318" s="1"/>
      <c r="K318" s="1"/>
      <c r="L318" s="1"/>
      <c r="M318" s="1"/>
      <c r="N318" s="1"/>
      <c r="O318" s="1"/>
      <c r="P318" s="1"/>
      <c r="Q318" s="94"/>
    </row>
    <row r="319" spans="1:17">
      <c r="A319" s="1"/>
      <c r="B319" s="1"/>
      <c r="C319" s="1"/>
      <c r="D319" s="1"/>
      <c r="E319" s="1"/>
      <c r="F319" s="1"/>
      <c r="G319" s="1"/>
      <c r="H319" s="1"/>
      <c r="I319" s="1"/>
      <c r="J319" s="1"/>
      <c r="K319" s="1"/>
      <c r="L319" s="1"/>
      <c r="M319" s="1"/>
      <c r="N319" s="1"/>
      <c r="O319" s="1"/>
      <c r="P319" s="1"/>
      <c r="Q319" s="94"/>
    </row>
    <row r="320" spans="1:17">
      <c r="A320" s="1" t="s">
        <v>192</v>
      </c>
      <c r="B320" s="25">
        <v>0.82</v>
      </c>
      <c r="C320" s="1"/>
      <c r="D320" s="1"/>
      <c r="E320" s="1"/>
      <c r="F320" s="1"/>
      <c r="G320" s="1"/>
      <c r="H320" s="1"/>
      <c r="I320" s="1"/>
      <c r="J320" s="1"/>
      <c r="K320" s="1"/>
      <c r="L320" s="1"/>
      <c r="M320" s="1"/>
      <c r="N320" s="1"/>
      <c r="O320" s="1"/>
      <c r="P320" s="1"/>
      <c r="Q320" s="124" t="s">
        <v>193</v>
      </c>
    </row>
    <row r="321" spans="1:17">
      <c r="A321" s="1" t="s">
        <v>194</v>
      </c>
      <c r="B321" s="25">
        <v>0.18</v>
      </c>
      <c r="C321" s="1"/>
      <c r="D321" s="1"/>
      <c r="E321" s="1"/>
      <c r="F321" s="1"/>
      <c r="G321" s="1"/>
      <c r="H321" s="1"/>
      <c r="I321" s="1"/>
      <c r="J321" s="1"/>
      <c r="K321" s="1"/>
      <c r="L321" s="1"/>
      <c r="M321" s="1"/>
      <c r="N321" s="1"/>
      <c r="O321" s="1"/>
      <c r="P321" s="1"/>
      <c r="Q321" s="124" t="s">
        <v>193</v>
      </c>
    </row>
    <row r="322" spans="1:17">
      <c r="A322" s="1"/>
      <c r="B322" s="1"/>
      <c r="C322" s="1"/>
      <c r="D322" s="1"/>
      <c r="E322" s="1"/>
      <c r="F322" s="1"/>
      <c r="G322" s="1"/>
      <c r="H322" s="1"/>
      <c r="I322" s="1"/>
      <c r="J322" s="1"/>
      <c r="K322" s="1"/>
      <c r="L322" s="1"/>
      <c r="M322" s="1"/>
      <c r="N322" s="1"/>
      <c r="O322" s="1"/>
      <c r="P322" s="1"/>
      <c r="Q322" s="94"/>
    </row>
    <row r="323" spans="1:17">
      <c r="A323" s="1" t="s">
        <v>195</v>
      </c>
      <c r="B323" s="25">
        <v>0.1</v>
      </c>
      <c r="C323" s="1"/>
      <c r="D323" s="1"/>
      <c r="E323" s="1"/>
      <c r="F323" s="1"/>
      <c r="G323" s="1"/>
      <c r="H323" s="1"/>
      <c r="I323" s="1"/>
      <c r="J323" s="1"/>
      <c r="K323" s="1"/>
      <c r="L323" s="1"/>
      <c r="M323" s="1"/>
      <c r="N323" s="1"/>
      <c r="O323" s="1"/>
      <c r="P323" s="1"/>
      <c r="Q323" s="94" t="s">
        <v>196</v>
      </c>
    </row>
    <row r="324" spans="1:17">
      <c r="A324" s="1" t="s">
        <v>197</v>
      </c>
      <c r="B324" s="25">
        <v>0.9</v>
      </c>
      <c r="C324" s="1"/>
      <c r="D324" s="1"/>
      <c r="E324" s="1"/>
      <c r="F324" s="1"/>
      <c r="G324" s="1"/>
      <c r="H324" s="1"/>
      <c r="I324" s="1"/>
      <c r="J324" s="1"/>
      <c r="K324" s="1"/>
      <c r="L324" s="1"/>
      <c r="M324" s="1"/>
      <c r="N324" s="1"/>
      <c r="O324" s="1"/>
      <c r="P324" s="1"/>
      <c r="Q324" s="94" t="s">
        <v>196</v>
      </c>
    </row>
    <row r="325" spans="1:17">
      <c r="A325" s="1"/>
      <c r="B325" s="1"/>
      <c r="C325" s="1"/>
      <c r="D325" s="1"/>
      <c r="E325" s="1"/>
      <c r="F325" s="1"/>
      <c r="G325" s="1"/>
      <c r="H325" s="1"/>
      <c r="I325" s="1"/>
      <c r="J325" s="1"/>
      <c r="K325" s="1"/>
      <c r="L325" s="1"/>
      <c r="M325" s="1"/>
      <c r="N325" s="1"/>
      <c r="O325" s="1"/>
      <c r="P325" s="1"/>
      <c r="Q325" s="94"/>
    </row>
    <row r="326" spans="1:17" ht="15.6">
      <c r="A326" s="8" t="s">
        <v>198</v>
      </c>
      <c r="B326" s="28" t="s">
        <v>35</v>
      </c>
      <c r="C326" s="28" t="s">
        <v>199</v>
      </c>
      <c r="D326" s="1"/>
      <c r="E326" s="1"/>
      <c r="F326" s="1"/>
      <c r="G326" s="1"/>
      <c r="H326" s="1"/>
      <c r="I326" s="1"/>
      <c r="J326" s="1"/>
      <c r="K326" s="1"/>
      <c r="L326" s="1"/>
      <c r="M326" s="1"/>
      <c r="N326" s="1"/>
      <c r="O326" s="1"/>
      <c r="P326" s="1"/>
      <c r="Q326" s="94"/>
    </row>
    <row r="327" spans="1:17">
      <c r="A327" s="29">
        <v>2016</v>
      </c>
      <c r="B327" s="10">
        <v>121704</v>
      </c>
      <c r="C327" s="10">
        <v>33001.680999999997</v>
      </c>
      <c r="D327" s="1"/>
      <c r="E327" s="1"/>
      <c r="F327" s="1"/>
      <c r="G327" s="1"/>
      <c r="H327" s="1"/>
      <c r="I327" s="1"/>
      <c r="J327" s="1"/>
      <c r="K327" s="1"/>
      <c r="L327" s="1"/>
      <c r="M327" s="1"/>
      <c r="N327" s="1"/>
      <c r="O327" s="1"/>
      <c r="P327" s="1"/>
      <c r="Q327" s="129" t="s">
        <v>200</v>
      </c>
    </row>
    <row r="328" spans="1:17">
      <c r="A328" s="29">
        <v>2017</v>
      </c>
      <c r="B328" s="10">
        <v>124943</v>
      </c>
      <c r="C328" s="10">
        <v>33273.317000000003</v>
      </c>
      <c r="D328" s="1"/>
      <c r="E328" s="1"/>
      <c r="F328" s="1"/>
      <c r="G328" s="1"/>
      <c r="H328" s="1"/>
      <c r="I328" s="1"/>
      <c r="J328" s="1"/>
      <c r="K328" s="1"/>
      <c r="L328" s="1"/>
      <c r="M328" s="1"/>
      <c r="N328" s="1"/>
      <c r="O328" s="1"/>
      <c r="P328" s="1"/>
      <c r="Q328" s="129" t="s">
        <v>200</v>
      </c>
    </row>
    <row r="329" spans="1:17">
      <c r="A329" s="29">
        <v>2018</v>
      </c>
      <c r="B329" s="10">
        <v>126265</v>
      </c>
      <c r="C329" s="10">
        <v>34409.826999999997</v>
      </c>
      <c r="D329" s="1"/>
      <c r="E329" s="1"/>
      <c r="F329" s="1"/>
      <c r="G329" s="1"/>
      <c r="H329" s="1"/>
      <c r="I329" s="1"/>
      <c r="J329" s="1"/>
      <c r="K329" s="1"/>
      <c r="L329" s="1"/>
      <c r="M329" s="1"/>
      <c r="N329" s="1"/>
      <c r="O329" s="1"/>
      <c r="P329" s="1"/>
      <c r="Q329" s="129" t="s">
        <v>200</v>
      </c>
    </row>
    <row r="330" spans="1:17">
      <c r="A330" s="1" t="s">
        <v>201</v>
      </c>
      <c r="B330" s="17">
        <f>AVERAGE(B327:B329)</f>
        <v>124304</v>
      </c>
      <c r="C330" s="17">
        <f>AVERAGE(C327:C329)</f>
        <v>33561.60833333333</v>
      </c>
      <c r="D330" s="1"/>
      <c r="E330" s="1"/>
      <c r="F330" s="1"/>
      <c r="G330" s="1"/>
      <c r="H330" s="1"/>
      <c r="I330" s="1"/>
      <c r="J330" s="1"/>
      <c r="K330" s="1"/>
      <c r="L330" s="1"/>
      <c r="M330" s="1"/>
      <c r="N330" s="1"/>
      <c r="O330" s="1"/>
      <c r="P330" s="1"/>
      <c r="Q330" s="94"/>
    </row>
    <row r="331" spans="1:17">
      <c r="A331" s="1"/>
      <c r="B331" s="1"/>
      <c r="C331" s="1"/>
      <c r="D331" s="1"/>
      <c r="E331" s="1"/>
      <c r="F331" s="1"/>
      <c r="G331" s="1"/>
      <c r="H331" s="1"/>
      <c r="I331" s="1"/>
      <c r="J331" s="1"/>
      <c r="K331" s="1"/>
      <c r="L331" s="1"/>
      <c r="M331" s="1"/>
      <c r="N331" s="1"/>
      <c r="O331" s="1"/>
      <c r="P331" s="1"/>
      <c r="Q331" s="94"/>
    </row>
    <row r="332" spans="1:17">
      <c r="A332" s="14" t="s">
        <v>202</v>
      </c>
      <c r="B332" s="113">
        <v>5.1999999999999998E-3</v>
      </c>
      <c r="C332" s="1"/>
      <c r="D332" s="1"/>
      <c r="E332" s="1"/>
      <c r="F332" s="1"/>
      <c r="G332" s="1"/>
      <c r="H332" s="1"/>
      <c r="I332" s="1"/>
      <c r="J332" s="1"/>
      <c r="K332" s="1"/>
      <c r="L332" s="1"/>
      <c r="M332" s="1"/>
      <c r="N332" s="1"/>
      <c r="O332" s="1"/>
      <c r="P332" s="1"/>
      <c r="Q332" s="124" t="s">
        <v>203</v>
      </c>
    </row>
    <row r="333" spans="1:17">
      <c r="A333" s="1"/>
      <c r="B333" s="1"/>
      <c r="C333" s="1"/>
      <c r="D333" s="1"/>
      <c r="E333" s="1"/>
      <c r="F333" s="1"/>
      <c r="G333" s="1"/>
      <c r="H333" s="1"/>
      <c r="I333" s="1"/>
      <c r="J333" s="1"/>
      <c r="K333" s="1"/>
      <c r="L333" s="1"/>
      <c r="M333" s="1"/>
      <c r="N333" s="1"/>
      <c r="O333" s="1"/>
      <c r="P333" s="1"/>
      <c r="Q333" s="94"/>
    </row>
    <row r="334" spans="1:17">
      <c r="A334" s="1"/>
      <c r="B334" s="1"/>
      <c r="C334" s="1"/>
      <c r="D334" s="1"/>
      <c r="E334" s="1"/>
      <c r="F334" s="1"/>
      <c r="G334" s="1"/>
      <c r="H334" s="1"/>
      <c r="I334" s="1"/>
      <c r="J334" s="1"/>
      <c r="K334" s="1"/>
      <c r="L334" s="1"/>
      <c r="M334" s="1"/>
      <c r="N334" s="1"/>
      <c r="O334" s="1"/>
      <c r="P334" s="1"/>
      <c r="Q334" s="94"/>
    </row>
    <row r="335" spans="1:17">
      <c r="A335" s="1"/>
      <c r="B335" s="1"/>
      <c r="C335" s="1"/>
      <c r="D335" s="1"/>
      <c r="E335" s="1"/>
      <c r="F335" s="1"/>
      <c r="G335" s="1"/>
      <c r="H335" s="1"/>
      <c r="I335" s="1"/>
      <c r="J335" s="1"/>
      <c r="K335" s="1"/>
      <c r="L335" s="1"/>
      <c r="M335" s="1"/>
      <c r="N335" s="1"/>
      <c r="O335" s="1"/>
      <c r="P335" s="1"/>
      <c r="Q335" s="94"/>
    </row>
    <row r="336" spans="1:17">
      <c r="A336" s="1"/>
      <c r="B336" s="1"/>
      <c r="C336" s="1"/>
      <c r="D336" s="1"/>
      <c r="E336" s="1"/>
      <c r="F336" s="1"/>
      <c r="G336" s="1"/>
      <c r="H336" s="1"/>
      <c r="I336" s="1"/>
      <c r="J336" s="1"/>
      <c r="K336" s="1"/>
      <c r="L336" s="1"/>
      <c r="M336" s="1"/>
      <c r="N336" s="1"/>
      <c r="O336" s="1"/>
      <c r="P336" s="1"/>
      <c r="Q336" s="94"/>
    </row>
    <row r="337" spans="1:17">
      <c r="A337" s="1"/>
      <c r="B337" s="1"/>
      <c r="C337" s="1"/>
      <c r="D337" s="1"/>
      <c r="E337" s="1"/>
      <c r="F337" s="1"/>
      <c r="G337" s="1"/>
      <c r="H337" s="1"/>
      <c r="I337" s="1"/>
      <c r="J337" s="1"/>
      <c r="K337" s="1"/>
      <c r="L337" s="1"/>
      <c r="M337" s="1"/>
      <c r="N337" s="1"/>
      <c r="O337" s="1"/>
      <c r="P337" s="1"/>
      <c r="Q337" s="94"/>
    </row>
    <row r="338" spans="1:17">
      <c r="A338" s="1"/>
      <c r="B338" s="1"/>
      <c r="C338" s="1"/>
      <c r="D338" s="1"/>
      <c r="E338" s="1"/>
      <c r="F338" s="1"/>
      <c r="G338" s="1"/>
      <c r="H338" s="1"/>
      <c r="I338" s="1"/>
      <c r="J338" s="1"/>
      <c r="K338" s="1"/>
      <c r="L338" s="1"/>
      <c r="M338" s="1"/>
      <c r="N338" s="1"/>
      <c r="O338" s="1"/>
      <c r="P338" s="1"/>
      <c r="Q338" s="94"/>
    </row>
    <row r="339" spans="1:17">
      <c r="A339" s="1"/>
      <c r="B339" s="1"/>
      <c r="C339" s="1"/>
      <c r="D339" s="1"/>
      <c r="E339" s="1"/>
      <c r="F339" s="1"/>
      <c r="G339" s="1"/>
      <c r="H339" s="1"/>
      <c r="I339" s="1"/>
      <c r="J339" s="1"/>
      <c r="K339" s="1"/>
      <c r="L339" s="1"/>
      <c r="M339" s="1"/>
      <c r="N339" s="1"/>
      <c r="O339" s="1"/>
      <c r="P339" s="1"/>
      <c r="Q339" s="94"/>
    </row>
    <row r="340" spans="1:17">
      <c r="A340" s="1"/>
      <c r="B340" s="1"/>
      <c r="C340" s="1"/>
      <c r="D340" s="1"/>
      <c r="E340" s="1"/>
      <c r="F340" s="1"/>
      <c r="G340" s="1"/>
      <c r="H340" s="1"/>
      <c r="I340" s="1"/>
      <c r="J340" s="1"/>
      <c r="K340" s="1"/>
      <c r="L340" s="1"/>
      <c r="M340" s="1"/>
      <c r="N340" s="1"/>
      <c r="O340" s="1"/>
      <c r="P340" s="1"/>
      <c r="Q340" s="94"/>
    </row>
    <row r="341" spans="1:17">
      <c r="A341" s="1"/>
      <c r="B341" s="1"/>
      <c r="C341" s="1"/>
      <c r="D341" s="1"/>
      <c r="E341" s="1"/>
      <c r="F341" s="1"/>
      <c r="G341" s="1"/>
      <c r="H341" s="1"/>
      <c r="I341" s="1"/>
      <c r="J341" s="1"/>
      <c r="K341" s="1"/>
      <c r="L341" s="1"/>
      <c r="M341" s="1"/>
      <c r="N341" s="1"/>
      <c r="O341" s="1"/>
      <c r="P341" s="1"/>
      <c r="Q341" s="94"/>
    </row>
    <row r="342" spans="1:17">
      <c r="A342" s="1"/>
      <c r="B342" s="1"/>
      <c r="C342" s="1"/>
      <c r="D342" s="1"/>
      <c r="E342" s="1"/>
      <c r="F342" s="1"/>
      <c r="G342" s="1"/>
      <c r="H342" s="1"/>
      <c r="I342" s="1"/>
      <c r="J342" s="1"/>
      <c r="K342" s="1"/>
      <c r="L342" s="1"/>
      <c r="M342" s="1"/>
      <c r="N342" s="1"/>
      <c r="O342" s="1"/>
      <c r="P342" s="1"/>
      <c r="Q342" s="94"/>
    </row>
    <row r="343" spans="1:17">
      <c r="A343" s="1"/>
      <c r="B343" s="1"/>
      <c r="C343" s="1"/>
      <c r="D343" s="1"/>
      <c r="E343" s="1"/>
      <c r="F343" s="1"/>
      <c r="G343" s="1"/>
      <c r="H343" s="1"/>
      <c r="I343" s="1"/>
      <c r="J343" s="1"/>
      <c r="K343" s="1"/>
      <c r="L343" s="1"/>
      <c r="M343" s="1"/>
      <c r="N343" s="1"/>
      <c r="O343" s="1"/>
      <c r="P343" s="1"/>
      <c r="Q343" s="94"/>
    </row>
    <row r="344" spans="1:17">
      <c r="A344" s="1"/>
      <c r="B344" s="1"/>
      <c r="C344" s="1"/>
      <c r="D344" s="1"/>
      <c r="E344" s="1"/>
      <c r="F344" s="1"/>
      <c r="G344" s="1"/>
      <c r="H344" s="1"/>
      <c r="I344" s="1"/>
      <c r="J344" s="1"/>
      <c r="K344" s="1"/>
      <c r="L344" s="1"/>
      <c r="M344" s="1"/>
      <c r="N344" s="1"/>
      <c r="O344" s="1"/>
      <c r="P344" s="1"/>
      <c r="Q344" s="94"/>
    </row>
    <row r="345" spans="1:17">
      <c r="A345" s="1"/>
      <c r="B345" s="1"/>
      <c r="C345" s="1"/>
      <c r="D345" s="1"/>
      <c r="E345" s="1"/>
      <c r="F345" s="1"/>
      <c r="G345" s="1"/>
      <c r="H345" s="1"/>
      <c r="I345" s="1"/>
      <c r="J345" s="1"/>
      <c r="K345" s="1"/>
      <c r="L345" s="1"/>
      <c r="M345" s="1"/>
      <c r="N345" s="1"/>
      <c r="O345" s="1"/>
      <c r="P345" s="1"/>
      <c r="Q345" s="94"/>
    </row>
    <row r="346" spans="1:17">
      <c r="A346" s="1"/>
      <c r="B346" s="1"/>
      <c r="C346" s="1"/>
      <c r="D346" s="1"/>
      <c r="E346" s="1"/>
      <c r="F346" s="1"/>
      <c r="G346" s="1"/>
      <c r="H346" s="1"/>
      <c r="I346" s="1"/>
      <c r="J346" s="1"/>
      <c r="K346" s="1"/>
      <c r="L346" s="1"/>
      <c r="M346" s="1"/>
      <c r="N346" s="1"/>
      <c r="O346" s="1"/>
      <c r="P346" s="1"/>
      <c r="Q346" s="94"/>
    </row>
    <row r="347" spans="1:17">
      <c r="A347" s="1"/>
      <c r="B347" s="1"/>
      <c r="C347" s="1"/>
      <c r="D347" s="1"/>
      <c r="E347" s="1"/>
      <c r="F347" s="1"/>
      <c r="G347" s="1"/>
      <c r="H347" s="1"/>
      <c r="I347" s="1"/>
      <c r="J347" s="1"/>
      <c r="K347" s="1"/>
      <c r="L347" s="1"/>
      <c r="M347" s="1"/>
      <c r="N347" s="1"/>
      <c r="O347" s="1"/>
      <c r="P347" s="1"/>
      <c r="Q347" s="94"/>
    </row>
    <row r="348" spans="1:17">
      <c r="A348" s="1"/>
      <c r="B348" s="1"/>
      <c r="C348" s="1"/>
      <c r="D348" s="1"/>
      <c r="E348" s="1"/>
      <c r="F348" s="1"/>
      <c r="G348" s="1"/>
      <c r="H348" s="1"/>
      <c r="I348" s="1"/>
      <c r="J348" s="1"/>
      <c r="K348" s="1"/>
      <c r="L348" s="1"/>
      <c r="M348" s="1"/>
      <c r="N348" s="1"/>
      <c r="O348" s="1"/>
      <c r="P348" s="1"/>
      <c r="Q348" s="94"/>
    </row>
    <row r="349" spans="1:17">
      <c r="A349" s="1"/>
      <c r="B349" s="1"/>
      <c r="C349" s="1"/>
      <c r="D349" s="1"/>
      <c r="E349" s="1"/>
      <c r="F349" s="1"/>
      <c r="G349" s="1"/>
      <c r="H349" s="1"/>
      <c r="I349" s="1"/>
      <c r="J349" s="1"/>
      <c r="K349" s="1"/>
      <c r="L349" s="1"/>
      <c r="M349" s="1"/>
      <c r="N349" s="1"/>
      <c r="O349" s="1"/>
      <c r="P349" s="1"/>
      <c r="Q349" s="94"/>
    </row>
    <row r="350" spans="1:17">
      <c r="A350" s="1"/>
      <c r="B350" s="1"/>
      <c r="C350" s="1"/>
      <c r="D350" s="1"/>
      <c r="E350" s="1"/>
      <c r="F350" s="1"/>
      <c r="G350" s="1"/>
      <c r="H350" s="1"/>
      <c r="I350" s="1"/>
      <c r="J350" s="1"/>
      <c r="K350" s="1"/>
      <c r="L350" s="1"/>
      <c r="M350" s="1"/>
      <c r="N350" s="1"/>
      <c r="O350" s="1"/>
      <c r="P350" s="1"/>
      <c r="Q350" s="94"/>
    </row>
    <row r="351" spans="1:17">
      <c r="A351" s="1"/>
      <c r="B351" s="1"/>
      <c r="C351" s="1"/>
      <c r="D351" s="1"/>
      <c r="E351" s="1"/>
      <c r="F351" s="1"/>
      <c r="G351" s="1"/>
      <c r="H351" s="1"/>
      <c r="I351" s="1"/>
      <c r="J351" s="1"/>
      <c r="K351" s="1"/>
      <c r="L351" s="1"/>
      <c r="M351" s="1"/>
      <c r="N351" s="1"/>
      <c r="O351" s="1"/>
      <c r="P351" s="1"/>
      <c r="Q351" s="94"/>
    </row>
    <row r="352" spans="1:17">
      <c r="A352" s="1"/>
      <c r="B352" s="1"/>
      <c r="C352" s="1"/>
      <c r="D352" s="1"/>
      <c r="E352" s="1"/>
      <c r="F352" s="1"/>
      <c r="G352" s="1"/>
      <c r="H352" s="1"/>
      <c r="I352" s="1"/>
      <c r="J352" s="1"/>
      <c r="K352" s="1"/>
      <c r="L352" s="1"/>
      <c r="M352" s="1"/>
      <c r="N352" s="1"/>
      <c r="O352" s="1"/>
      <c r="P352" s="1"/>
      <c r="Q352" s="94"/>
    </row>
    <row r="353" spans="1:17">
      <c r="A353" s="1"/>
      <c r="B353" s="1"/>
      <c r="C353" s="1"/>
      <c r="D353" s="1"/>
      <c r="E353" s="1"/>
      <c r="F353" s="1"/>
      <c r="G353" s="1"/>
      <c r="H353" s="1"/>
      <c r="I353" s="1"/>
      <c r="J353" s="1"/>
      <c r="K353" s="1"/>
      <c r="L353" s="1"/>
      <c r="M353" s="1"/>
      <c r="N353" s="1"/>
      <c r="O353" s="1"/>
      <c r="P353" s="1"/>
      <c r="Q353" s="94"/>
    </row>
    <row r="354" spans="1:17">
      <c r="A354" s="1"/>
      <c r="B354" s="1"/>
      <c r="C354" s="1"/>
      <c r="D354" s="1"/>
      <c r="E354" s="1"/>
      <c r="F354" s="1"/>
      <c r="G354" s="1"/>
      <c r="H354" s="1"/>
      <c r="I354" s="1"/>
      <c r="J354" s="1"/>
      <c r="K354" s="1"/>
      <c r="L354" s="1"/>
      <c r="M354" s="1"/>
      <c r="N354" s="1"/>
      <c r="O354" s="1"/>
      <c r="P354" s="1"/>
      <c r="Q354" s="94"/>
    </row>
    <row r="355" spans="1:17">
      <c r="A355" s="1"/>
      <c r="B355" s="1"/>
      <c r="C355" s="1"/>
      <c r="D355" s="1"/>
      <c r="E355" s="1"/>
      <c r="F355" s="1"/>
      <c r="G355" s="1"/>
      <c r="H355" s="1"/>
      <c r="I355" s="1"/>
      <c r="J355" s="1"/>
      <c r="K355" s="1"/>
      <c r="L355" s="1"/>
      <c r="M355" s="1"/>
      <c r="N355" s="1"/>
      <c r="O355" s="1"/>
      <c r="P355" s="1"/>
      <c r="Q355" s="94"/>
    </row>
    <row r="356" spans="1:17">
      <c r="A356" s="1"/>
      <c r="B356" s="1"/>
      <c r="C356" s="1"/>
      <c r="D356" s="1"/>
      <c r="E356" s="1"/>
      <c r="F356" s="1"/>
      <c r="G356" s="1"/>
      <c r="H356" s="1"/>
      <c r="I356" s="1"/>
      <c r="J356" s="1"/>
      <c r="K356" s="1"/>
      <c r="L356" s="1"/>
      <c r="M356" s="1"/>
      <c r="N356" s="1"/>
      <c r="O356" s="1"/>
      <c r="P356" s="1"/>
      <c r="Q356" s="94"/>
    </row>
    <row r="357" spans="1:17">
      <c r="A357" s="1"/>
      <c r="B357" s="1"/>
      <c r="C357" s="1"/>
      <c r="D357" s="1"/>
      <c r="E357" s="1"/>
      <c r="F357" s="1"/>
      <c r="G357" s="1"/>
      <c r="H357" s="1"/>
      <c r="I357" s="1"/>
      <c r="J357" s="1"/>
      <c r="K357" s="1"/>
      <c r="L357" s="1"/>
      <c r="M357" s="1"/>
      <c r="N357" s="1"/>
      <c r="O357" s="1"/>
      <c r="P357" s="1"/>
      <c r="Q357" s="94"/>
    </row>
    <row r="358" spans="1:17">
      <c r="A358" s="1"/>
      <c r="B358" s="1"/>
      <c r="C358" s="1"/>
      <c r="D358" s="1"/>
      <c r="E358" s="1"/>
      <c r="F358" s="1"/>
      <c r="G358" s="1"/>
      <c r="H358" s="1"/>
      <c r="I358" s="1"/>
      <c r="J358" s="1"/>
      <c r="K358" s="1"/>
      <c r="L358" s="1"/>
      <c r="M358" s="1"/>
      <c r="N358" s="1"/>
      <c r="O358" s="1"/>
      <c r="P358" s="1"/>
      <c r="Q358" s="94"/>
    </row>
    <row r="359" spans="1:17">
      <c r="A359" s="1"/>
      <c r="B359" s="1"/>
      <c r="C359" s="1"/>
      <c r="D359" s="1"/>
      <c r="E359" s="1"/>
      <c r="F359" s="1"/>
      <c r="G359" s="1"/>
      <c r="H359" s="1"/>
      <c r="I359" s="1"/>
      <c r="J359" s="1"/>
      <c r="K359" s="1"/>
      <c r="L359" s="1"/>
      <c r="M359" s="1"/>
      <c r="N359" s="1"/>
      <c r="O359" s="1"/>
      <c r="P359" s="1"/>
      <c r="Q359" s="94"/>
    </row>
    <row r="360" spans="1:17">
      <c r="A360" s="1"/>
      <c r="B360" s="1"/>
      <c r="C360" s="1"/>
      <c r="D360" s="1"/>
      <c r="E360" s="1"/>
      <c r="F360" s="1"/>
      <c r="G360" s="1"/>
      <c r="H360" s="1"/>
      <c r="I360" s="1"/>
      <c r="J360" s="1"/>
      <c r="K360" s="1"/>
      <c r="L360" s="1"/>
      <c r="M360" s="1"/>
      <c r="N360" s="1"/>
      <c r="O360" s="1"/>
      <c r="P360" s="1"/>
      <c r="Q360" s="94"/>
    </row>
    <row r="361" spans="1:17">
      <c r="A361" s="1"/>
      <c r="B361" s="1"/>
      <c r="C361" s="1"/>
      <c r="D361" s="1"/>
      <c r="E361" s="1"/>
      <c r="F361" s="1"/>
      <c r="G361" s="1"/>
      <c r="H361" s="1"/>
      <c r="I361" s="1"/>
      <c r="J361" s="1"/>
      <c r="K361" s="1"/>
      <c r="L361" s="1"/>
      <c r="M361" s="1"/>
      <c r="N361" s="1"/>
      <c r="O361" s="1"/>
      <c r="P361" s="1"/>
      <c r="Q361" s="94"/>
    </row>
    <row r="362" spans="1:17">
      <c r="A362" s="1"/>
      <c r="B362" s="1"/>
      <c r="C362" s="1"/>
      <c r="D362" s="1"/>
      <c r="E362" s="1"/>
      <c r="F362" s="1"/>
      <c r="G362" s="1"/>
      <c r="H362" s="1"/>
      <c r="I362" s="1"/>
      <c r="J362" s="1"/>
      <c r="K362" s="1"/>
      <c r="L362" s="1"/>
      <c r="M362" s="1"/>
      <c r="N362" s="1"/>
      <c r="O362" s="1"/>
      <c r="P362" s="1"/>
      <c r="Q362" s="94"/>
    </row>
    <row r="363" spans="1:17">
      <c r="A363" s="1"/>
      <c r="B363" s="1"/>
      <c r="C363" s="1"/>
      <c r="D363" s="1"/>
      <c r="E363" s="1"/>
      <c r="F363" s="1"/>
      <c r="G363" s="1"/>
      <c r="H363" s="1"/>
      <c r="I363" s="1"/>
      <c r="J363" s="1"/>
      <c r="K363" s="1"/>
      <c r="L363" s="1"/>
      <c r="M363" s="1"/>
      <c r="N363" s="1"/>
      <c r="O363" s="1"/>
      <c r="P363" s="1"/>
      <c r="Q363" s="94"/>
    </row>
    <row r="364" spans="1:17">
      <c r="A364" s="1"/>
      <c r="B364" s="1"/>
      <c r="C364" s="1"/>
      <c r="D364" s="1"/>
      <c r="E364" s="1"/>
      <c r="F364" s="1"/>
      <c r="G364" s="1"/>
      <c r="H364" s="1"/>
      <c r="I364" s="1"/>
      <c r="J364" s="1"/>
      <c r="K364" s="1"/>
      <c r="L364" s="1"/>
      <c r="M364" s="1"/>
      <c r="N364" s="1"/>
      <c r="O364" s="1"/>
      <c r="P364" s="1"/>
      <c r="Q364" s="94"/>
    </row>
    <row r="365" spans="1:17">
      <c r="A365" s="1"/>
      <c r="B365" s="1"/>
      <c r="C365" s="1"/>
      <c r="D365" s="1"/>
      <c r="E365" s="1"/>
      <c r="F365" s="1"/>
      <c r="G365" s="1"/>
      <c r="H365" s="1"/>
      <c r="I365" s="1"/>
      <c r="J365" s="1"/>
      <c r="K365" s="1"/>
      <c r="L365" s="1"/>
      <c r="M365" s="1"/>
      <c r="N365" s="1"/>
      <c r="O365" s="1"/>
      <c r="P365" s="1"/>
      <c r="Q365" s="94"/>
    </row>
    <row r="366" spans="1:17">
      <c r="A366" s="1"/>
      <c r="B366" s="1"/>
      <c r="C366" s="1"/>
      <c r="D366" s="1"/>
      <c r="E366" s="1"/>
      <c r="F366" s="1"/>
      <c r="G366" s="1"/>
      <c r="H366" s="1"/>
      <c r="I366" s="1"/>
      <c r="J366" s="1"/>
      <c r="K366" s="1"/>
      <c r="L366" s="1"/>
      <c r="M366" s="1"/>
      <c r="N366" s="1"/>
      <c r="O366" s="1"/>
      <c r="P366" s="1"/>
      <c r="Q366" s="94"/>
    </row>
    <row r="367" spans="1:17">
      <c r="A367" s="1"/>
      <c r="B367" s="1"/>
      <c r="C367" s="1"/>
      <c r="D367" s="1"/>
      <c r="E367" s="1"/>
      <c r="F367" s="1"/>
      <c r="G367" s="1"/>
      <c r="H367" s="1"/>
      <c r="I367" s="1"/>
      <c r="J367" s="1"/>
      <c r="K367" s="1"/>
      <c r="L367" s="1"/>
      <c r="M367" s="1"/>
      <c r="N367" s="1"/>
      <c r="O367" s="1"/>
      <c r="P367" s="1"/>
      <c r="Q367" s="94"/>
    </row>
    <row r="368" spans="1:17">
      <c r="A368" s="1"/>
      <c r="B368" s="1"/>
      <c r="C368" s="1"/>
      <c r="D368" s="1"/>
      <c r="E368" s="1"/>
      <c r="F368" s="1"/>
      <c r="G368" s="1"/>
      <c r="H368" s="1"/>
      <c r="I368" s="1"/>
      <c r="J368" s="1"/>
      <c r="K368" s="1"/>
      <c r="L368" s="1"/>
      <c r="M368" s="1"/>
      <c r="N368" s="1"/>
      <c r="O368" s="1"/>
      <c r="P368" s="1"/>
      <c r="Q368" s="94"/>
    </row>
    <row r="369" spans="1:17">
      <c r="A369" s="1"/>
      <c r="B369" s="1"/>
      <c r="C369" s="1"/>
      <c r="D369" s="1"/>
      <c r="E369" s="1"/>
      <c r="F369" s="1"/>
      <c r="G369" s="1"/>
      <c r="H369" s="1"/>
      <c r="I369" s="1"/>
      <c r="J369" s="1"/>
      <c r="K369" s="1"/>
      <c r="L369" s="1"/>
      <c r="M369" s="1"/>
      <c r="N369" s="1"/>
      <c r="O369" s="1"/>
      <c r="P369" s="1"/>
      <c r="Q369" s="94"/>
    </row>
    <row r="370" spans="1:17">
      <c r="A370" s="1"/>
      <c r="B370" s="1"/>
      <c r="C370" s="1"/>
      <c r="D370" s="1"/>
      <c r="E370" s="1"/>
      <c r="F370" s="1"/>
      <c r="G370" s="1"/>
      <c r="H370" s="1"/>
      <c r="I370" s="1"/>
      <c r="J370" s="1"/>
      <c r="K370" s="1"/>
      <c r="L370" s="1"/>
      <c r="M370" s="1"/>
      <c r="N370" s="1"/>
      <c r="O370" s="1"/>
      <c r="P370" s="1"/>
      <c r="Q370" s="94"/>
    </row>
    <row r="371" spans="1:17">
      <c r="A371" s="1"/>
      <c r="B371" s="1"/>
      <c r="C371" s="1"/>
      <c r="D371" s="1"/>
      <c r="E371" s="1"/>
      <c r="F371" s="1"/>
      <c r="G371" s="1"/>
      <c r="H371" s="1"/>
      <c r="I371" s="1"/>
      <c r="J371" s="1"/>
      <c r="K371" s="1"/>
      <c r="L371" s="1"/>
      <c r="M371" s="1"/>
      <c r="N371" s="1"/>
      <c r="O371" s="1"/>
      <c r="P371" s="1"/>
      <c r="Q371" s="94"/>
    </row>
    <row r="372" spans="1:17">
      <c r="A372" s="1"/>
      <c r="B372" s="1"/>
      <c r="C372" s="1"/>
      <c r="D372" s="1"/>
      <c r="E372" s="1"/>
      <c r="F372" s="1"/>
      <c r="G372" s="1"/>
      <c r="H372" s="1"/>
      <c r="I372" s="1"/>
      <c r="J372" s="1"/>
      <c r="K372" s="1"/>
      <c r="L372" s="1"/>
      <c r="M372" s="1"/>
      <c r="N372" s="1"/>
      <c r="O372" s="1"/>
      <c r="P372" s="1"/>
      <c r="Q372" s="94"/>
    </row>
    <row r="373" spans="1:17">
      <c r="A373" s="1"/>
      <c r="B373" s="1"/>
      <c r="C373" s="1"/>
      <c r="D373" s="1"/>
      <c r="E373" s="1"/>
      <c r="F373" s="1"/>
      <c r="G373" s="1"/>
      <c r="H373" s="1"/>
      <c r="I373" s="1"/>
      <c r="J373" s="1"/>
      <c r="K373" s="1"/>
      <c r="L373" s="1"/>
      <c r="M373" s="1"/>
      <c r="N373" s="1"/>
      <c r="O373" s="1"/>
      <c r="P373" s="1"/>
      <c r="Q373" s="94"/>
    </row>
    <row r="374" spans="1:17">
      <c r="A374" s="1"/>
      <c r="B374" s="1"/>
      <c r="C374" s="1"/>
      <c r="D374" s="1"/>
      <c r="E374" s="1"/>
      <c r="F374" s="1"/>
      <c r="G374" s="1"/>
      <c r="H374" s="1"/>
      <c r="I374" s="1"/>
      <c r="J374" s="1"/>
      <c r="K374" s="1"/>
      <c r="L374" s="1"/>
      <c r="M374" s="1"/>
      <c r="N374" s="1"/>
      <c r="O374" s="1"/>
      <c r="P374" s="1"/>
      <c r="Q374" s="94"/>
    </row>
    <row r="375" spans="1:17">
      <c r="A375" s="1"/>
      <c r="B375" s="1"/>
      <c r="C375" s="1"/>
      <c r="D375" s="1"/>
      <c r="E375" s="1"/>
      <c r="F375" s="1"/>
      <c r="G375" s="1"/>
      <c r="H375" s="1"/>
      <c r="I375" s="1"/>
      <c r="J375" s="1"/>
      <c r="K375" s="1"/>
      <c r="L375" s="1"/>
      <c r="M375" s="1"/>
      <c r="N375" s="1"/>
      <c r="O375" s="1"/>
      <c r="P375" s="1"/>
      <c r="Q375" s="94"/>
    </row>
    <row r="376" spans="1:17">
      <c r="A376" s="1"/>
      <c r="B376" s="1"/>
      <c r="C376" s="1"/>
      <c r="D376" s="1"/>
      <c r="E376" s="1"/>
      <c r="F376" s="1"/>
      <c r="G376" s="1"/>
      <c r="H376" s="1"/>
      <c r="I376" s="1"/>
      <c r="J376" s="1"/>
      <c r="K376" s="1"/>
      <c r="L376" s="1"/>
      <c r="M376" s="1"/>
      <c r="N376" s="1"/>
      <c r="O376" s="1"/>
      <c r="P376" s="1"/>
      <c r="Q376" s="94"/>
    </row>
    <row r="377" spans="1:17">
      <c r="A377" s="1"/>
      <c r="B377" s="1"/>
      <c r="C377" s="1"/>
      <c r="D377" s="1"/>
      <c r="E377" s="1"/>
      <c r="F377" s="1"/>
      <c r="G377" s="1"/>
      <c r="H377" s="1"/>
      <c r="I377" s="1"/>
      <c r="J377" s="1"/>
      <c r="K377" s="1"/>
      <c r="L377" s="1"/>
      <c r="M377" s="1"/>
      <c r="N377" s="1"/>
      <c r="O377" s="1"/>
      <c r="P377" s="1"/>
      <c r="Q377" s="94"/>
    </row>
    <row r="378" spans="1:17">
      <c r="A378" s="1"/>
      <c r="B378" s="1"/>
      <c r="C378" s="1"/>
      <c r="D378" s="1"/>
      <c r="E378" s="1"/>
      <c r="F378" s="1"/>
      <c r="G378" s="1"/>
      <c r="H378" s="1"/>
      <c r="I378" s="1"/>
      <c r="J378" s="1"/>
      <c r="K378" s="1"/>
      <c r="L378" s="1"/>
      <c r="M378" s="1"/>
      <c r="N378" s="1"/>
      <c r="O378" s="1"/>
      <c r="P378" s="1"/>
      <c r="Q378" s="94"/>
    </row>
    <row r="379" spans="1:17">
      <c r="A379" s="1"/>
      <c r="B379" s="1"/>
      <c r="C379" s="1"/>
      <c r="D379" s="1"/>
      <c r="E379" s="1"/>
      <c r="F379" s="1"/>
      <c r="G379" s="1"/>
      <c r="H379" s="1"/>
      <c r="I379" s="1"/>
      <c r="J379" s="1"/>
      <c r="K379" s="1"/>
      <c r="L379" s="1"/>
      <c r="M379" s="1"/>
      <c r="N379" s="1"/>
      <c r="O379" s="1"/>
      <c r="P379" s="1"/>
      <c r="Q379" s="94"/>
    </row>
    <row r="380" spans="1:17">
      <c r="A380" s="1"/>
      <c r="B380" s="1"/>
      <c r="C380" s="1"/>
      <c r="D380" s="1"/>
      <c r="E380" s="1"/>
      <c r="F380" s="1"/>
      <c r="G380" s="1"/>
      <c r="H380" s="1"/>
      <c r="I380" s="1"/>
      <c r="J380" s="1"/>
      <c r="K380" s="1"/>
      <c r="L380" s="1"/>
      <c r="M380" s="1"/>
      <c r="N380" s="1"/>
      <c r="O380" s="1"/>
      <c r="P380" s="1"/>
      <c r="Q380" s="94"/>
    </row>
    <row r="381" spans="1:17">
      <c r="A381" s="1"/>
      <c r="B381" s="1"/>
      <c r="C381" s="1"/>
      <c r="D381" s="1"/>
      <c r="E381" s="1"/>
      <c r="F381" s="1"/>
      <c r="G381" s="1"/>
      <c r="H381" s="1"/>
      <c r="I381" s="1"/>
      <c r="J381" s="1"/>
      <c r="K381" s="1"/>
      <c r="L381" s="1"/>
      <c r="M381" s="1"/>
      <c r="N381" s="1"/>
      <c r="O381" s="1"/>
      <c r="P381" s="1"/>
      <c r="Q381" s="94"/>
    </row>
    <row r="382" spans="1:17">
      <c r="A382" s="1"/>
      <c r="B382" s="1"/>
      <c r="C382" s="1"/>
      <c r="D382" s="1"/>
      <c r="E382" s="1"/>
      <c r="F382" s="1"/>
      <c r="G382" s="1"/>
      <c r="H382" s="1"/>
      <c r="I382" s="1"/>
      <c r="J382" s="1"/>
      <c r="K382" s="1"/>
      <c r="L382" s="1"/>
      <c r="M382" s="1"/>
      <c r="N382" s="1"/>
      <c r="O382" s="1"/>
      <c r="P382" s="1"/>
      <c r="Q382" s="94"/>
    </row>
    <row r="383" spans="1:17">
      <c r="A383" s="1"/>
      <c r="B383" s="1"/>
      <c r="C383" s="1"/>
      <c r="D383" s="1"/>
      <c r="E383" s="1"/>
      <c r="F383" s="1"/>
      <c r="G383" s="1"/>
      <c r="H383" s="1"/>
      <c r="I383" s="1"/>
      <c r="J383" s="1"/>
      <c r="K383" s="1"/>
      <c r="L383" s="1"/>
      <c r="M383" s="1"/>
      <c r="N383" s="1"/>
      <c r="O383" s="1"/>
      <c r="P383" s="1"/>
      <c r="Q383" s="94"/>
    </row>
    <row r="384" spans="1:17">
      <c r="A384" s="1"/>
      <c r="B384" s="1"/>
      <c r="C384" s="1"/>
      <c r="D384" s="1"/>
      <c r="E384" s="1"/>
      <c r="F384" s="1"/>
      <c r="G384" s="1"/>
      <c r="H384" s="1"/>
      <c r="I384" s="1"/>
      <c r="J384" s="1"/>
      <c r="K384" s="1"/>
      <c r="L384" s="1"/>
      <c r="M384" s="1"/>
      <c r="N384" s="1"/>
      <c r="O384" s="1"/>
      <c r="P384" s="1"/>
      <c r="Q384" s="94"/>
    </row>
    <row r="385" spans="1:17">
      <c r="A385" s="1"/>
      <c r="B385" s="1"/>
      <c r="C385" s="1"/>
      <c r="D385" s="1"/>
      <c r="E385" s="1"/>
      <c r="F385" s="1"/>
      <c r="G385" s="1"/>
      <c r="H385" s="1"/>
      <c r="I385" s="1"/>
      <c r="J385" s="1"/>
      <c r="K385" s="1"/>
      <c r="L385" s="1"/>
      <c r="M385" s="1"/>
      <c r="N385" s="1"/>
      <c r="O385" s="1"/>
      <c r="P385" s="1"/>
      <c r="Q385" s="94"/>
    </row>
    <row r="386" spans="1:17">
      <c r="A386" s="1"/>
      <c r="B386" s="1"/>
      <c r="C386" s="1"/>
      <c r="D386" s="1"/>
      <c r="E386" s="1"/>
      <c r="F386" s="1"/>
      <c r="G386" s="1"/>
      <c r="H386" s="1"/>
      <c r="I386" s="1"/>
      <c r="J386" s="1"/>
      <c r="K386" s="1"/>
      <c r="L386" s="1"/>
      <c r="M386" s="1"/>
      <c r="N386" s="1"/>
      <c r="O386" s="1"/>
      <c r="P386" s="1"/>
      <c r="Q386" s="94"/>
    </row>
    <row r="387" spans="1:17">
      <c r="A387" s="1"/>
      <c r="B387" s="1"/>
      <c r="C387" s="1"/>
      <c r="D387" s="1"/>
      <c r="E387" s="1"/>
      <c r="F387" s="1"/>
      <c r="G387" s="1"/>
      <c r="H387" s="1"/>
      <c r="I387" s="1"/>
      <c r="J387" s="1"/>
      <c r="K387" s="1"/>
      <c r="L387" s="1"/>
      <c r="M387" s="1"/>
      <c r="N387" s="1"/>
      <c r="O387" s="1"/>
      <c r="P387" s="1"/>
      <c r="Q387" s="94"/>
    </row>
    <row r="388" spans="1:17">
      <c r="A388" s="1"/>
      <c r="B388" s="1"/>
      <c r="C388" s="1"/>
      <c r="D388" s="1"/>
      <c r="E388" s="1"/>
      <c r="F388" s="1"/>
      <c r="G388" s="1"/>
      <c r="H388" s="1"/>
      <c r="I388" s="1"/>
      <c r="J388" s="1"/>
      <c r="K388" s="1"/>
      <c r="L388" s="1"/>
      <c r="M388" s="1"/>
      <c r="N388" s="1"/>
      <c r="O388" s="1"/>
      <c r="P388" s="1"/>
      <c r="Q388" s="94"/>
    </row>
    <row r="389" spans="1:17">
      <c r="A389" s="1"/>
      <c r="B389" s="1"/>
      <c r="C389" s="1"/>
      <c r="D389" s="1"/>
      <c r="E389" s="1"/>
      <c r="F389" s="1"/>
      <c r="G389" s="1"/>
      <c r="H389" s="1"/>
      <c r="I389" s="1"/>
      <c r="J389" s="1"/>
      <c r="K389" s="1"/>
      <c r="L389" s="1"/>
      <c r="M389" s="1"/>
      <c r="N389" s="1"/>
      <c r="O389" s="1"/>
      <c r="P389" s="1"/>
      <c r="Q389" s="94"/>
    </row>
    <row r="390" spans="1:17">
      <c r="A390" s="1"/>
      <c r="B390" s="1"/>
      <c r="C390" s="1"/>
      <c r="D390" s="1"/>
      <c r="E390" s="1"/>
      <c r="F390" s="1"/>
      <c r="G390" s="1"/>
      <c r="H390" s="1"/>
      <c r="I390" s="1"/>
      <c r="J390" s="1"/>
      <c r="K390" s="1"/>
      <c r="L390" s="1"/>
      <c r="M390" s="1"/>
      <c r="N390" s="1"/>
      <c r="O390" s="1"/>
      <c r="P390" s="1"/>
      <c r="Q390" s="94"/>
    </row>
    <row r="391" spans="1:17">
      <c r="A391" s="1"/>
      <c r="B391" s="1"/>
      <c r="C391" s="1"/>
      <c r="D391" s="1"/>
      <c r="E391" s="1"/>
      <c r="F391" s="1"/>
      <c r="G391" s="1"/>
      <c r="H391" s="1"/>
      <c r="I391" s="1"/>
      <c r="J391" s="1"/>
      <c r="K391" s="1"/>
      <c r="L391" s="1"/>
      <c r="M391" s="1"/>
      <c r="N391" s="1"/>
      <c r="O391" s="1"/>
      <c r="P391" s="1"/>
      <c r="Q391" s="94"/>
    </row>
    <row r="392" spans="1:17">
      <c r="A392" s="1"/>
      <c r="B392" s="1"/>
      <c r="C392" s="1"/>
      <c r="D392" s="1"/>
      <c r="E392" s="1"/>
      <c r="F392" s="1"/>
      <c r="G392" s="1"/>
      <c r="H392" s="1"/>
      <c r="I392" s="1"/>
      <c r="J392" s="1"/>
      <c r="K392" s="1"/>
      <c r="L392" s="1"/>
      <c r="M392" s="1"/>
      <c r="N392" s="1"/>
      <c r="O392" s="1"/>
      <c r="P392" s="1"/>
      <c r="Q392" s="94"/>
    </row>
    <row r="393" spans="1:17">
      <c r="A393" s="1"/>
      <c r="B393" s="1"/>
      <c r="C393" s="1"/>
      <c r="D393" s="1"/>
      <c r="E393" s="1"/>
      <c r="F393" s="1"/>
      <c r="G393" s="1"/>
      <c r="H393" s="1"/>
      <c r="I393" s="1"/>
      <c r="J393" s="1"/>
      <c r="K393" s="1"/>
      <c r="L393" s="1"/>
      <c r="M393" s="1"/>
      <c r="N393" s="1"/>
      <c r="O393" s="1"/>
      <c r="P393" s="1"/>
      <c r="Q393" s="94"/>
    </row>
    <row r="394" spans="1:17">
      <c r="A394" s="1"/>
      <c r="B394" s="1"/>
      <c r="C394" s="1"/>
      <c r="D394" s="1"/>
      <c r="E394" s="1"/>
      <c r="F394" s="1"/>
      <c r="G394" s="1"/>
      <c r="H394" s="1"/>
      <c r="I394" s="1"/>
      <c r="J394" s="1"/>
      <c r="K394" s="1"/>
      <c r="L394" s="1"/>
      <c r="M394" s="1"/>
      <c r="N394" s="1"/>
      <c r="O394" s="1"/>
      <c r="P394" s="1"/>
      <c r="Q394" s="94"/>
    </row>
    <row r="395" spans="1:17">
      <c r="A395" s="1"/>
      <c r="B395" s="1"/>
      <c r="C395" s="1"/>
      <c r="D395" s="1"/>
      <c r="E395" s="1"/>
      <c r="F395" s="1"/>
      <c r="G395" s="1"/>
      <c r="H395" s="1"/>
      <c r="I395" s="1"/>
      <c r="J395" s="1"/>
      <c r="K395" s="1"/>
      <c r="L395" s="1"/>
      <c r="M395" s="1"/>
      <c r="N395" s="1"/>
      <c r="O395" s="1"/>
      <c r="P395" s="1"/>
      <c r="Q395" s="94"/>
    </row>
    <row r="396" spans="1:17">
      <c r="A396" s="1"/>
      <c r="B396" s="1"/>
      <c r="C396" s="1"/>
      <c r="D396" s="1"/>
      <c r="E396" s="1"/>
      <c r="F396" s="1"/>
      <c r="G396" s="1"/>
      <c r="H396" s="1"/>
      <c r="I396" s="1"/>
      <c r="J396" s="1"/>
      <c r="K396" s="1"/>
      <c r="L396" s="1"/>
      <c r="M396" s="1"/>
      <c r="N396" s="1"/>
      <c r="O396" s="1"/>
      <c r="P396" s="1"/>
      <c r="Q396" s="94"/>
    </row>
    <row r="397" spans="1:17">
      <c r="A397" s="1"/>
      <c r="B397" s="1"/>
      <c r="C397" s="1"/>
      <c r="D397" s="1"/>
      <c r="E397" s="1"/>
      <c r="F397" s="1"/>
      <c r="G397" s="1"/>
      <c r="H397" s="1"/>
      <c r="I397" s="1"/>
      <c r="J397" s="1"/>
      <c r="K397" s="1"/>
      <c r="L397" s="1"/>
      <c r="M397" s="1"/>
      <c r="N397" s="1"/>
      <c r="O397" s="1"/>
      <c r="P397" s="1"/>
      <c r="Q397" s="94"/>
    </row>
    <row r="398" spans="1:17">
      <c r="A398" s="1"/>
      <c r="B398" s="1"/>
      <c r="C398" s="1"/>
      <c r="D398" s="1"/>
      <c r="E398" s="1"/>
      <c r="F398" s="1"/>
      <c r="G398" s="1"/>
      <c r="H398" s="1"/>
      <c r="I398" s="1"/>
      <c r="J398" s="1"/>
      <c r="K398" s="1"/>
      <c r="L398" s="1"/>
      <c r="M398" s="1"/>
      <c r="N398" s="1"/>
      <c r="O398" s="1"/>
      <c r="P398" s="1"/>
      <c r="Q398" s="94"/>
    </row>
    <row r="399" spans="1:17">
      <c r="A399" s="1"/>
      <c r="B399" s="1"/>
      <c r="C399" s="1"/>
      <c r="D399" s="1"/>
      <c r="E399" s="1"/>
      <c r="F399" s="1"/>
      <c r="G399" s="1"/>
      <c r="H399" s="1"/>
      <c r="I399" s="1"/>
      <c r="J399" s="1"/>
      <c r="K399" s="1"/>
      <c r="L399" s="1"/>
      <c r="M399" s="1"/>
      <c r="N399" s="1"/>
      <c r="O399" s="1"/>
      <c r="P399" s="1"/>
      <c r="Q399" s="94"/>
    </row>
    <row r="400" spans="1:17">
      <c r="A400" s="1"/>
      <c r="B400" s="1"/>
      <c r="C400" s="1"/>
      <c r="D400" s="1"/>
      <c r="E400" s="1"/>
      <c r="F400" s="1"/>
      <c r="G400" s="1"/>
      <c r="H400" s="1"/>
      <c r="I400" s="1"/>
      <c r="J400" s="1"/>
      <c r="K400" s="1"/>
      <c r="L400" s="1"/>
      <c r="M400" s="1"/>
      <c r="N400" s="1"/>
      <c r="O400" s="1"/>
      <c r="P400" s="1"/>
      <c r="Q400" s="94"/>
    </row>
    <row r="401" spans="1:17">
      <c r="A401" s="1"/>
      <c r="B401" s="1"/>
      <c r="C401" s="1"/>
      <c r="D401" s="1"/>
      <c r="E401" s="1"/>
      <c r="F401" s="1"/>
      <c r="G401" s="1"/>
      <c r="H401" s="1"/>
      <c r="I401" s="1"/>
      <c r="J401" s="1"/>
      <c r="K401" s="1"/>
      <c r="L401" s="1"/>
      <c r="M401" s="1"/>
      <c r="N401" s="1"/>
      <c r="O401" s="1"/>
      <c r="P401" s="1"/>
      <c r="Q401" s="94"/>
    </row>
    <row r="402" spans="1:17">
      <c r="A402" s="1"/>
      <c r="B402" s="1"/>
      <c r="C402" s="1"/>
      <c r="D402" s="1"/>
      <c r="E402" s="1"/>
      <c r="F402" s="1"/>
      <c r="G402" s="1"/>
      <c r="H402" s="1"/>
      <c r="I402" s="1"/>
      <c r="J402" s="1"/>
      <c r="K402" s="1"/>
      <c r="L402" s="1"/>
      <c r="M402" s="1"/>
      <c r="N402" s="1"/>
      <c r="O402" s="1"/>
      <c r="P402" s="1"/>
      <c r="Q402" s="94"/>
    </row>
    <row r="403" spans="1:17">
      <c r="A403" s="1"/>
      <c r="B403" s="1"/>
      <c r="C403" s="1"/>
      <c r="D403" s="1"/>
      <c r="E403" s="1"/>
      <c r="F403" s="1"/>
      <c r="G403" s="1"/>
      <c r="H403" s="1"/>
      <c r="I403" s="1"/>
      <c r="J403" s="1"/>
      <c r="K403" s="1"/>
      <c r="L403" s="1"/>
      <c r="M403" s="1"/>
      <c r="N403" s="1"/>
      <c r="O403" s="1"/>
      <c r="P403" s="1"/>
      <c r="Q403" s="94"/>
    </row>
    <row r="404" spans="1:17">
      <c r="A404" s="1"/>
      <c r="B404" s="1"/>
      <c r="C404" s="1"/>
      <c r="D404" s="1"/>
      <c r="E404" s="1"/>
      <c r="F404" s="1"/>
      <c r="G404" s="1"/>
      <c r="H404" s="1"/>
      <c r="I404" s="1"/>
      <c r="J404" s="1"/>
      <c r="K404" s="1"/>
      <c r="L404" s="1"/>
      <c r="M404" s="1"/>
      <c r="N404" s="1"/>
      <c r="O404" s="1"/>
      <c r="P404" s="1"/>
      <c r="Q404" s="94"/>
    </row>
    <row r="405" spans="1:17">
      <c r="A405" s="1"/>
      <c r="B405" s="1"/>
      <c r="C405" s="1"/>
      <c r="D405" s="1"/>
      <c r="E405" s="1"/>
      <c r="F405" s="1"/>
      <c r="G405" s="1"/>
      <c r="H405" s="1"/>
      <c r="I405" s="1"/>
      <c r="J405" s="1"/>
      <c r="K405" s="1"/>
      <c r="L405" s="1"/>
      <c r="M405" s="1"/>
      <c r="N405" s="1"/>
      <c r="O405" s="1"/>
      <c r="P405" s="1"/>
      <c r="Q405" s="94"/>
    </row>
    <row r="406" spans="1:17">
      <c r="A406" s="1"/>
      <c r="B406" s="1"/>
      <c r="C406" s="1"/>
      <c r="D406" s="1"/>
      <c r="E406" s="1"/>
      <c r="F406" s="1"/>
      <c r="G406" s="1"/>
      <c r="H406" s="1"/>
      <c r="I406" s="1"/>
      <c r="J406" s="1"/>
      <c r="K406" s="1"/>
      <c r="L406" s="1"/>
      <c r="M406" s="1"/>
      <c r="N406" s="1"/>
      <c r="O406" s="1"/>
      <c r="P406" s="1"/>
      <c r="Q406" s="94"/>
    </row>
    <row r="407" spans="1:17">
      <c r="A407" s="1"/>
      <c r="B407" s="1"/>
      <c r="C407" s="1"/>
      <c r="D407" s="1"/>
      <c r="E407" s="1"/>
      <c r="F407" s="1"/>
      <c r="G407" s="1"/>
      <c r="H407" s="1"/>
      <c r="I407" s="1"/>
      <c r="J407" s="1"/>
      <c r="K407" s="1"/>
      <c r="L407" s="1"/>
      <c r="M407" s="1"/>
      <c r="N407" s="1"/>
      <c r="O407" s="1"/>
      <c r="P407" s="1"/>
      <c r="Q407" s="94"/>
    </row>
    <row r="408" spans="1:17">
      <c r="A408" s="1"/>
      <c r="B408" s="1"/>
      <c r="C408" s="1"/>
      <c r="D408" s="1"/>
      <c r="E408" s="1"/>
      <c r="F408" s="1"/>
      <c r="G408" s="1"/>
      <c r="H408" s="1"/>
      <c r="I408" s="1"/>
      <c r="J408" s="1"/>
      <c r="K408" s="1"/>
      <c r="L408" s="1"/>
      <c r="M408" s="1"/>
      <c r="N408" s="1"/>
      <c r="O408" s="1"/>
      <c r="P408" s="1"/>
      <c r="Q408" s="94"/>
    </row>
    <row r="409" spans="1:17">
      <c r="A409" s="1"/>
      <c r="B409" s="1"/>
      <c r="C409" s="1"/>
      <c r="D409" s="1"/>
      <c r="E409" s="1"/>
      <c r="F409" s="1"/>
      <c r="G409" s="1"/>
      <c r="H409" s="1"/>
      <c r="I409" s="1"/>
      <c r="J409" s="1"/>
      <c r="K409" s="1"/>
      <c r="L409" s="1"/>
      <c r="M409" s="1"/>
      <c r="N409" s="1"/>
      <c r="O409" s="1"/>
      <c r="P409" s="1"/>
      <c r="Q409" s="94"/>
    </row>
    <row r="410" spans="1:17">
      <c r="A410" s="1"/>
      <c r="B410" s="1"/>
      <c r="C410" s="1"/>
      <c r="D410" s="1"/>
      <c r="E410" s="1"/>
      <c r="F410" s="1"/>
      <c r="G410" s="1"/>
      <c r="H410" s="1"/>
      <c r="I410" s="1"/>
      <c r="J410" s="1"/>
      <c r="K410" s="1"/>
      <c r="L410" s="1"/>
      <c r="M410" s="1"/>
      <c r="N410" s="1"/>
      <c r="O410" s="1"/>
      <c r="P410" s="1"/>
      <c r="Q410" s="94"/>
    </row>
    <row r="411" spans="1:17">
      <c r="A411" s="1"/>
      <c r="B411" s="1"/>
      <c r="C411" s="1"/>
      <c r="D411" s="1"/>
      <c r="E411" s="1"/>
      <c r="F411" s="1"/>
      <c r="G411" s="1"/>
      <c r="H411" s="1"/>
      <c r="I411" s="1"/>
      <c r="J411" s="1"/>
      <c r="K411" s="1"/>
      <c r="L411" s="1"/>
      <c r="M411" s="1"/>
      <c r="N411" s="1"/>
      <c r="O411" s="1"/>
      <c r="P411" s="1"/>
      <c r="Q411" s="94"/>
    </row>
    <row r="412" spans="1:17">
      <c r="A412" s="1"/>
      <c r="B412" s="1"/>
      <c r="C412" s="1"/>
      <c r="D412" s="1"/>
      <c r="E412" s="1"/>
      <c r="F412" s="1"/>
      <c r="G412" s="1"/>
      <c r="H412" s="1"/>
      <c r="I412" s="1"/>
      <c r="J412" s="1"/>
      <c r="K412" s="1"/>
      <c r="L412" s="1"/>
      <c r="M412" s="1"/>
      <c r="N412" s="1"/>
      <c r="O412" s="1"/>
      <c r="P412" s="1"/>
      <c r="Q412" s="94"/>
    </row>
    <row r="413" spans="1:17">
      <c r="A413" s="1"/>
      <c r="B413" s="1"/>
      <c r="C413" s="1"/>
      <c r="D413" s="1"/>
      <c r="E413" s="1"/>
      <c r="F413" s="1"/>
      <c r="G413" s="1"/>
      <c r="H413" s="1"/>
      <c r="I413" s="1"/>
      <c r="J413" s="1"/>
      <c r="K413" s="1"/>
      <c r="L413" s="1"/>
      <c r="M413" s="1"/>
      <c r="N413" s="1"/>
      <c r="O413" s="1"/>
      <c r="P413" s="1"/>
      <c r="Q413" s="94"/>
    </row>
    <row r="414" spans="1:17">
      <c r="A414" s="1"/>
      <c r="B414" s="1"/>
      <c r="C414" s="1"/>
      <c r="D414" s="1"/>
      <c r="E414" s="1"/>
      <c r="F414" s="1"/>
      <c r="G414" s="1"/>
      <c r="H414" s="1"/>
      <c r="I414" s="1"/>
      <c r="J414" s="1"/>
      <c r="K414" s="1"/>
      <c r="L414" s="1"/>
      <c r="M414" s="1"/>
      <c r="N414" s="1"/>
      <c r="O414" s="1"/>
      <c r="P414" s="1"/>
      <c r="Q414" s="94"/>
    </row>
    <row r="415" spans="1:17">
      <c r="A415" s="1"/>
      <c r="B415" s="1"/>
      <c r="C415" s="1"/>
      <c r="D415" s="1"/>
      <c r="E415" s="1"/>
      <c r="F415" s="1"/>
      <c r="G415" s="1"/>
      <c r="H415" s="1"/>
      <c r="I415" s="1"/>
      <c r="J415" s="1"/>
      <c r="K415" s="1"/>
      <c r="L415" s="1"/>
      <c r="M415" s="1"/>
      <c r="N415" s="1"/>
      <c r="O415" s="1"/>
      <c r="P415" s="1"/>
      <c r="Q415" s="94"/>
    </row>
    <row r="416" spans="1:17">
      <c r="A416" s="1"/>
      <c r="B416" s="1"/>
      <c r="C416" s="1"/>
      <c r="D416" s="1"/>
      <c r="E416" s="1"/>
      <c r="F416" s="1"/>
      <c r="G416" s="1"/>
      <c r="H416" s="1"/>
      <c r="I416" s="1"/>
      <c r="J416" s="1"/>
      <c r="K416" s="1"/>
      <c r="L416" s="1"/>
      <c r="M416" s="1"/>
      <c r="N416" s="1"/>
      <c r="O416" s="1"/>
      <c r="P416" s="1"/>
      <c r="Q416" s="94"/>
    </row>
    <row r="417" spans="1:17">
      <c r="A417" s="1"/>
      <c r="B417" s="1"/>
      <c r="C417" s="1"/>
      <c r="D417" s="1"/>
      <c r="E417" s="1"/>
      <c r="F417" s="1"/>
      <c r="G417" s="1"/>
      <c r="H417" s="1"/>
      <c r="I417" s="1"/>
      <c r="J417" s="1"/>
      <c r="K417" s="1"/>
      <c r="L417" s="1"/>
      <c r="M417" s="1"/>
      <c r="N417" s="1"/>
      <c r="O417" s="1"/>
      <c r="P417" s="1"/>
      <c r="Q417" s="94"/>
    </row>
    <row r="418" spans="1:17">
      <c r="A418" s="1"/>
      <c r="B418" s="1"/>
      <c r="C418" s="1"/>
      <c r="D418" s="1"/>
      <c r="E418" s="1"/>
      <c r="F418" s="1"/>
      <c r="G418" s="1"/>
      <c r="H418" s="1"/>
      <c r="I418" s="1"/>
      <c r="J418" s="1"/>
      <c r="K418" s="1"/>
      <c r="L418" s="1"/>
      <c r="M418" s="1"/>
      <c r="N418" s="1"/>
      <c r="O418" s="1"/>
      <c r="P418" s="1"/>
      <c r="Q418" s="94"/>
    </row>
    <row r="419" spans="1:17">
      <c r="A419" s="1"/>
      <c r="B419" s="1"/>
      <c r="C419" s="1"/>
      <c r="D419" s="1"/>
      <c r="E419" s="1"/>
      <c r="F419" s="1"/>
      <c r="G419" s="1"/>
      <c r="H419" s="1"/>
      <c r="I419" s="1"/>
      <c r="J419" s="1"/>
      <c r="K419" s="1"/>
      <c r="L419" s="1"/>
      <c r="M419" s="1"/>
      <c r="N419" s="1"/>
      <c r="O419" s="1"/>
      <c r="P419" s="1"/>
      <c r="Q419" s="94"/>
    </row>
    <row r="420" spans="1:17">
      <c r="A420" s="1"/>
      <c r="B420" s="1"/>
      <c r="C420" s="1"/>
      <c r="D420" s="1"/>
      <c r="E420" s="1"/>
      <c r="F420" s="1"/>
      <c r="G420" s="1"/>
      <c r="H420" s="1"/>
      <c r="I420" s="1"/>
      <c r="J420" s="1"/>
      <c r="K420" s="1"/>
      <c r="L420" s="1"/>
      <c r="M420" s="1"/>
      <c r="N420" s="1"/>
      <c r="O420" s="1"/>
      <c r="P420" s="1"/>
      <c r="Q420" s="94"/>
    </row>
    <row r="421" spans="1:17">
      <c r="A421" s="1"/>
      <c r="B421" s="1"/>
      <c r="C421" s="1"/>
      <c r="D421" s="1"/>
      <c r="E421" s="1"/>
      <c r="F421" s="1"/>
      <c r="G421" s="1"/>
      <c r="H421" s="1"/>
      <c r="I421" s="1"/>
      <c r="J421" s="1"/>
      <c r="K421" s="1"/>
      <c r="L421" s="1"/>
      <c r="M421" s="1"/>
      <c r="N421" s="1"/>
      <c r="O421" s="1"/>
      <c r="P421" s="1"/>
      <c r="Q421" s="94"/>
    </row>
    <row r="422" spans="1:17">
      <c r="A422" s="1"/>
      <c r="B422" s="1"/>
      <c r="C422" s="1"/>
      <c r="D422" s="1"/>
      <c r="E422" s="1"/>
      <c r="F422" s="1"/>
      <c r="G422" s="1"/>
      <c r="H422" s="1"/>
      <c r="I422" s="1"/>
      <c r="J422" s="1"/>
      <c r="K422" s="1"/>
      <c r="L422" s="1"/>
      <c r="M422" s="1"/>
      <c r="N422" s="1"/>
      <c r="O422" s="1"/>
      <c r="P422" s="1"/>
      <c r="Q422" s="94"/>
    </row>
    <row r="423" spans="1:17">
      <c r="A423" s="1"/>
      <c r="B423" s="1"/>
      <c r="C423" s="1"/>
      <c r="D423" s="1"/>
      <c r="E423" s="1"/>
      <c r="F423" s="1"/>
      <c r="G423" s="1"/>
      <c r="H423" s="1"/>
      <c r="I423" s="1"/>
      <c r="J423" s="1"/>
      <c r="K423" s="1"/>
      <c r="L423" s="1"/>
      <c r="M423" s="1"/>
      <c r="N423" s="1"/>
      <c r="O423" s="1"/>
      <c r="P423" s="1"/>
      <c r="Q423" s="94"/>
    </row>
    <row r="424" spans="1:17">
      <c r="A424" s="1"/>
      <c r="B424" s="1"/>
      <c r="C424" s="1"/>
      <c r="D424" s="1"/>
      <c r="E424" s="1"/>
      <c r="F424" s="1"/>
      <c r="G424" s="1"/>
      <c r="H424" s="1"/>
      <c r="I424" s="1"/>
      <c r="J424" s="1"/>
      <c r="K424" s="1"/>
      <c r="L424" s="1"/>
      <c r="M424" s="1"/>
      <c r="N424" s="1"/>
      <c r="O424" s="1"/>
      <c r="P424" s="1"/>
      <c r="Q424" s="94"/>
    </row>
    <row r="425" spans="1:17">
      <c r="A425" s="1"/>
      <c r="B425" s="1"/>
      <c r="C425" s="1"/>
      <c r="D425" s="1"/>
      <c r="E425" s="1"/>
      <c r="F425" s="1"/>
      <c r="G425" s="1"/>
      <c r="H425" s="1"/>
      <c r="I425" s="1"/>
      <c r="J425" s="1"/>
      <c r="K425" s="1"/>
      <c r="L425" s="1"/>
      <c r="M425" s="1"/>
      <c r="N425" s="1"/>
      <c r="O425" s="1"/>
      <c r="P425" s="1"/>
      <c r="Q425" s="94"/>
    </row>
    <row r="426" spans="1:17">
      <c r="A426" s="1"/>
      <c r="B426" s="1"/>
      <c r="C426" s="1"/>
      <c r="D426" s="1"/>
      <c r="E426" s="1"/>
      <c r="F426" s="1"/>
      <c r="G426" s="1"/>
      <c r="H426" s="1"/>
      <c r="I426" s="1"/>
      <c r="J426" s="1"/>
      <c r="K426" s="1"/>
      <c r="L426" s="1"/>
      <c r="M426" s="1"/>
      <c r="N426" s="1"/>
      <c r="O426" s="1"/>
      <c r="P426" s="1"/>
      <c r="Q426" s="94"/>
    </row>
    <row r="427" spans="1:17">
      <c r="A427" s="1"/>
      <c r="B427" s="1"/>
      <c r="C427" s="1"/>
      <c r="D427" s="1"/>
      <c r="E427" s="1"/>
      <c r="F427" s="1"/>
      <c r="G427" s="1"/>
      <c r="H427" s="1"/>
      <c r="I427" s="1"/>
      <c r="J427" s="1"/>
      <c r="K427" s="1"/>
      <c r="L427" s="1"/>
      <c r="M427" s="1"/>
      <c r="N427" s="1"/>
      <c r="O427" s="1"/>
      <c r="P427" s="1"/>
      <c r="Q427" s="94"/>
    </row>
    <row r="428" spans="1:17">
      <c r="A428" s="1"/>
      <c r="B428" s="1"/>
      <c r="C428" s="1"/>
      <c r="D428" s="1"/>
      <c r="E428" s="1"/>
      <c r="F428" s="1"/>
      <c r="G428" s="1"/>
      <c r="H428" s="1"/>
      <c r="I428" s="1"/>
      <c r="J428" s="1"/>
      <c r="K428" s="1"/>
      <c r="L428" s="1"/>
      <c r="M428" s="1"/>
      <c r="N428" s="1"/>
      <c r="O428" s="1"/>
      <c r="P428" s="1"/>
      <c r="Q428" s="94"/>
    </row>
    <row r="429" spans="1:17">
      <c r="A429" s="1"/>
      <c r="B429" s="1"/>
      <c r="C429" s="1"/>
      <c r="D429" s="1"/>
      <c r="E429" s="1"/>
      <c r="F429" s="1"/>
      <c r="G429" s="1"/>
      <c r="H429" s="1"/>
      <c r="I429" s="1"/>
      <c r="J429" s="1"/>
      <c r="K429" s="1"/>
      <c r="L429" s="1"/>
      <c r="M429" s="1"/>
      <c r="N429" s="1"/>
      <c r="O429" s="1"/>
      <c r="P429" s="1"/>
      <c r="Q429" s="94"/>
    </row>
    <row r="430" spans="1:17">
      <c r="A430" s="1"/>
      <c r="B430" s="1"/>
      <c r="C430" s="1"/>
      <c r="D430" s="1"/>
      <c r="E430" s="1"/>
      <c r="F430" s="1"/>
      <c r="G430" s="1"/>
      <c r="H430" s="1"/>
      <c r="I430" s="1"/>
      <c r="J430" s="1"/>
      <c r="K430" s="1"/>
      <c r="L430" s="1"/>
      <c r="M430" s="1"/>
      <c r="N430" s="1"/>
      <c r="O430" s="1"/>
      <c r="P430" s="1"/>
      <c r="Q430" s="94"/>
    </row>
    <row r="431" spans="1:17">
      <c r="A431" s="1"/>
      <c r="B431" s="1"/>
      <c r="C431" s="1"/>
      <c r="D431" s="1"/>
      <c r="E431" s="1"/>
      <c r="F431" s="1"/>
      <c r="G431" s="1"/>
      <c r="H431" s="1"/>
      <c r="I431" s="1"/>
      <c r="J431" s="1"/>
      <c r="K431" s="1"/>
      <c r="L431" s="1"/>
      <c r="M431" s="1"/>
      <c r="N431" s="1"/>
      <c r="O431" s="1"/>
      <c r="P431" s="1"/>
      <c r="Q431" s="94"/>
    </row>
    <row r="432" spans="1:17">
      <c r="A432" s="1"/>
      <c r="B432" s="1"/>
      <c r="C432" s="1"/>
      <c r="D432" s="1"/>
      <c r="E432" s="1"/>
      <c r="F432" s="1"/>
      <c r="G432" s="1"/>
      <c r="H432" s="1"/>
      <c r="I432" s="1"/>
      <c r="J432" s="1"/>
      <c r="K432" s="1"/>
      <c r="L432" s="1"/>
      <c r="M432" s="1"/>
      <c r="N432" s="1"/>
      <c r="O432" s="1"/>
      <c r="P432" s="1"/>
      <c r="Q432" s="94"/>
    </row>
    <row r="433" spans="1:17">
      <c r="A433" s="1"/>
      <c r="B433" s="1"/>
      <c r="C433" s="1"/>
      <c r="D433" s="1"/>
      <c r="E433" s="1"/>
      <c r="F433" s="1"/>
      <c r="G433" s="1"/>
      <c r="H433" s="1"/>
      <c r="I433" s="1"/>
      <c r="J433" s="1"/>
      <c r="K433" s="1"/>
      <c r="L433" s="1"/>
      <c r="M433" s="1"/>
      <c r="N433" s="1"/>
      <c r="O433" s="1"/>
      <c r="P433" s="1"/>
      <c r="Q433" s="94"/>
    </row>
    <row r="434" spans="1:17">
      <c r="A434" s="1"/>
      <c r="B434" s="1"/>
      <c r="C434" s="1"/>
      <c r="D434" s="1"/>
      <c r="E434" s="1"/>
      <c r="F434" s="1"/>
      <c r="G434" s="1"/>
      <c r="H434" s="1"/>
      <c r="I434" s="1"/>
      <c r="J434" s="1"/>
      <c r="K434" s="1"/>
      <c r="L434" s="1"/>
      <c r="M434" s="1"/>
      <c r="N434" s="1"/>
      <c r="O434" s="1"/>
      <c r="P434" s="1"/>
      <c r="Q434" s="94"/>
    </row>
    <row r="435" spans="1:17">
      <c r="A435" s="1"/>
      <c r="B435" s="1"/>
      <c r="C435" s="1"/>
      <c r="D435" s="1"/>
      <c r="E435" s="1"/>
      <c r="F435" s="1"/>
      <c r="G435" s="1"/>
      <c r="H435" s="1"/>
      <c r="I435" s="1"/>
      <c r="J435" s="1"/>
      <c r="K435" s="1"/>
      <c r="L435" s="1"/>
      <c r="M435" s="1"/>
      <c r="N435" s="1"/>
      <c r="O435" s="1"/>
      <c r="P435" s="1"/>
      <c r="Q435" s="94"/>
    </row>
    <row r="436" spans="1:17">
      <c r="A436" s="1"/>
      <c r="B436" s="1"/>
      <c r="C436" s="1"/>
      <c r="D436" s="1"/>
      <c r="E436" s="1"/>
      <c r="F436" s="1"/>
      <c r="G436" s="1"/>
      <c r="H436" s="1"/>
      <c r="I436" s="1"/>
      <c r="J436" s="1"/>
      <c r="K436" s="1"/>
      <c r="L436" s="1"/>
      <c r="M436" s="1"/>
      <c r="N436" s="1"/>
      <c r="O436" s="1"/>
      <c r="P436" s="1"/>
      <c r="Q436" s="94"/>
    </row>
    <row r="437" spans="1:17">
      <c r="A437" s="1"/>
      <c r="B437" s="1"/>
      <c r="C437" s="1"/>
      <c r="D437" s="1"/>
      <c r="E437" s="1"/>
      <c r="F437" s="1"/>
      <c r="G437" s="1"/>
      <c r="H437" s="1"/>
      <c r="I437" s="1"/>
      <c r="J437" s="1"/>
      <c r="K437" s="1"/>
      <c r="L437" s="1"/>
      <c r="M437" s="1"/>
      <c r="N437" s="1"/>
      <c r="O437" s="1"/>
      <c r="P437" s="1"/>
      <c r="Q437" s="94"/>
    </row>
    <row r="438" spans="1:17">
      <c r="A438" s="1"/>
      <c r="B438" s="1"/>
      <c r="C438" s="1"/>
      <c r="D438" s="1"/>
      <c r="E438" s="1"/>
      <c r="F438" s="1"/>
      <c r="G438" s="1"/>
      <c r="H438" s="1"/>
      <c r="I438" s="1"/>
      <c r="J438" s="1"/>
      <c r="K438" s="1"/>
      <c r="L438" s="1"/>
      <c r="M438" s="1"/>
      <c r="N438" s="1"/>
      <c r="O438" s="1"/>
      <c r="P438" s="1"/>
      <c r="Q438" s="94"/>
    </row>
    <row r="439" spans="1:17">
      <c r="A439" s="1"/>
      <c r="B439" s="1"/>
      <c r="C439" s="1"/>
      <c r="D439" s="1"/>
      <c r="E439" s="1"/>
      <c r="F439" s="1"/>
      <c r="G439" s="1"/>
      <c r="H439" s="1"/>
      <c r="I439" s="1"/>
      <c r="J439" s="1"/>
      <c r="K439" s="1"/>
      <c r="L439" s="1"/>
      <c r="M439" s="1"/>
      <c r="N439" s="1"/>
      <c r="O439" s="1"/>
      <c r="P439" s="1"/>
      <c r="Q439" s="94"/>
    </row>
    <row r="440" spans="1:17">
      <c r="A440" s="1"/>
      <c r="B440" s="1"/>
      <c r="C440" s="1"/>
      <c r="D440" s="1"/>
      <c r="E440" s="1"/>
      <c r="F440" s="1"/>
      <c r="G440" s="1"/>
      <c r="H440" s="1"/>
      <c r="I440" s="1"/>
      <c r="J440" s="1"/>
      <c r="K440" s="1"/>
      <c r="L440" s="1"/>
      <c r="M440" s="1"/>
      <c r="N440" s="1"/>
      <c r="O440" s="1"/>
      <c r="P440" s="1"/>
      <c r="Q440" s="94"/>
    </row>
    <row r="441" spans="1:17">
      <c r="A441" s="1"/>
      <c r="B441" s="1"/>
      <c r="C441" s="1"/>
      <c r="D441" s="1"/>
      <c r="E441" s="1"/>
      <c r="F441" s="1"/>
      <c r="G441" s="1"/>
      <c r="H441" s="1"/>
      <c r="I441" s="1"/>
      <c r="J441" s="1"/>
      <c r="K441" s="1"/>
      <c r="L441" s="1"/>
      <c r="M441" s="1"/>
      <c r="N441" s="1"/>
      <c r="O441" s="1"/>
      <c r="P441" s="1"/>
      <c r="Q441" s="94"/>
    </row>
    <row r="442" spans="1:17">
      <c r="A442" s="1"/>
      <c r="B442" s="1"/>
      <c r="C442" s="1"/>
      <c r="D442" s="1"/>
      <c r="E442" s="1"/>
      <c r="F442" s="1"/>
      <c r="G442" s="1"/>
      <c r="H442" s="1"/>
      <c r="I442" s="1"/>
      <c r="J442" s="1"/>
      <c r="K442" s="1"/>
      <c r="L442" s="1"/>
      <c r="M442" s="1"/>
      <c r="N442" s="1"/>
      <c r="O442" s="1"/>
      <c r="P442" s="1"/>
      <c r="Q442" s="94"/>
    </row>
    <row r="443" spans="1:17">
      <c r="A443" s="1"/>
      <c r="B443" s="1"/>
      <c r="C443" s="1"/>
      <c r="D443" s="1"/>
      <c r="E443" s="1"/>
      <c r="F443" s="1"/>
      <c r="G443" s="1"/>
      <c r="H443" s="1"/>
      <c r="I443" s="1"/>
      <c r="J443" s="1"/>
      <c r="K443" s="1"/>
      <c r="L443" s="1"/>
      <c r="M443" s="1"/>
      <c r="N443" s="1"/>
      <c r="O443" s="1"/>
      <c r="P443" s="1"/>
      <c r="Q443" s="94"/>
    </row>
    <row r="444" spans="1:17">
      <c r="A444" s="1"/>
      <c r="B444" s="1"/>
      <c r="C444" s="1"/>
      <c r="D444" s="1"/>
      <c r="E444" s="1"/>
      <c r="F444" s="1"/>
      <c r="G444" s="1"/>
      <c r="H444" s="1"/>
      <c r="I444" s="1"/>
      <c r="J444" s="1"/>
      <c r="K444" s="1"/>
      <c r="L444" s="1"/>
      <c r="M444" s="1"/>
      <c r="N444" s="1"/>
      <c r="O444" s="1"/>
      <c r="P444" s="1"/>
      <c r="Q444" s="94"/>
    </row>
    <row r="445" spans="1:17">
      <c r="A445" s="1"/>
      <c r="B445" s="1"/>
      <c r="C445" s="1"/>
      <c r="D445" s="1"/>
      <c r="E445" s="1"/>
      <c r="F445" s="1"/>
      <c r="G445" s="1"/>
      <c r="H445" s="1"/>
      <c r="I445" s="1"/>
      <c r="J445" s="1"/>
      <c r="K445" s="1"/>
      <c r="L445" s="1"/>
      <c r="M445" s="1"/>
      <c r="N445" s="1"/>
      <c r="O445" s="1"/>
      <c r="P445" s="1"/>
      <c r="Q445" s="94"/>
    </row>
    <row r="446" spans="1:17">
      <c r="A446" s="1"/>
      <c r="B446" s="1"/>
      <c r="C446" s="1"/>
      <c r="D446" s="1"/>
      <c r="E446" s="1"/>
      <c r="F446" s="1"/>
      <c r="G446" s="1"/>
      <c r="H446" s="1"/>
      <c r="I446" s="1"/>
      <c r="J446" s="1"/>
      <c r="K446" s="1"/>
      <c r="L446" s="1"/>
      <c r="M446" s="1"/>
      <c r="N446" s="1"/>
      <c r="O446" s="1"/>
      <c r="P446" s="1"/>
      <c r="Q446" s="94"/>
    </row>
    <row r="447" spans="1:17">
      <c r="A447" s="1"/>
      <c r="B447" s="1"/>
      <c r="C447" s="1"/>
      <c r="D447" s="1"/>
      <c r="E447" s="1"/>
      <c r="F447" s="1"/>
      <c r="G447" s="1"/>
      <c r="H447" s="1"/>
      <c r="I447" s="1"/>
      <c r="J447" s="1"/>
      <c r="K447" s="1"/>
      <c r="L447" s="1"/>
      <c r="M447" s="1"/>
      <c r="N447" s="1"/>
      <c r="O447" s="1"/>
      <c r="P447" s="1"/>
      <c r="Q447" s="94"/>
    </row>
    <row r="448" spans="1:17">
      <c r="A448" s="1"/>
      <c r="B448" s="1"/>
      <c r="C448" s="1"/>
      <c r="D448" s="1"/>
      <c r="E448" s="1"/>
      <c r="F448" s="1"/>
      <c r="G448" s="1"/>
      <c r="H448" s="1"/>
      <c r="I448" s="1"/>
      <c r="J448" s="1"/>
      <c r="K448" s="1"/>
      <c r="L448" s="1"/>
      <c r="M448" s="1"/>
      <c r="N448" s="1"/>
      <c r="O448" s="1"/>
      <c r="P448" s="1"/>
      <c r="Q448" s="94"/>
    </row>
    <row r="449" spans="1:17">
      <c r="A449" s="1"/>
      <c r="B449" s="1"/>
      <c r="C449" s="1"/>
      <c r="D449" s="1"/>
      <c r="E449" s="1"/>
      <c r="F449" s="1"/>
      <c r="G449" s="1"/>
      <c r="H449" s="1"/>
      <c r="I449" s="1"/>
      <c r="J449" s="1"/>
      <c r="K449" s="1"/>
      <c r="L449" s="1"/>
      <c r="M449" s="1"/>
      <c r="N449" s="1"/>
      <c r="O449" s="1"/>
      <c r="P449" s="1"/>
      <c r="Q449" s="94"/>
    </row>
    <row r="450" spans="1:17">
      <c r="A450" s="1"/>
      <c r="B450" s="1"/>
      <c r="C450" s="1"/>
      <c r="D450" s="1"/>
      <c r="E450" s="1"/>
      <c r="F450" s="1"/>
      <c r="G450" s="1"/>
      <c r="H450" s="1"/>
      <c r="I450" s="1"/>
      <c r="J450" s="1"/>
      <c r="K450" s="1"/>
      <c r="L450" s="1"/>
      <c r="M450" s="1"/>
      <c r="N450" s="1"/>
      <c r="O450" s="1"/>
      <c r="P450" s="1"/>
      <c r="Q450" s="94"/>
    </row>
    <row r="451" spans="1:17">
      <c r="A451" s="1"/>
      <c r="B451" s="1"/>
      <c r="C451" s="1"/>
      <c r="D451" s="1"/>
      <c r="E451" s="1"/>
      <c r="F451" s="1"/>
      <c r="G451" s="1"/>
      <c r="H451" s="1"/>
      <c r="I451" s="1"/>
      <c r="J451" s="1"/>
      <c r="K451" s="1"/>
      <c r="L451" s="1"/>
      <c r="M451" s="1"/>
      <c r="N451" s="1"/>
      <c r="O451" s="1"/>
      <c r="P451" s="1"/>
      <c r="Q451" s="94"/>
    </row>
    <row r="452" spans="1:17">
      <c r="A452" s="1"/>
      <c r="B452" s="1"/>
      <c r="C452" s="1"/>
      <c r="D452" s="1"/>
      <c r="E452" s="1"/>
      <c r="F452" s="1"/>
      <c r="G452" s="1"/>
      <c r="H452" s="1"/>
      <c r="I452" s="1"/>
      <c r="J452" s="1"/>
      <c r="K452" s="1"/>
      <c r="L452" s="1"/>
      <c r="M452" s="1"/>
      <c r="N452" s="1"/>
      <c r="O452" s="1"/>
      <c r="P452" s="1"/>
      <c r="Q452" s="94"/>
    </row>
    <row r="453" spans="1:17">
      <c r="A453" s="1"/>
      <c r="B453" s="1"/>
      <c r="C453" s="1"/>
      <c r="D453" s="1"/>
      <c r="E453" s="1"/>
      <c r="F453" s="1"/>
      <c r="G453" s="1"/>
      <c r="H453" s="1"/>
      <c r="I453" s="1"/>
      <c r="J453" s="1"/>
      <c r="K453" s="1"/>
      <c r="L453" s="1"/>
      <c r="M453" s="1"/>
      <c r="N453" s="1"/>
      <c r="O453" s="1"/>
      <c r="P453" s="1"/>
      <c r="Q453" s="94"/>
    </row>
    <row r="454" spans="1:17">
      <c r="A454" s="1"/>
      <c r="B454" s="1"/>
      <c r="C454" s="1"/>
      <c r="D454" s="1"/>
      <c r="E454" s="1"/>
      <c r="F454" s="1"/>
      <c r="G454" s="1"/>
      <c r="H454" s="1"/>
      <c r="I454" s="1"/>
      <c r="J454" s="1"/>
      <c r="K454" s="1"/>
      <c r="L454" s="1"/>
      <c r="M454" s="1"/>
      <c r="N454" s="1"/>
      <c r="O454" s="1"/>
      <c r="P454" s="1"/>
      <c r="Q454" s="94"/>
    </row>
    <row r="455" spans="1:17">
      <c r="A455" s="1"/>
      <c r="B455" s="1"/>
      <c r="C455" s="1"/>
      <c r="D455" s="1"/>
      <c r="E455" s="1"/>
      <c r="F455" s="1"/>
      <c r="G455" s="1"/>
      <c r="H455" s="1"/>
      <c r="I455" s="1"/>
      <c r="J455" s="1"/>
      <c r="K455" s="1"/>
      <c r="L455" s="1"/>
      <c r="M455" s="1"/>
      <c r="N455" s="1"/>
      <c r="O455" s="1"/>
      <c r="P455" s="1"/>
      <c r="Q455" s="94"/>
    </row>
    <row r="456" spans="1:17">
      <c r="A456" s="1"/>
      <c r="B456" s="1"/>
      <c r="C456" s="1"/>
      <c r="D456" s="1"/>
      <c r="E456" s="1"/>
      <c r="F456" s="1"/>
      <c r="G456" s="1"/>
      <c r="H456" s="1"/>
      <c r="I456" s="1"/>
      <c r="J456" s="1"/>
      <c r="K456" s="1"/>
      <c r="L456" s="1"/>
      <c r="M456" s="1"/>
      <c r="N456" s="1"/>
      <c r="O456" s="1"/>
      <c r="P456" s="1"/>
      <c r="Q456" s="94"/>
    </row>
    <row r="457" spans="1:17">
      <c r="A457" s="1"/>
      <c r="B457" s="1"/>
      <c r="C457" s="1"/>
      <c r="D457" s="1"/>
      <c r="E457" s="1"/>
      <c r="F457" s="1"/>
      <c r="G457" s="1"/>
      <c r="H457" s="1"/>
      <c r="I457" s="1"/>
      <c r="J457" s="1"/>
      <c r="K457" s="1"/>
      <c r="L457" s="1"/>
      <c r="M457" s="1"/>
      <c r="N457" s="1"/>
      <c r="O457" s="1"/>
      <c r="P457" s="1"/>
      <c r="Q457" s="94"/>
    </row>
    <row r="458" spans="1:17">
      <c r="A458" s="1"/>
      <c r="B458" s="1"/>
      <c r="C458" s="1"/>
      <c r="D458" s="1"/>
      <c r="E458" s="1"/>
      <c r="F458" s="1"/>
      <c r="G458" s="1"/>
      <c r="H458" s="1"/>
      <c r="I458" s="1"/>
      <c r="J458" s="1"/>
      <c r="K458" s="1"/>
      <c r="L458" s="1"/>
      <c r="M458" s="1"/>
      <c r="N458" s="1"/>
      <c r="O458" s="1"/>
      <c r="P458" s="1"/>
      <c r="Q458" s="94"/>
    </row>
    <row r="459" spans="1:17">
      <c r="A459" s="1"/>
      <c r="B459" s="1"/>
      <c r="C459" s="1"/>
      <c r="D459" s="1"/>
      <c r="E459" s="1"/>
      <c r="F459" s="1"/>
      <c r="G459" s="1"/>
      <c r="H459" s="1"/>
      <c r="I459" s="1"/>
      <c r="J459" s="1"/>
      <c r="K459" s="1"/>
      <c r="L459" s="1"/>
      <c r="M459" s="1"/>
      <c r="N459" s="1"/>
      <c r="O459" s="1"/>
      <c r="P459" s="1"/>
      <c r="Q459" s="94"/>
    </row>
    <row r="460" spans="1:17">
      <c r="A460" s="1"/>
      <c r="B460" s="1"/>
      <c r="C460" s="1"/>
      <c r="D460" s="1"/>
      <c r="E460" s="1"/>
      <c r="F460" s="1"/>
      <c r="G460" s="1"/>
      <c r="H460" s="1"/>
      <c r="I460" s="1"/>
      <c r="J460" s="1"/>
      <c r="K460" s="1"/>
      <c r="L460" s="1"/>
      <c r="M460" s="1"/>
      <c r="N460" s="1"/>
      <c r="O460" s="1"/>
      <c r="P460" s="1"/>
      <c r="Q460" s="94"/>
    </row>
    <row r="461" spans="1:17">
      <c r="A461" s="1"/>
      <c r="B461" s="1"/>
      <c r="C461" s="1"/>
      <c r="D461" s="1"/>
      <c r="E461" s="1"/>
      <c r="F461" s="1"/>
      <c r="G461" s="1"/>
      <c r="H461" s="1"/>
      <c r="I461" s="1"/>
      <c r="J461" s="1"/>
      <c r="K461" s="1"/>
      <c r="L461" s="1"/>
      <c r="M461" s="1"/>
      <c r="N461" s="1"/>
      <c r="O461" s="1"/>
      <c r="P461" s="1"/>
      <c r="Q461" s="94"/>
    </row>
    <row r="462" spans="1:17">
      <c r="A462" s="1"/>
      <c r="B462" s="1"/>
      <c r="C462" s="1"/>
      <c r="D462" s="1"/>
      <c r="E462" s="1"/>
      <c r="F462" s="1"/>
      <c r="G462" s="1"/>
      <c r="H462" s="1"/>
      <c r="I462" s="1"/>
      <c r="J462" s="1"/>
      <c r="K462" s="1"/>
      <c r="L462" s="1"/>
      <c r="M462" s="1"/>
      <c r="N462" s="1"/>
      <c r="O462" s="1"/>
      <c r="P462" s="1"/>
      <c r="Q462" s="94"/>
    </row>
    <row r="463" spans="1:17">
      <c r="A463" s="1"/>
      <c r="B463" s="1"/>
      <c r="C463" s="1"/>
      <c r="D463" s="1"/>
      <c r="E463" s="1"/>
      <c r="F463" s="1"/>
      <c r="G463" s="1"/>
      <c r="H463" s="1"/>
      <c r="I463" s="1"/>
      <c r="J463" s="1"/>
      <c r="K463" s="1"/>
      <c r="L463" s="1"/>
      <c r="M463" s="1"/>
      <c r="N463" s="1"/>
      <c r="O463" s="1"/>
      <c r="P463" s="1"/>
      <c r="Q463" s="94"/>
    </row>
    <row r="464" spans="1:17">
      <c r="A464" s="1"/>
      <c r="B464" s="1"/>
      <c r="C464" s="1"/>
      <c r="D464" s="1"/>
      <c r="E464" s="1"/>
      <c r="F464" s="1"/>
      <c r="G464" s="1"/>
      <c r="H464" s="1"/>
      <c r="I464" s="1"/>
      <c r="J464" s="1"/>
      <c r="K464" s="1"/>
      <c r="L464" s="1"/>
      <c r="M464" s="1"/>
      <c r="N464" s="1"/>
      <c r="O464" s="1"/>
      <c r="P464" s="1"/>
      <c r="Q464" s="94"/>
    </row>
    <row r="465" spans="1:17">
      <c r="A465" s="1"/>
      <c r="B465" s="1"/>
      <c r="C465" s="1"/>
      <c r="D465" s="1"/>
      <c r="E465" s="1"/>
      <c r="F465" s="1"/>
      <c r="G465" s="1"/>
      <c r="H465" s="1"/>
      <c r="I465" s="1"/>
      <c r="J465" s="1"/>
      <c r="K465" s="1"/>
      <c r="L465" s="1"/>
      <c r="M465" s="1"/>
      <c r="N465" s="1"/>
      <c r="O465" s="1"/>
      <c r="P465" s="1"/>
      <c r="Q465" s="94"/>
    </row>
    <row r="466" spans="1:17">
      <c r="A466" s="1"/>
      <c r="B466" s="1"/>
      <c r="C466" s="1"/>
      <c r="D466" s="1"/>
      <c r="E466" s="1"/>
      <c r="F466" s="1"/>
      <c r="G466" s="1"/>
      <c r="H466" s="1"/>
      <c r="I466" s="1"/>
      <c r="J466" s="1"/>
      <c r="K466" s="1"/>
      <c r="L466" s="1"/>
      <c r="M466" s="1"/>
      <c r="N466" s="1"/>
      <c r="O466" s="1"/>
      <c r="P466" s="1"/>
      <c r="Q466" s="94"/>
    </row>
    <row r="467" spans="1:17">
      <c r="A467" s="1"/>
      <c r="B467" s="1"/>
      <c r="C467" s="1"/>
      <c r="D467" s="1"/>
      <c r="E467" s="1"/>
      <c r="F467" s="1"/>
      <c r="G467" s="1"/>
      <c r="H467" s="1"/>
      <c r="I467" s="1"/>
      <c r="J467" s="1"/>
      <c r="K467" s="1"/>
      <c r="L467" s="1"/>
      <c r="M467" s="1"/>
      <c r="N467" s="1"/>
      <c r="O467" s="1"/>
      <c r="P467" s="1"/>
      <c r="Q467" s="94"/>
    </row>
    <row r="468" spans="1:17">
      <c r="A468" s="1"/>
      <c r="B468" s="1"/>
      <c r="C468" s="1"/>
      <c r="D468" s="1"/>
      <c r="E468" s="1"/>
      <c r="F468" s="1"/>
      <c r="G468" s="1"/>
      <c r="H468" s="1"/>
      <c r="I468" s="1"/>
      <c r="J468" s="1"/>
      <c r="K468" s="1"/>
      <c r="L468" s="1"/>
      <c r="M468" s="1"/>
      <c r="N468" s="1"/>
      <c r="O468" s="1"/>
      <c r="P468" s="1"/>
      <c r="Q468" s="94"/>
    </row>
    <row r="469" spans="1:17">
      <c r="A469" s="1"/>
      <c r="B469" s="1"/>
      <c r="C469" s="1"/>
      <c r="D469" s="1"/>
      <c r="E469" s="1"/>
      <c r="F469" s="1"/>
      <c r="G469" s="1"/>
      <c r="H469" s="1"/>
      <c r="I469" s="1"/>
      <c r="J469" s="1"/>
      <c r="K469" s="1"/>
      <c r="L469" s="1"/>
      <c r="M469" s="1"/>
      <c r="N469" s="1"/>
      <c r="O469" s="1"/>
      <c r="P469" s="1"/>
      <c r="Q469" s="94"/>
    </row>
    <row r="470" spans="1:17">
      <c r="A470" s="1"/>
      <c r="B470" s="1"/>
      <c r="C470" s="1"/>
      <c r="D470" s="1"/>
      <c r="E470" s="1"/>
      <c r="F470" s="1"/>
      <c r="G470" s="1"/>
      <c r="H470" s="1"/>
      <c r="I470" s="1"/>
      <c r="J470" s="1"/>
      <c r="K470" s="1"/>
      <c r="L470" s="1"/>
      <c r="M470" s="1"/>
      <c r="N470" s="1"/>
      <c r="O470" s="1"/>
      <c r="P470" s="1"/>
      <c r="Q470" s="94"/>
    </row>
    <row r="471" spans="1:17">
      <c r="A471" s="1"/>
      <c r="B471" s="1"/>
      <c r="C471" s="1"/>
      <c r="D471" s="1"/>
      <c r="E471" s="1"/>
      <c r="F471" s="1"/>
      <c r="G471" s="1"/>
      <c r="H471" s="1"/>
      <c r="I471" s="1"/>
      <c r="J471" s="1"/>
      <c r="K471" s="1"/>
      <c r="L471" s="1"/>
      <c r="M471" s="1"/>
      <c r="N471" s="1"/>
      <c r="O471" s="1"/>
      <c r="P471" s="1"/>
      <c r="Q471" s="94"/>
    </row>
    <row r="472" spans="1:17">
      <c r="A472" s="1"/>
      <c r="B472" s="1"/>
      <c r="C472" s="1"/>
      <c r="D472" s="1"/>
      <c r="E472" s="1"/>
      <c r="F472" s="1"/>
      <c r="G472" s="1"/>
      <c r="H472" s="1"/>
      <c r="I472" s="1"/>
      <c r="J472" s="1"/>
      <c r="K472" s="1"/>
      <c r="L472" s="1"/>
      <c r="M472" s="1"/>
      <c r="N472" s="1"/>
      <c r="O472" s="1"/>
      <c r="P472" s="1"/>
      <c r="Q472" s="94"/>
    </row>
    <row r="473" spans="1:17">
      <c r="A473" s="1"/>
      <c r="B473" s="1"/>
      <c r="C473" s="1"/>
      <c r="D473" s="1"/>
      <c r="E473" s="1"/>
      <c r="F473" s="1"/>
      <c r="G473" s="1"/>
      <c r="H473" s="1"/>
      <c r="I473" s="1"/>
      <c r="J473" s="1"/>
      <c r="K473" s="1"/>
      <c r="L473" s="1"/>
      <c r="M473" s="1"/>
      <c r="N473" s="1"/>
      <c r="O473" s="1"/>
      <c r="P473" s="1"/>
      <c r="Q473" s="94"/>
    </row>
    <row r="474" spans="1:17">
      <c r="A474" s="1"/>
      <c r="B474" s="1"/>
      <c r="C474" s="1"/>
      <c r="D474" s="1"/>
      <c r="E474" s="1"/>
      <c r="F474" s="1"/>
      <c r="G474" s="1"/>
      <c r="H474" s="1"/>
      <c r="I474" s="1"/>
      <c r="J474" s="1"/>
      <c r="K474" s="1"/>
      <c r="L474" s="1"/>
      <c r="M474" s="1"/>
      <c r="N474" s="1"/>
      <c r="O474" s="1"/>
      <c r="P474" s="1"/>
      <c r="Q474" s="94"/>
    </row>
    <row r="475" spans="1:17">
      <c r="A475" s="1"/>
      <c r="B475" s="1"/>
      <c r="C475" s="1"/>
      <c r="D475" s="1"/>
      <c r="E475" s="1"/>
      <c r="F475" s="1"/>
      <c r="G475" s="1"/>
      <c r="H475" s="1"/>
      <c r="I475" s="1"/>
      <c r="J475" s="1"/>
      <c r="K475" s="1"/>
      <c r="L475" s="1"/>
      <c r="M475" s="1"/>
      <c r="N475" s="1"/>
      <c r="O475" s="1"/>
      <c r="P475" s="1"/>
      <c r="Q475" s="94"/>
    </row>
    <row r="476" spans="1:17">
      <c r="A476" s="1"/>
      <c r="B476" s="1"/>
      <c r="C476" s="1"/>
      <c r="D476" s="1"/>
      <c r="E476" s="1"/>
      <c r="F476" s="1"/>
      <c r="G476" s="1"/>
      <c r="H476" s="1"/>
      <c r="I476" s="1"/>
      <c r="J476" s="1"/>
      <c r="K476" s="1"/>
      <c r="L476" s="1"/>
      <c r="M476" s="1"/>
      <c r="N476" s="1"/>
      <c r="O476" s="1"/>
      <c r="P476" s="1"/>
      <c r="Q476" s="94"/>
    </row>
    <row r="477" spans="1:17">
      <c r="A477" s="1"/>
      <c r="B477" s="1"/>
      <c r="C477" s="1"/>
      <c r="D477" s="1"/>
      <c r="E477" s="1"/>
      <c r="F477" s="1"/>
      <c r="G477" s="1"/>
      <c r="H477" s="1"/>
      <c r="I477" s="1"/>
      <c r="J477" s="1"/>
      <c r="K477" s="1"/>
      <c r="L477" s="1"/>
      <c r="M477" s="1"/>
      <c r="N477" s="1"/>
      <c r="O477" s="1"/>
      <c r="P477" s="1"/>
      <c r="Q477" s="94"/>
    </row>
    <row r="478" spans="1:17">
      <c r="A478" s="1"/>
      <c r="B478" s="1"/>
      <c r="C478" s="1"/>
      <c r="D478" s="1"/>
      <c r="E478" s="1"/>
      <c r="F478" s="1"/>
      <c r="G478" s="1"/>
      <c r="H478" s="1"/>
      <c r="I478" s="1"/>
      <c r="J478" s="1"/>
      <c r="K478" s="1"/>
      <c r="L478" s="1"/>
      <c r="M478" s="1"/>
      <c r="N478" s="1"/>
      <c r="O478" s="1"/>
      <c r="P478" s="1"/>
      <c r="Q478" s="94"/>
    </row>
    <row r="479" spans="1:17">
      <c r="A479" s="1"/>
      <c r="B479" s="1"/>
      <c r="C479" s="1"/>
      <c r="D479" s="1"/>
      <c r="E479" s="1"/>
      <c r="F479" s="1"/>
      <c r="G479" s="1"/>
      <c r="H479" s="1"/>
      <c r="I479" s="1"/>
      <c r="J479" s="1"/>
      <c r="K479" s="1"/>
      <c r="L479" s="1"/>
      <c r="M479" s="1"/>
      <c r="N479" s="1"/>
      <c r="O479" s="1"/>
      <c r="P479" s="1"/>
      <c r="Q479" s="94"/>
    </row>
    <row r="480" spans="1:17">
      <c r="A480" s="1"/>
      <c r="B480" s="1"/>
      <c r="C480" s="1"/>
      <c r="D480" s="1"/>
      <c r="E480" s="1"/>
      <c r="F480" s="1"/>
      <c r="G480" s="1"/>
      <c r="H480" s="1"/>
      <c r="I480" s="1"/>
      <c r="J480" s="1"/>
      <c r="K480" s="1"/>
      <c r="L480" s="1"/>
      <c r="M480" s="1"/>
      <c r="N480" s="1"/>
      <c r="O480" s="1"/>
      <c r="P480" s="1"/>
      <c r="Q480" s="94"/>
    </row>
    <row r="481" spans="1:17">
      <c r="A481" s="1"/>
      <c r="B481" s="1"/>
      <c r="C481" s="1"/>
      <c r="D481" s="1"/>
      <c r="E481" s="1"/>
      <c r="F481" s="1"/>
      <c r="G481" s="1"/>
      <c r="H481" s="1"/>
      <c r="I481" s="1"/>
      <c r="J481" s="1"/>
      <c r="K481" s="1"/>
      <c r="L481" s="1"/>
      <c r="M481" s="1"/>
      <c r="N481" s="1"/>
      <c r="O481" s="1"/>
      <c r="P481" s="1"/>
      <c r="Q481" s="94"/>
    </row>
    <row r="482" spans="1:17">
      <c r="A482" s="1"/>
      <c r="B482" s="1"/>
      <c r="C482" s="1"/>
      <c r="D482" s="1"/>
      <c r="E482" s="1"/>
      <c r="F482" s="1"/>
      <c r="G482" s="1"/>
      <c r="H482" s="1"/>
      <c r="I482" s="1"/>
      <c r="J482" s="1"/>
      <c r="K482" s="1"/>
      <c r="L482" s="1"/>
      <c r="M482" s="1"/>
      <c r="N482" s="1"/>
      <c r="O482" s="1"/>
      <c r="P482" s="1"/>
      <c r="Q482" s="94"/>
    </row>
    <row r="483" spans="1:17">
      <c r="A483" s="1"/>
      <c r="B483" s="1"/>
      <c r="C483" s="1"/>
      <c r="D483" s="1"/>
      <c r="E483" s="1"/>
      <c r="F483" s="1"/>
      <c r="G483" s="1"/>
      <c r="H483" s="1"/>
      <c r="I483" s="1"/>
      <c r="J483" s="1"/>
      <c r="K483" s="1"/>
      <c r="L483" s="1"/>
      <c r="M483" s="1"/>
      <c r="N483" s="1"/>
      <c r="O483" s="1"/>
      <c r="P483" s="1"/>
      <c r="Q483" s="94"/>
    </row>
    <row r="484" spans="1:17">
      <c r="A484" s="1"/>
      <c r="B484" s="1"/>
      <c r="C484" s="1"/>
      <c r="D484" s="1"/>
      <c r="E484" s="1"/>
      <c r="F484" s="1"/>
      <c r="G484" s="1"/>
      <c r="H484" s="1"/>
      <c r="I484" s="1"/>
      <c r="J484" s="1"/>
      <c r="K484" s="1"/>
      <c r="L484" s="1"/>
      <c r="M484" s="1"/>
      <c r="N484" s="1"/>
      <c r="O484" s="1"/>
      <c r="P484" s="1"/>
      <c r="Q484" s="94"/>
    </row>
    <row r="485" spans="1:17">
      <c r="A485" s="1"/>
      <c r="B485" s="1"/>
      <c r="C485" s="1"/>
      <c r="D485" s="1"/>
      <c r="E485" s="1"/>
      <c r="F485" s="1"/>
      <c r="G485" s="1"/>
      <c r="H485" s="1"/>
      <c r="I485" s="1"/>
      <c r="J485" s="1"/>
      <c r="K485" s="1"/>
      <c r="L485" s="1"/>
      <c r="M485" s="1"/>
      <c r="N485" s="1"/>
      <c r="O485" s="1"/>
      <c r="P485" s="1"/>
      <c r="Q485" s="94"/>
    </row>
    <row r="486" spans="1:17">
      <c r="A486" s="1"/>
      <c r="B486" s="1"/>
      <c r="C486" s="1"/>
      <c r="D486" s="1"/>
      <c r="E486" s="1"/>
      <c r="F486" s="1"/>
      <c r="G486" s="1"/>
      <c r="H486" s="1"/>
      <c r="I486" s="1"/>
      <c r="J486" s="1"/>
      <c r="K486" s="1"/>
      <c r="L486" s="1"/>
      <c r="M486" s="1"/>
      <c r="N486" s="1"/>
      <c r="O486" s="1"/>
      <c r="P486" s="1"/>
      <c r="Q486" s="94"/>
    </row>
    <row r="487" spans="1:17">
      <c r="A487" s="1"/>
      <c r="B487" s="1"/>
      <c r="C487" s="1"/>
      <c r="D487" s="1"/>
      <c r="E487" s="1"/>
      <c r="F487" s="1"/>
      <c r="G487" s="1"/>
      <c r="H487" s="1"/>
      <c r="I487" s="1"/>
      <c r="J487" s="1"/>
      <c r="K487" s="1"/>
      <c r="L487" s="1"/>
      <c r="M487" s="1"/>
      <c r="N487" s="1"/>
      <c r="O487" s="1"/>
      <c r="P487" s="1"/>
      <c r="Q487" s="94"/>
    </row>
    <row r="488" spans="1:17">
      <c r="A488" s="1"/>
      <c r="B488" s="1"/>
      <c r="C488" s="1"/>
      <c r="D488" s="1"/>
      <c r="E488" s="1"/>
      <c r="F488" s="1"/>
      <c r="G488" s="1"/>
      <c r="H488" s="1"/>
      <c r="I488" s="1"/>
      <c r="J488" s="1"/>
      <c r="K488" s="1"/>
      <c r="L488" s="1"/>
      <c r="M488" s="1"/>
      <c r="N488" s="1"/>
      <c r="O488" s="1"/>
      <c r="P488" s="1"/>
      <c r="Q488" s="94"/>
    </row>
    <row r="489" spans="1:17">
      <c r="A489" s="1"/>
      <c r="B489" s="1"/>
      <c r="C489" s="1"/>
      <c r="D489" s="1"/>
      <c r="E489" s="1"/>
      <c r="F489" s="1"/>
      <c r="G489" s="1"/>
      <c r="H489" s="1"/>
      <c r="I489" s="1"/>
      <c r="J489" s="1"/>
      <c r="K489" s="1"/>
      <c r="L489" s="1"/>
      <c r="M489" s="1"/>
      <c r="N489" s="1"/>
      <c r="O489" s="1"/>
      <c r="P489" s="1"/>
      <c r="Q489" s="94"/>
    </row>
    <row r="490" spans="1:17">
      <c r="A490" s="1"/>
      <c r="B490" s="1"/>
      <c r="C490" s="1"/>
      <c r="D490" s="1"/>
      <c r="E490" s="1"/>
      <c r="F490" s="1"/>
      <c r="G490" s="1"/>
      <c r="H490" s="1"/>
      <c r="I490" s="1"/>
      <c r="J490" s="1"/>
      <c r="K490" s="1"/>
      <c r="L490" s="1"/>
      <c r="M490" s="1"/>
      <c r="N490" s="1"/>
      <c r="O490" s="1"/>
      <c r="P490" s="1"/>
      <c r="Q490" s="94"/>
    </row>
    <row r="491" spans="1:17">
      <c r="A491" s="1"/>
      <c r="B491" s="1"/>
      <c r="C491" s="1"/>
      <c r="D491" s="1"/>
      <c r="E491" s="1"/>
      <c r="F491" s="1"/>
      <c r="G491" s="1"/>
      <c r="H491" s="1"/>
      <c r="I491" s="1"/>
      <c r="J491" s="1"/>
      <c r="K491" s="1"/>
      <c r="L491" s="1"/>
      <c r="M491" s="1"/>
      <c r="N491" s="1"/>
      <c r="O491" s="1"/>
      <c r="P491" s="1"/>
      <c r="Q491" s="94"/>
    </row>
    <row r="492" spans="1:17">
      <c r="A492" s="1"/>
      <c r="B492" s="1"/>
      <c r="C492" s="1"/>
      <c r="D492" s="1"/>
      <c r="E492" s="1"/>
      <c r="F492" s="1"/>
      <c r="G492" s="1"/>
      <c r="H492" s="1"/>
      <c r="I492" s="1"/>
      <c r="J492" s="1"/>
      <c r="K492" s="1"/>
      <c r="L492" s="1"/>
      <c r="M492" s="1"/>
      <c r="N492" s="1"/>
      <c r="O492" s="1"/>
      <c r="P492" s="1"/>
      <c r="Q492" s="94"/>
    </row>
    <row r="493" spans="1:17">
      <c r="A493" s="1"/>
      <c r="B493" s="1"/>
      <c r="C493" s="1"/>
      <c r="D493" s="1"/>
      <c r="E493" s="1"/>
      <c r="F493" s="1"/>
      <c r="G493" s="1"/>
      <c r="H493" s="1"/>
      <c r="I493" s="1"/>
      <c r="J493" s="1"/>
      <c r="K493" s="1"/>
      <c r="L493" s="1"/>
      <c r="M493" s="1"/>
      <c r="N493" s="1"/>
      <c r="O493" s="1"/>
      <c r="P493" s="1"/>
      <c r="Q493" s="94"/>
    </row>
    <row r="494" spans="1:17">
      <c r="A494" s="1"/>
      <c r="B494" s="1"/>
      <c r="C494" s="1"/>
      <c r="D494" s="1"/>
      <c r="E494" s="1"/>
      <c r="F494" s="1"/>
      <c r="G494" s="1"/>
      <c r="H494" s="1"/>
      <c r="I494" s="1"/>
      <c r="J494" s="1"/>
      <c r="K494" s="1"/>
      <c r="L494" s="1"/>
      <c r="M494" s="1"/>
      <c r="N494" s="1"/>
      <c r="O494" s="1"/>
      <c r="P494" s="1"/>
      <c r="Q494" s="94"/>
    </row>
    <row r="495" spans="1:17">
      <c r="A495" s="1"/>
      <c r="B495" s="1"/>
      <c r="C495" s="1"/>
      <c r="D495" s="1"/>
      <c r="E495" s="1"/>
      <c r="F495" s="1"/>
      <c r="G495" s="1"/>
      <c r="H495" s="1"/>
      <c r="I495" s="1"/>
      <c r="J495" s="1"/>
      <c r="K495" s="1"/>
      <c r="L495" s="1"/>
      <c r="M495" s="1"/>
      <c r="N495" s="1"/>
      <c r="O495" s="1"/>
      <c r="P495" s="1"/>
      <c r="Q495" s="94"/>
    </row>
    <row r="496" spans="1:17">
      <c r="A496" s="1"/>
      <c r="B496" s="1"/>
      <c r="C496" s="1"/>
      <c r="D496" s="1"/>
      <c r="E496" s="1"/>
      <c r="F496" s="1"/>
      <c r="G496" s="1"/>
      <c r="H496" s="1"/>
      <c r="I496" s="1"/>
      <c r="J496" s="1"/>
      <c r="K496" s="1"/>
      <c r="L496" s="1"/>
      <c r="M496" s="1"/>
      <c r="N496" s="1"/>
      <c r="O496" s="1"/>
      <c r="P496" s="1"/>
      <c r="Q496" s="94"/>
    </row>
    <row r="497" spans="1:17">
      <c r="A497" s="1"/>
      <c r="B497" s="1"/>
      <c r="C497" s="1"/>
      <c r="D497" s="1"/>
      <c r="E497" s="1"/>
      <c r="F497" s="1"/>
      <c r="G497" s="1"/>
      <c r="H497" s="1"/>
      <c r="I497" s="1"/>
      <c r="J497" s="1"/>
      <c r="K497" s="1"/>
      <c r="L497" s="1"/>
      <c r="M497" s="1"/>
      <c r="N497" s="1"/>
      <c r="O497" s="1"/>
      <c r="P497" s="1"/>
      <c r="Q497" s="94"/>
    </row>
    <row r="498" spans="1:17">
      <c r="A498" s="1"/>
      <c r="B498" s="1"/>
      <c r="C498" s="1"/>
      <c r="D498" s="1"/>
      <c r="E498" s="1"/>
      <c r="F498" s="1"/>
      <c r="G498" s="1"/>
      <c r="H498" s="1"/>
      <c r="I498" s="1"/>
      <c r="J498" s="1"/>
      <c r="K498" s="1"/>
      <c r="L498" s="1"/>
      <c r="M498" s="1"/>
      <c r="N498" s="1"/>
      <c r="O498" s="1"/>
      <c r="P498" s="1"/>
      <c r="Q498" s="94"/>
    </row>
    <row r="499" spans="1:17">
      <c r="A499" s="1"/>
      <c r="B499" s="1"/>
      <c r="C499" s="1"/>
      <c r="D499" s="1"/>
      <c r="E499" s="1"/>
      <c r="F499" s="1"/>
      <c r="G499" s="1"/>
      <c r="H499" s="1"/>
      <c r="I499" s="1"/>
      <c r="J499" s="1"/>
      <c r="K499" s="1"/>
      <c r="L499" s="1"/>
      <c r="M499" s="1"/>
      <c r="N499" s="1"/>
      <c r="O499" s="1"/>
      <c r="P499" s="1"/>
      <c r="Q499" s="94"/>
    </row>
    <row r="500" spans="1:17">
      <c r="A500" s="1"/>
      <c r="B500" s="1"/>
      <c r="C500" s="1"/>
      <c r="D500" s="1"/>
      <c r="E500" s="1"/>
      <c r="F500" s="1"/>
      <c r="G500" s="1"/>
      <c r="H500" s="1"/>
      <c r="I500" s="1"/>
      <c r="J500" s="1"/>
      <c r="K500" s="1"/>
      <c r="L500" s="1"/>
      <c r="M500" s="1"/>
      <c r="N500" s="1"/>
      <c r="O500" s="1"/>
      <c r="P500" s="1"/>
      <c r="Q500" s="94"/>
    </row>
    <row r="501" spans="1:17">
      <c r="A501" s="1"/>
      <c r="B501" s="1"/>
      <c r="C501" s="1"/>
      <c r="D501" s="1"/>
      <c r="E501" s="1"/>
      <c r="F501" s="1"/>
      <c r="G501" s="1"/>
      <c r="H501" s="1"/>
      <c r="I501" s="1"/>
      <c r="J501" s="1"/>
      <c r="K501" s="1"/>
      <c r="L501" s="1"/>
      <c r="M501" s="1"/>
      <c r="N501" s="1"/>
      <c r="O501" s="1"/>
      <c r="P501" s="1"/>
      <c r="Q501" s="94"/>
    </row>
    <row r="502" spans="1:17">
      <c r="A502" s="1"/>
      <c r="B502" s="1"/>
      <c r="C502" s="1"/>
      <c r="D502" s="1"/>
      <c r="E502" s="1"/>
      <c r="F502" s="1"/>
      <c r="G502" s="1"/>
      <c r="H502" s="1"/>
      <c r="I502" s="1"/>
      <c r="J502" s="1"/>
      <c r="K502" s="1"/>
      <c r="L502" s="1"/>
      <c r="M502" s="1"/>
      <c r="N502" s="1"/>
      <c r="O502" s="1"/>
      <c r="P502" s="1"/>
      <c r="Q502" s="94"/>
    </row>
    <row r="503" spans="1:17">
      <c r="A503" s="1"/>
      <c r="B503" s="1"/>
      <c r="C503" s="1"/>
      <c r="D503" s="1"/>
      <c r="E503" s="1"/>
      <c r="F503" s="1"/>
      <c r="G503" s="1"/>
      <c r="H503" s="1"/>
      <c r="I503" s="1"/>
      <c r="J503" s="1"/>
      <c r="K503" s="1"/>
      <c r="L503" s="1"/>
      <c r="M503" s="1"/>
      <c r="N503" s="1"/>
      <c r="O503" s="1"/>
      <c r="P503" s="1"/>
      <c r="Q503" s="94"/>
    </row>
    <row r="504" spans="1:17">
      <c r="A504" s="1"/>
      <c r="B504" s="1"/>
      <c r="C504" s="1"/>
      <c r="D504" s="1"/>
      <c r="E504" s="1"/>
      <c r="F504" s="1"/>
      <c r="G504" s="1"/>
      <c r="H504" s="1"/>
      <c r="I504" s="1"/>
      <c r="J504" s="1"/>
      <c r="K504" s="1"/>
      <c r="L504" s="1"/>
      <c r="M504" s="1"/>
      <c r="N504" s="1"/>
      <c r="O504" s="1"/>
      <c r="P504" s="1"/>
      <c r="Q504" s="94"/>
    </row>
    <row r="505" spans="1:17">
      <c r="A505" s="1"/>
      <c r="B505" s="1"/>
      <c r="C505" s="1"/>
      <c r="D505" s="1"/>
      <c r="E505" s="1"/>
      <c r="F505" s="1"/>
      <c r="G505" s="1"/>
      <c r="H505" s="1"/>
      <c r="I505" s="1"/>
      <c r="J505" s="1"/>
      <c r="K505" s="1"/>
      <c r="L505" s="1"/>
      <c r="M505" s="1"/>
      <c r="N505" s="1"/>
      <c r="O505" s="1"/>
      <c r="P505" s="1"/>
      <c r="Q505" s="94"/>
    </row>
    <row r="506" spans="1:17">
      <c r="A506" s="1"/>
      <c r="B506" s="1"/>
      <c r="C506" s="1"/>
      <c r="D506" s="1"/>
      <c r="E506" s="1"/>
      <c r="F506" s="1"/>
      <c r="G506" s="1"/>
      <c r="H506" s="1"/>
      <c r="I506" s="1"/>
      <c r="J506" s="1"/>
      <c r="K506" s="1"/>
      <c r="L506" s="1"/>
      <c r="M506" s="1"/>
      <c r="N506" s="1"/>
      <c r="O506" s="1"/>
      <c r="P506" s="1"/>
      <c r="Q506" s="94"/>
    </row>
    <row r="507" spans="1:17">
      <c r="A507" s="1"/>
      <c r="B507" s="1"/>
      <c r="C507" s="1"/>
      <c r="D507" s="1"/>
      <c r="E507" s="1"/>
      <c r="F507" s="1"/>
      <c r="G507" s="1"/>
      <c r="H507" s="1"/>
      <c r="I507" s="1"/>
      <c r="J507" s="1"/>
      <c r="K507" s="1"/>
      <c r="L507" s="1"/>
      <c r="M507" s="1"/>
      <c r="N507" s="1"/>
      <c r="O507" s="1"/>
      <c r="P507" s="1"/>
      <c r="Q507" s="94"/>
    </row>
    <row r="508" spans="1:17">
      <c r="A508" s="1"/>
      <c r="B508" s="1"/>
      <c r="C508" s="1"/>
      <c r="D508" s="1"/>
      <c r="E508" s="1"/>
      <c r="F508" s="1"/>
      <c r="G508" s="1"/>
      <c r="H508" s="1"/>
      <c r="I508" s="1"/>
      <c r="J508" s="1"/>
      <c r="K508" s="1"/>
      <c r="L508" s="1"/>
      <c r="M508" s="1"/>
      <c r="N508" s="1"/>
      <c r="O508" s="1"/>
      <c r="P508" s="1"/>
      <c r="Q508" s="94"/>
    </row>
    <row r="509" spans="1:17">
      <c r="A509" s="1"/>
      <c r="B509" s="1"/>
      <c r="C509" s="1"/>
      <c r="D509" s="1"/>
      <c r="E509" s="1"/>
      <c r="F509" s="1"/>
      <c r="G509" s="1"/>
      <c r="H509" s="1"/>
      <c r="I509" s="1"/>
      <c r="J509" s="1"/>
      <c r="K509" s="1"/>
      <c r="L509" s="1"/>
      <c r="M509" s="1"/>
      <c r="N509" s="1"/>
      <c r="O509" s="1"/>
      <c r="P509" s="1"/>
      <c r="Q509" s="94"/>
    </row>
    <row r="510" spans="1:17">
      <c r="A510" s="1"/>
      <c r="B510" s="1"/>
      <c r="C510" s="1"/>
      <c r="D510" s="1"/>
      <c r="E510" s="1"/>
      <c r="F510" s="1"/>
      <c r="G510" s="1"/>
      <c r="H510" s="1"/>
      <c r="I510" s="1"/>
      <c r="J510" s="1"/>
      <c r="K510" s="1"/>
      <c r="L510" s="1"/>
      <c r="M510" s="1"/>
      <c r="N510" s="1"/>
      <c r="O510" s="1"/>
      <c r="P510" s="1"/>
      <c r="Q510" s="94"/>
    </row>
    <row r="511" spans="1:17">
      <c r="A511" s="1"/>
      <c r="B511" s="1"/>
      <c r="C511" s="1"/>
      <c r="D511" s="1"/>
      <c r="E511" s="1"/>
      <c r="F511" s="1"/>
      <c r="G511" s="1"/>
      <c r="H511" s="1"/>
      <c r="I511" s="1"/>
      <c r="J511" s="1"/>
      <c r="K511" s="1"/>
      <c r="L511" s="1"/>
      <c r="M511" s="1"/>
      <c r="N511" s="1"/>
      <c r="O511" s="1"/>
      <c r="P511" s="1"/>
      <c r="Q511" s="94"/>
    </row>
    <row r="512" spans="1:17">
      <c r="A512" s="1"/>
      <c r="B512" s="1"/>
      <c r="C512" s="1"/>
      <c r="D512" s="1"/>
      <c r="E512" s="1"/>
      <c r="F512" s="1"/>
      <c r="G512" s="1"/>
      <c r="H512" s="1"/>
      <c r="I512" s="1"/>
      <c r="J512" s="1"/>
      <c r="K512" s="1"/>
      <c r="L512" s="1"/>
      <c r="M512" s="1"/>
      <c r="N512" s="1"/>
      <c r="O512" s="1"/>
      <c r="P512" s="1"/>
      <c r="Q512" s="94"/>
    </row>
    <row r="513" spans="1:17">
      <c r="A513" s="1"/>
      <c r="B513" s="1"/>
      <c r="C513" s="1"/>
      <c r="D513" s="1"/>
      <c r="E513" s="1"/>
      <c r="F513" s="1"/>
      <c r="G513" s="1"/>
      <c r="H513" s="1"/>
      <c r="I513" s="1"/>
      <c r="J513" s="1"/>
      <c r="K513" s="1"/>
      <c r="L513" s="1"/>
      <c r="M513" s="1"/>
      <c r="N513" s="1"/>
      <c r="O513" s="1"/>
      <c r="P513" s="1"/>
      <c r="Q513" s="94"/>
    </row>
    <row r="514" spans="1:17">
      <c r="A514" s="1"/>
      <c r="B514" s="1"/>
      <c r="C514" s="1"/>
      <c r="D514" s="1"/>
      <c r="E514" s="1"/>
      <c r="F514" s="1"/>
      <c r="G514" s="1"/>
      <c r="H514" s="1"/>
      <c r="I514" s="1"/>
      <c r="J514" s="1"/>
      <c r="K514" s="1"/>
      <c r="L514" s="1"/>
      <c r="M514" s="1"/>
      <c r="N514" s="1"/>
      <c r="O514" s="1"/>
      <c r="P514" s="1"/>
      <c r="Q514" s="94"/>
    </row>
    <row r="515" spans="1:17">
      <c r="A515" s="1"/>
      <c r="B515" s="1"/>
      <c r="C515" s="1"/>
      <c r="D515" s="1"/>
      <c r="E515" s="1"/>
      <c r="F515" s="1"/>
      <c r="G515" s="1"/>
      <c r="H515" s="1"/>
      <c r="I515" s="1"/>
      <c r="J515" s="1"/>
      <c r="K515" s="1"/>
      <c r="L515" s="1"/>
      <c r="M515" s="1"/>
      <c r="N515" s="1"/>
      <c r="O515" s="1"/>
      <c r="P515" s="1"/>
      <c r="Q515" s="94"/>
    </row>
    <row r="516" spans="1:17">
      <c r="A516" s="1"/>
      <c r="B516" s="1"/>
      <c r="C516" s="1"/>
      <c r="D516" s="1"/>
      <c r="E516" s="1"/>
      <c r="F516" s="1"/>
      <c r="G516" s="1"/>
      <c r="H516" s="1"/>
      <c r="I516" s="1"/>
      <c r="J516" s="1"/>
      <c r="K516" s="1"/>
      <c r="L516" s="1"/>
      <c r="M516" s="1"/>
      <c r="N516" s="1"/>
      <c r="O516" s="1"/>
      <c r="P516" s="1"/>
      <c r="Q516" s="94"/>
    </row>
    <row r="517" spans="1:17">
      <c r="A517" s="1"/>
      <c r="B517" s="1"/>
      <c r="C517" s="1"/>
      <c r="D517" s="1"/>
      <c r="E517" s="1"/>
      <c r="F517" s="1"/>
      <c r="G517" s="1"/>
      <c r="H517" s="1"/>
      <c r="I517" s="1"/>
      <c r="J517" s="1"/>
      <c r="K517" s="1"/>
      <c r="L517" s="1"/>
      <c r="M517" s="1"/>
      <c r="N517" s="1"/>
      <c r="O517" s="1"/>
      <c r="P517" s="1"/>
      <c r="Q517" s="94"/>
    </row>
    <row r="518" spans="1:17">
      <c r="A518" s="1"/>
      <c r="B518" s="1"/>
      <c r="C518" s="1"/>
      <c r="D518" s="1"/>
      <c r="E518" s="1"/>
      <c r="F518" s="1"/>
      <c r="G518" s="1"/>
      <c r="H518" s="1"/>
      <c r="I518" s="1"/>
      <c r="J518" s="1"/>
      <c r="K518" s="1"/>
      <c r="L518" s="1"/>
      <c r="M518" s="1"/>
      <c r="N518" s="1"/>
      <c r="O518" s="1"/>
      <c r="P518" s="1"/>
      <c r="Q518" s="94"/>
    </row>
    <row r="519" spans="1:17">
      <c r="A519" s="1"/>
      <c r="B519" s="1"/>
      <c r="C519" s="1"/>
      <c r="D519" s="1"/>
      <c r="E519" s="1"/>
      <c r="F519" s="1"/>
      <c r="G519" s="1"/>
      <c r="H519" s="1"/>
      <c r="I519" s="1"/>
      <c r="J519" s="1"/>
      <c r="K519" s="1"/>
      <c r="L519" s="1"/>
      <c r="M519" s="1"/>
      <c r="N519" s="1"/>
      <c r="O519" s="1"/>
      <c r="P519" s="1"/>
      <c r="Q519" s="94"/>
    </row>
    <row r="520" spans="1:17">
      <c r="A520" s="1"/>
      <c r="B520" s="1"/>
      <c r="C520" s="1"/>
      <c r="D520" s="1"/>
      <c r="E520" s="1"/>
      <c r="F520" s="1"/>
      <c r="G520" s="1"/>
      <c r="H520" s="1"/>
      <c r="I520" s="1"/>
      <c r="J520" s="1"/>
      <c r="K520" s="1"/>
      <c r="L520" s="1"/>
      <c r="M520" s="1"/>
      <c r="N520" s="1"/>
      <c r="O520" s="1"/>
      <c r="P520" s="1"/>
      <c r="Q520" s="94"/>
    </row>
    <row r="521" spans="1:17">
      <c r="A521" s="1"/>
      <c r="B521" s="1"/>
      <c r="C521" s="1"/>
      <c r="D521" s="1"/>
      <c r="E521" s="1"/>
      <c r="F521" s="1"/>
      <c r="G521" s="1"/>
      <c r="H521" s="1"/>
      <c r="I521" s="1"/>
      <c r="J521" s="1"/>
      <c r="K521" s="1"/>
      <c r="L521" s="1"/>
      <c r="M521" s="1"/>
      <c r="N521" s="1"/>
      <c r="O521" s="1"/>
      <c r="P521" s="1"/>
      <c r="Q521" s="94"/>
    </row>
    <row r="522" spans="1:17">
      <c r="A522" s="1"/>
      <c r="B522" s="1"/>
      <c r="C522" s="1"/>
      <c r="D522" s="1"/>
      <c r="E522" s="1"/>
      <c r="F522" s="1"/>
      <c r="G522" s="1"/>
      <c r="H522" s="1"/>
      <c r="I522" s="1"/>
      <c r="J522" s="1"/>
      <c r="K522" s="1"/>
      <c r="L522" s="1"/>
      <c r="M522" s="1"/>
      <c r="N522" s="1"/>
      <c r="O522" s="1"/>
      <c r="P522" s="1"/>
      <c r="Q522" s="94"/>
    </row>
    <row r="523" spans="1:17">
      <c r="A523" s="1"/>
      <c r="B523" s="1"/>
      <c r="C523" s="1"/>
      <c r="D523" s="1"/>
      <c r="E523" s="1"/>
      <c r="F523" s="1"/>
      <c r="G523" s="1"/>
      <c r="H523" s="1"/>
      <c r="I523" s="1"/>
      <c r="J523" s="1"/>
      <c r="K523" s="1"/>
      <c r="L523" s="1"/>
      <c r="M523" s="1"/>
      <c r="N523" s="1"/>
      <c r="O523" s="1"/>
      <c r="P523" s="1"/>
      <c r="Q523" s="94"/>
    </row>
    <row r="524" spans="1:17">
      <c r="A524" s="1"/>
      <c r="B524" s="1"/>
      <c r="C524" s="1"/>
      <c r="D524" s="1"/>
      <c r="E524" s="1"/>
      <c r="F524" s="1"/>
      <c r="G524" s="1"/>
      <c r="H524" s="1"/>
      <c r="I524" s="1"/>
      <c r="J524" s="1"/>
      <c r="K524" s="1"/>
      <c r="L524" s="1"/>
      <c r="M524" s="1"/>
      <c r="N524" s="1"/>
      <c r="O524" s="1"/>
      <c r="P524" s="1"/>
      <c r="Q524" s="94"/>
    </row>
    <row r="525" spans="1:17">
      <c r="A525" s="1"/>
      <c r="B525" s="1"/>
      <c r="C525" s="1"/>
      <c r="D525" s="1"/>
      <c r="E525" s="1"/>
      <c r="F525" s="1"/>
      <c r="G525" s="1"/>
      <c r="H525" s="1"/>
      <c r="I525" s="1"/>
      <c r="J525" s="1"/>
      <c r="K525" s="1"/>
      <c r="L525" s="1"/>
      <c r="M525" s="1"/>
      <c r="N525" s="1"/>
      <c r="O525" s="1"/>
      <c r="P525" s="1"/>
      <c r="Q525" s="94"/>
    </row>
    <row r="526" spans="1:17">
      <c r="A526" s="1"/>
      <c r="B526" s="1"/>
      <c r="C526" s="1"/>
      <c r="D526" s="1"/>
      <c r="E526" s="1"/>
      <c r="F526" s="1"/>
      <c r="G526" s="1"/>
      <c r="H526" s="1"/>
      <c r="I526" s="1"/>
      <c r="J526" s="1"/>
      <c r="K526" s="1"/>
      <c r="L526" s="1"/>
      <c r="M526" s="1"/>
      <c r="N526" s="1"/>
      <c r="O526" s="1"/>
      <c r="P526" s="1"/>
      <c r="Q526" s="94"/>
    </row>
    <row r="527" spans="1:17">
      <c r="A527" s="1"/>
      <c r="B527" s="1"/>
      <c r="C527" s="1"/>
      <c r="D527" s="1"/>
      <c r="E527" s="1"/>
      <c r="F527" s="1"/>
      <c r="G527" s="1"/>
      <c r="H527" s="1"/>
      <c r="I527" s="1"/>
      <c r="J527" s="1"/>
      <c r="K527" s="1"/>
      <c r="L527" s="1"/>
      <c r="M527" s="1"/>
      <c r="N527" s="1"/>
      <c r="O527" s="1"/>
      <c r="P527" s="1"/>
      <c r="Q527" s="94"/>
    </row>
  </sheetData>
  <phoneticPr fontId="23" type="noConversion"/>
  <hyperlinks>
    <hyperlink ref="Q128" r:id="rId1" xr:uid="{00000000-0004-0000-0000-000000000000}"/>
    <hyperlink ref="Q129" r:id="rId2" xr:uid="{00000000-0004-0000-0000-000001000000}"/>
    <hyperlink ref="Q130" r:id="rId3" xr:uid="{00000000-0004-0000-0000-000002000000}"/>
    <hyperlink ref="Q133" r:id="rId4" xr:uid="{00000000-0004-0000-0000-000003000000}"/>
    <hyperlink ref="Q137" r:id="rId5" xr:uid="{00000000-0004-0000-0000-000004000000}"/>
    <hyperlink ref="Q138" r:id="rId6" xr:uid="{00000000-0004-0000-0000-000005000000}"/>
    <hyperlink ref="Q141" r:id="rId7" xr:uid="{00000000-0004-0000-0000-000006000000}"/>
    <hyperlink ref="Q142" r:id="rId8" xr:uid="{00000000-0004-0000-0000-000007000000}"/>
    <hyperlink ref="Q143" r:id="rId9" xr:uid="{00000000-0004-0000-0000-000008000000}"/>
    <hyperlink ref="Q144" r:id="rId10" xr:uid="{00000000-0004-0000-0000-000009000000}"/>
    <hyperlink ref="Q146" r:id="rId11" xr:uid="{00000000-0004-0000-0000-00000A000000}"/>
    <hyperlink ref="Q147" r:id="rId12" xr:uid="{00000000-0004-0000-0000-00000B000000}"/>
    <hyperlink ref="Q148" r:id="rId13" xr:uid="{00000000-0004-0000-0000-00000C000000}"/>
    <hyperlink ref="Q149" r:id="rId14" xr:uid="{00000000-0004-0000-0000-00000D000000}"/>
    <hyperlink ref="Q150" r:id="rId15" xr:uid="{00000000-0004-0000-0000-00000E000000}"/>
    <hyperlink ref="Q151" r:id="rId16" xr:uid="{00000000-0004-0000-0000-00000F000000}"/>
    <hyperlink ref="Q152" r:id="rId17" xr:uid="{00000000-0004-0000-0000-000010000000}"/>
    <hyperlink ref="Q156" r:id="rId18" xr:uid="{00000000-0004-0000-0000-000011000000}"/>
    <hyperlink ref="Q182" r:id="rId19" display="174 küttepiirkonna keskmine" xr:uid="{51C89B8B-5C74-4928-95B6-F090179291CB}"/>
    <hyperlink ref="Q309" r:id="rId20" xr:uid="{2A739147-C8EB-4D5F-9FDE-B7AF1BAE8CF9}"/>
    <hyperlink ref="Q310" r:id="rId21" display="GREENHOUSE GAS EMISSIONS IN ESTONIA 1990-2017    NATIONAL INVENTORY REPORT" xr:uid="{C072C5C6-2EFE-484E-8E7C-94A044122179}"/>
    <hyperlink ref="Q300" r:id="rId22" xr:uid="{C64797E8-AF38-4EDC-9601-9419F8676B7F}"/>
    <hyperlink ref="Q295" r:id="rId23" xr:uid="{4F121EAB-A1D3-4C45-83C9-E8F30332FA44}"/>
    <hyperlink ref="Q304" r:id="rId24" xr:uid="{5607DADB-9B3C-43C9-AC1F-27F49FAF03E6}"/>
    <hyperlink ref="Q305" r:id="rId25" xr:uid="{07BA2A92-AABF-4B9F-91C6-14EE76AFCE76}"/>
    <hyperlink ref="Q306" r:id="rId26" xr:uid="{706917B4-A78D-4EF2-B432-E3821717914B}"/>
    <hyperlink ref="Q311" r:id="rId27" xr:uid="{35C6A751-CE65-49D7-A84C-51D1E4EE5AA7}"/>
    <hyperlink ref="Q312" r:id="rId28" xr:uid="{E3E10079-B2C4-4E85-8D5A-8487CAE0627A}"/>
    <hyperlink ref="Q313" r:id="rId29" xr:uid="{8BA156A6-D592-43BC-8730-F815C540CDEE}"/>
    <hyperlink ref="Q292" r:id="rId30" xr:uid="{4B9DE8C3-1DC2-4966-BA19-DB5729F03228}"/>
    <hyperlink ref="Q321" r:id="rId31" xr:uid="{33D87BEE-F59F-46CB-866B-D971BE8B2922}"/>
    <hyperlink ref="Q320" r:id="rId32" xr:uid="{08B6E97B-FB3B-4732-8950-65495F2F69D2}"/>
    <hyperlink ref="Q332" r:id="rId33" display="MTA Kokkuvõte 2019" xr:uid="{D7DFFAE5-C48A-4A3E-BC20-2B7665780918}"/>
    <hyperlink ref="Q184" r:id="rId34" display="KE08" xr:uid="{BAD929AF-FB7E-44CD-B3E1-093C82D49087}"/>
    <hyperlink ref="Q188" r:id="rId35" display="KE08" xr:uid="{62CD6051-331E-44A7-897A-4C4ADD7FFC54}"/>
    <hyperlink ref="Q193" r:id="rId36" display="KE08" xr:uid="{425CC2A2-6DBC-46F5-B31B-F2EC7146448C}"/>
    <hyperlink ref="Q170" r:id="rId37" display="KE08" xr:uid="{E2E12BD6-A525-481C-AF4D-AE7A8B1BCA36}"/>
    <hyperlink ref="Q125" r:id="rId38" xr:uid="{65960BA7-DC58-43A7-8BDB-269E598372E0}"/>
    <hyperlink ref="Q126" r:id="rId39" xr:uid="{11F64590-C999-4233-BDD4-15554023CD58}"/>
    <hyperlink ref="Q127" r:id="rId40" xr:uid="{DF0DCA8F-F20E-4C5D-8879-9313719917EE}"/>
    <hyperlink ref="Q34" r:id="rId41" display="KE023E" xr:uid="{09BF16CD-36D3-4AE2-A74B-87BBD948C892}"/>
    <hyperlink ref="Q36" r:id="rId42" display="KE023E" xr:uid="{A5DF74C5-9D28-4F87-A92F-0400C15EC469}"/>
    <hyperlink ref="Q44" r:id="rId43" display="KE023E" xr:uid="{34CBC0FD-927D-46AE-9F87-2D832B26F464}"/>
    <hyperlink ref="Q46" r:id="rId44" display="KE023E" xr:uid="{FB68ECD0-5099-4A57-AD29-651622C9878B}"/>
    <hyperlink ref="Q98" r:id="rId45" display="KE023E" xr:uid="{F32B55B7-E484-43AB-AB94-531720085C16}"/>
    <hyperlink ref="Q25" r:id="rId46" xr:uid="{49C7F92E-F95B-4285-AB69-0AE21A200969}"/>
    <hyperlink ref="Q26" r:id="rId47" xr:uid="{6E56B20B-D7C8-4901-B9BF-B9513780672F}"/>
    <hyperlink ref="Q35" r:id="rId48" xr:uid="{22018623-39C1-4FB3-92FA-6E67F25DEB0D}"/>
    <hyperlink ref="Q45" r:id="rId49" xr:uid="{09B90649-7319-4B42-BE71-3BD8FE264766}"/>
    <hyperlink ref="Q56" r:id="rId50" xr:uid="{EA5A3B06-26F6-4785-8D83-ED4292E93421}"/>
    <hyperlink ref="Q57" r:id="rId51" xr:uid="{06BCC64F-B46E-4264-8029-FCDC35AB7DE4}"/>
    <hyperlink ref="Q65" r:id="rId52" xr:uid="{C2370D92-CFDD-4672-A28B-62AE4A67D942}"/>
    <hyperlink ref="Q66" r:id="rId53" xr:uid="{413EAB5F-4939-4059-8206-8C1878CA0DC0}"/>
    <hyperlink ref="Q75" r:id="rId54" xr:uid="{262A37EF-C8D3-403D-924F-E97E224B0820}"/>
    <hyperlink ref="Q87" r:id="rId55" xr:uid="{1520002B-FB37-45F2-A1E5-6349E71B11D3}"/>
    <hyperlink ref="Q97" r:id="rId56" xr:uid="{F7EA838C-6F0C-4250-B3EC-3AC435A90268}"/>
  </hyperlinks>
  <pageMargins left="0.7" right="0.7" top="0.75" bottom="0.75" header="0.51180555555555496" footer="0.51180555555555496"/>
  <pageSetup paperSize="9" firstPageNumber="0" orientation="portrait" horizontalDpi="300" verticalDpi="300" r:id="rId57"/>
  <headerFooter>
    <oddFooter>&amp;C&amp;7&amp;B&amp;"Arial"Document Classification: KPMG Confidential</oddFooter>
  </headerFooter>
  <drawing r:id="rId5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80"/>
  <sheetViews>
    <sheetView showGridLines="0" topLeftCell="J1" zoomScale="85" zoomScaleNormal="85" workbookViewId="0">
      <selection activeCell="S32" sqref="S32"/>
    </sheetView>
  </sheetViews>
  <sheetFormatPr defaultColWidth="8.5546875" defaultRowHeight="14.4"/>
  <cols>
    <col min="3" max="3" width="19.88671875" customWidth="1"/>
    <col min="4" max="4" width="11.5546875" customWidth="1"/>
    <col min="6" max="6" width="8.109375" customWidth="1"/>
    <col min="7" max="7" width="26.6640625" customWidth="1"/>
    <col min="9" max="10" width="13.33203125" style="38" customWidth="1"/>
    <col min="11" max="11" width="51.6640625" style="38" customWidth="1"/>
    <col min="12" max="12" width="15" style="38" customWidth="1"/>
    <col min="13" max="14" width="18.44140625" style="38" customWidth="1"/>
    <col min="15" max="15" width="15.33203125" style="38" customWidth="1"/>
    <col min="16" max="16" width="24.109375" style="38" bestFit="1" customWidth="1"/>
    <col min="17" max="17" width="25.6640625" style="38" bestFit="1" customWidth="1"/>
    <col min="18" max="18" width="13.33203125" style="38" bestFit="1" customWidth="1"/>
    <col min="19" max="19" width="22.88671875" style="38" bestFit="1" customWidth="1"/>
    <col min="20" max="20" width="25.6640625" style="38" bestFit="1" customWidth="1"/>
    <col min="21" max="21" width="23.88671875" style="38" bestFit="1" customWidth="1"/>
    <col min="22" max="27" width="8.88671875" style="38" customWidth="1"/>
  </cols>
  <sheetData>
    <row r="1" spans="1:27" ht="19.5" customHeight="1">
      <c r="A1" s="83" t="s">
        <v>204</v>
      </c>
      <c r="B1" s="82" t="s">
        <v>205</v>
      </c>
      <c r="C1" s="82" t="s">
        <v>206</v>
      </c>
      <c r="D1" s="82" t="s">
        <v>207</v>
      </c>
      <c r="E1" s="82"/>
      <c r="F1" s="82">
        <v>2018</v>
      </c>
      <c r="G1" s="82" t="s">
        <v>208</v>
      </c>
      <c r="H1" s="82" t="s">
        <v>209</v>
      </c>
      <c r="I1" s="84" t="s">
        <v>40</v>
      </c>
      <c r="J1" s="39"/>
      <c r="K1" s="39" t="s">
        <v>210</v>
      </c>
      <c r="L1" s="39"/>
      <c r="M1" s="43" t="s">
        <v>211</v>
      </c>
      <c r="N1" s="39"/>
      <c r="O1" s="39"/>
      <c r="P1" s="40"/>
      <c r="Q1" s="38" t="s">
        <v>212</v>
      </c>
      <c r="R1" s="39"/>
      <c r="S1" s="39"/>
      <c r="T1" s="39"/>
      <c r="U1" s="39"/>
      <c r="V1" s="39"/>
      <c r="W1" s="39"/>
      <c r="X1" s="39"/>
      <c r="Y1" s="39"/>
      <c r="Z1" s="39"/>
      <c r="AA1" s="39"/>
    </row>
    <row r="2" spans="1:27" ht="19.5" customHeight="1">
      <c r="A2" s="74" t="s">
        <v>213</v>
      </c>
      <c r="B2" s="75" t="s">
        <v>214</v>
      </c>
      <c r="C2" s="75" t="s">
        <v>215</v>
      </c>
      <c r="D2" s="75" t="s">
        <v>216</v>
      </c>
      <c r="E2" s="75"/>
      <c r="F2" s="75">
        <v>38176</v>
      </c>
      <c r="G2" s="75" t="s">
        <v>217</v>
      </c>
      <c r="H2" s="76" t="s">
        <v>218</v>
      </c>
      <c r="I2" s="77">
        <f t="shared" ref="I2:I33" si="0">IF(ISERROR(F2/3.6),":",F2/3.6/1000)</f>
        <v>10.604444444444443</v>
      </c>
      <c r="K2" s="90"/>
      <c r="L2" s="89" t="s">
        <v>219</v>
      </c>
      <c r="M2" s="89" t="s">
        <v>219</v>
      </c>
      <c r="N2" s="89" t="s">
        <v>219</v>
      </c>
      <c r="O2" s="89" t="s">
        <v>220</v>
      </c>
      <c r="P2" s="89" t="s">
        <v>221</v>
      </c>
      <c r="Q2" s="89" t="s">
        <v>18</v>
      </c>
      <c r="R2" s="89" t="s">
        <v>220</v>
      </c>
      <c r="S2" s="89" t="s">
        <v>221</v>
      </c>
      <c r="T2" s="89" t="s">
        <v>18</v>
      </c>
      <c r="U2" s="89" t="s">
        <v>220</v>
      </c>
      <c r="V2" s="91" t="s">
        <v>221</v>
      </c>
      <c r="W2" s="41"/>
      <c r="X2" s="41"/>
    </row>
    <row r="3" spans="1:27" ht="12" customHeight="1">
      <c r="A3" s="74" t="s">
        <v>222</v>
      </c>
      <c r="B3" s="75" t="s">
        <v>223</v>
      </c>
      <c r="C3" s="75" t="s">
        <v>224</v>
      </c>
      <c r="D3" s="75" t="s">
        <v>216</v>
      </c>
      <c r="E3" s="75"/>
      <c r="F3" s="75">
        <v>11655</v>
      </c>
      <c r="G3" s="75" t="s">
        <v>225</v>
      </c>
      <c r="H3" s="76" t="s">
        <v>218</v>
      </c>
      <c r="I3" s="77">
        <f t="shared" si="0"/>
        <v>3.2374999999999998</v>
      </c>
      <c r="K3" s="85" t="s">
        <v>226</v>
      </c>
      <c r="L3" s="86">
        <f>P3*F$2/1000</f>
        <v>425.37989759999999</v>
      </c>
      <c r="M3" s="86">
        <f>1000*F$2/3600000*S3</f>
        <v>428.5256</v>
      </c>
      <c r="N3" s="86"/>
      <c r="O3" s="86" t="s">
        <v>117</v>
      </c>
      <c r="P3" s="86">
        <v>11.1426</v>
      </c>
      <c r="Q3" s="86" t="s">
        <v>227</v>
      </c>
      <c r="R3" s="86" t="s">
        <v>96</v>
      </c>
      <c r="S3" s="86">
        <v>40.409999999999997</v>
      </c>
      <c r="T3" s="86" t="s">
        <v>228</v>
      </c>
      <c r="U3" s="86" t="s">
        <v>102</v>
      </c>
      <c r="V3" s="77"/>
      <c r="W3" s="42"/>
    </row>
    <row r="4" spans="1:27" ht="12" customHeight="1">
      <c r="A4" s="74" t="s">
        <v>229</v>
      </c>
      <c r="B4" s="75" t="s">
        <v>230</v>
      </c>
      <c r="C4" s="75" t="s">
        <v>224</v>
      </c>
      <c r="D4" s="75" t="s">
        <v>216</v>
      </c>
      <c r="E4" s="75"/>
      <c r="F4" s="75" t="s">
        <v>231</v>
      </c>
      <c r="G4" s="75" t="s">
        <v>232</v>
      </c>
      <c r="H4" s="76" t="s">
        <v>218</v>
      </c>
      <c r="I4" s="77" t="str">
        <f t="shared" si="0"/>
        <v>:</v>
      </c>
      <c r="K4" s="85" t="s">
        <v>233</v>
      </c>
      <c r="L4" s="86"/>
      <c r="M4" s="86">
        <f>1000*F$2/3600000*S4</f>
        <v>306.46844444444446</v>
      </c>
      <c r="N4" s="86"/>
      <c r="O4" s="86" t="s">
        <v>117</v>
      </c>
      <c r="P4" s="86">
        <f>P3*S4/S3</f>
        <v>7.9688478099480333</v>
      </c>
      <c r="Q4" s="86"/>
      <c r="R4" s="86" t="s">
        <v>96</v>
      </c>
      <c r="S4" s="86">
        <v>28.9</v>
      </c>
      <c r="T4" s="86" t="s">
        <v>228</v>
      </c>
      <c r="U4" s="86" t="s">
        <v>102</v>
      </c>
      <c r="V4" s="77"/>
      <c r="W4" s="42"/>
    </row>
    <row r="5" spans="1:27" ht="12" customHeight="1">
      <c r="A5" s="74" t="s">
        <v>229</v>
      </c>
      <c r="B5" s="75" t="s">
        <v>234</v>
      </c>
      <c r="C5" s="75" t="s">
        <v>224</v>
      </c>
      <c r="D5" s="75" t="s">
        <v>216</v>
      </c>
      <c r="E5" s="75"/>
      <c r="F5" s="75">
        <v>29000</v>
      </c>
      <c r="G5" s="75" t="s">
        <v>235</v>
      </c>
      <c r="H5" s="76" t="s">
        <v>218</v>
      </c>
      <c r="I5" s="77">
        <f t="shared" si="0"/>
        <v>8.0555555555555554</v>
      </c>
      <c r="K5" s="85" t="s">
        <v>236</v>
      </c>
      <c r="L5" s="86">
        <f>P5*F$2/1000</f>
        <v>273.45850559999997</v>
      </c>
      <c r="M5" s="86">
        <f>1000*F$2/3600000*S5</f>
        <v>266.38364444444449</v>
      </c>
      <c r="N5" s="86"/>
      <c r="O5" s="86" t="s">
        <v>117</v>
      </c>
      <c r="P5" s="86">
        <v>7.1631</v>
      </c>
      <c r="Q5" s="86" t="s">
        <v>227</v>
      </c>
      <c r="R5" s="86" t="s">
        <v>96</v>
      </c>
      <c r="S5" s="86">
        <v>25.12</v>
      </c>
      <c r="T5" s="86" t="s">
        <v>228</v>
      </c>
      <c r="U5" s="86" t="s">
        <v>102</v>
      </c>
      <c r="V5" s="77"/>
      <c r="W5" s="42"/>
    </row>
    <row r="6" spans="1:27" ht="12" customHeight="1">
      <c r="A6" s="74" t="s">
        <v>229</v>
      </c>
      <c r="B6" s="75" t="s">
        <v>237</v>
      </c>
      <c r="C6" s="75" t="s">
        <v>224</v>
      </c>
      <c r="D6" s="75" t="s">
        <v>216</v>
      </c>
      <c r="E6" s="75"/>
      <c r="F6" s="75" t="s">
        <v>231</v>
      </c>
      <c r="G6" s="75" t="s">
        <v>238</v>
      </c>
      <c r="H6" s="76" t="s">
        <v>218</v>
      </c>
      <c r="I6" s="77" t="str">
        <f t="shared" si="0"/>
        <v>:</v>
      </c>
      <c r="K6" s="85" t="s">
        <v>239</v>
      </c>
      <c r="L6" s="86"/>
      <c r="M6" s="86">
        <f>1000*F$2/3600000*S6</f>
        <v>317.28497777777778</v>
      </c>
      <c r="N6" s="86">
        <f>V6</f>
        <v>325.45</v>
      </c>
      <c r="O6" s="86" t="s">
        <v>117</v>
      </c>
      <c r="P6" s="86">
        <f>P5*S6/S5</f>
        <v>8.5318452229299364</v>
      </c>
      <c r="Q6" s="86"/>
      <c r="R6" s="86" t="s">
        <v>96</v>
      </c>
      <c r="S6" s="86">
        <v>29.92</v>
      </c>
      <c r="T6" s="86" t="s">
        <v>228</v>
      </c>
      <c r="U6" s="86" t="s">
        <v>102</v>
      </c>
      <c r="V6" s="77">
        <v>325.45</v>
      </c>
      <c r="W6" s="42"/>
    </row>
    <row r="7" spans="1:27" ht="12" customHeight="1">
      <c r="A7" s="74" t="s">
        <v>229</v>
      </c>
      <c r="B7" s="75" t="s">
        <v>240</v>
      </c>
      <c r="C7" s="75" t="s">
        <v>224</v>
      </c>
      <c r="D7" s="75" t="s">
        <v>216</v>
      </c>
      <c r="E7" s="75"/>
      <c r="F7" s="75" t="s">
        <v>231</v>
      </c>
      <c r="G7" s="75" t="s">
        <v>241</v>
      </c>
      <c r="H7" s="76" t="s">
        <v>218</v>
      </c>
      <c r="I7" s="77" t="str">
        <f t="shared" si="0"/>
        <v>:</v>
      </c>
      <c r="K7" s="85" t="s">
        <v>242</v>
      </c>
      <c r="L7" s="86">
        <f>'Sisend-Gen'!F129</f>
        <v>40</v>
      </c>
      <c r="M7" s="86"/>
      <c r="N7" s="86"/>
      <c r="O7" s="86" t="s">
        <v>117</v>
      </c>
      <c r="P7" s="86"/>
      <c r="Q7" s="86"/>
      <c r="R7" s="86" t="s">
        <v>96</v>
      </c>
      <c r="S7" s="86">
        <f>L7/(F$2*1000/3600000)</f>
        <v>3.7720033528918693</v>
      </c>
      <c r="T7" s="86"/>
      <c r="U7" s="86" t="s">
        <v>102</v>
      </c>
      <c r="V7" s="77"/>
    </row>
    <row r="8" spans="1:27" ht="12" customHeight="1">
      <c r="A8" s="74" t="s">
        <v>229</v>
      </c>
      <c r="B8" s="75" t="s">
        <v>223</v>
      </c>
      <c r="C8" s="75" t="s">
        <v>224</v>
      </c>
      <c r="D8" s="75" t="s">
        <v>216</v>
      </c>
      <c r="E8" s="75"/>
      <c r="F8" s="75" t="s">
        <v>231</v>
      </c>
      <c r="G8" s="75" t="s">
        <v>225</v>
      </c>
      <c r="H8" s="76" t="s">
        <v>218</v>
      </c>
      <c r="I8" s="77" t="str">
        <f t="shared" si="0"/>
        <v>:</v>
      </c>
      <c r="K8" s="85" t="s">
        <v>243</v>
      </c>
      <c r="L8" s="86">
        <f>'Sisend-Gen'!G129</f>
        <v>66.093333333333334</v>
      </c>
      <c r="M8" s="86"/>
      <c r="N8" s="86"/>
      <c r="O8" s="86" t="s">
        <v>117</v>
      </c>
      <c r="P8" s="86"/>
      <c r="Q8" s="86"/>
      <c r="R8" s="86" t="s">
        <v>96</v>
      </c>
      <c r="S8" s="86">
        <f>L8/(F$2*1000/3600000)</f>
        <v>6.232606873428332</v>
      </c>
      <c r="T8" s="86"/>
      <c r="U8" s="86" t="s">
        <v>102</v>
      </c>
      <c r="V8" s="77"/>
    </row>
    <row r="9" spans="1:27" ht="12" customHeight="1">
      <c r="A9" s="74" t="s">
        <v>244</v>
      </c>
      <c r="B9" s="75" t="s">
        <v>214</v>
      </c>
      <c r="C9" s="75" t="s">
        <v>215</v>
      </c>
      <c r="D9" s="75" t="s">
        <v>216</v>
      </c>
      <c r="E9" s="75"/>
      <c r="F9" s="75">
        <v>38177</v>
      </c>
      <c r="G9" s="75" t="s">
        <v>217</v>
      </c>
      <c r="H9" s="76" t="s">
        <v>218</v>
      </c>
      <c r="I9" s="77">
        <f t="shared" si="0"/>
        <v>10.604722222222223</v>
      </c>
      <c r="K9" s="85" t="s">
        <v>245</v>
      </c>
      <c r="L9" s="86">
        <f>'Sisend-Gen'!H129</f>
        <v>79.14</v>
      </c>
      <c r="M9" s="86"/>
      <c r="N9" s="86"/>
      <c r="O9" s="86" t="s">
        <v>117</v>
      </c>
      <c r="P9" s="86"/>
      <c r="Q9" s="86"/>
      <c r="R9" s="86" t="s">
        <v>96</v>
      </c>
      <c r="S9" s="86">
        <f>L9/(F$2*1000/3600000)</f>
        <v>7.4629086336965633</v>
      </c>
      <c r="T9" s="86"/>
      <c r="U9" s="86" t="s">
        <v>102</v>
      </c>
      <c r="V9" s="77"/>
    </row>
    <row r="10" spans="1:27" ht="12" customHeight="1">
      <c r="A10" s="74" t="s">
        <v>246</v>
      </c>
      <c r="B10" s="75" t="s">
        <v>230</v>
      </c>
      <c r="C10" s="75" t="s">
        <v>224</v>
      </c>
      <c r="D10" s="75" t="s">
        <v>216</v>
      </c>
      <c r="E10" s="75"/>
      <c r="F10" s="75">
        <v>23100</v>
      </c>
      <c r="G10" s="75" t="s">
        <v>232</v>
      </c>
      <c r="H10" s="76" t="s">
        <v>218</v>
      </c>
      <c r="I10" s="77">
        <f t="shared" si="0"/>
        <v>6.4166666666666661</v>
      </c>
      <c r="K10" s="85" t="s">
        <v>103</v>
      </c>
      <c r="L10" s="86">
        <f>'Sisend-Gen'!F130</f>
        <v>11.3</v>
      </c>
      <c r="M10" s="86"/>
      <c r="N10" s="86"/>
      <c r="O10" s="86" t="s">
        <v>117</v>
      </c>
      <c r="P10" s="86"/>
      <c r="Q10" s="86"/>
      <c r="R10" s="86" t="s">
        <v>96</v>
      </c>
      <c r="S10" s="86">
        <f>L10/(F$2*1000/3600000)</f>
        <v>1.0655909471919531</v>
      </c>
      <c r="T10" s="86"/>
      <c r="U10" s="86" t="s">
        <v>102</v>
      </c>
      <c r="V10" s="77"/>
    </row>
    <row r="11" spans="1:27" ht="12" customHeight="1">
      <c r="A11" s="74" t="s">
        <v>246</v>
      </c>
      <c r="B11" s="75" t="s">
        <v>234</v>
      </c>
      <c r="C11" s="75" t="s">
        <v>224</v>
      </c>
      <c r="D11" s="75" t="s">
        <v>216</v>
      </c>
      <c r="E11" s="75"/>
      <c r="F11" s="75" t="s">
        <v>231</v>
      </c>
      <c r="G11" s="75" t="s">
        <v>235</v>
      </c>
      <c r="H11" s="76" t="s">
        <v>218</v>
      </c>
      <c r="I11" s="77" t="str">
        <f t="shared" si="0"/>
        <v>:</v>
      </c>
      <c r="K11" s="85" t="s">
        <v>247</v>
      </c>
      <c r="L11" s="86"/>
      <c r="M11" s="86"/>
      <c r="N11" s="86"/>
      <c r="O11" s="86" t="s">
        <v>117</v>
      </c>
      <c r="P11" s="86">
        <f>'Sisend-Gen'!$F$149</f>
        <v>0.3</v>
      </c>
      <c r="Q11" s="86"/>
      <c r="R11" s="86" t="s">
        <v>96</v>
      </c>
      <c r="S11" s="86">
        <f>P11/3.6</f>
        <v>8.3333333333333329E-2</v>
      </c>
      <c r="T11" s="86"/>
      <c r="U11" s="86" t="s">
        <v>102</v>
      </c>
      <c r="V11" s="77"/>
    </row>
    <row r="12" spans="1:27" ht="12" customHeight="1" thickBot="1">
      <c r="A12" s="74" t="s">
        <v>246</v>
      </c>
      <c r="B12" s="75" t="s">
        <v>214</v>
      </c>
      <c r="C12" s="75" t="s">
        <v>215</v>
      </c>
      <c r="D12" s="75" t="s">
        <v>216</v>
      </c>
      <c r="E12" s="75"/>
      <c r="F12" s="75">
        <v>38176</v>
      </c>
      <c r="G12" s="75" t="s">
        <v>217</v>
      </c>
      <c r="H12" s="76" t="s">
        <v>218</v>
      </c>
      <c r="I12" s="77">
        <f t="shared" si="0"/>
        <v>10.604444444444443</v>
      </c>
      <c r="K12" s="87" t="s">
        <v>248</v>
      </c>
      <c r="L12" s="88"/>
      <c r="M12" s="88"/>
      <c r="N12" s="88"/>
      <c r="O12" s="88" t="s">
        <v>117</v>
      </c>
      <c r="P12" s="88">
        <f>'Sisend-Gen'!$F$150</f>
        <v>0.15</v>
      </c>
      <c r="Q12" s="88"/>
      <c r="R12" s="88" t="s">
        <v>96</v>
      </c>
      <c r="S12" s="88">
        <f>P12/3.6</f>
        <v>4.1666666666666664E-2</v>
      </c>
      <c r="T12" s="88"/>
      <c r="U12" s="88" t="s">
        <v>102</v>
      </c>
      <c r="V12" s="81"/>
    </row>
    <row r="13" spans="1:27" ht="12" customHeight="1">
      <c r="A13" s="74" t="s">
        <v>246</v>
      </c>
      <c r="B13" s="75" t="s">
        <v>240</v>
      </c>
      <c r="C13" s="75" t="s">
        <v>224</v>
      </c>
      <c r="D13" s="75" t="s">
        <v>216</v>
      </c>
      <c r="E13" s="75"/>
      <c r="F13" s="75" t="s">
        <v>231</v>
      </c>
      <c r="G13" s="75" t="s">
        <v>241</v>
      </c>
      <c r="H13" s="76" t="s">
        <v>218</v>
      </c>
      <c r="I13" s="77" t="str">
        <f t="shared" si="0"/>
        <v>:</v>
      </c>
    </row>
    <row r="14" spans="1:27" ht="12" customHeight="1">
      <c r="A14" s="74" t="s">
        <v>246</v>
      </c>
      <c r="B14" s="75" t="s">
        <v>223</v>
      </c>
      <c r="C14" s="75" t="s">
        <v>224</v>
      </c>
      <c r="D14" s="75" t="s">
        <v>216</v>
      </c>
      <c r="E14" s="75"/>
      <c r="F14" s="75" t="s">
        <v>231</v>
      </c>
      <c r="G14" s="75" t="s">
        <v>225</v>
      </c>
      <c r="H14" s="76" t="s">
        <v>218</v>
      </c>
      <c r="I14" s="77" t="str">
        <f t="shared" si="0"/>
        <v>:</v>
      </c>
      <c r="K14" s="38" t="s">
        <v>249</v>
      </c>
    </row>
    <row r="15" spans="1:27" ht="19.5" customHeight="1">
      <c r="A15" s="74" t="s">
        <v>250</v>
      </c>
      <c r="B15" s="75" t="s">
        <v>230</v>
      </c>
      <c r="C15" s="75" t="s">
        <v>224</v>
      </c>
      <c r="D15" s="75" t="s">
        <v>216</v>
      </c>
      <c r="E15" s="75"/>
      <c r="F15" s="75">
        <v>23100</v>
      </c>
      <c r="G15" s="75" t="s">
        <v>232</v>
      </c>
      <c r="H15" s="76" t="s">
        <v>218</v>
      </c>
      <c r="I15" s="77">
        <f t="shared" si="0"/>
        <v>6.4166666666666661</v>
      </c>
      <c r="K15" s="90" t="s">
        <v>251</v>
      </c>
      <c r="L15" s="92" t="s">
        <v>252</v>
      </c>
      <c r="M15" s="92" t="s">
        <v>253</v>
      </c>
      <c r="N15" s="92" t="s">
        <v>254</v>
      </c>
      <c r="O15" s="92" t="s">
        <v>255</v>
      </c>
      <c r="P15" s="92" t="s">
        <v>256</v>
      </c>
      <c r="Q15" s="92" t="s">
        <v>257</v>
      </c>
      <c r="R15" s="92" t="s">
        <v>258</v>
      </c>
      <c r="S15" s="92" t="s">
        <v>259</v>
      </c>
      <c r="T15" s="92" t="s">
        <v>260</v>
      </c>
      <c r="U15" s="84" t="s">
        <v>261</v>
      </c>
    </row>
    <row r="16" spans="1:27" ht="12" customHeight="1">
      <c r="A16" s="74" t="s">
        <v>250</v>
      </c>
      <c r="B16" s="75" t="s">
        <v>234</v>
      </c>
      <c r="C16" s="75" t="s">
        <v>224</v>
      </c>
      <c r="D16" s="75" t="s">
        <v>216</v>
      </c>
      <c r="E16" s="75"/>
      <c r="F16" s="75" t="s">
        <v>231</v>
      </c>
      <c r="G16" s="75" t="s">
        <v>235</v>
      </c>
      <c r="H16" s="76" t="s">
        <v>218</v>
      </c>
      <c r="I16" s="77" t="str">
        <f t="shared" si="0"/>
        <v>:</v>
      </c>
      <c r="K16" s="85" t="s">
        <v>262</v>
      </c>
      <c r="L16" s="86">
        <v>493</v>
      </c>
      <c r="M16" s="86">
        <v>372</v>
      </c>
      <c r="N16" s="86">
        <v>493</v>
      </c>
      <c r="O16" s="86">
        <f>$N$39</f>
        <v>832.5</v>
      </c>
      <c r="P16" s="86">
        <f>L16/I$42*O16/1000</f>
        <v>34.929574468085107</v>
      </c>
      <c r="Q16" s="86">
        <f>M16/I$42*O16/1000</f>
        <v>26.356595744680853</v>
      </c>
      <c r="R16" s="86">
        <f t="shared" ref="R16:S21" si="1">1000*L16/$O16</f>
        <v>592.19219219219224</v>
      </c>
      <c r="S16" s="86">
        <f t="shared" si="1"/>
        <v>446.84684684684686</v>
      </c>
      <c r="T16" s="86">
        <f t="shared" ref="T16:U18" si="2">P16/3.6</f>
        <v>9.7026595744680844</v>
      </c>
      <c r="U16" s="77">
        <f t="shared" si="2"/>
        <v>7.3212765957446813</v>
      </c>
    </row>
    <row r="17" spans="1:21" ht="12" customHeight="1">
      <c r="A17" s="74" t="s">
        <v>250</v>
      </c>
      <c r="B17" s="75" t="s">
        <v>237</v>
      </c>
      <c r="C17" s="75" t="s">
        <v>224</v>
      </c>
      <c r="D17" s="75" t="s">
        <v>216</v>
      </c>
      <c r="E17" s="75"/>
      <c r="F17" s="75" t="s">
        <v>231</v>
      </c>
      <c r="G17" s="75" t="s">
        <v>238</v>
      </c>
      <c r="H17" s="76" t="s">
        <v>218</v>
      </c>
      <c r="I17" s="77" t="str">
        <f t="shared" si="0"/>
        <v>:</v>
      </c>
      <c r="K17" s="85" t="s">
        <v>263</v>
      </c>
      <c r="L17" s="86">
        <v>493</v>
      </c>
      <c r="M17" s="86">
        <v>372</v>
      </c>
      <c r="N17" s="86">
        <v>493</v>
      </c>
      <c r="O17" s="86">
        <f>$N$39</f>
        <v>832.5</v>
      </c>
      <c r="P17" s="86">
        <f>L17/I$42*O17/1000</f>
        <v>34.929574468085107</v>
      </c>
      <c r="Q17" s="86">
        <f>M17/I$42*O17/1000</f>
        <v>26.356595744680853</v>
      </c>
      <c r="R17" s="86">
        <f t="shared" si="1"/>
        <v>592.19219219219224</v>
      </c>
      <c r="S17" s="86">
        <f t="shared" si="1"/>
        <v>446.84684684684686</v>
      </c>
      <c r="T17" s="86">
        <f t="shared" si="2"/>
        <v>9.7026595744680844</v>
      </c>
      <c r="U17" s="77">
        <f t="shared" si="2"/>
        <v>7.3212765957446813</v>
      </c>
    </row>
    <row r="18" spans="1:21" ht="12" customHeight="1">
      <c r="A18" s="74" t="s">
        <v>250</v>
      </c>
      <c r="B18" s="75" t="s">
        <v>240</v>
      </c>
      <c r="C18" s="75" t="s">
        <v>224</v>
      </c>
      <c r="D18" s="75" t="s">
        <v>216</v>
      </c>
      <c r="E18" s="75"/>
      <c r="F18" s="75" t="s">
        <v>231</v>
      </c>
      <c r="G18" s="75" t="s">
        <v>241</v>
      </c>
      <c r="H18" s="76" t="s">
        <v>218</v>
      </c>
      <c r="I18" s="77" t="str">
        <f t="shared" si="0"/>
        <v>:</v>
      </c>
      <c r="K18" s="85" t="s">
        <v>264</v>
      </c>
      <c r="L18" s="86">
        <v>133</v>
      </c>
      <c r="M18" s="86">
        <v>100</v>
      </c>
      <c r="N18" s="86">
        <v>133</v>
      </c>
      <c r="O18" s="86">
        <f>$N$39</f>
        <v>832.5</v>
      </c>
      <c r="P18" s="86">
        <f>L18/I$42*O18/1000</f>
        <v>9.4231914893617024</v>
      </c>
      <c r="Q18" s="86">
        <f>M18/I$42*O18/1000</f>
        <v>7.085106382978724</v>
      </c>
      <c r="R18" s="86">
        <f t="shared" si="1"/>
        <v>159.75975975975976</v>
      </c>
      <c r="S18" s="86">
        <f t="shared" si="1"/>
        <v>120.12012012012012</v>
      </c>
      <c r="T18" s="86">
        <f t="shared" si="2"/>
        <v>2.6175531914893617</v>
      </c>
      <c r="U18" s="77">
        <f t="shared" si="2"/>
        <v>1.9680851063829787</v>
      </c>
    </row>
    <row r="19" spans="1:21" ht="12" customHeight="1">
      <c r="A19" s="74" t="s">
        <v>250</v>
      </c>
      <c r="B19" s="75" t="s">
        <v>223</v>
      </c>
      <c r="C19" s="75" t="s">
        <v>224</v>
      </c>
      <c r="D19" s="75" t="s">
        <v>216</v>
      </c>
      <c r="E19" s="75"/>
      <c r="F19" s="75">
        <v>9100</v>
      </c>
      <c r="G19" s="75" t="s">
        <v>225</v>
      </c>
      <c r="H19" s="76" t="s">
        <v>218</v>
      </c>
      <c r="I19" s="77">
        <f t="shared" si="0"/>
        <v>2.5277777777777777</v>
      </c>
      <c r="K19" s="85" t="s">
        <v>265</v>
      </c>
      <c r="L19" s="86">
        <v>493</v>
      </c>
      <c r="M19" s="86">
        <v>372</v>
      </c>
      <c r="N19" s="86">
        <v>493</v>
      </c>
      <c r="O19" s="86">
        <f>$N$40</f>
        <v>845</v>
      </c>
      <c r="P19" s="86"/>
      <c r="Q19" s="86"/>
      <c r="R19" s="86">
        <f t="shared" si="1"/>
        <v>583.43195266272187</v>
      </c>
      <c r="S19" s="86">
        <f t="shared" si="1"/>
        <v>440.23668639053255</v>
      </c>
      <c r="T19" s="86"/>
      <c r="U19" s="77"/>
    </row>
    <row r="20" spans="1:21" ht="12" customHeight="1">
      <c r="A20" s="74" t="s">
        <v>266</v>
      </c>
      <c r="B20" s="75" t="s">
        <v>230</v>
      </c>
      <c r="C20" s="75" t="s">
        <v>224</v>
      </c>
      <c r="D20" s="75" t="s">
        <v>216</v>
      </c>
      <c r="E20" s="75"/>
      <c r="F20" s="75">
        <v>23100</v>
      </c>
      <c r="G20" s="75" t="s">
        <v>232</v>
      </c>
      <c r="H20" s="76" t="s">
        <v>218</v>
      </c>
      <c r="I20" s="77">
        <f t="shared" si="0"/>
        <v>6.4166666666666661</v>
      </c>
      <c r="K20" s="85" t="s">
        <v>267</v>
      </c>
      <c r="L20" s="86">
        <v>559</v>
      </c>
      <c r="M20" s="86">
        <v>422</v>
      </c>
      <c r="N20" s="86">
        <v>559</v>
      </c>
      <c r="O20" s="86">
        <f>$N$41</f>
        <v>905</v>
      </c>
      <c r="P20" s="86">
        <f>L20/$I$43</f>
        <v>51.310555838857731</v>
      </c>
      <c r="Q20" s="86">
        <f>M20/$I$43</f>
        <v>38.735339112697602</v>
      </c>
      <c r="R20" s="86">
        <f t="shared" si="1"/>
        <v>617.67955801104972</v>
      </c>
      <c r="S20" s="86">
        <f t="shared" si="1"/>
        <v>466.29834254143645</v>
      </c>
      <c r="T20" s="86">
        <f t="shared" ref="T20:U25" si="3">P20/3.6</f>
        <v>14.25293217746048</v>
      </c>
      <c r="U20" s="77">
        <f t="shared" si="3"/>
        <v>10.759816420193777</v>
      </c>
    </row>
    <row r="21" spans="1:21" ht="12" customHeight="1">
      <c r="A21" s="74" t="s">
        <v>266</v>
      </c>
      <c r="B21" s="75" t="s">
        <v>237</v>
      </c>
      <c r="C21" s="75" t="s">
        <v>224</v>
      </c>
      <c r="D21" s="75" t="s">
        <v>216</v>
      </c>
      <c r="E21" s="75"/>
      <c r="F21" s="75">
        <v>10584</v>
      </c>
      <c r="G21" s="75" t="s">
        <v>238</v>
      </c>
      <c r="H21" s="76" t="s">
        <v>218</v>
      </c>
      <c r="I21" s="77">
        <f t="shared" si="0"/>
        <v>2.94</v>
      </c>
      <c r="K21" s="85" t="s">
        <v>268</v>
      </c>
      <c r="L21" s="86">
        <v>548</v>
      </c>
      <c r="M21" s="86">
        <v>414</v>
      </c>
      <c r="N21" s="86">
        <v>548</v>
      </c>
      <c r="O21" s="86">
        <f>$N$42</f>
        <v>1050</v>
      </c>
      <c r="P21" s="86">
        <f>L21/$I$43</f>
        <v>50.300866904640493</v>
      </c>
      <c r="Q21" s="86">
        <f>M21/$I$43</f>
        <v>38.00101988781234</v>
      </c>
      <c r="R21" s="86">
        <f t="shared" si="1"/>
        <v>521.90476190476193</v>
      </c>
      <c r="S21" s="86">
        <f t="shared" si="1"/>
        <v>394.28571428571428</v>
      </c>
      <c r="T21" s="86">
        <f t="shared" si="3"/>
        <v>13.972463029066803</v>
      </c>
      <c r="U21" s="77">
        <f t="shared" si="3"/>
        <v>10.55583885772565</v>
      </c>
    </row>
    <row r="22" spans="1:21" ht="12" customHeight="1">
      <c r="A22" s="74" t="s">
        <v>266</v>
      </c>
      <c r="B22" s="75" t="s">
        <v>240</v>
      </c>
      <c r="C22" s="75" t="s">
        <v>224</v>
      </c>
      <c r="D22" s="75" t="s">
        <v>216</v>
      </c>
      <c r="E22" s="75"/>
      <c r="F22" s="75" t="s">
        <v>231</v>
      </c>
      <c r="G22" s="75" t="s">
        <v>241</v>
      </c>
      <c r="H22" s="76" t="s">
        <v>218</v>
      </c>
      <c r="I22" s="77" t="str">
        <f t="shared" si="0"/>
        <v>:</v>
      </c>
      <c r="K22" s="85" t="s">
        <v>269</v>
      </c>
      <c r="L22" s="86">
        <v>79.14</v>
      </c>
      <c r="M22" s="86">
        <v>40</v>
      </c>
      <c r="N22" s="86">
        <v>79.14</v>
      </c>
      <c r="O22" s="86"/>
      <c r="P22" s="86">
        <f>L22/$I$2</f>
        <v>7.4629086336965642</v>
      </c>
      <c r="Q22" s="86">
        <f>M22/$I$2</f>
        <v>3.7720033528918697</v>
      </c>
      <c r="R22" s="86"/>
      <c r="S22" s="86"/>
      <c r="T22" s="86">
        <f>P22/3.6</f>
        <v>2.0730301760268235</v>
      </c>
      <c r="U22" s="77">
        <f t="shared" si="3"/>
        <v>1.0477787091366304</v>
      </c>
    </row>
    <row r="23" spans="1:21" ht="12" customHeight="1">
      <c r="A23" s="74" t="s">
        <v>266</v>
      </c>
      <c r="B23" s="75" t="s">
        <v>223</v>
      </c>
      <c r="C23" s="75" t="s">
        <v>224</v>
      </c>
      <c r="D23" s="75" t="s">
        <v>216</v>
      </c>
      <c r="E23" s="75"/>
      <c r="F23" s="75">
        <v>8325</v>
      </c>
      <c r="G23" s="75" t="s">
        <v>225</v>
      </c>
      <c r="H23" s="76" t="s">
        <v>218</v>
      </c>
      <c r="I23" s="77">
        <f t="shared" si="0"/>
        <v>2.3125</v>
      </c>
      <c r="K23" s="85" t="s">
        <v>270</v>
      </c>
      <c r="L23" s="86">
        <v>47.32</v>
      </c>
      <c r="M23" s="86">
        <v>40</v>
      </c>
      <c r="N23" s="86">
        <v>47.32</v>
      </c>
      <c r="O23" s="86"/>
      <c r="P23" s="86">
        <f>L23/$I$2</f>
        <v>4.4622799664710824</v>
      </c>
      <c r="Q23" s="86">
        <f>M23/$I$2</f>
        <v>3.7720033528918697</v>
      </c>
      <c r="R23" s="86"/>
      <c r="S23" s="86"/>
      <c r="T23" s="86">
        <f t="shared" si="3"/>
        <v>1.2395222129086341</v>
      </c>
      <c r="U23" s="77">
        <f t="shared" si="3"/>
        <v>1.0477787091366304</v>
      </c>
    </row>
    <row r="24" spans="1:21" ht="12" customHeight="1">
      <c r="A24" s="74" t="s">
        <v>271</v>
      </c>
      <c r="B24" s="75" t="s">
        <v>230</v>
      </c>
      <c r="C24" s="75" t="s">
        <v>224</v>
      </c>
      <c r="D24" s="75" t="s">
        <v>216</v>
      </c>
      <c r="E24" s="75"/>
      <c r="F24" s="75">
        <v>23100</v>
      </c>
      <c r="G24" s="75" t="s">
        <v>232</v>
      </c>
      <c r="H24" s="76" t="s">
        <v>218</v>
      </c>
      <c r="I24" s="77">
        <f t="shared" si="0"/>
        <v>6.4166666666666661</v>
      </c>
      <c r="K24" s="85" t="s">
        <v>272</v>
      </c>
      <c r="L24" s="86">
        <v>66</v>
      </c>
      <c r="M24" s="86">
        <v>55.79</v>
      </c>
      <c r="N24" s="86">
        <v>66</v>
      </c>
      <c r="O24" s="86"/>
      <c r="P24" s="86">
        <f>L24/$I$34</f>
        <v>5.2219780219780221</v>
      </c>
      <c r="Q24" s="86">
        <f>M24/$I$34</f>
        <v>4.4141538461538463</v>
      </c>
      <c r="R24" s="86"/>
      <c r="S24" s="86"/>
      <c r="T24" s="86">
        <f t="shared" si="3"/>
        <v>1.4505494505494505</v>
      </c>
      <c r="U24" s="77">
        <f t="shared" si="3"/>
        <v>1.2261538461538461</v>
      </c>
    </row>
    <row r="25" spans="1:21" ht="12" customHeight="1">
      <c r="A25" s="74" t="s">
        <v>271</v>
      </c>
      <c r="B25" s="75" t="s">
        <v>234</v>
      </c>
      <c r="C25" s="75" t="s">
        <v>224</v>
      </c>
      <c r="D25" s="75" t="s">
        <v>216</v>
      </c>
      <c r="E25" s="75"/>
      <c r="F25" s="75" t="s">
        <v>231</v>
      </c>
      <c r="G25" s="75" t="s">
        <v>235</v>
      </c>
      <c r="H25" s="76" t="s">
        <v>218</v>
      </c>
      <c r="I25" s="77" t="str">
        <f t="shared" si="0"/>
        <v>:</v>
      </c>
      <c r="K25" s="85" t="s">
        <v>273</v>
      </c>
      <c r="L25" s="86">
        <v>107.71</v>
      </c>
      <c r="M25" s="86">
        <v>55</v>
      </c>
      <c r="N25" s="86">
        <v>107.71</v>
      </c>
      <c r="O25" s="86"/>
      <c r="P25" s="86">
        <f>L25/$I$34</f>
        <v>8.5221098901098902</v>
      </c>
      <c r="Q25" s="86">
        <f>M25/$I$34</f>
        <v>4.3516483516483513</v>
      </c>
      <c r="R25" s="86"/>
      <c r="S25" s="86"/>
      <c r="T25" s="86">
        <f t="shared" si="3"/>
        <v>2.3672527472527474</v>
      </c>
      <c r="U25" s="77">
        <f t="shared" si="3"/>
        <v>1.2087912087912087</v>
      </c>
    </row>
    <row r="26" spans="1:21" ht="12" customHeight="1" thickBot="1">
      <c r="A26" s="74" t="s">
        <v>271</v>
      </c>
      <c r="B26" s="75" t="s">
        <v>237</v>
      </c>
      <c r="C26" s="75" t="s">
        <v>224</v>
      </c>
      <c r="D26" s="75" t="s">
        <v>216</v>
      </c>
      <c r="E26" s="75"/>
      <c r="F26" s="75" t="s">
        <v>231</v>
      </c>
      <c r="G26" s="75" t="s">
        <v>238</v>
      </c>
      <c r="H26" s="76" t="s">
        <v>218</v>
      </c>
      <c r="I26" s="77" t="str">
        <f t="shared" si="0"/>
        <v>:</v>
      </c>
      <c r="K26" s="87" t="s">
        <v>274</v>
      </c>
      <c r="L26" s="88">
        <v>4.47</v>
      </c>
      <c r="M26" s="88">
        <v>1</v>
      </c>
      <c r="N26" s="88">
        <v>4.47</v>
      </c>
      <c r="O26" s="88"/>
      <c r="P26" s="88"/>
      <c r="Q26" s="88"/>
      <c r="R26" s="88"/>
      <c r="S26" s="88"/>
      <c r="T26" s="88"/>
      <c r="U26" s="81"/>
    </row>
    <row r="27" spans="1:21" ht="12" customHeight="1">
      <c r="A27" s="74" t="s">
        <v>271</v>
      </c>
      <c r="B27" s="75" t="s">
        <v>240</v>
      </c>
      <c r="C27" s="75" t="s">
        <v>224</v>
      </c>
      <c r="D27" s="75" t="s">
        <v>216</v>
      </c>
      <c r="E27" s="75"/>
      <c r="F27" s="75" t="s">
        <v>231</v>
      </c>
      <c r="G27" s="75" t="s">
        <v>241</v>
      </c>
      <c r="H27" s="76" t="s">
        <v>218</v>
      </c>
      <c r="I27" s="77" t="str">
        <f t="shared" si="0"/>
        <v>:</v>
      </c>
    </row>
    <row r="28" spans="1:21" ht="12" customHeight="1">
      <c r="A28" s="74" t="s">
        <v>271</v>
      </c>
      <c r="B28" s="75" t="s">
        <v>223</v>
      </c>
      <c r="C28" s="75" t="s">
        <v>224</v>
      </c>
      <c r="D28" s="75" t="s">
        <v>216</v>
      </c>
      <c r="E28" s="75"/>
      <c r="F28" s="75">
        <v>11403</v>
      </c>
      <c r="G28" s="75" t="s">
        <v>225</v>
      </c>
      <c r="H28" s="76" t="s">
        <v>218</v>
      </c>
      <c r="I28" s="77">
        <f t="shared" si="0"/>
        <v>3.1675</v>
      </c>
      <c r="K28" s="38" t="s">
        <v>275</v>
      </c>
    </row>
    <row r="29" spans="1:21" ht="19.5" customHeight="1">
      <c r="A29" s="74" t="s">
        <v>276</v>
      </c>
      <c r="B29" s="75" t="s">
        <v>234</v>
      </c>
      <c r="C29" s="75" t="s">
        <v>224</v>
      </c>
      <c r="D29" s="75" t="s">
        <v>216</v>
      </c>
      <c r="E29" s="75"/>
      <c r="F29" s="75">
        <v>29000</v>
      </c>
      <c r="G29" s="75" t="s">
        <v>235</v>
      </c>
      <c r="H29" s="76" t="s">
        <v>218</v>
      </c>
      <c r="I29" s="77">
        <f t="shared" si="0"/>
        <v>8.0555555555555554</v>
      </c>
      <c r="K29" s="90" t="s">
        <v>251</v>
      </c>
      <c r="L29" s="92" t="s">
        <v>277</v>
      </c>
      <c r="M29" s="92" t="s">
        <v>278</v>
      </c>
      <c r="N29" s="92" t="s">
        <v>279</v>
      </c>
      <c r="O29" s="92"/>
      <c r="P29" s="92"/>
      <c r="Q29" s="92"/>
      <c r="R29" s="92"/>
      <c r="S29" s="92"/>
      <c r="T29" s="92"/>
      <c r="U29" s="84"/>
    </row>
    <row r="30" spans="1:21" ht="12" customHeight="1">
      <c r="A30" s="74" t="s">
        <v>276</v>
      </c>
      <c r="B30" s="75" t="s">
        <v>237</v>
      </c>
      <c r="C30" s="75" t="s">
        <v>224</v>
      </c>
      <c r="D30" s="75" t="s">
        <v>216</v>
      </c>
      <c r="E30" s="75"/>
      <c r="F30" s="75">
        <v>10584</v>
      </c>
      <c r="G30" s="75" t="s">
        <v>238</v>
      </c>
      <c r="H30" s="76" t="s">
        <v>218</v>
      </c>
      <c r="I30" s="77">
        <f t="shared" si="0"/>
        <v>2.94</v>
      </c>
      <c r="K30" s="85" t="s">
        <v>280</v>
      </c>
      <c r="L30" s="86">
        <v>563</v>
      </c>
      <c r="M30" s="86">
        <v>563</v>
      </c>
      <c r="N30" s="86">
        <v>0</v>
      </c>
      <c r="O30" s="86">
        <f>N38</f>
        <v>747.5</v>
      </c>
      <c r="P30" s="86">
        <f>L30/I36*O30/1000</f>
        <v>34.432568181818183</v>
      </c>
      <c r="Q30" s="86">
        <f>$P$30</f>
        <v>34.432568181818183</v>
      </c>
      <c r="R30" s="86">
        <f>1000*L30/$O30</f>
        <v>753.17725752508363</v>
      </c>
      <c r="S30" s="86">
        <f>1000*M30/$O30</f>
        <v>753.17725752508363</v>
      </c>
      <c r="T30" s="86">
        <f>P30/3.6</f>
        <v>9.5646022727272726</v>
      </c>
      <c r="U30" s="77">
        <f>Q30/3.6</f>
        <v>9.5646022727272726</v>
      </c>
    </row>
    <row r="31" spans="1:21" ht="12" customHeight="1">
      <c r="A31" s="74" t="s">
        <v>276</v>
      </c>
      <c r="B31" s="75" t="s">
        <v>240</v>
      </c>
      <c r="C31" s="75" t="s">
        <v>224</v>
      </c>
      <c r="D31" s="75" t="s">
        <v>216</v>
      </c>
      <c r="E31" s="75"/>
      <c r="F31" s="75" t="s">
        <v>231</v>
      </c>
      <c r="G31" s="75" t="s">
        <v>241</v>
      </c>
      <c r="H31" s="76" t="s">
        <v>218</v>
      </c>
      <c r="I31" s="77" t="str">
        <f t="shared" si="0"/>
        <v>:</v>
      </c>
      <c r="K31" s="85" t="s">
        <v>281</v>
      </c>
      <c r="L31" s="86">
        <v>330.1</v>
      </c>
      <c r="M31" s="86">
        <v>330.1</v>
      </c>
      <c r="N31" s="86">
        <v>0</v>
      </c>
      <c r="O31" s="86"/>
      <c r="P31" s="86"/>
      <c r="Q31" s="86"/>
      <c r="R31" s="86"/>
      <c r="S31" s="86"/>
      <c r="T31" s="86"/>
      <c r="U31" s="77"/>
    </row>
    <row r="32" spans="1:21" ht="12" customHeight="1">
      <c r="A32" s="74" t="s">
        <v>276</v>
      </c>
      <c r="B32" s="75" t="s">
        <v>223</v>
      </c>
      <c r="C32" s="75" t="s">
        <v>224</v>
      </c>
      <c r="D32" s="75" t="s">
        <v>216</v>
      </c>
      <c r="E32" s="75"/>
      <c r="F32" s="75">
        <v>9628</v>
      </c>
      <c r="G32" s="75" t="s">
        <v>225</v>
      </c>
      <c r="H32" s="76" t="s">
        <v>218</v>
      </c>
      <c r="I32" s="77">
        <f t="shared" si="0"/>
        <v>2.6744444444444442</v>
      </c>
      <c r="K32" s="85" t="s">
        <v>282</v>
      </c>
      <c r="L32" s="86">
        <v>58</v>
      </c>
      <c r="M32" s="86">
        <v>58</v>
      </c>
      <c r="N32" s="86">
        <v>0</v>
      </c>
      <c r="O32" s="86">
        <f>$N$41</f>
        <v>905</v>
      </c>
      <c r="P32" s="86">
        <f>L32/$I$43</f>
        <v>5.3238143804181544</v>
      </c>
      <c r="Q32" s="86">
        <f>$P$32</f>
        <v>5.3238143804181544</v>
      </c>
      <c r="R32" s="86">
        <f>1000*L32/$O32</f>
        <v>64.088397790055254</v>
      </c>
      <c r="S32" s="86">
        <f>1000*M32/$O32</f>
        <v>64.088397790055254</v>
      </c>
      <c r="T32" s="86">
        <f>P32/3.6</f>
        <v>1.4788373278939317</v>
      </c>
      <c r="U32" s="77">
        <f>Q32/3.6</f>
        <v>1.4788373278939317</v>
      </c>
    </row>
    <row r="33" spans="1:21" ht="12" customHeight="1">
      <c r="A33" s="74" t="s">
        <v>283</v>
      </c>
      <c r="B33" s="75" t="s">
        <v>214</v>
      </c>
      <c r="C33" s="75" t="s">
        <v>284</v>
      </c>
      <c r="D33" s="75" t="s">
        <v>216</v>
      </c>
      <c r="E33" s="75"/>
      <c r="F33" s="75">
        <v>34350</v>
      </c>
      <c r="G33" s="75" t="s">
        <v>217</v>
      </c>
      <c r="H33" s="76" t="s">
        <v>218</v>
      </c>
      <c r="I33" s="77">
        <f t="shared" si="0"/>
        <v>9.5416666666666661</v>
      </c>
      <c r="K33" s="85" t="s">
        <v>285</v>
      </c>
      <c r="L33" s="86">
        <v>57</v>
      </c>
      <c r="M33" s="86">
        <v>57</v>
      </c>
      <c r="N33" s="86">
        <v>0</v>
      </c>
      <c r="O33" s="86">
        <f>$N$42</f>
        <v>1050</v>
      </c>
      <c r="P33" s="86">
        <f>L33/$I$53</f>
        <v>5.2143419815515974</v>
      </c>
      <c r="Q33" s="86">
        <f>$P$33</f>
        <v>5.2143419815515974</v>
      </c>
      <c r="R33" s="86">
        <f>1000*L33/$O33</f>
        <v>54.285714285714285</v>
      </c>
      <c r="S33" s="86">
        <f>1000*M33/$O33</f>
        <v>54.285714285714285</v>
      </c>
      <c r="T33" s="86">
        <f>P33/3.6</f>
        <v>1.4484283282087771</v>
      </c>
      <c r="U33" s="77">
        <f>Q33/3.6</f>
        <v>1.4484283282087771</v>
      </c>
    </row>
    <row r="34" spans="1:21" ht="12" customHeight="1" thickBot="1">
      <c r="A34" s="74" t="s">
        <v>283</v>
      </c>
      <c r="B34" s="75" t="s">
        <v>286</v>
      </c>
      <c r="C34" s="75" t="s">
        <v>287</v>
      </c>
      <c r="D34" s="75" t="s">
        <v>216</v>
      </c>
      <c r="E34" s="75"/>
      <c r="F34" s="75">
        <v>45500</v>
      </c>
      <c r="G34" s="75" t="s">
        <v>288</v>
      </c>
      <c r="H34" s="76" t="s">
        <v>218</v>
      </c>
      <c r="I34" s="77">
        <f t="shared" ref="I34:I65" si="4">IF(ISERROR(F34/3.6),":",F34/3.6/1000)</f>
        <v>12.638888888888889</v>
      </c>
      <c r="K34" s="87" t="s">
        <v>289</v>
      </c>
      <c r="L34" s="88">
        <v>0.93</v>
      </c>
      <c r="M34" s="88">
        <v>0.93</v>
      </c>
      <c r="N34" s="88">
        <v>0</v>
      </c>
      <c r="O34" s="88"/>
      <c r="P34" s="88"/>
      <c r="Q34" s="88"/>
      <c r="R34" s="88"/>
      <c r="S34" s="88"/>
      <c r="T34" s="88"/>
      <c r="U34" s="81"/>
    </row>
    <row r="35" spans="1:21" ht="12" customHeight="1">
      <c r="A35" s="74" t="s">
        <v>283</v>
      </c>
      <c r="B35" s="75" t="s">
        <v>290</v>
      </c>
      <c r="C35" s="75" t="s">
        <v>287</v>
      </c>
      <c r="D35" s="75" t="s">
        <v>216</v>
      </c>
      <c r="E35" s="75"/>
      <c r="F35" s="75">
        <v>44000</v>
      </c>
      <c r="G35" s="75" t="s">
        <v>291</v>
      </c>
      <c r="H35" s="76" t="s">
        <v>218</v>
      </c>
      <c r="I35" s="77">
        <f t="shared" si="4"/>
        <v>12.222222222222223</v>
      </c>
    </row>
    <row r="36" spans="1:21" ht="12" customHeight="1">
      <c r="A36" s="74" t="s">
        <v>283</v>
      </c>
      <c r="B36" s="75" t="s">
        <v>292</v>
      </c>
      <c r="C36" s="75" t="s">
        <v>287</v>
      </c>
      <c r="D36" s="75" t="s">
        <v>216</v>
      </c>
      <c r="E36" s="75"/>
      <c r="F36" s="75">
        <v>44000</v>
      </c>
      <c r="G36" s="75" t="s">
        <v>293</v>
      </c>
      <c r="H36" s="76" t="s">
        <v>218</v>
      </c>
      <c r="I36" s="77">
        <f t="shared" si="4"/>
        <v>12.222222222222223</v>
      </c>
      <c r="K36" s="38" t="s">
        <v>294</v>
      </c>
    </row>
    <row r="37" spans="1:21" ht="19.5" customHeight="1">
      <c r="A37" s="74" t="s">
        <v>283</v>
      </c>
      <c r="B37" s="75" t="s">
        <v>295</v>
      </c>
      <c r="C37" s="75" t="s">
        <v>287</v>
      </c>
      <c r="D37" s="75" t="s">
        <v>216</v>
      </c>
      <c r="E37" s="75"/>
      <c r="F37" s="75">
        <v>43000</v>
      </c>
      <c r="G37" s="75" t="s">
        <v>291</v>
      </c>
      <c r="H37" s="76" t="s">
        <v>218</v>
      </c>
      <c r="I37" s="77">
        <f t="shared" si="4"/>
        <v>11.944444444444443</v>
      </c>
      <c r="K37" s="90" t="s">
        <v>296</v>
      </c>
      <c r="L37" s="92" t="s">
        <v>297</v>
      </c>
      <c r="M37" s="92" t="s">
        <v>298</v>
      </c>
      <c r="N37" s="92" t="s">
        <v>299</v>
      </c>
      <c r="O37" s="84" t="s">
        <v>300</v>
      </c>
    </row>
    <row r="38" spans="1:21" ht="12" customHeight="1">
      <c r="A38" s="74" t="s">
        <v>283</v>
      </c>
      <c r="B38" s="75" t="s">
        <v>301</v>
      </c>
      <c r="C38" s="75" t="s">
        <v>287</v>
      </c>
      <c r="D38" s="75" t="s">
        <v>216</v>
      </c>
      <c r="E38" s="75"/>
      <c r="F38" s="75">
        <v>43000</v>
      </c>
      <c r="G38" s="75" t="s">
        <v>302</v>
      </c>
      <c r="H38" s="76" t="s">
        <v>218</v>
      </c>
      <c r="I38" s="77">
        <f t="shared" si="4"/>
        <v>11.944444444444443</v>
      </c>
      <c r="K38" s="85" t="s">
        <v>43</v>
      </c>
      <c r="L38" s="86">
        <v>720</v>
      </c>
      <c r="M38" s="86">
        <v>775</v>
      </c>
      <c r="N38" s="86">
        <f>AVERAGE(L38:M38)</f>
        <v>747.5</v>
      </c>
      <c r="O38" s="77" t="s">
        <v>303</v>
      </c>
    </row>
    <row r="39" spans="1:21" ht="12" customHeight="1">
      <c r="A39" s="74" t="s">
        <v>283</v>
      </c>
      <c r="B39" s="75" t="s">
        <v>304</v>
      </c>
      <c r="C39" s="75" t="s">
        <v>287</v>
      </c>
      <c r="D39" s="75" t="s">
        <v>216</v>
      </c>
      <c r="E39" s="75"/>
      <c r="F39" s="75">
        <v>42300</v>
      </c>
      <c r="G39" s="75" t="s">
        <v>291</v>
      </c>
      <c r="H39" s="76" t="s">
        <v>218</v>
      </c>
      <c r="I39" s="77">
        <f t="shared" si="4"/>
        <v>11.75</v>
      </c>
      <c r="K39" s="85" t="s">
        <v>51</v>
      </c>
      <c r="L39" s="86">
        <v>820</v>
      </c>
      <c r="M39" s="86">
        <v>845</v>
      </c>
      <c r="N39" s="86">
        <f>AVERAGE(L39:M39)</f>
        <v>832.5</v>
      </c>
      <c r="O39" s="77" t="s">
        <v>305</v>
      </c>
    </row>
    <row r="40" spans="1:21" ht="12" customHeight="1">
      <c r="A40" s="74" t="s">
        <v>283</v>
      </c>
      <c r="B40" s="75" t="s">
        <v>306</v>
      </c>
      <c r="C40" s="75" t="s">
        <v>287</v>
      </c>
      <c r="D40" s="75" t="s">
        <v>216</v>
      </c>
      <c r="E40" s="75"/>
      <c r="F40" s="75">
        <v>42300</v>
      </c>
      <c r="G40" s="75" t="s">
        <v>291</v>
      </c>
      <c r="H40" s="76" t="s">
        <v>218</v>
      </c>
      <c r="I40" s="77">
        <f t="shared" si="4"/>
        <v>11.75</v>
      </c>
      <c r="K40" s="85" t="s">
        <v>307</v>
      </c>
      <c r="L40" s="86">
        <v>750</v>
      </c>
      <c r="M40" s="86">
        <v>940</v>
      </c>
      <c r="N40" s="86">
        <f>AVERAGE(L40:M40)</f>
        <v>845</v>
      </c>
      <c r="O40" s="77" t="s">
        <v>308</v>
      </c>
    </row>
    <row r="41" spans="1:21" ht="12" customHeight="1">
      <c r="A41" s="74" t="s">
        <v>283</v>
      </c>
      <c r="B41" s="75" t="s">
        <v>309</v>
      </c>
      <c r="C41" s="75" t="s">
        <v>287</v>
      </c>
      <c r="D41" s="75" t="s">
        <v>216</v>
      </c>
      <c r="E41" s="75"/>
      <c r="F41" s="75">
        <v>42300</v>
      </c>
      <c r="G41" s="75" t="s">
        <v>291</v>
      </c>
      <c r="H41" s="76" t="s">
        <v>218</v>
      </c>
      <c r="I41" s="77">
        <f t="shared" si="4"/>
        <v>11.75</v>
      </c>
      <c r="K41" s="85" t="s">
        <v>106</v>
      </c>
      <c r="L41" s="86">
        <v>800</v>
      </c>
      <c r="M41" s="86">
        <v>1010</v>
      </c>
      <c r="N41" s="86">
        <f>AVERAGE(L41:M41)</f>
        <v>905</v>
      </c>
      <c r="O41" s="77" t="s">
        <v>308</v>
      </c>
    </row>
    <row r="42" spans="1:21" ht="12" customHeight="1" thickBot="1">
      <c r="A42" s="74" t="s">
        <v>283</v>
      </c>
      <c r="B42" s="75" t="s">
        <v>310</v>
      </c>
      <c r="C42" s="75" t="s">
        <v>287</v>
      </c>
      <c r="D42" s="75" t="s">
        <v>216</v>
      </c>
      <c r="E42" s="75"/>
      <c r="F42" s="75">
        <v>42300</v>
      </c>
      <c r="G42" s="75" t="s">
        <v>311</v>
      </c>
      <c r="H42" s="76" t="s">
        <v>218</v>
      </c>
      <c r="I42" s="77">
        <f t="shared" si="4"/>
        <v>11.75</v>
      </c>
      <c r="K42" s="87" t="s">
        <v>312</v>
      </c>
      <c r="L42" s="88">
        <v>1050</v>
      </c>
      <c r="M42" s="88">
        <v>1050</v>
      </c>
      <c r="N42" s="88">
        <f>AVERAGE(L42:M42)</f>
        <v>1050</v>
      </c>
      <c r="O42" s="81" t="s">
        <v>313</v>
      </c>
    </row>
    <row r="43" spans="1:21" ht="12" customHeight="1">
      <c r="A43" s="74" t="s">
        <v>283</v>
      </c>
      <c r="B43" s="75" t="s">
        <v>314</v>
      </c>
      <c r="C43" s="75" t="s">
        <v>287</v>
      </c>
      <c r="D43" s="75" t="s">
        <v>216</v>
      </c>
      <c r="E43" s="75"/>
      <c r="F43" s="75">
        <v>39220</v>
      </c>
      <c r="G43" s="75" t="s">
        <v>106</v>
      </c>
      <c r="H43" s="76" t="s">
        <v>218</v>
      </c>
      <c r="I43" s="77">
        <f t="shared" si="4"/>
        <v>10.894444444444444</v>
      </c>
    </row>
    <row r="44" spans="1:21" ht="12" customHeight="1">
      <c r="A44" s="74" t="s">
        <v>283</v>
      </c>
      <c r="B44" s="75" t="s">
        <v>315</v>
      </c>
      <c r="C44" s="75" t="s">
        <v>287</v>
      </c>
      <c r="D44" s="75" t="s">
        <v>216</v>
      </c>
      <c r="E44" s="75"/>
      <c r="F44" s="75">
        <v>39220</v>
      </c>
      <c r="G44" s="75" t="s">
        <v>291</v>
      </c>
      <c r="H44" s="76" t="s">
        <v>218</v>
      </c>
      <c r="I44" s="77">
        <f t="shared" si="4"/>
        <v>10.894444444444444</v>
      </c>
    </row>
    <row r="45" spans="1:21" ht="12" customHeight="1">
      <c r="A45" s="74" t="s">
        <v>283</v>
      </c>
      <c r="B45" s="75" t="s">
        <v>316</v>
      </c>
      <c r="C45" s="75" t="s">
        <v>287</v>
      </c>
      <c r="D45" s="75" t="s">
        <v>216</v>
      </c>
      <c r="E45" s="75"/>
      <c r="F45" s="75" t="s">
        <v>231</v>
      </c>
      <c r="G45" s="75" t="s">
        <v>291</v>
      </c>
      <c r="H45" s="76" t="s">
        <v>218</v>
      </c>
      <c r="I45" s="77" t="str">
        <f t="shared" si="4"/>
        <v>:</v>
      </c>
      <c r="K45" s="38" t="s">
        <v>317</v>
      </c>
      <c r="N45" s="38" t="s">
        <v>318</v>
      </c>
    </row>
    <row r="46" spans="1:21" ht="19.5" customHeight="1">
      <c r="A46" s="74" t="s">
        <v>283</v>
      </c>
      <c r="B46" s="75" t="s">
        <v>319</v>
      </c>
      <c r="C46" s="75" t="s">
        <v>287</v>
      </c>
      <c r="D46" s="75" t="s">
        <v>216</v>
      </c>
      <c r="E46" s="75"/>
      <c r="F46" s="75">
        <v>42000</v>
      </c>
      <c r="G46" s="75" t="s">
        <v>320</v>
      </c>
      <c r="H46" s="76" t="s">
        <v>218</v>
      </c>
      <c r="I46" s="77">
        <f t="shared" si="4"/>
        <v>11.666666666666666</v>
      </c>
      <c r="K46" s="90" t="s">
        <v>220</v>
      </c>
      <c r="L46" s="92" t="s">
        <v>149</v>
      </c>
      <c r="M46" s="92" t="s">
        <v>96</v>
      </c>
      <c r="N46" s="92" t="s">
        <v>321</v>
      </c>
      <c r="O46" s="92" t="s">
        <v>322</v>
      </c>
      <c r="P46" s="92" t="s">
        <v>323</v>
      </c>
      <c r="Q46" s="92" t="s">
        <v>324</v>
      </c>
      <c r="R46" s="84" t="s">
        <v>325</v>
      </c>
      <c r="S46" s="44"/>
    </row>
    <row r="47" spans="1:21" ht="12" customHeight="1">
      <c r="A47" s="74" t="s">
        <v>283</v>
      </c>
      <c r="B47" s="75" t="s">
        <v>326</v>
      </c>
      <c r="C47" s="75" t="s">
        <v>287</v>
      </c>
      <c r="D47" s="75" t="s">
        <v>216</v>
      </c>
      <c r="E47" s="75"/>
      <c r="F47" s="75">
        <v>39000</v>
      </c>
      <c r="G47" s="75" t="s">
        <v>327</v>
      </c>
      <c r="H47" s="76" t="s">
        <v>218</v>
      </c>
      <c r="I47" s="77">
        <f t="shared" si="4"/>
        <v>10.833333333333334</v>
      </c>
      <c r="K47" s="85" t="s">
        <v>328</v>
      </c>
      <c r="L47" s="111">
        <f>'Sisend-Gen'!F193</f>
        <v>11.95</v>
      </c>
      <c r="M47" s="86">
        <f>L47/(R$47/1000)</f>
        <v>13.735632183908045</v>
      </c>
      <c r="N47" s="86">
        <v>12.5</v>
      </c>
      <c r="O47" s="86">
        <v>3.5</v>
      </c>
      <c r="P47" s="86">
        <v>250</v>
      </c>
      <c r="Q47" s="86">
        <v>3100</v>
      </c>
      <c r="R47" s="77">
        <v>870</v>
      </c>
    </row>
    <row r="48" spans="1:21" ht="12" customHeight="1">
      <c r="A48" s="74" t="s">
        <v>283</v>
      </c>
      <c r="B48" s="75" t="s">
        <v>329</v>
      </c>
      <c r="C48" s="75" t="s">
        <v>287</v>
      </c>
      <c r="D48" s="75" t="s">
        <v>216</v>
      </c>
      <c r="E48" s="75"/>
      <c r="F48" s="75">
        <v>26800</v>
      </c>
      <c r="G48" s="75" t="s">
        <v>330</v>
      </c>
      <c r="H48" s="76" t="s">
        <v>218</v>
      </c>
      <c r="I48" s="77">
        <f t="shared" si="4"/>
        <v>7.4444444444444446</v>
      </c>
      <c r="K48" s="85" t="s">
        <v>331</v>
      </c>
      <c r="L48" s="111">
        <f>'Sisend-Gen'!F188</f>
        <v>37.76</v>
      </c>
      <c r="M48" s="111">
        <f>L48/(R$48/1000)</f>
        <v>26.971428571428572</v>
      </c>
      <c r="N48" s="112">
        <v>14.7</v>
      </c>
      <c r="O48" s="112">
        <v>4.0999999999999996</v>
      </c>
      <c r="P48" s="86">
        <v>350</v>
      </c>
      <c r="Q48" s="86">
        <v>5200</v>
      </c>
      <c r="R48" s="86">
        <v>1400</v>
      </c>
    </row>
    <row r="49" spans="1:18" ht="12" customHeight="1" thickBot="1">
      <c r="A49" s="74" t="s">
        <v>283</v>
      </c>
      <c r="B49" s="75" t="s">
        <v>332</v>
      </c>
      <c r="C49" s="75" t="s">
        <v>287</v>
      </c>
      <c r="D49" s="75" t="s">
        <v>216</v>
      </c>
      <c r="E49" s="75"/>
      <c r="F49" s="75">
        <v>37000</v>
      </c>
      <c r="G49" s="75" t="s">
        <v>333</v>
      </c>
      <c r="H49" s="76" t="s">
        <v>218</v>
      </c>
      <c r="I49" s="77">
        <f t="shared" si="4"/>
        <v>10.277777777777777</v>
      </c>
      <c r="K49" s="87"/>
      <c r="L49" s="88"/>
      <c r="M49" s="88"/>
      <c r="N49" s="88"/>
      <c r="O49" s="88"/>
      <c r="P49" s="88"/>
      <c r="Q49" s="88"/>
      <c r="R49" s="81"/>
    </row>
    <row r="50" spans="1:18" ht="12" customHeight="1">
      <c r="A50" s="74" t="s">
        <v>334</v>
      </c>
      <c r="B50" s="75" t="s">
        <v>223</v>
      </c>
      <c r="C50" s="75" t="s">
        <v>287</v>
      </c>
      <c r="D50" s="75" t="s">
        <v>216</v>
      </c>
      <c r="E50" s="75"/>
      <c r="F50" s="75">
        <v>11100</v>
      </c>
      <c r="G50" s="75" t="s">
        <v>225</v>
      </c>
      <c r="H50" s="76" t="s">
        <v>218</v>
      </c>
      <c r="I50" s="77">
        <f t="shared" si="4"/>
        <v>3.083333333333333</v>
      </c>
    </row>
    <row r="51" spans="1:18" ht="12" customHeight="1">
      <c r="A51" s="74" t="s">
        <v>335</v>
      </c>
      <c r="B51" s="75" t="s">
        <v>230</v>
      </c>
      <c r="C51" s="75" t="s">
        <v>287</v>
      </c>
      <c r="D51" s="75" t="s">
        <v>216</v>
      </c>
      <c r="E51" s="75"/>
      <c r="F51" s="75" t="s">
        <v>231</v>
      </c>
      <c r="G51" s="75" t="s">
        <v>232</v>
      </c>
      <c r="H51" s="76" t="s">
        <v>218</v>
      </c>
      <c r="I51" s="77" t="str">
        <f t="shared" si="4"/>
        <v>:</v>
      </c>
    </row>
    <row r="52" spans="1:18" ht="12" customHeight="1">
      <c r="A52" s="74" t="s">
        <v>335</v>
      </c>
      <c r="B52" s="75" t="s">
        <v>234</v>
      </c>
      <c r="C52" s="75" t="s">
        <v>287</v>
      </c>
      <c r="D52" s="75" t="s">
        <v>216</v>
      </c>
      <c r="E52" s="75"/>
      <c r="F52" s="75">
        <v>28500</v>
      </c>
      <c r="G52" s="75" t="s">
        <v>235</v>
      </c>
      <c r="H52" s="76" t="s">
        <v>218</v>
      </c>
      <c r="I52" s="77">
        <f t="shared" si="4"/>
        <v>7.9166666666666661</v>
      </c>
    </row>
    <row r="53" spans="1:18" ht="12" customHeight="1">
      <c r="A53" s="74" t="s">
        <v>335</v>
      </c>
      <c r="B53" s="75" t="s">
        <v>336</v>
      </c>
      <c r="C53" s="75" t="s">
        <v>287</v>
      </c>
      <c r="D53" s="75" t="s">
        <v>216</v>
      </c>
      <c r="E53" s="75"/>
      <c r="F53" s="75">
        <v>39353</v>
      </c>
      <c r="G53" s="75" t="s">
        <v>337</v>
      </c>
      <c r="H53" s="76" t="s">
        <v>218</v>
      </c>
      <c r="I53" s="77">
        <f t="shared" si="4"/>
        <v>10.931388888888888</v>
      </c>
    </row>
    <row r="54" spans="1:18" ht="12" customHeight="1">
      <c r="A54" s="74" t="s">
        <v>335</v>
      </c>
      <c r="B54" s="75" t="s">
        <v>237</v>
      </c>
      <c r="C54" s="75" t="s">
        <v>287</v>
      </c>
      <c r="D54" s="75" t="s">
        <v>216</v>
      </c>
      <c r="E54" s="75"/>
      <c r="F54" s="75" t="s">
        <v>231</v>
      </c>
      <c r="G54" s="75" t="s">
        <v>238</v>
      </c>
      <c r="H54" s="76" t="s">
        <v>218</v>
      </c>
      <c r="I54" s="77" t="str">
        <f t="shared" si="4"/>
        <v>:</v>
      </c>
    </row>
    <row r="55" spans="1:18" ht="12" customHeight="1">
      <c r="A55" s="74" t="s">
        <v>335</v>
      </c>
      <c r="B55" s="75" t="s">
        <v>240</v>
      </c>
      <c r="C55" s="75" t="s">
        <v>287</v>
      </c>
      <c r="D55" s="75" t="s">
        <v>216</v>
      </c>
      <c r="E55" s="75"/>
      <c r="F55" s="75" t="s">
        <v>231</v>
      </c>
      <c r="G55" s="75" t="s">
        <v>241</v>
      </c>
      <c r="H55" s="76" t="s">
        <v>218</v>
      </c>
      <c r="I55" s="77" t="str">
        <f t="shared" si="4"/>
        <v>:</v>
      </c>
    </row>
    <row r="56" spans="1:18" ht="12" customHeight="1">
      <c r="A56" s="74" t="s">
        <v>335</v>
      </c>
      <c r="B56" s="75" t="s">
        <v>223</v>
      </c>
      <c r="C56" s="75" t="s">
        <v>287</v>
      </c>
      <c r="D56" s="75" t="s">
        <v>216</v>
      </c>
      <c r="E56" s="75"/>
      <c r="F56" s="75" t="s">
        <v>231</v>
      </c>
      <c r="G56" s="75" t="s">
        <v>225</v>
      </c>
      <c r="H56" s="76" t="s">
        <v>218</v>
      </c>
      <c r="I56" s="77" t="str">
        <f t="shared" si="4"/>
        <v>:</v>
      </c>
    </row>
    <row r="57" spans="1:18" ht="12" customHeight="1">
      <c r="A57" s="74" t="s">
        <v>338</v>
      </c>
      <c r="B57" s="75" t="s">
        <v>214</v>
      </c>
      <c r="C57" s="75" t="s">
        <v>284</v>
      </c>
      <c r="D57" s="75" t="s">
        <v>216</v>
      </c>
      <c r="E57" s="75"/>
      <c r="F57" s="75">
        <v>34350</v>
      </c>
      <c r="G57" s="75" t="s">
        <v>217</v>
      </c>
      <c r="H57" s="76" t="s">
        <v>218</v>
      </c>
      <c r="I57" s="77">
        <f t="shared" si="4"/>
        <v>9.5416666666666661</v>
      </c>
    </row>
    <row r="58" spans="1:18" ht="12" customHeight="1">
      <c r="A58" s="74" t="s">
        <v>339</v>
      </c>
      <c r="B58" s="75" t="s">
        <v>230</v>
      </c>
      <c r="C58" s="75" t="s">
        <v>287</v>
      </c>
      <c r="D58" s="75" t="s">
        <v>216</v>
      </c>
      <c r="E58" s="75"/>
      <c r="F58" s="75">
        <v>22000</v>
      </c>
      <c r="G58" s="75" t="s">
        <v>232</v>
      </c>
      <c r="H58" s="76" t="s">
        <v>218</v>
      </c>
      <c r="I58" s="77">
        <f t="shared" si="4"/>
        <v>6.1111111111111116</v>
      </c>
    </row>
    <row r="59" spans="1:18" ht="12" customHeight="1">
      <c r="A59" s="74" t="s">
        <v>339</v>
      </c>
      <c r="B59" s="75" t="s">
        <v>234</v>
      </c>
      <c r="C59" s="75" t="s">
        <v>287</v>
      </c>
      <c r="D59" s="75" t="s">
        <v>216</v>
      </c>
      <c r="E59" s="75"/>
      <c r="F59" s="75" t="s">
        <v>231</v>
      </c>
      <c r="G59" s="75" t="s">
        <v>235</v>
      </c>
      <c r="H59" s="76" t="s">
        <v>218</v>
      </c>
      <c r="I59" s="77" t="str">
        <f t="shared" si="4"/>
        <v>:</v>
      </c>
    </row>
    <row r="60" spans="1:18" ht="12" customHeight="1">
      <c r="A60" s="74" t="s">
        <v>339</v>
      </c>
      <c r="B60" s="75" t="s">
        <v>214</v>
      </c>
      <c r="C60" s="75" t="s">
        <v>284</v>
      </c>
      <c r="D60" s="75" t="s">
        <v>216</v>
      </c>
      <c r="E60" s="75"/>
      <c r="F60" s="75">
        <v>34350</v>
      </c>
      <c r="G60" s="75" t="s">
        <v>217</v>
      </c>
      <c r="H60" s="76" t="s">
        <v>218</v>
      </c>
      <c r="I60" s="77">
        <f t="shared" si="4"/>
        <v>9.5416666666666661</v>
      </c>
    </row>
    <row r="61" spans="1:18" ht="12" customHeight="1">
      <c r="A61" s="74" t="s">
        <v>339</v>
      </c>
      <c r="B61" s="75" t="s">
        <v>240</v>
      </c>
      <c r="C61" s="75" t="s">
        <v>287</v>
      </c>
      <c r="D61" s="75" t="s">
        <v>216</v>
      </c>
      <c r="E61" s="75"/>
      <c r="F61" s="75" t="s">
        <v>231</v>
      </c>
      <c r="G61" s="75" t="s">
        <v>241</v>
      </c>
      <c r="H61" s="76" t="s">
        <v>218</v>
      </c>
      <c r="I61" s="77" t="str">
        <f t="shared" si="4"/>
        <v>:</v>
      </c>
    </row>
    <row r="62" spans="1:18" ht="12" customHeight="1">
      <c r="A62" s="74" t="s">
        <v>339</v>
      </c>
      <c r="B62" s="75" t="s">
        <v>223</v>
      </c>
      <c r="C62" s="75" t="s">
        <v>287</v>
      </c>
      <c r="D62" s="75" t="s">
        <v>216</v>
      </c>
      <c r="E62" s="75"/>
      <c r="F62" s="75" t="s">
        <v>231</v>
      </c>
      <c r="G62" s="75" t="s">
        <v>225</v>
      </c>
      <c r="H62" s="76" t="s">
        <v>218</v>
      </c>
      <c r="I62" s="77" t="str">
        <f t="shared" si="4"/>
        <v>:</v>
      </c>
    </row>
    <row r="63" spans="1:18" ht="12" customHeight="1">
      <c r="A63" s="74" t="s">
        <v>340</v>
      </c>
      <c r="B63" s="75" t="s">
        <v>230</v>
      </c>
      <c r="C63" s="75" t="s">
        <v>287</v>
      </c>
      <c r="D63" s="75" t="s">
        <v>216</v>
      </c>
      <c r="E63" s="75"/>
      <c r="F63" s="75">
        <v>22000</v>
      </c>
      <c r="G63" s="75" t="s">
        <v>232</v>
      </c>
      <c r="H63" s="76" t="s">
        <v>218</v>
      </c>
      <c r="I63" s="77">
        <f t="shared" si="4"/>
        <v>6.1111111111111116</v>
      </c>
    </row>
    <row r="64" spans="1:18" ht="12" customHeight="1">
      <c r="A64" s="74" t="s">
        <v>340</v>
      </c>
      <c r="B64" s="75" t="s">
        <v>234</v>
      </c>
      <c r="C64" s="75" t="s">
        <v>287</v>
      </c>
      <c r="D64" s="75" t="s">
        <v>216</v>
      </c>
      <c r="E64" s="75"/>
      <c r="F64" s="75" t="s">
        <v>231</v>
      </c>
      <c r="G64" s="75" t="s">
        <v>235</v>
      </c>
      <c r="H64" s="76" t="s">
        <v>218</v>
      </c>
      <c r="I64" s="77" t="str">
        <f t="shared" si="4"/>
        <v>:</v>
      </c>
    </row>
    <row r="65" spans="1:9" ht="12" customHeight="1">
      <c r="A65" s="74" t="s">
        <v>340</v>
      </c>
      <c r="B65" s="75" t="s">
        <v>237</v>
      </c>
      <c r="C65" s="75" t="s">
        <v>287</v>
      </c>
      <c r="D65" s="75" t="s">
        <v>216</v>
      </c>
      <c r="E65" s="75"/>
      <c r="F65" s="75" t="s">
        <v>231</v>
      </c>
      <c r="G65" s="75" t="s">
        <v>238</v>
      </c>
      <c r="H65" s="76" t="s">
        <v>218</v>
      </c>
      <c r="I65" s="77" t="str">
        <f t="shared" si="4"/>
        <v>:</v>
      </c>
    </row>
    <row r="66" spans="1:9" ht="12" customHeight="1">
      <c r="A66" s="74" t="s">
        <v>340</v>
      </c>
      <c r="B66" s="75" t="s">
        <v>240</v>
      </c>
      <c r="C66" s="75" t="s">
        <v>287</v>
      </c>
      <c r="D66" s="75" t="s">
        <v>216</v>
      </c>
      <c r="E66" s="75"/>
      <c r="F66" s="75" t="s">
        <v>231</v>
      </c>
      <c r="G66" s="75" t="s">
        <v>241</v>
      </c>
      <c r="H66" s="76" t="s">
        <v>218</v>
      </c>
      <c r="I66" s="77" t="str">
        <f t="shared" ref="I66:I80" si="5">IF(ISERROR(F66/3.6),":",F66/3.6/1000)</f>
        <v>:</v>
      </c>
    </row>
    <row r="67" spans="1:9" ht="12" customHeight="1">
      <c r="A67" s="74" t="s">
        <v>340</v>
      </c>
      <c r="B67" s="75" t="s">
        <v>223</v>
      </c>
      <c r="C67" s="75" t="s">
        <v>287</v>
      </c>
      <c r="D67" s="75" t="s">
        <v>216</v>
      </c>
      <c r="E67" s="75"/>
      <c r="F67" s="75">
        <v>8667</v>
      </c>
      <c r="G67" s="75" t="s">
        <v>225</v>
      </c>
      <c r="H67" s="76" t="s">
        <v>218</v>
      </c>
      <c r="I67" s="77">
        <f t="shared" si="5"/>
        <v>2.4075000000000002</v>
      </c>
    </row>
    <row r="68" spans="1:9" ht="12" customHeight="1">
      <c r="A68" s="74" t="s">
        <v>341</v>
      </c>
      <c r="B68" s="75" t="s">
        <v>230</v>
      </c>
      <c r="C68" s="75" t="s">
        <v>287</v>
      </c>
      <c r="D68" s="75" t="s">
        <v>216</v>
      </c>
      <c r="E68" s="75"/>
      <c r="F68" s="75">
        <v>22000</v>
      </c>
      <c r="G68" s="75" t="s">
        <v>232</v>
      </c>
      <c r="H68" s="76" t="s">
        <v>218</v>
      </c>
      <c r="I68" s="77">
        <f t="shared" si="5"/>
        <v>6.1111111111111116</v>
      </c>
    </row>
    <row r="69" spans="1:9" ht="12" customHeight="1">
      <c r="A69" s="74" t="s">
        <v>341</v>
      </c>
      <c r="B69" s="75" t="s">
        <v>237</v>
      </c>
      <c r="C69" s="75" t="s">
        <v>287</v>
      </c>
      <c r="D69" s="75" t="s">
        <v>216</v>
      </c>
      <c r="E69" s="75"/>
      <c r="F69" s="75">
        <v>10080</v>
      </c>
      <c r="G69" s="75" t="s">
        <v>238</v>
      </c>
      <c r="H69" s="76" t="s">
        <v>218</v>
      </c>
      <c r="I69" s="77">
        <f t="shared" si="5"/>
        <v>2.8</v>
      </c>
    </row>
    <row r="70" spans="1:9" ht="12" customHeight="1">
      <c r="A70" s="74" t="s">
        <v>341</v>
      </c>
      <c r="B70" s="75" t="s">
        <v>240</v>
      </c>
      <c r="C70" s="75" t="s">
        <v>287</v>
      </c>
      <c r="D70" s="75" t="s">
        <v>216</v>
      </c>
      <c r="E70" s="75"/>
      <c r="F70" s="75" t="s">
        <v>231</v>
      </c>
      <c r="G70" s="75" t="s">
        <v>241</v>
      </c>
      <c r="H70" s="76" t="s">
        <v>218</v>
      </c>
      <c r="I70" s="77" t="str">
        <f t="shared" si="5"/>
        <v>:</v>
      </c>
    </row>
    <row r="71" spans="1:9" ht="12" customHeight="1">
      <c r="A71" s="74" t="s">
        <v>341</v>
      </c>
      <c r="B71" s="75" t="s">
        <v>223</v>
      </c>
      <c r="C71" s="75" t="s">
        <v>287</v>
      </c>
      <c r="D71" s="75" t="s">
        <v>216</v>
      </c>
      <c r="E71" s="75"/>
      <c r="F71" s="75">
        <v>7929</v>
      </c>
      <c r="G71" s="75" t="s">
        <v>225</v>
      </c>
      <c r="H71" s="76" t="s">
        <v>218</v>
      </c>
      <c r="I71" s="77">
        <f t="shared" si="5"/>
        <v>2.2025000000000001</v>
      </c>
    </row>
    <row r="72" spans="1:9" ht="12" customHeight="1">
      <c r="A72" s="74" t="s">
        <v>342</v>
      </c>
      <c r="B72" s="75" t="s">
        <v>230</v>
      </c>
      <c r="C72" s="75" t="s">
        <v>287</v>
      </c>
      <c r="D72" s="75" t="s">
        <v>216</v>
      </c>
      <c r="E72" s="75"/>
      <c r="F72" s="75">
        <v>22000</v>
      </c>
      <c r="G72" s="75" t="s">
        <v>232</v>
      </c>
      <c r="H72" s="76" t="s">
        <v>218</v>
      </c>
      <c r="I72" s="77">
        <f t="shared" si="5"/>
        <v>6.1111111111111116</v>
      </c>
    </row>
    <row r="73" spans="1:9" ht="12" customHeight="1">
      <c r="A73" s="74" t="s">
        <v>342</v>
      </c>
      <c r="B73" s="75" t="s">
        <v>237</v>
      </c>
      <c r="C73" s="75" t="s">
        <v>287</v>
      </c>
      <c r="D73" s="75" t="s">
        <v>216</v>
      </c>
      <c r="E73" s="75"/>
      <c r="F73" s="75" t="s">
        <v>231</v>
      </c>
      <c r="G73" s="75" t="s">
        <v>238</v>
      </c>
      <c r="H73" s="76" t="s">
        <v>218</v>
      </c>
      <c r="I73" s="77" t="str">
        <f t="shared" si="5"/>
        <v>:</v>
      </c>
    </row>
    <row r="74" spans="1:9" ht="12" customHeight="1">
      <c r="A74" s="74" t="s">
        <v>342</v>
      </c>
      <c r="B74" s="75" t="s">
        <v>240</v>
      </c>
      <c r="C74" s="75" t="s">
        <v>287</v>
      </c>
      <c r="D74" s="75" t="s">
        <v>216</v>
      </c>
      <c r="E74" s="75"/>
      <c r="F74" s="75" t="s">
        <v>231</v>
      </c>
      <c r="G74" s="75" t="s">
        <v>241</v>
      </c>
      <c r="H74" s="76" t="s">
        <v>218</v>
      </c>
      <c r="I74" s="77" t="str">
        <f t="shared" si="5"/>
        <v>:</v>
      </c>
    </row>
    <row r="75" spans="1:9" ht="12" customHeight="1">
      <c r="A75" s="74" t="s">
        <v>342</v>
      </c>
      <c r="B75" s="75" t="s">
        <v>223</v>
      </c>
      <c r="C75" s="75" t="s">
        <v>287</v>
      </c>
      <c r="D75" s="75" t="s">
        <v>216</v>
      </c>
      <c r="E75" s="75"/>
      <c r="F75" s="75">
        <v>10860</v>
      </c>
      <c r="G75" s="75" t="s">
        <v>225</v>
      </c>
      <c r="H75" s="76" t="s">
        <v>218</v>
      </c>
      <c r="I75" s="77">
        <f t="shared" si="5"/>
        <v>3.0166666666666666</v>
      </c>
    </row>
    <row r="76" spans="1:9" ht="12" customHeight="1">
      <c r="A76" s="74" t="s">
        <v>343</v>
      </c>
      <c r="B76" s="75" t="s">
        <v>234</v>
      </c>
      <c r="C76" s="75" t="s">
        <v>287</v>
      </c>
      <c r="D76" s="75" t="s">
        <v>216</v>
      </c>
      <c r="E76" s="75"/>
      <c r="F76" s="75">
        <v>28500</v>
      </c>
      <c r="G76" s="75" t="s">
        <v>235</v>
      </c>
      <c r="H76" s="76" t="s">
        <v>218</v>
      </c>
      <c r="I76" s="77">
        <f t="shared" si="5"/>
        <v>7.9166666666666661</v>
      </c>
    </row>
    <row r="77" spans="1:9" ht="12" customHeight="1">
      <c r="A77" s="74" t="s">
        <v>343</v>
      </c>
      <c r="B77" s="75" t="s">
        <v>336</v>
      </c>
      <c r="C77" s="75" t="s">
        <v>287</v>
      </c>
      <c r="D77" s="75" t="s">
        <v>216</v>
      </c>
      <c r="E77" s="75"/>
      <c r="F77" s="75">
        <v>39353</v>
      </c>
      <c r="G77" s="75" t="s">
        <v>337</v>
      </c>
      <c r="H77" s="76" t="s">
        <v>218</v>
      </c>
      <c r="I77" s="77">
        <f t="shared" si="5"/>
        <v>10.931388888888888</v>
      </c>
    </row>
    <row r="78" spans="1:9" ht="12" customHeight="1">
      <c r="A78" s="74" t="s">
        <v>343</v>
      </c>
      <c r="B78" s="75" t="s">
        <v>237</v>
      </c>
      <c r="C78" s="75" t="s">
        <v>287</v>
      </c>
      <c r="D78" s="75" t="s">
        <v>216</v>
      </c>
      <c r="E78" s="75"/>
      <c r="F78" s="75">
        <v>10080</v>
      </c>
      <c r="G78" s="75" t="s">
        <v>238</v>
      </c>
      <c r="H78" s="76" t="s">
        <v>218</v>
      </c>
      <c r="I78" s="77">
        <f t="shared" si="5"/>
        <v>2.8</v>
      </c>
    </row>
    <row r="79" spans="1:9" ht="12" customHeight="1">
      <c r="A79" s="74" t="s">
        <v>343</v>
      </c>
      <c r="B79" s="75" t="s">
        <v>240</v>
      </c>
      <c r="C79" s="75" t="s">
        <v>287</v>
      </c>
      <c r="D79" s="75" t="s">
        <v>216</v>
      </c>
      <c r="E79" s="75"/>
      <c r="F79" s="75" t="s">
        <v>231</v>
      </c>
      <c r="G79" s="75" t="s">
        <v>241</v>
      </c>
      <c r="H79" s="76" t="s">
        <v>218</v>
      </c>
      <c r="I79" s="77" t="str">
        <f t="shared" si="5"/>
        <v>:</v>
      </c>
    </row>
    <row r="80" spans="1:9" ht="12" customHeight="1" thickBot="1">
      <c r="A80" s="78" t="s">
        <v>343</v>
      </c>
      <c r="B80" s="79" t="s">
        <v>223</v>
      </c>
      <c r="C80" s="79" t="s">
        <v>287</v>
      </c>
      <c r="D80" s="79" t="s">
        <v>216</v>
      </c>
      <c r="E80" s="79"/>
      <c r="F80" s="79">
        <v>9178</v>
      </c>
      <c r="G80" s="79" t="s">
        <v>225</v>
      </c>
      <c r="H80" s="80" t="s">
        <v>218</v>
      </c>
      <c r="I80" s="81">
        <f t="shared" si="5"/>
        <v>2.5494444444444442</v>
      </c>
    </row>
  </sheetData>
  <hyperlinks>
    <hyperlink ref="H2" r:id="rId1" xr:uid="{00000000-0004-0000-0B00-000000000000}"/>
    <hyperlink ref="H3" r:id="rId2" xr:uid="{00000000-0004-0000-0B00-000001000000}"/>
    <hyperlink ref="M1" r:id="rId3" xr:uid="{00000000-0004-0000-0B00-000002000000}"/>
    <hyperlink ref="H4" r:id="rId4" xr:uid="{00000000-0004-0000-0B00-000003000000}"/>
    <hyperlink ref="H5" r:id="rId5" xr:uid="{00000000-0004-0000-0B00-000004000000}"/>
    <hyperlink ref="H6" r:id="rId6" xr:uid="{00000000-0004-0000-0B00-000005000000}"/>
    <hyperlink ref="H7" r:id="rId7" xr:uid="{00000000-0004-0000-0B00-000006000000}"/>
    <hyperlink ref="H8" r:id="rId8" xr:uid="{00000000-0004-0000-0B00-000007000000}"/>
    <hyperlink ref="H9" r:id="rId9" xr:uid="{00000000-0004-0000-0B00-000008000000}"/>
    <hyperlink ref="H10" r:id="rId10" xr:uid="{00000000-0004-0000-0B00-000009000000}"/>
    <hyperlink ref="H11" r:id="rId11" xr:uid="{00000000-0004-0000-0B00-00000A000000}"/>
    <hyperlink ref="H12" r:id="rId12" xr:uid="{00000000-0004-0000-0B00-00000B000000}"/>
    <hyperlink ref="H13" r:id="rId13" xr:uid="{00000000-0004-0000-0B00-00000C000000}"/>
    <hyperlink ref="H14" r:id="rId14" xr:uid="{00000000-0004-0000-0B00-00000D000000}"/>
    <hyperlink ref="H15" r:id="rId15" xr:uid="{00000000-0004-0000-0B00-00000E000000}"/>
    <hyperlink ref="H16" r:id="rId16" xr:uid="{00000000-0004-0000-0B00-00000F000000}"/>
    <hyperlink ref="H17" r:id="rId17" xr:uid="{00000000-0004-0000-0B00-000010000000}"/>
    <hyperlink ref="H18" r:id="rId18" xr:uid="{00000000-0004-0000-0B00-000011000000}"/>
    <hyperlink ref="H19" r:id="rId19" xr:uid="{00000000-0004-0000-0B00-000012000000}"/>
    <hyperlink ref="H20" r:id="rId20" xr:uid="{00000000-0004-0000-0B00-000013000000}"/>
    <hyperlink ref="H21" r:id="rId21" xr:uid="{00000000-0004-0000-0B00-000014000000}"/>
    <hyperlink ref="H22" r:id="rId22" xr:uid="{00000000-0004-0000-0B00-000015000000}"/>
    <hyperlink ref="H23" r:id="rId23" xr:uid="{00000000-0004-0000-0B00-000016000000}"/>
    <hyperlink ref="H24" r:id="rId24" xr:uid="{00000000-0004-0000-0B00-000017000000}"/>
    <hyperlink ref="H25" r:id="rId25" xr:uid="{00000000-0004-0000-0B00-000018000000}"/>
    <hyperlink ref="H26" r:id="rId26" xr:uid="{00000000-0004-0000-0B00-000019000000}"/>
    <hyperlink ref="H27" r:id="rId27" xr:uid="{00000000-0004-0000-0B00-00001A000000}"/>
    <hyperlink ref="H28" r:id="rId28" xr:uid="{00000000-0004-0000-0B00-00001B000000}"/>
    <hyperlink ref="H29" r:id="rId29" xr:uid="{00000000-0004-0000-0B00-00001C000000}"/>
    <hyperlink ref="H30" r:id="rId30" xr:uid="{00000000-0004-0000-0B00-00001D000000}"/>
    <hyperlink ref="H31" r:id="rId31" xr:uid="{00000000-0004-0000-0B00-00001E000000}"/>
    <hyperlink ref="H32" r:id="rId32" xr:uid="{00000000-0004-0000-0B00-00001F000000}"/>
    <hyperlink ref="H33" r:id="rId33" xr:uid="{00000000-0004-0000-0B00-000020000000}"/>
    <hyperlink ref="H34" r:id="rId34" xr:uid="{00000000-0004-0000-0B00-000021000000}"/>
    <hyperlink ref="H35" r:id="rId35" xr:uid="{00000000-0004-0000-0B00-000022000000}"/>
    <hyperlink ref="H36" r:id="rId36" xr:uid="{00000000-0004-0000-0B00-000023000000}"/>
    <hyperlink ref="H37" r:id="rId37" xr:uid="{00000000-0004-0000-0B00-000024000000}"/>
    <hyperlink ref="H38" r:id="rId38" xr:uid="{00000000-0004-0000-0B00-000025000000}"/>
    <hyperlink ref="H39" r:id="rId39" xr:uid="{00000000-0004-0000-0B00-000026000000}"/>
    <hyperlink ref="H40" r:id="rId40" xr:uid="{00000000-0004-0000-0B00-000027000000}"/>
    <hyperlink ref="H41" r:id="rId41" xr:uid="{00000000-0004-0000-0B00-000028000000}"/>
    <hyperlink ref="H42" r:id="rId42" xr:uid="{00000000-0004-0000-0B00-000029000000}"/>
    <hyperlink ref="H43" r:id="rId43" xr:uid="{00000000-0004-0000-0B00-00002A000000}"/>
    <hyperlink ref="H44" r:id="rId44" xr:uid="{00000000-0004-0000-0B00-00002B000000}"/>
    <hyperlink ref="H45" r:id="rId45" xr:uid="{00000000-0004-0000-0B00-00002C000000}"/>
    <hyperlink ref="H46" r:id="rId46" xr:uid="{00000000-0004-0000-0B00-00002D000000}"/>
    <hyperlink ref="H47" r:id="rId47" xr:uid="{00000000-0004-0000-0B00-00002E000000}"/>
    <hyperlink ref="H48" r:id="rId48" xr:uid="{00000000-0004-0000-0B00-00002F000000}"/>
    <hyperlink ref="H49" r:id="rId49" xr:uid="{00000000-0004-0000-0B00-000030000000}"/>
    <hyperlink ref="H50" r:id="rId50" xr:uid="{00000000-0004-0000-0B00-000031000000}"/>
    <hyperlink ref="H51" r:id="rId51" xr:uid="{00000000-0004-0000-0B00-000032000000}"/>
    <hyperlink ref="H52" r:id="rId52" xr:uid="{00000000-0004-0000-0B00-000033000000}"/>
    <hyperlink ref="H53" r:id="rId53" xr:uid="{00000000-0004-0000-0B00-000034000000}"/>
    <hyperlink ref="H54" r:id="rId54" xr:uid="{00000000-0004-0000-0B00-000035000000}"/>
    <hyperlink ref="H55" r:id="rId55" xr:uid="{00000000-0004-0000-0B00-000036000000}"/>
    <hyperlink ref="H56" r:id="rId56" xr:uid="{00000000-0004-0000-0B00-000037000000}"/>
    <hyperlink ref="H57" r:id="rId57" xr:uid="{00000000-0004-0000-0B00-000038000000}"/>
    <hyperlink ref="H58" r:id="rId58" xr:uid="{00000000-0004-0000-0B00-000039000000}"/>
    <hyperlink ref="H59" r:id="rId59" xr:uid="{00000000-0004-0000-0B00-00003A000000}"/>
    <hyperlink ref="H60" r:id="rId60" xr:uid="{00000000-0004-0000-0B00-00003B000000}"/>
    <hyperlink ref="H61" r:id="rId61" xr:uid="{00000000-0004-0000-0B00-00003C000000}"/>
    <hyperlink ref="H62" r:id="rId62" xr:uid="{00000000-0004-0000-0B00-00003D000000}"/>
    <hyperlink ref="H63" r:id="rId63" xr:uid="{00000000-0004-0000-0B00-00003E000000}"/>
    <hyperlink ref="H64" r:id="rId64" xr:uid="{00000000-0004-0000-0B00-00003F000000}"/>
    <hyperlink ref="H65" r:id="rId65" xr:uid="{00000000-0004-0000-0B00-000040000000}"/>
    <hyperlink ref="H66" r:id="rId66" xr:uid="{00000000-0004-0000-0B00-000041000000}"/>
    <hyperlink ref="H67" r:id="rId67" xr:uid="{00000000-0004-0000-0B00-000042000000}"/>
    <hyperlink ref="H68" r:id="rId68" xr:uid="{00000000-0004-0000-0B00-000043000000}"/>
    <hyperlink ref="H69" r:id="rId69" xr:uid="{00000000-0004-0000-0B00-000044000000}"/>
    <hyperlink ref="H70" r:id="rId70" xr:uid="{00000000-0004-0000-0B00-000045000000}"/>
    <hyperlink ref="H71" r:id="rId71" xr:uid="{00000000-0004-0000-0B00-000046000000}"/>
    <hyperlink ref="H72" r:id="rId72" xr:uid="{00000000-0004-0000-0B00-000047000000}"/>
    <hyperlink ref="H73" r:id="rId73" xr:uid="{00000000-0004-0000-0B00-000048000000}"/>
    <hyperlink ref="H74" r:id="rId74" xr:uid="{00000000-0004-0000-0B00-000049000000}"/>
    <hyperlink ref="H75" r:id="rId75" xr:uid="{00000000-0004-0000-0B00-00004A000000}"/>
    <hyperlink ref="H76" r:id="rId76" xr:uid="{00000000-0004-0000-0B00-00004B000000}"/>
    <hyperlink ref="H77" r:id="rId77" xr:uid="{00000000-0004-0000-0B00-00004C000000}"/>
    <hyperlink ref="H78" r:id="rId78" xr:uid="{00000000-0004-0000-0B00-00004D000000}"/>
    <hyperlink ref="H79" r:id="rId79" xr:uid="{00000000-0004-0000-0B00-00004E000000}"/>
    <hyperlink ref="H80" r:id="rId80" xr:uid="{00000000-0004-0000-0B00-00004F000000}"/>
  </hyperlinks>
  <pageMargins left="0.7" right="0.7" top="0.75" bottom="0.75" header="0.51180555555555496" footer="0.51180555555555496"/>
  <pageSetup paperSize="9" firstPageNumber="0" orientation="portrait" horizontalDpi="300" verticalDpi="300" r:id="rId81"/>
  <headerFooter>
    <oddFooter>&amp;C&amp;7&amp;B&amp;"Arial"Document Classification: KPMG Confidential</oddFooter>
  </headerFooter>
  <drawing r:id="rId8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4"/>
  <sheetViews>
    <sheetView showGridLines="0" zoomScale="80" zoomScaleNormal="80" workbookViewId="0">
      <selection activeCell="F102" sqref="F102:O102"/>
    </sheetView>
  </sheetViews>
  <sheetFormatPr defaultColWidth="8.5546875" defaultRowHeight="14.4"/>
  <cols>
    <col min="5" max="5" width="15.5546875" customWidth="1"/>
    <col min="6" max="15" width="14.6640625" customWidth="1"/>
  </cols>
  <sheetData>
    <row r="1" spans="1:16">
      <c r="A1" s="1"/>
      <c r="B1" s="1"/>
      <c r="C1" s="1"/>
      <c r="D1" s="1"/>
      <c r="E1" s="1"/>
      <c r="F1" s="1"/>
      <c r="G1" s="1"/>
      <c r="H1" s="1"/>
      <c r="I1" s="1"/>
      <c r="J1" s="1"/>
      <c r="K1" s="1"/>
      <c r="L1" s="1"/>
      <c r="M1" s="1"/>
      <c r="N1" s="1"/>
      <c r="O1" s="1"/>
      <c r="P1" s="1"/>
    </row>
    <row r="2" spans="1:16">
      <c r="A2" s="2" t="s">
        <v>344</v>
      </c>
      <c r="B2" s="3"/>
      <c r="C2" s="3"/>
      <c r="D2" s="3"/>
      <c r="E2" s="3"/>
      <c r="F2" s="3"/>
      <c r="G2" s="3"/>
      <c r="H2" s="3"/>
      <c r="I2" s="3"/>
      <c r="J2" s="3"/>
      <c r="K2" s="3"/>
      <c r="L2" s="3"/>
      <c r="M2" s="3"/>
      <c r="N2" s="3"/>
      <c r="O2" s="3"/>
    </row>
    <row r="3" spans="1:16">
      <c r="A3" s="1"/>
      <c r="B3" s="1"/>
      <c r="C3" s="1"/>
      <c r="D3" s="1"/>
      <c r="E3" s="1"/>
      <c r="F3" s="1"/>
      <c r="G3" s="1"/>
      <c r="H3" s="1"/>
      <c r="I3" s="1"/>
      <c r="J3" s="1"/>
      <c r="K3" s="1"/>
      <c r="L3" s="1"/>
      <c r="M3" s="1"/>
      <c r="N3" s="1"/>
      <c r="O3" s="1"/>
    </row>
    <row r="4" spans="1:16">
      <c r="A4" s="4"/>
      <c r="B4" s="4"/>
      <c r="C4" s="4"/>
      <c r="D4" s="4"/>
      <c r="E4" s="5" t="str">
        <f>'Sisend-Gen'!E4</f>
        <v>Perioodi number</v>
      </c>
      <c r="F4" s="6">
        <f>'Sisend-Gen'!F4</f>
        <v>1</v>
      </c>
      <c r="G4" s="4">
        <f>'Sisend-Gen'!G4</f>
        <v>2</v>
      </c>
      <c r="H4" s="4">
        <f>'Sisend-Gen'!H4</f>
        <v>3</v>
      </c>
      <c r="I4" s="4">
        <f>'Sisend-Gen'!I4</f>
        <v>4</v>
      </c>
      <c r="J4" s="4">
        <f>'Sisend-Gen'!J4</f>
        <v>5</v>
      </c>
      <c r="K4" s="4">
        <f>'Sisend-Gen'!K4</f>
        <v>6</v>
      </c>
      <c r="L4" s="4">
        <f>'Sisend-Gen'!L4</f>
        <v>7</v>
      </c>
      <c r="M4" s="4">
        <f>'Sisend-Gen'!M4</f>
        <v>8</v>
      </c>
      <c r="N4" s="4">
        <f>'Sisend-Gen'!N4</f>
        <v>9</v>
      </c>
      <c r="O4" s="4">
        <f>'Sisend-Gen'!O4</f>
        <v>10</v>
      </c>
    </row>
    <row r="5" spans="1:16">
      <c r="A5" s="4"/>
      <c r="B5" s="4"/>
      <c r="C5" s="4"/>
      <c r="D5" s="4"/>
      <c r="E5" s="5" t="str">
        <f>'Sisend-Gen'!E5</f>
        <v>Aasta algus</v>
      </c>
      <c r="F5" s="7">
        <f>'Sisend-Gen'!F5</f>
        <v>44197</v>
      </c>
      <c r="G5" s="7">
        <f>'Sisend-Gen'!G5</f>
        <v>44562</v>
      </c>
      <c r="H5" s="7">
        <f>'Sisend-Gen'!H5</f>
        <v>44927</v>
      </c>
      <c r="I5" s="7">
        <f>'Sisend-Gen'!I5</f>
        <v>45292</v>
      </c>
      <c r="J5" s="7">
        <f>'Sisend-Gen'!J5</f>
        <v>45658</v>
      </c>
      <c r="K5" s="7">
        <f>'Sisend-Gen'!K5</f>
        <v>46023</v>
      </c>
      <c r="L5" s="7">
        <f>'Sisend-Gen'!L5</f>
        <v>46388</v>
      </c>
      <c r="M5" s="7">
        <f>'Sisend-Gen'!M5</f>
        <v>46753</v>
      </c>
      <c r="N5" s="7">
        <f>'Sisend-Gen'!N5</f>
        <v>47119</v>
      </c>
      <c r="O5" s="7">
        <f>'Sisend-Gen'!O5</f>
        <v>47484</v>
      </c>
    </row>
    <row r="6" spans="1:16">
      <c r="A6" s="4"/>
      <c r="B6" s="4"/>
      <c r="C6" s="4"/>
      <c r="D6" s="4"/>
      <c r="E6" s="5" t="str">
        <f>'Sisend-Gen'!E6</f>
        <v>Aasta lõpp</v>
      </c>
      <c r="F6" s="7">
        <f>'Sisend-Gen'!F6</f>
        <v>44561</v>
      </c>
      <c r="G6" s="7">
        <f>'Sisend-Gen'!G6</f>
        <v>44926</v>
      </c>
      <c r="H6" s="7">
        <f>'Sisend-Gen'!H6</f>
        <v>45291</v>
      </c>
      <c r="I6" s="7">
        <f>'Sisend-Gen'!I6</f>
        <v>45657</v>
      </c>
      <c r="J6" s="7">
        <f>'Sisend-Gen'!J6</f>
        <v>46022</v>
      </c>
      <c r="K6" s="7">
        <f>'Sisend-Gen'!K6</f>
        <v>46387</v>
      </c>
      <c r="L6" s="7">
        <f>'Sisend-Gen'!L6</f>
        <v>46752</v>
      </c>
      <c r="M6" s="7">
        <f>'Sisend-Gen'!M6</f>
        <v>47118</v>
      </c>
      <c r="N6" s="7">
        <f>'Sisend-Gen'!N6</f>
        <v>47483</v>
      </c>
      <c r="O6" s="7">
        <f>'Sisend-Gen'!O6</f>
        <v>47848</v>
      </c>
    </row>
    <row r="7" spans="1:16">
      <c r="A7" s="1"/>
      <c r="B7" s="1"/>
      <c r="C7" s="1"/>
      <c r="D7" s="1"/>
      <c r="E7" s="1"/>
      <c r="F7" s="1"/>
      <c r="G7" s="1"/>
      <c r="H7" s="1"/>
      <c r="I7" s="1"/>
      <c r="J7" s="1"/>
      <c r="K7" s="1"/>
      <c r="L7" s="1"/>
      <c r="M7" s="1"/>
      <c r="N7" s="1"/>
      <c r="O7" s="1"/>
      <c r="P7" s="1"/>
    </row>
    <row r="8" spans="1:16">
      <c r="A8" s="14" t="s">
        <v>345</v>
      </c>
      <c r="B8" s="1"/>
      <c r="C8" s="1"/>
      <c r="D8" s="1"/>
      <c r="E8" s="1"/>
      <c r="F8" s="1"/>
      <c r="G8" s="1"/>
      <c r="H8" s="1"/>
      <c r="I8" s="1"/>
      <c r="J8" s="1"/>
      <c r="K8" s="1"/>
      <c r="L8" s="1"/>
      <c r="M8" s="1"/>
      <c r="N8" s="1"/>
      <c r="O8" s="1"/>
      <c r="P8" s="1"/>
    </row>
    <row r="9" spans="1:16">
      <c r="A9" s="1"/>
      <c r="B9" s="1"/>
      <c r="C9" s="1"/>
      <c r="D9" s="1"/>
      <c r="E9" s="1"/>
      <c r="F9" s="1"/>
      <c r="G9" s="1"/>
      <c r="H9" s="1"/>
      <c r="I9" s="1"/>
      <c r="J9" s="1"/>
      <c r="K9" s="1"/>
      <c r="L9" s="1"/>
      <c r="M9" s="1"/>
      <c r="N9" s="1"/>
      <c r="O9" s="1"/>
      <c r="P9" s="1"/>
    </row>
    <row r="10" spans="1:16">
      <c r="A10" s="14" t="s">
        <v>34</v>
      </c>
      <c r="B10" s="1"/>
      <c r="C10" s="1"/>
      <c r="D10" s="1"/>
      <c r="E10" s="1"/>
      <c r="F10" s="1"/>
      <c r="G10" s="1"/>
      <c r="H10" s="1"/>
      <c r="I10" s="1"/>
      <c r="J10" s="1"/>
      <c r="K10" s="1"/>
      <c r="L10" s="1"/>
      <c r="M10" s="1"/>
      <c r="N10" s="1"/>
      <c r="O10" s="1"/>
      <c r="P10" s="1"/>
    </row>
    <row r="11" spans="1:16">
      <c r="A11" s="1"/>
      <c r="B11" s="1"/>
      <c r="C11" s="1"/>
      <c r="D11" s="1"/>
      <c r="E11" s="1"/>
      <c r="F11" s="1"/>
      <c r="G11" s="1"/>
      <c r="H11" s="1"/>
      <c r="I11" s="1"/>
      <c r="J11" s="1"/>
      <c r="K11" s="1"/>
      <c r="L11" s="1"/>
      <c r="M11" s="1"/>
      <c r="N11" s="1"/>
      <c r="O11" s="1"/>
      <c r="P11" s="1"/>
    </row>
    <row r="12" spans="1:16">
      <c r="A12" s="1" t="s">
        <v>346</v>
      </c>
      <c r="B12" s="1"/>
      <c r="C12" s="1"/>
      <c r="D12" s="1"/>
      <c r="E12" s="1"/>
      <c r="F12" s="22">
        <f>'Sisend-Gen'!F125</f>
        <v>1</v>
      </c>
      <c r="G12" s="22">
        <f>'Sisend-Gen'!G125</f>
        <v>3.3133333333333335</v>
      </c>
      <c r="H12" s="22">
        <f>'Sisend-Gen'!H125</f>
        <v>4.47</v>
      </c>
      <c r="I12" s="22">
        <f>'Sisend-Gen'!I125</f>
        <v>4.47</v>
      </c>
      <c r="J12" s="22">
        <f>'Sisend-Gen'!J125</f>
        <v>4.47</v>
      </c>
      <c r="K12" s="22">
        <f>'Sisend-Gen'!K125</f>
        <v>4.47</v>
      </c>
      <c r="L12" s="22">
        <f>'Sisend-Gen'!L125</f>
        <v>4.47</v>
      </c>
      <c r="M12" s="22">
        <f>'Sisend-Gen'!M125</f>
        <v>4.47</v>
      </c>
      <c r="N12" s="22">
        <f>'Sisend-Gen'!N125</f>
        <v>4.47</v>
      </c>
      <c r="O12" s="22">
        <f>'Sisend-Gen'!O125</f>
        <v>4.47</v>
      </c>
      <c r="P12" s="1" t="s">
        <v>96</v>
      </c>
    </row>
    <row r="13" spans="1:16">
      <c r="A13" s="1" t="s">
        <v>347</v>
      </c>
      <c r="B13" s="1"/>
      <c r="C13" s="1"/>
      <c r="D13" s="1"/>
      <c r="E13" s="1"/>
      <c r="F13" s="22">
        <f>'Sisend-Gen'!F141</f>
        <v>1</v>
      </c>
      <c r="G13" s="22">
        <f>'Sisend-Gen'!G141</f>
        <v>1</v>
      </c>
      <c r="H13" s="22">
        <f>'Sisend-Gen'!H141</f>
        <v>1</v>
      </c>
      <c r="I13" s="22">
        <f>'Sisend-Gen'!I141</f>
        <v>1</v>
      </c>
      <c r="J13" s="22">
        <f>'Sisend-Gen'!J141</f>
        <v>1</v>
      </c>
      <c r="K13" s="22">
        <f>'Sisend-Gen'!K141</f>
        <v>1</v>
      </c>
      <c r="L13" s="22">
        <f>'Sisend-Gen'!L141</f>
        <v>1</v>
      </c>
      <c r="M13" s="22">
        <f>'Sisend-Gen'!M141</f>
        <v>1</v>
      </c>
      <c r="N13" s="22">
        <f>'Sisend-Gen'!N141</f>
        <v>1</v>
      </c>
      <c r="O13" s="22">
        <f>'Sisend-Gen'!O141</f>
        <v>1</v>
      </c>
      <c r="P13" s="1" t="s">
        <v>96</v>
      </c>
    </row>
    <row r="14" spans="1:16">
      <c r="A14" s="1" t="s">
        <v>348</v>
      </c>
      <c r="B14" s="1"/>
      <c r="C14" s="1"/>
      <c r="D14" s="1"/>
      <c r="E14" s="1"/>
      <c r="F14" s="22">
        <f t="shared" ref="F14:O14" si="0">F12-F13</f>
        <v>0</v>
      </c>
      <c r="G14" s="22">
        <f t="shared" si="0"/>
        <v>2.3133333333333335</v>
      </c>
      <c r="H14" s="22">
        <f t="shared" si="0"/>
        <v>3.4699999999999998</v>
      </c>
      <c r="I14" s="22">
        <f t="shared" si="0"/>
        <v>3.4699999999999998</v>
      </c>
      <c r="J14" s="22">
        <f t="shared" si="0"/>
        <v>3.4699999999999998</v>
      </c>
      <c r="K14" s="22">
        <f t="shared" si="0"/>
        <v>3.4699999999999998</v>
      </c>
      <c r="L14" s="22">
        <f t="shared" si="0"/>
        <v>3.4699999999999998</v>
      </c>
      <c r="M14" s="22">
        <f t="shared" si="0"/>
        <v>3.4699999999999998</v>
      </c>
      <c r="N14" s="22">
        <f t="shared" si="0"/>
        <v>3.4699999999999998</v>
      </c>
      <c r="O14" s="22">
        <f t="shared" si="0"/>
        <v>3.4699999999999998</v>
      </c>
      <c r="P14" s="1" t="s">
        <v>96</v>
      </c>
    </row>
    <row r="15" spans="1:16">
      <c r="A15" s="1"/>
      <c r="B15" s="1"/>
      <c r="C15" s="1"/>
      <c r="D15" s="1"/>
      <c r="E15" s="1"/>
      <c r="F15" s="1"/>
      <c r="G15" s="1"/>
      <c r="H15" s="1"/>
      <c r="I15" s="1"/>
      <c r="J15" s="1"/>
      <c r="K15" s="1"/>
      <c r="L15" s="1"/>
      <c r="M15" s="1"/>
      <c r="N15" s="1"/>
      <c r="O15" s="1"/>
      <c r="P15" s="1"/>
    </row>
    <row r="16" spans="1:16">
      <c r="A16" s="1" t="s">
        <v>349</v>
      </c>
      <c r="B16" s="1"/>
      <c r="C16" s="1"/>
      <c r="D16" s="1"/>
      <c r="E16" s="1"/>
      <c r="F16" s="22">
        <f>'Sisend-Gen'!F166</f>
        <v>134.80000000000001</v>
      </c>
      <c r="G16" s="22">
        <f>'Sisend-Gen'!G166</f>
        <v>134.80000000000001</v>
      </c>
      <c r="H16" s="22">
        <f>'Sisend-Gen'!H166</f>
        <v>134.80000000000001</v>
      </c>
      <c r="I16" s="22">
        <f>'Sisend-Gen'!I166</f>
        <v>134.80000000000001</v>
      </c>
      <c r="J16" s="22">
        <f>'Sisend-Gen'!J166</f>
        <v>134.80000000000001</v>
      </c>
      <c r="K16" s="22">
        <f>'Sisend-Gen'!K166</f>
        <v>134.80000000000001</v>
      </c>
      <c r="L16" s="22">
        <f>'Sisend-Gen'!L166</f>
        <v>134.80000000000001</v>
      </c>
      <c r="M16" s="22">
        <f>'Sisend-Gen'!M166</f>
        <v>134.80000000000001</v>
      </c>
      <c r="N16" s="22">
        <f>'Sisend-Gen'!N166</f>
        <v>134.80000000000001</v>
      </c>
      <c r="O16" s="22">
        <f>'Sisend-Gen'!O166</f>
        <v>134.80000000000001</v>
      </c>
      <c r="P16" s="1" t="s">
        <v>96</v>
      </c>
    </row>
    <row r="17" spans="1:16">
      <c r="A17" s="1" t="s">
        <v>350</v>
      </c>
      <c r="B17" s="1"/>
      <c r="C17" s="1"/>
      <c r="D17" s="1"/>
      <c r="E17" s="1"/>
      <c r="F17" s="30">
        <f t="shared" ref="F17:O17" si="1">F14/F16</f>
        <v>0</v>
      </c>
      <c r="G17" s="30">
        <f t="shared" si="1"/>
        <v>1.7161226508407516E-2</v>
      </c>
      <c r="H17" s="30">
        <f t="shared" si="1"/>
        <v>2.5741839762611272E-2</v>
      </c>
      <c r="I17" s="30">
        <f t="shared" si="1"/>
        <v>2.5741839762611272E-2</v>
      </c>
      <c r="J17" s="30">
        <f t="shared" si="1"/>
        <v>2.5741839762611272E-2</v>
      </c>
      <c r="K17" s="30">
        <f t="shared" si="1"/>
        <v>2.5741839762611272E-2</v>
      </c>
      <c r="L17" s="30">
        <f t="shared" si="1"/>
        <v>2.5741839762611272E-2</v>
      </c>
      <c r="M17" s="30">
        <f t="shared" si="1"/>
        <v>2.5741839762611272E-2</v>
      </c>
      <c r="N17" s="30">
        <f t="shared" si="1"/>
        <v>2.5741839762611272E-2</v>
      </c>
      <c r="O17" s="30">
        <f t="shared" si="1"/>
        <v>2.5741839762611272E-2</v>
      </c>
      <c r="P17" s="1"/>
    </row>
    <row r="18" spans="1:16">
      <c r="A18" s="1"/>
      <c r="B18" s="1"/>
      <c r="C18" s="1"/>
      <c r="D18" s="1"/>
      <c r="E18" s="1"/>
      <c r="F18" s="1"/>
      <c r="G18" s="1"/>
      <c r="H18" s="1"/>
      <c r="I18" s="1"/>
      <c r="J18" s="1"/>
      <c r="K18" s="1"/>
      <c r="L18" s="1"/>
      <c r="M18" s="1"/>
      <c r="N18" s="1"/>
      <c r="O18" s="1"/>
      <c r="P18" s="1"/>
    </row>
    <row r="19" spans="1:16">
      <c r="A19" s="1" t="s">
        <v>351</v>
      </c>
      <c r="B19" s="1"/>
      <c r="C19" s="1"/>
      <c r="D19" s="1"/>
      <c r="E19" s="1"/>
      <c r="F19" s="22">
        <f>'Sisend-Gen'!F292</f>
        <v>-0.11</v>
      </c>
      <c r="G19" s="22">
        <f>'Sisend-Gen'!G292</f>
        <v>-0.11</v>
      </c>
      <c r="H19" s="22">
        <f>'Sisend-Gen'!H292</f>
        <v>-0.11</v>
      </c>
      <c r="I19" s="22">
        <f>'Sisend-Gen'!I292</f>
        <v>-0.11</v>
      </c>
      <c r="J19" s="22">
        <f>'Sisend-Gen'!J292</f>
        <v>-0.11</v>
      </c>
      <c r="K19" s="22">
        <f>'Sisend-Gen'!K292</f>
        <v>-0.11</v>
      </c>
      <c r="L19" s="22">
        <f>'Sisend-Gen'!L292</f>
        <v>-0.11</v>
      </c>
      <c r="M19" s="22">
        <f>'Sisend-Gen'!M292</f>
        <v>-0.11</v>
      </c>
      <c r="N19" s="22">
        <f>'Sisend-Gen'!N292</f>
        <v>-0.11</v>
      </c>
      <c r="O19" s="22">
        <f>'Sisend-Gen'!O292</f>
        <v>-0.11</v>
      </c>
      <c r="P19" s="1"/>
    </row>
    <row r="20" spans="1:16">
      <c r="A20" s="1" t="s">
        <v>352</v>
      </c>
      <c r="B20" s="1"/>
      <c r="C20" s="1"/>
      <c r="D20" s="1"/>
      <c r="E20" s="1"/>
      <c r="F20" s="31">
        <f t="shared" ref="F20:O20" si="2">F17*F19</f>
        <v>0</v>
      </c>
      <c r="G20" s="31">
        <f t="shared" si="2"/>
        <v>-1.8877349159248267E-3</v>
      </c>
      <c r="H20" s="31">
        <f t="shared" si="2"/>
        <v>-2.8316023738872401E-3</v>
      </c>
      <c r="I20" s="31">
        <f t="shared" si="2"/>
        <v>-2.8316023738872401E-3</v>
      </c>
      <c r="J20" s="31">
        <f t="shared" si="2"/>
        <v>-2.8316023738872401E-3</v>
      </c>
      <c r="K20" s="31">
        <f t="shared" si="2"/>
        <v>-2.8316023738872401E-3</v>
      </c>
      <c r="L20" s="31">
        <f t="shared" si="2"/>
        <v>-2.8316023738872401E-3</v>
      </c>
      <c r="M20" s="31">
        <f t="shared" si="2"/>
        <v>-2.8316023738872401E-3</v>
      </c>
      <c r="N20" s="31">
        <f t="shared" si="2"/>
        <v>-2.8316023738872401E-3</v>
      </c>
      <c r="O20" s="31">
        <f t="shared" si="2"/>
        <v>-2.8316023738872401E-3</v>
      </c>
      <c r="P20" s="1"/>
    </row>
    <row r="21" spans="1:16">
      <c r="A21" s="1"/>
      <c r="B21" s="1"/>
      <c r="C21" s="1"/>
      <c r="D21" s="1"/>
      <c r="E21" s="1"/>
      <c r="F21" s="1"/>
      <c r="G21" s="1"/>
      <c r="H21" s="1"/>
      <c r="I21" s="1"/>
      <c r="J21" s="1"/>
      <c r="K21" s="1"/>
      <c r="L21" s="1"/>
      <c r="M21" s="1"/>
      <c r="N21" s="1"/>
      <c r="O21" s="1"/>
      <c r="P21" s="1"/>
    </row>
    <row r="22" spans="1:16">
      <c r="A22" s="1" t="s">
        <v>353</v>
      </c>
      <c r="B22" s="1"/>
      <c r="C22" s="1"/>
      <c r="D22" s="1"/>
      <c r="E22" s="1"/>
      <c r="F22" s="22">
        <f>'Sisend-Gen'!F28</f>
        <v>1860000</v>
      </c>
      <c r="G22" s="22">
        <f>'Sisend-Gen'!G28</f>
        <v>1860000</v>
      </c>
      <c r="H22" s="22">
        <f>'Sisend-Gen'!H28</f>
        <v>1860000</v>
      </c>
      <c r="I22" s="22">
        <f>'Sisend-Gen'!I28</f>
        <v>1860000</v>
      </c>
      <c r="J22" s="22">
        <f>'Sisend-Gen'!J28</f>
        <v>1860000</v>
      </c>
      <c r="K22" s="22">
        <f>'Sisend-Gen'!K28</f>
        <v>1860000</v>
      </c>
      <c r="L22" s="22">
        <f>'Sisend-Gen'!L28</f>
        <v>1860000</v>
      </c>
      <c r="M22" s="22">
        <f>'Sisend-Gen'!M28</f>
        <v>1860000</v>
      </c>
      <c r="N22" s="22">
        <f>'Sisend-Gen'!N28</f>
        <v>1860000</v>
      </c>
      <c r="O22" s="22">
        <f>'Sisend-Gen'!O28</f>
        <v>1860000</v>
      </c>
      <c r="P22" s="1" t="s">
        <v>40</v>
      </c>
    </row>
    <row r="23" spans="1:16">
      <c r="A23" s="1" t="s">
        <v>354</v>
      </c>
      <c r="B23" s="1"/>
      <c r="C23" s="1"/>
      <c r="D23" s="1"/>
      <c r="E23" s="1"/>
      <c r="F23" s="22">
        <f t="shared" ref="F23:O23" si="3">F22/(1+F20)</f>
        <v>1860000</v>
      </c>
      <c r="G23" s="22">
        <f t="shared" si="3"/>
        <v>1863517.8276697407</v>
      </c>
      <c r="H23" s="22">
        <f t="shared" si="3"/>
        <v>1865281.7361921703</v>
      </c>
      <c r="I23" s="22">
        <f t="shared" si="3"/>
        <v>1865281.7361921703</v>
      </c>
      <c r="J23" s="22">
        <f t="shared" si="3"/>
        <v>1865281.7361921703</v>
      </c>
      <c r="K23" s="22">
        <f t="shared" si="3"/>
        <v>1865281.7361921703</v>
      </c>
      <c r="L23" s="22">
        <f t="shared" si="3"/>
        <v>1865281.7361921703</v>
      </c>
      <c r="M23" s="22">
        <f t="shared" si="3"/>
        <v>1865281.7361921703</v>
      </c>
      <c r="N23" s="22">
        <f t="shared" si="3"/>
        <v>1865281.7361921703</v>
      </c>
      <c r="O23" s="22">
        <f t="shared" si="3"/>
        <v>1865281.7361921703</v>
      </c>
      <c r="P23" s="1" t="s">
        <v>40</v>
      </c>
    </row>
    <row r="24" spans="1:16">
      <c r="A24" s="14" t="s">
        <v>355</v>
      </c>
      <c r="B24" s="14"/>
      <c r="C24" s="14"/>
      <c r="D24" s="14"/>
      <c r="E24" s="14"/>
      <c r="F24" s="32">
        <f t="shared" ref="F24:O24" si="4">F23-F22</f>
        <v>0</v>
      </c>
      <c r="G24" s="32">
        <f t="shared" si="4"/>
        <v>3517.8276697406545</v>
      </c>
      <c r="H24" s="32">
        <f t="shared" si="4"/>
        <v>5281.7361921702977</v>
      </c>
      <c r="I24" s="32">
        <f t="shared" si="4"/>
        <v>5281.7361921702977</v>
      </c>
      <c r="J24" s="32">
        <f t="shared" si="4"/>
        <v>5281.7361921702977</v>
      </c>
      <c r="K24" s="32">
        <f t="shared" si="4"/>
        <v>5281.7361921702977</v>
      </c>
      <c r="L24" s="32">
        <f t="shared" si="4"/>
        <v>5281.7361921702977</v>
      </c>
      <c r="M24" s="32">
        <f t="shared" si="4"/>
        <v>5281.7361921702977</v>
      </c>
      <c r="N24" s="32">
        <f t="shared" si="4"/>
        <v>5281.7361921702977</v>
      </c>
      <c r="O24" s="32">
        <f t="shared" si="4"/>
        <v>5281.7361921702977</v>
      </c>
      <c r="P24" s="1" t="s">
        <v>40</v>
      </c>
    </row>
    <row r="25" spans="1:16">
      <c r="A25" s="1"/>
      <c r="B25" s="1"/>
      <c r="C25" s="1"/>
      <c r="D25" s="1"/>
      <c r="E25" s="1"/>
      <c r="F25" s="1"/>
      <c r="G25" s="1"/>
      <c r="H25" s="1"/>
      <c r="I25" s="1"/>
      <c r="J25" s="1"/>
      <c r="K25" s="1"/>
      <c r="L25" s="1"/>
      <c r="M25" s="1"/>
      <c r="N25" s="1"/>
      <c r="O25" s="1"/>
      <c r="P25" s="1"/>
    </row>
    <row r="26" spans="1:16">
      <c r="A26" s="14" t="s">
        <v>356</v>
      </c>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 t="s">
        <v>346</v>
      </c>
      <c r="B28" s="1"/>
      <c r="C28" s="1"/>
      <c r="D28" s="1"/>
      <c r="E28" s="1"/>
      <c r="F28" s="22">
        <f>'Sisend-Gen'!F125</f>
        <v>1</v>
      </c>
      <c r="G28" s="22">
        <f>'Sisend-Gen'!G125</f>
        <v>3.3133333333333335</v>
      </c>
      <c r="H28" s="22">
        <f>'Sisend-Gen'!H125</f>
        <v>4.47</v>
      </c>
      <c r="I28" s="22">
        <f>'Sisend-Gen'!I125</f>
        <v>4.47</v>
      </c>
      <c r="J28" s="22">
        <f>'Sisend-Gen'!J125</f>
        <v>4.47</v>
      </c>
      <c r="K28" s="22">
        <f>'Sisend-Gen'!K125</f>
        <v>4.47</v>
      </c>
      <c r="L28" s="22">
        <f>'Sisend-Gen'!L125</f>
        <v>4.47</v>
      </c>
      <c r="M28" s="22">
        <f>'Sisend-Gen'!M125</f>
        <v>4.47</v>
      </c>
      <c r="N28" s="22">
        <f>'Sisend-Gen'!N125</f>
        <v>4.47</v>
      </c>
      <c r="O28" s="22">
        <f>'Sisend-Gen'!O125</f>
        <v>4.47</v>
      </c>
      <c r="P28" s="1" t="s">
        <v>96</v>
      </c>
    </row>
    <row r="29" spans="1:16">
      <c r="A29" s="1" t="s">
        <v>347</v>
      </c>
      <c r="B29" s="1"/>
      <c r="C29" s="1"/>
      <c r="D29" s="1"/>
      <c r="E29" s="1"/>
      <c r="F29" s="22">
        <f>'Sisend-Gen'!F142</f>
        <v>0.5</v>
      </c>
      <c r="G29" s="22">
        <f>'Sisend-Gen'!G142</f>
        <v>0.5</v>
      </c>
      <c r="H29" s="22">
        <f>'Sisend-Gen'!H142</f>
        <v>0.5</v>
      </c>
      <c r="I29" s="22">
        <f>'Sisend-Gen'!I142</f>
        <v>0.5</v>
      </c>
      <c r="J29" s="22">
        <f>'Sisend-Gen'!J142</f>
        <v>0.5</v>
      </c>
      <c r="K29" s="22">
        <f>'Sisend-Gen'!K142</f>
        <v>0.5</v>
      </c>
      <c r="L29" s="22">
        <f>'Sisend-Gen'!L142</f>
        <v>0.5</v>
      </c>
      <c r="M29" s="22">
        <f>'Sisend-Gen'!M142</f>
        <v>0.5</v>
      </c>
      <c r="N29" s="22">
        <f>'Sisend-Gen'!N142</f>
        <v>0.5</v>
      </c>
      <c r="O29" s="22">
        <f>'Sisend-Gen'!O142</f>
        <v>0.5</v>
      </c>
      <c r="P29" s="1" t="s">
        <v>96</v>
      </c>
    </row>
    <row r="30" spans="1:16">
      <c r="A30" s="1" t="s">
        <v>348</v>
      </c>
      <c r="B30" s="1"/>
      <c r="C30" s="1"/>
      <c r="D30" s="1"/>
      <c r="E30" s="1"/>
      <c r="F30" s="22">
        <f t="shared" ref="F30:O30" si="5">F28-F29</f>
        <v>0.5</v>
      </c>
      <c r="G30" s="22">
        <f t="shared" si="5"/>
        <v>2.8133333333333335</v>
      </c>
      <c r="H30" s="22">
        <f t="shared" si="5"/>
        <v>3.9699999999999998</v>
      </c>
      <c r="I30" s="22">
        <f t="shared" si="5"/>
        <v>3.9699999999999998</v>
      </c>
      <c r="J30" s="22">
        <f t="shared" si="5"/>
        <v>3.9699999999999998</v>
      </c>
      <c r="K30" s="22">
        <f t="shared" si="5"/>
        <v>3.9699999999999998</v>
      </c>
      <c r="L30" s="22">
        <f t="shared" si="5"/>
        <v>3.9699999999999998</v>
      </c>
      <c r="M30" s="22">
        <f t="shared" si="5"/>
        <v>3.9699999999999998</v>
      </c>
      <c r="N30" s="22">
        <f t="shared" si="5"/>
        <v>3.9699999999999998</v>
      </c>
      <c r="O30" s="22">
        <f t="shared" si="5"/>
        <v>3.9699999999999998</v>
      </c>
      <c r="P30" s="1" t="s">
        <v>96</v>
      </c>
    </row>
    <row r="31" spans="1:16">
      <c r="A31" s="1"/>
      <c r="B31" s="1"/>
      <c r="C31" s="1"/>
      <c r="D31" s="1"/>
      <c r="E31" s="1"/>
      <c r="F31" s="1"/>
      <c r="G31" s="1"/>
      <c r="H31" s="1"/>
      <c r="I31" s="1"/>
      <c r="J31" s="1"/>
      <c r="K31" s="1"/>
      <c r="L31" s="1"/>
      <c r="M31" s="1"/>
      <c r="N31" s="1"/>
      <c r="O31" s="1"/>
      <c r="P31" s="1"/>
    </row>
    <row r="32" spans="1:16">
      <c r="A32" s="1" t="s">
        <v>357</v>
      </c>
      <c r="B32" s="1"/>
      <c r="C32" s="1"/>
      <c r="D32" s="1"/>
      <c r="E32" s="1"/>
      <c r="F32" s="22">
        <f>'Sisend-Gen'!F167</f>
        <v>76.69</v>
      </c>
      <c r="G32" s="22">
        <f>'Sisend-Gen'!G167</f>
        <v>76.69</v>
      </c>
      <c r="H32" s="22">
        <f>'Sisend-Gen'!H167</f>
        <v>76.69</v>
      </c>
      <c r="I32" s="22">
        <f>'Sisend-Gen'!I167</f>
        <v>76.69</v>
      </c>
      <c r="J32" s="22">
        <f>'Sisend-Gen'!J167</f>
        <v>76.69</v>
      </c>
      <c r="K32" s="22">
        <f>'Sisend-Gen'!K167</f>
        <v>76.69</v>
      </c>
      <c r="L32" s="22">
        <f>'Sisend-Gen'!L167</f>
        <v>76.69</v>
      </c>
      <c r="M32" s="22">
        <f>'Sisend-Gen'!M167</f>
        <v>76.69</v>
      </c>
      <c r="N32" s="22">
        <f>'Sisend-Gen'!N167</f>
        <v>76.69</v>
      </c>
      <c r="O32" s="22">
        <f>'Sisend-Gen'!O167</f>
        <v>76.69</v>
      </c>
      <c r="P32" s="1" t="s">
        <v>96</v>
      </c>
    </row>
    <row r="33" spans="1:16">
      <c r="A33" s="1" t="s">
        <v>350</v>
      </c>
      <c r="B33" s="1"/>
      <c r="C33" s="1"/>
      <c r="D33" s="1"/>
      <c r="E33" s="1"/>
      <c r="F33" s="30">
        <f t="shared" ref="F33:O33" si="6">F30/F32</f>
        <v>6.5197548572173691E-3</v>
      </c>
      <c r="G33" s="30">
        <f t="shared" si="6"/>
        <v>3.6684487329943061E-2</v>
      </c>
      <c r="H33" s="30">
        <f t="shared" si="6"/>
        <v>5.1766853566305907E-2</v>
      </c>
      <c r="I33" s="30">
        <f t="shared" si="6"/>
        <v>5.1766853566305907E-2</v>
      </c>
      <c r="J33" s="30">
        <f t="shared" si="6"/>
        <v>5.1766853566305907E-2</v>
      </c>
      <c r="K33" s="30">
        <f t="shared" si="6"/>
        <v>5.1766853566305907E-2</v>
      </c>
      <c r="L33" s="30">
        <f t="shared" si="6"/>
        <v>5.1766853566305907E-2</v>
      </c>
      <c r="M33" s="30">
        <f t="shared" si="6"/>
        <v>5.1766853566305907E-2</v>
      </c>
      <c r="N33" s="30">
        <f t="shared" si="6"/>
        <v>5.1766853566305907E-2</v>
      </c>
      <c r="O33" s="30">
        <f t="shared" si="6"/>
        <v>5.1766853566305907E-2</v>
      </c>
      <c r="P33" s="1"/>
    </row>
    <row r="34" spans="1:16">
      <c r="A34" s="1"/>
      <c r="B34" s="1"/>
      <c r="C34" s="1"/>
      <c r="D34" s="1"/>
      <c r="E34" s="1"/>
      <c r="F34" s="1"/>
      <c r="G34" s="1"/>
      <c r="H34" s="1"/>
      <c r="I34" s="1"/>
      <c r="J34" s="1"/>
      <c r="K34" s="1"/>
      <c r="L34" s="1"/>
      <c r="M34" s="1"/>
      <c r="N34" s="1"/>
      <c r="O34" s="1"/>
      <c r="P34" s="1"/>
    </row>
    <row r="35" spans="1:16">
      <c r="A35" s="1" t="s">
        <v>351</v>
      </c>
      <c r="B35" s="1"/>
      <c r="C35" s="1"/>
      <c r="D35" s="1"/>
      <c r="E35" s="1"/>
      <c r="F35" s="22">
        <f>'Sisend-Gen'!F292</f>
        <v>-0.11</v>
      </c>
      <c r="G35" s="22">
        <f>'Sisend-Gen'!G292</f>
        <v>-0.11</v>
      </c>
      <c r="H35" s="22">
        <f>'Sisend-Gen'!H292</f>
        <v>-0.11</v>
      </c>
      <c r="I35" s="22">
        <f>'Sisend-Gen'!I292</f>
        <v>-0.11</v>
      </c>
      <c r="J35" s="22">
        <f>'Sisend-Gen'!J292</f>
        <v>-0.11</v>
      </c>
      <c r="K35" s="22">
        <f>'Sisend-Gen'!K292</f>
        <v>-0.11</v>
      </c>
      <c r="L35" s="22">
        <f>'Sisend-Gen'!L292</f>
        <v>-0.11</v>
      </c>
      <c r="M35" s="22">
        <f>'Sisend-Gen'!M292</f>
        <v>-0.11</v>
      </c>
      <c r="N35" s="22">
        <f>'Sisend-Gen'!N292</f>
        <v>-0.11</v>
      </c>
      <c r="O35" s="22">
        <f>'Sisend-Gen'!O292</f>
        <v>-0.11</v>
      </c>
      <c r="P35" s="1"/>
    </row>
    <row r="36" spans="1:16">
      <c r="A36" s="1" t="s">
        <v>352</v>
      </c>
      <c r="B36" s="1"/>
      <c r="C36" s="1"/>
      <c r="D36" s="1"/>
      <c r="E36" s="1"/>
      <c r="F36" s="31">
        <f t="shared" ref="F36:O36" si="7">F33*F35</f>
        <v>-7.1717303429391058E-4</v>
      </c>
      <c r="G36" s="31">
        <f t="shared" si="7"/>
        <v>-4.0352936062937371E-3</v>
      </c>
      <c r="H36" s="31">
        <f t="shared" si="7"/>
        <v>-5.6943538922936496E-3</v>
      </c>
      <c r="I36" s="31">
        <f t="shared" si="7"/>
        <v>-5.6943538922936496E-3</v>
      </c>
      <c r="J36" s="31">
        <f t="shared" si="7"/>
        <v>-5.6943538922936496E-3</v>
      </c>
      <c r="K36" s="31">
        <f t="shared" si="7"/>
        <v>-5.6943538922936496E-3</v>
      </c>
      <c r="L36" s="31">
        <f t="shared" si="7"/>
        <v>-5.6943538922936496E-3</v>
      </c>
      <c r="M36" s="31">
        <f t="shared" si="7"/>
        <v>-5.6943538922936496E-3</v>
      </c>
      <c r="N36" s="31">
        <f t="shared" si="7"/>
        <v>-5.6943538922936496E-3</v>
      </c>
      <c r="O36" s="31">
        <f t="shared" si="7"/>
        <v>-5.6943538922936496E-3</v>
      </c>
      <c r="P36" s="1"/>
    </row>
    <row r="37" spans="1:16">
      <c r="A37" s="1"/>
      <c r="B37" s="1"/>
      <c r="C37" s="1"/>
      <c r="D37" s="1"/>
      <c r="E37" s="1"/>
      <c r="F37" s="1"/>
      <c r="G37" s="1"/>
      <c r="H37" s="1"/>
      <c r="I37" s="1"/>
      <c r="J37" s="1"/>
      <c r="K37" s="1"/>
      <c r="L37" s="1"/>
      <c r="M37" s="1"/>
      <c r="N37" s="1"/>
      <c r="O37" s="1"/>
      <c r="P37" s="1"/>
    </row>
    <row r="38" spans="1:16">
      <c r="A38" s="1" t="s">
        <v>358</v>
      </c>
      <c r="B38" s="1"/>
      <c r="C38" s="1"/>
      <c r="D38" s="1"/>
      <c r="E38" s="1"/>
      <c r="F38" s="22">
        <f>'Sisend-Gen'!F31</f>
        <v>2824177.777777778</v>
      </c>
      <c r="G38" s="22">
        <f>'Sisend-Gen'!G31</f>
        <v>2824177.777777778</v>
      </c>
      <c r="H38" s="22">
        <f>'Sisend-Gen'!H31</f>
        <v>2824177.777777778</v>
      </c>
      <c r="I38" s="22">
        <f>'Sisend-Gen'!I31</f>
        <v>2824177.777777778</v>
      </c>
      <c r="J38" s="22">
        <f>'Sisend-Gen'!J31</f>
        <v>2824177.777777778</v>
      </c>
      <c r="K38" s="22">
        <f>'Sisend-Gen'!K31</f>
        <v>2824177.777777778</v>
      </c>
      <c r="L38" s="22">
        <f>'Sisend-Gen'!L31</f>
        <v>2824177.777777778</v>
      </c>
      <c r="M38" s="22">
        <f>'Sisend-Gen'!M31</f>
        <v>2824177.777777778</v>
      </c>
      <c r="N38" s="22">
        <f>'Sisend-Gen'!N31</f>
        <v>2824177.777777778</v>
      </c>
      <c r="O38" s="22">
        <f>'Sisend-Gen'!O31</f>
        <v>2824177.777777778</v>
      </c>
      <c r="P38" s="1" t="s">
        <v>40</v>
      </c>
    </row>
    <row r="39" spans="1:16">
      <c r="A39" s="1" t="s">
        <v>354</v>
      </c>
      <c r="B39" s="1"/>
      <c r="C39" s="1"/>
      <c r="D39" s="1"/>
      <c r="E39" s="1"/>
      <c r="F39" s="22">
        <f t="shared" ref="F39:O39" si="8">F38/(1+F36)</f>
        <v>2826204.6555461315</v>
      </c>
      <c r="G39" s="22">
        <f t="shared" si="8"/>
        <v>2835620.3383991965</v>
      </c>
      <c r="H39" s="22">
        <f t="shared" si="8"/>
        <v>2840351.7457969398</v>
      </c>
      <c r="I39" s="22">
        <f t="shared" si="8"/>
        <v>2840351.7457969398</v>
      </c>
      <c r="J39" s="22">
        <f t="shared" si="8"/>
        <v>2840351.7457969398</v>
      </c>
      <c r="K39" s="22">
        <f t="shared" si="8"/>
        <v>2840351.7457969398</v>
      </c>
      <c r="L39" s="22">
        <f t="shared" si="8"/>
        <v>2840351.7457969398</v>
      </c>
      <c r="M39" s="22">
        <f t="shared" si="8"/>
        <v>2840351.7457969398</v>
      </c>
      <c r="N39" s="22">
        <f t="shared" si="8"/>
        <v>2840351.7457969398</v>
      </c>
      <c r="O39" s="22">
        <f t="shared" si="8"/>
        <v>2840351.7457969398</v>
      </c>
      <c r="P39" s="1" t="s">
        <v>40</v>
      </c>
    </row>
    <row r="40" spans="1:16">
      <c r="A40" s="14" t="s">
        <v>355</v>
      </c>
      <c r="B40" s="14"/>
      <c r="C40" s="14"/>
      <c r="D40" s="14"/>
      <c r="E40" s="14"/>
      <c r="F40" s="32">
        <f t="shared" ref="F40:O40" si="9">F39-F38</f>
        <v>2026.8777683535591</v>
      </c>
      <c r="G40" s="32">
        <f t="shared" si="9"/>
        <v>11442.560621418525</v>
      </c>
      <c r="H40" s="32">
        <f t="shared" si="9"/>
        <v>16173.968019161839</v>
      </c>
      <c r="I40" s="32">
        <f t="shared" si="9"/>
        <v>16173.968019161839</v>
      </c>
      <c r="J40" s="32">
        <f t="shared" si="9"/>
        <v>16173.968019161839</v>
      </c>
      <c r="K40" s="32">
        <f t="shared" si="9"/>
        <v>16173.968019161839</v>
      </c>
      <c r="L40" s="32">
        <f t="shared" si="9"/>
        <v>16173.968019161839</v>
      </c>
      <c r="M40" s="32">
        <f t="shared" si="9"/>
        <v>16173.968019161839</v>
      </c>
      <c r="N40" s="32">
        <f t="shared" si="9"/>
        <v>16173.968019161839</v>
      </c>
      <c r="O40" s="32">
        <f t="shared" si="9"/>
        <v>16173.968019161839</v>
      </c>
      <c r="P40" s="1" t="s">
        <v>40</v>
      </c>
    </row>
    <row r="41" spans="1:16">
      <c r="A41" s="1"/>
      <c r="B41" s="1"/>
      <c r="C41" s="1"/>
      <c r="D41" s="1"/>
      <c r="E41" s="1"/>
      <c r="F41" s="1"/>
      <c r="G41" s="1"/>
      <c r="H41" s="1"/>
      <c r="I41" s="1"/>
      <c r="J41" s="1"/>
      <c r="K41" s="1"/>
      <c r="L41" s="1"/>
      <c r="M41" s="1"/>
      <c r="N41" s="1"/>
      <c r="O41" s="1"/>
      <c r="P41" s="1"/>
    </row>
    <row r="42" spans="1:16">
      <c r="A42" s="14" t="s">
        <v>359</v>
      </c>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 t="s">
        <v>346</v>
      </c>
      <c r="B44" s="1"/>
      <c r="C44" s="1"/>
      <c r="D44" s="1"/>
      <c r="E44" s="1"/>
      <c r="F44" s="22">
        <f>'Sisend-Gen'!F126</f>
        <v>0.5</v>
      </c>
      <c r="G44" s="22">
        <f>'Sisend-Gen'!G126</f>
        <v>0.5</v>
      </c>
      <c r="H44" s="22">
        <f>'Sisend-Gen'!H126</f>
        <v>0.5</v>
      </c>
      <c r="I44" s="22">
        <f>'Sisend-Gen'!I126</f>
        <v>0.5</v>
      </c>
      <c r="J44" s="22">
        <f>'Sisend-Gen'!J126</f>
        <v>0.5</v>
      </c>
      <c r="K44" s="22">
        <f>'Sisend-Gen'!K126</f>
        <v>0.5</v>
      </c>
      <c r="L44" s="22">
        <f>'Sisend-Gen'!L126</f>
        <v>0.5</v>
      </c>
      <c r="M44" s="22">
        <f>'Sisend-Gen'!M126</f>
        <v>0.5</v>
      </c>
      <c r="N44" s="22">
        <f>'Sisend-Gen'!N126</f>
        <v>0.5</v>
      </c>
      <c r="O44" s="22">
        <f>'Sisend-Gen'!O126</f>
        <v>0.5</v>
      </c>
      <c r="P44" s="1" t="s">
        <v>96</v>
      </c>
    </row>
    <row r="45" spans="1:16">
      <c r="A45" s="1" t="s">
        <v>347</v>
      </c>
      <c r="B45" s="1"/>
      <c r="C45" s="1"/>
      <c r="D45" s="1"/>
      <c r="E45" s="1"/>
      <c r="F45" s="22">
        <f>'Sisend-Gen'!F143</f>
        <v>0.5</v>
      </c>
      <c r="G45" s="22">
        <f>'Sisend-Gen'!G143</f>
        <v>0.5</v>
      </c>
      <c r="H45" s="22">
        <f>'Sisend-Gen'!H143</f>
        <v>0.5</v>
      </c>
      <c r="I45" s="22">
        <f>'Sisend-Gen'!I143</f>
        <v>0.5</v>
      </c>
      <c r="J45" s="22">
        <f>'Sisend-Gen'!J143</f>
        <v>0.5</v>
      </c>
      <c r="K45" s="22">
        <f>'Sisend-Gen'!K143</f>
        <v>0.5</v>
      </c>
      <c r="L45" s="22">
        <f>'Sisend-Gen'!L143</f>
        <v>0.5</v>
      </c>
      <c r="M45" s="22">
        <f>'Sisend-Gen'!M143</f>
        <v>0.5</v>
      </c>
      <c r="N45" s="22">
        <f>'Sisend-Gen'!N143</f>
        <v>0.5</v>
      </c>
      <c r="O45" s="22">
        <f>'Sisend-Gen'!O143</f>
        <v>0.5</v>
      </c>
      <c r="P45" s="1" t="s">
        <v>96</v>
      </c>
    </row>
    <row r="46" spans="1:16">
      <c r="A46" s="1" t="s">
        <v>348</v>
      </c>
      <c r="B46" s="1"/>
      <c r="C46" s="1"/>
      <c r="D46" s="1"/>
      <c r="E46" s="1"/>
      <c r="F46" s="22">
        <f t="shared" ref="F46:O46" si="10">F44-F45</f>
        <v>0</v>
      </c>
      <c r="G46" s="22">
        <f t="shared" si="10"/>
        <v>0</v>
      </c>
      <c r="H46" s="22">
        <f t="shared" si="10"/>
        <v>0</v>
      </c>
      <c r="I46" s="22">
        <f t="shared" si="10"/>
        <v>0</v>
      </c>
      <c r="J46" s="22">
        <f t="shared" si="10"/>
        <v>0</v>
      </c>
      <c r="K46" s="22">
        <f t="shared" si="10"/>
        <v>0</v>
      </c>
      <c r="L46" s="22">
        <f t="shared" si="10"/>
        <v>0</v>
      </c>
      <c r="M46" s="22">
        <f t="shared" si="10"/>
        <v>0</v>
      </c>
      <c r="N46" s="22">
        <f t="shared" si="10"/>
        <v>0</v>
      </c>
      <c r="O46" s="22">
        <f t="shared" si="10"/>
        <v>0</v>
      </c>
      <c r="P46" s="1" t="s">
        <v>96</v>
      </c>
    </row>
    <row r="47" spans="1:16">
      <c r="A47" s="1"/>
      <c r="B47" s="1"/>
      <c r="C47" s="1"/>
      <c r="D47" s="1"/>
      <c r="E47" s="1"/>
      <c r="F47" s="1"/>
      <c r="G47" s="1"/>
      <c r="H47" s="1"/>
      <c r="I47" s="1"/>
      <c r="J47" s="1"/>
      <c r="K47" s="1"/>
      <c r="L47" s="1"/>
      <c r="M47" s="1"/>
      <c r="N47" s="1"/>
      <c r="O47" s="1"/>
      <c r="P47" s="1"/>
    </row>
    <row r="48" spans="1:16">
      <c r="A48" s="1" t="s">
        <v>357</v>
      </c>
      <c r="B48" s="1"/>
      <c r="C48" s="1"/>
      <c r="D48" s="1"/>
      <c r="E48" s="1"/>
      <c r="F48" s="22">
        <f>'Sisend-Gen'!F167</f>
        <v>76.69</v>
      </c>
      <c r="G48" s="22">
        <f>'Sisend-Gen'!G167</f>
        <v>76.69</v>
      </c>
      <c r="H48" s="22">
        <f>'Sisend-Gen'!H167</f>
        <v>76.69</v>
      </c>
      <c r="I48" s="22">
        <f>'Sisend-Gen'!I167</f>
        <v>76.69</v>
      </c>
      <c r="J48" s="22">
        <f>'Sisend-Gen'!J167</f>
        <v>76.69</v>
      </c>
      <c r="K48" s="22">
        <f>'Sisend-Gen'!K167</f>
        <v>76.69</v>
      </c>
      <c r="L48" s="22">
        <f>'Sisend-Gen'!L167</f>
        <v>76.69</v>
      </c>
      <c r="M48" s="22">
        <f>'Sisend-Gen'!M167</f>
        <v>76.69</v>
      </c>
      <c r="N48" s="22">
        <f>'Sisend-Gen'!N167</f>
        <v>76.69</v>
      </c>
      <c r="O48" s="22">
        <f>'Sisend-Gen'!O167</f>
        <v>76.69</v>
      </c>
      <c r="P48" s="1" t="s">
        <v>96</v>
      </c>
    </row>
    <row r="49" spans="1:16">
      <c r="A49" s="1" t="s">
        <v>350</v>
      </c>
      <c r="B49" s="1"/>
      <c r="C49" s="1"/>
      <c r="D49" s="1"/>
      <c r="E49" s="1"/>
      <c r="F49" s="22">
        <f t="shared" ref="F49:O49" si="11">F46/F48</f>
        <v>0</v>
      </c>
      <c r="G49" s="22">
        <f t="shared" si="11"/>
        <v>0</v>
      </c>
      <c r="H49" s="22">
        <f t="shared" si="11"/>
        <v>0</v>
      </c>
      <c r="I49" s="22">
        <f t="shared" si="11"/>
        <v>0</v>
      </c>
      <c r="J49" s="22">
        <f t="shared" si="11"/>
        <v>0</v>
      </c>
      <c r="K49" s="22">
        <f t="shared" si="11"/>
        <v>0</v>
      </c>
      <c r="L49" s="22">
        <f t="shared" si="11"/>
        <v>0</v>
      </c>
      <c r="M49" s="22">
        <f t="shared" si="11"/>
        <v>0</v>
      </c>
      <c r="N49" s="22">
        <f t="shared" si="11"/>
        <v>0</v>
      </c>
      <c r="O49" s="22">
        <f t="shared" si="11"/>
        <v>0</v>
      </c>
      <c r="P49" s="1"/>
    </row>
    <row r="50" spans="1:16">
      <c r="A50" s="1"/>
      <c r="B50" s="1"/>
      <c r="C50" s="1"/>
      <c r="D50" s="1"/>
      <c r="E50" s="1"/>
      <c r="F50" s="1"/>
      <c r="G50" s="1"/>
      <c r="H50" s="1"/>
      <c r="I50" s="1"/>
      <c r="J50" s="1"/>
      <c r="K50" s="1"/>
      <c r="L50" s="1"/>
      <c r="M50" s="1"/>
      <c r="N50" s="1"/>
      <c r="O50" s="1"/>
      <c r="P50" s="1"/>
    </row>
    <row r="51" spans="1:16">
      <c r="A51" s="1" t="s">
        <v>351</v>
      </c>
      <c r="B51" s="1"/>
      <c r="C51" s="1"/>
      <c r="D51" s="1"/>
      <c r="E51" s="1"/>
      <c r="F51" s="22">
        <f>'Sisend-Gen'!F292</f>
        <v>-0.11</v>
      </c>
      <c r="G51" s="22">
        <f>'Sisend-Gen'!G292</f>
        <v>-0.11</v>
      </c>
      <c r="H51" s="22">
        <f>'Sisend-Gen'!H292</f>
        <v>-0.11</v>
      </c>
      <c r="I51" s="22">
        <f>'Sisend-Gen'!I292</f>
        <v>-0.11</v>
      </c>
      <c r="J51" s="22">
        <f>'Sisend-Gen'!J292</f>
        <v>-0.11</v>
      </c>
      <c r="K51" s="22">
        <f>'Sisend-Gen'!K292</f>
        <v>-0.11</v>
      </c>
      <c r="L51" s="22">
        <f>'Sisend-Gen'!L292</f>
        <v>-0.11</v>
      </c>
      <c r="M51" s="22">
        <f>'Sisend-Gen'!M292</f>
        <v>-0.11</v>
      </c>
      <c r="N51" s="22">
        <f>'Sisend-Gen'!N292</f>
        <v>-0.11</v>
      </c>
      <c r="O51" s="22">
        <f>'Sisend-Gen'!O292</f>
        <v>-0.11</v>
      </c>
      <c r="P51" s="1"/>
    </row>
    <row r="52" spans="1:16">
      <c r="A52" s="1" t="s">
        <v>352</v>
      </c>
      <c r="B52" s="1"/>
      <c r="C52" s="1"/>
      <c r="D52" s="1"/>
      <c r="E52" s="1"/>
      <c r="F52" s="31">
        <f t="shared" ref="F52:O52" si="12">F49*F51</f>
        <v>0</v>
      </c>
      <c r="G52" s="31">
        <f t="shared" si="12"/>
        <v>0</v>
      </c>
      <c r="H52" s="31">
        <f t="shared" si="12"/>
        <v>0</v>
      </c>
      <c r="I52" s="31">
        <f t="shared" si="12"/>
        <v>0</v>
      </c>
      <c r="J52" s="31">
        <f t="shared" si="12"/>
        <v>0</v>
      </c>
      <c r="K52" s="31">
        <f t="shared" si="12"/>
        <v>0</v>
      </c>
      <c r="L52" s="31">
        <f t="shared" si="12"/>
        <v>0</v>
      </c>
      <c r="M52" s="31">
        <f t="shared" si="12"/>
        <v>0</v>
      </c>
      <c r="N52" s="31">
        <f t="shared" si="12"/>
        <v>0</v>
      </c>
      <c r="O52" s="31">
        <f t="shared" si="12"/>
        <v>0</v>
      </c>
      <c r="P52" s="1"/>
    </row>
    <row r="53" spans="1:16">
      <c r="A53" s="1"/>
      <c r="B53" s="1"/>
      <c r="C53" s="1"/>
      <c r="D53" s="1"/>
      <c r="E53" s="1"/>
      <c r="F53" s="1"/>
      <c r="G53" s="1"/>
      <c r="H53" s="1"/>
      <c r="I53" s="1"/>
      <c r="J53" s="1"/>
      <c r="K53" s="1"/>
      <c r="L53" s="1"/>
      <c r="M53" s="1"/>
      <c r="N53" s="1"/>
      <c r="O53" s="1"/>
      <c r="P53" s="1"/>
    </row>
    <row r="54" spans="1:16">
      <c r="A54" s="1" t="s">
        <v>358</v>
      </c>
      <c r="B54" s="1"/>
      <c r="C54" s="1"/>
      <c r="D54" s="1"/>
      <c r="E54" s="1"/>
      <c r="F54" s="22">
        <f>'Sisend-Gen'!F30</f>
        <v>2606933.333333333</v>
      </c>
      <c r="G54" s="22">
        <f>'Sisend-Gen'!G30</f>
        <v>2606933.333333333</v>
      </c>
      <c r="H54" s="22">
        <f>'Sisend-Gen'!H30</f>
        <v>2606933.333333333</v>
      </c>
      <c r="I54" s="22">
        <f>'Sisend-Gen'!I30</f>
        <v>2606933.333333333</v>
      </c>
      <c r="J54" s="22">
        <f>'Sisend-Gen'!J30</f>
        <v>2606933.333333333</v>
      </c>
      <c r="K54" s="22">
        <f>'Sisend-Gen'!K30</f>
        <v>2606933.333333333</v>
      </c>
      <c r="L54" s="22">
        <f>'Sisend-Gen'!L30</f>
        <v>2606933.333333333</v>
      </c>
      <c r="M54" s="22">
        <f>'Sisend-Gen'!M30</f>
        <v>2606933.333333333</v>
      </c>
      <c r="N54" s="22">
        <f>'Sisend-Gen'!N30</f>
        <v>2606933.333333333</v>
      </c>
      <c r="O54" s="22">
        <f>'Sisend-Gen'!O30</f>
        <v>2606933.333333333</v>
      </c>
      <c r="P54" s="1" t="s">
        <v>40</v>
      </c>
    </row>
    <row r="55" spans="1:16">
      <c r="A55" s="1" t="s">
        <v>354</v>
      </c>
      <c r="B55" s="1"/>
      <c r="C55" s="1"/>
      <c r="D55" s="1"/>
      <c r="E55" s="1"/>
      <c r="F55" s="22">
        <f t="shared" ref="F55:O55" si="13">F54/(1+F52)</f>
        <v>2606933.333333333</v>
      </c>
      <c r="G55" s="22">
        <f t="shared" si="13"/>
        <v>2606933.333333333</v>
      </c>
      <c r="H55" s="22">
        <f t="shared" si="13"/>
        <v>2606933.333333333</v>
      </c>
      <c r="I55" s="22">
        <f t="shared" si="13"/>
        <v>2606933.333333333</v>
      </c>
      <c r="J55" s="22">
        <f t="shared" si="13"/>
        <v>2606933.333333333</v>
      </c>
      <c r="K55" s="22">
        <f t="shared" si="13"/>
        <v>2606933.333333333</v>
      </c>
      <c r="L55" s="22">
        <f t="shared" si="13"/>
        <v>2606933.333333333</v>
      </c>
      <c r="M55" s="22">
        <f t="shared" si="13"/>
        <v>2606933.333333333</v>
      </c>
      <c r="N55" s="22">
        <f t="shared" si="13"/>
        <v>2606933.333333333</v>
      </c>
      <c r="O55" s="22">
        <f t="shared" si="13"/>
        <v>2606933.333333333</v>
      </c>
      <c r="P55" s="1" t="s">
        <v>40</v>
      </c>
    </row>
    <row r="56" spans="1:16">
      <c r="A56" s="14" t="s">
        <v>355</v>
      </c>
      <c r="B56" s="14"/>
      <c r="C56" s="14"/>
      <c r="D56" s="14"/>
      <c r="E56" s="14"/>
      <c r="F56" s="32">
        <f t="shared" ref="F56:O56" si="14">F55-F54</f>
        <v>0</v>
      </c>
      <c r="G56" s="32">
        <f t="shared" si="14"/>
        <v>0</v>
      </c>
      <c r="H56" s="32">
        <f t="shared" si="14"/>
        <v>0</v>
      </c>
      <c r="I56" s="32">
        <f t="shared" si="14"/>
        <v>0</v>
      </c>
      <c r="J56" s="32">
        <f t="shared" si="14"/>
        <v>0</v>
      </c>
      <c r="K56" s="32">
        <f t="shared" si="14"/>
        <v>0</v>
      </c>
      <c r="L56" s="32">
        <f t="shared" si="14"/>
        <v>0</v>
      </c>
      <c r="M56" s="32">
        <f t="shared" si="14"/>
        <v>0</v>
      </c>
      <c r="N56" s="32">
        <f t="shared" si="14"/>
        <v>0</v>
      </c>
      <c r="O56" s="32">
        <f t="shared" si="14"/>
        <v>0</v>
      </c>
      <c r="P56" s="1" t="s">
        <v>40</v>
      </c>
    </row>
    <row r="57" spans="1:16">
      <c r="A57" s="1"/>
      <c r="B57" s="1"/>
      <c r="C57" s="1"/>
      <c r="D57" s="1"/>
      <c r="E57" s="1"/>
      <c r="F57" s="1"/>
      <c r="G57" s="1"/>
      <c r="H57" s="1"/>
      <c r="I57" s="1"/>
      <c r="J57" s="1"/>
      <c r="K57" s="1"/>
      <c r="L57" s="1"/>
      <c r="M57" s="1"/>
      <c r="N57" s="1"/>
      <c r="O57" s="1"/>
      <c r="P57" s="1"/>
    </row>
    <row r="58" spans="1:16">
      <c r="A58" s="14" t="s">
        <v>156</v>
      </c>
      <c r="B58" s="1"/>
      <c r="C58" s="1"/>
      <c r="D58" s="1"/>
      <c r="E58" s="1"/>
      <c r="F58" s="1"/>
      <c r="G58" s="1"/>
      <c r="H58" s="1"/>
      <c r="I58" s="1"/>
      <c r="J58" s="1"/>
      <c r="K58" s="1"/>
      <c r="L58" s="1"/>
      <c r="M58" s="1"/>
      <c r="N58" s="1"/>
      <c r="O58" s="1"/>
      <c r="P58" s="1"/>
    </row>
    <row r="59" spans="1:16">
      <c r="A59" s="1"/>
      <c r="B59" s="1"/>
      <c r="C59" s="1"/>
      <c r="D59" s="1"/>
      <c r="E59" s="1"/>
      <c r="F59" s="1"/>
      <c r="G59" s="1"/>
      <c r="H59" s="1"/>
      <c r="I59" s="1"/>
      <c r="J59" s="1"/>
      <c r="K59" s="1"/>
      <c r="L59" s="1"/>
      <c r="M59" s="1"/>
      <c r="N59" s="1"/>
      <c r="O59" s="1"/>
      <c r="P59" s="1"/>
    </row>
    <row r="60" spans="1:16">
      <c r="A60" s="14" t="s">
        <v>34</v>
      </c>
      <c r="B60" s="1"/>
      <c r="C60" s="1"/>
      <c r="D60" s="1"/>
      <c r="E60" s="1"/>
      <c r="F60" s="1"/>
      <c r="G60" s="1"/>
      <c r="H60" s="1"/>
      <c r="I60" s="1"/>
      <c r="J60" s="1"/>
      <c r="K60" s="1"/>
      <c r="L60" s="1"/>
      <c r="M60" s="1"/>
      <c r="N60" s="1"/>
      <c r="O60" s="1"/>
      <c r="P60" s="1"/>
    </row>
    <row r="61" spans="1:16">
      <c r="A61" s="1"/>
      <c r="B61" s="1"/>
      <c r="C61" s="1"/>
      <c r="D61" s="1"/>
      <c r="E61" s="1"/>
      <c r="F61" s="1"/>
      <c r="G61" s="1"/>
      <c r="H61" s="1"/>
      <c r="I61" s="1"/>
      <c r="J61" s="1"/>
      <c r="K61" s="1"/>
      <c r="L61" s="1"/>
      <c r="M61" s="1"/>
      <c r="N61" s="1"/>
      <c r="O61" s="1"/>
      <c r="P61" s="1"/>
    </row>
    <row r="62" spans="1:16">
      <c r="A62" s="1" t="s">
        <v>360</v>
      </c>
      <c r="B62" s="1"/>
      <c r="C62" s="1"/>
      <c r="D62" s="1"/>
      <c r="E62" s="1"/>
      <c r="F62" s="22">
        <f>'Sisend-Gen'!F207</f>
        <v>17.78</v>
      </c>
      <c r="G62" s="22">
        <f>'Sisend-Gen'!G207</f>
        <v>17.78</v>
      </c>
      <c r="H62" s="22">
        <f>'Sisend-Gen'!H207</f>
        <v>17.78</v>
      </c>
      <c r="I62" s="22">
        <f>'Sisend-Gen'!I207</f>
        <v>17.78</v>
      </c>
      <c r="J62" s="22">
        <f>'Sisend-Gen'!J207</f>
        <v>17.78</v>
      </c>
      <c r="K62" s="22">
        <f>'Sisend-Gen'!K207</f>
        <v>17.78</v>
      </c>
      <c r="L62" s="22">
        <f>'Sisend-Gen'!L207</f>
        <v>17.78</v>
      </c>
      <c r="M62" s="22">
        <f>'Sisend-Gen'!M207</f>
        <v>17.78</v>
      </c>
      <c r="N62" s="22">
        <f>'Sisend-Gen'!N207</f>
        <v>17.78</v>
      </c>
      <c r="O62" s="22">
        <f>'Sisend-Gen'!O207</f>
        <v>17.78</v>
      </c>
      <c r="P62" s="1" t="s">
        <v>96</v>
      </c>
    </row>
    <row r="63" spans="1:16">
      <c r="A63" s="1" t="s">
        <v>347</v>
      </c>
      <c r="B63" s="1"/>
      <c r="C63" s="1"/>
      <c r="D63" s="1"/>
      <c r="E63" s="1"/>
      <c r="F63" s="22">
        <f>'Sisend-Gen'!F249</f>
        <v>4.4450000000000003</v>
      </c>
      <c r="G63" s="22">
        <f>'Sisend-Gen'!G249</f>
        <v>4.4450000000000003</v>
      </c>
      <c r="H63" s="22">
        <f>'Sisend-Gen'!H249</f>
        <v>4.4450000000000003</v>
      </c>
      <c r="I63" s="22">
        <f>'Sisend-Gen'!I249</f>
        <v>4.4450000000000003</v>
      </c>
      <c r="J63" s="22">
        <f>'Sisend-Gen'!J249</f>
        <v>4.4450000000000003</v>
      </c>
      <c r="K63" s="22">
        <f>'Sisend-Gen'!K249</f>
        <v>4.4450000000000003</v>
      </c>
      <c r="L63" s="22">
        <f>'Sisend-Gen'!L249</f>
        <v>4.4450000000000003</v>
      </c>
      <c r="M63" s="22">
        <f>'Sisend-Gen'!M249</f>
        <v>4.4450000000000003</v>
      </c>
      <c r="N63" s="22">
        <f>'Sisend-Gen'!N249</f>
        <v>4.4450000000000003</v>
      </c>
      <c r="O63" s="22">
        <f>'Sisend-Gen'!O249</f>
        <v>4.4450000000000003</v>
      </c>
      <c r="P63" s="1" t="s">
        <v>96</v>
      </c>
    </row>
    <row r="64" spans="1:16">
      <c r="A64" s="1" t="s">
        <v>361</v>
      </c>
      <c r="B64" s="1"/>
      <c r="C64" s="1"/>
      <c r="D64" s="1"/>
      <c r="E64" s="1"/>
      <c r="F64" s="22">
        <f t="shared" ref="F64:O64" si="15">F62-F63</f>
        <v>13.335000000000001</v>
      </c>
      <c r="G64" s="22">
        <f t="shared" si="15"/>
        <v>13.335000000000001</v>
      </c>
      <c r="H64" s="22">
        <f t="shared" si="15"/>
        <v>13.335000000000001</v>
      </c>
      <c r="I64" s="22">
        <f t="shared" si="15"/>
        <v>13.335000000000001</v>
      </c>
      <c r="J64" s="22">
        <f t="shared" si="15"/>
        <v>13.335000000000001</v>
      </c>
      <c r="K64" s="22">
        <f t="shared" si="15"/>
        <v>13.335000000000001</v>
      </c>
      <c r="L64" s="22">
        <f t="shared" si="15"/>
        <v>13.335000000000001</v>
      </c>
      <c r="M64" s="22">
        <f t="shared" si="15"/>
        <v>13.335000000000001</v>
      </c>
      <c r="N64" s="22">
        <f t="shared" si="15"/>
        <v>13.335000000000001</v>
      </c>
      <c r="O64" s="22">
        <f t="shared" si="15"/>
        <v>13.335000000000001</v>
      </c>
      <c r="P64" s="1" t="s">
        <v>96</v>
      </c>
    </row>
    <row r="65" spans="1:16">
      <c r="A65" s="1"/>
      <c r="B65" s="1"/>
      <c r="C65" s="1"/>
      <c r="D65" s="1"/>
      <c r="E65" s="1"/>
      <c r="F65" s="1"/>
      <c r="G65" s="1"/>
      <c r="H65" s="1"/>
      <c r="I65" s="1"/>
      <c r="J65" s="1"/>
      <c r="K65" s="1"/>
      <c r="L65" s="1"/>
      <c r="M65" s="1"/>
      <c r="N65" s="1"/>
      <c r="O65" s="1"/>
      <c r="P65" s="1"/>
    </row>
    <row r="66" spans="1:16">
      <c r="A66" s="1" t="s">
        <v>349</v>
      </c>
      <c r="B66" s="1"/>
      <c r="C66" s="1"/>
      <c r="D66" s="1"/>
      <c r="E66" s="1"/>
      <c r="F66" s="22">
        <f>'Sisend-Gen'!F166</f>
        <v>134.80000000000001</v>
      </c>
      <c r="G66" s="22">
        <f>'Sisend-Gen'!G166</f>
        <v>134.80000000000001</v>
      </c>
      <c r="H66" s="22">
        <f>'Sisend-Gen'!H166</f>
        <v>134.80000000000001</v>
      </c>
      <c r="I66" s="22">
        <f>'Sisend-Gen'!I166</f>
        <v>134.80000000000001</v>
      </c>
      <c r="J66" s="22">
        <f>'Sisend-Gen'!J166</f>
        <v>134.80000000000001</v>
      </c>
      <c r="K66" s="22">
        <f>'Sisend-Gen'!K166</f>
        <v>134.80000000000001</v>
      </c>
      <c r="L66" s="22">
        <f>'Sisend-Gen'!L166</f>
        <v>134.80000000000001</v>
      </c>
      <c r="M66" s="22">
        <f>'Sisend-Gen'!M166</f>
        <v>134.80000000000001</v>
      </c>
      <c r="N66" s="22">
        <f>'Sisend-Gen'!N166</f>
        <v>134.80000000000001</v>
      </c>
      <c r="O66" s="22">
        <f>'Sisend-Gen'!O166</f>
        <v>134.80000000000001</v>
      </c>
      <c r="P66" s="1" t="s">
        <v>96</v>
      </c>
    </row>
    <row r="67" spans="1:16">
      <c r="A67" s="1" t="s">
        <v>350</v>
      </c>
      <c r="B67" s="1"/>
      <c r="C67" s="1"/>
      <c r="D67" s="1"/>
      <c r="E67" s="1"/>
      <c r="F67" s="30">
        <f t="shared" ref="F67:O67" si="16">F64/F66</f>
        <v>9.8924332344213647E-2</v>
      </c>
      <c r="G67" s="30">
        <f t="shared" si="16"/>
        <v>9.8924332344213647E-2</v>
      </c>
      <c r="H67" s="30">
        <f t="shared" si="16"/>
        <v>9.8924332344213647E-2</v>
      </c>
      <c r="I67" s="30">
        <f t="shared" si="16"/>
        <v>9.8924332344213647E-2</v>
      </c>
      <c r="J67" s="30">
        <f t="shared" si="16"/>
        <v>9.8924332344213647E-2</v>
      </c>
      <c r="K67" s="30">
        <f t="shared" si="16"/>
        <v>9.8924332344213647E-2</v>
      </c>
      <c r="L67" s="30">
        <f t="shared" si="16"/>
        <v>9.8924332344213647E-2</v>
      </c>
      <c r="M67" s="30">
        <f t="shared" si="16"/>
        <v>9.8924332344213647E-2</v>
      </c>
      <c r="N67" s="30">
        <f t="shared" si="16"/>
        <v>9.8924332344213647E-2</v>
      </c>
      <c r="O67" s="30">
        <f t="shared" si="16"/>
        <v>9.8924332344213647E-2</v>
      </c>
      <c r="P67" s="1"/>
    </row>
    <row r="68" spans="1:16">
      <c r="A68" s="1"/>
      <c r="B68" s="1"/>
      <c r="C68" s="1"/>
      <c r="D68" s="1"/>
      <c r="E68" s="1"/>
      <c r="F68" s="1"/>
      <c r="G68" s="1"/>
      <c r="H68" s="1"/>
      <c r="I68" s="1"/>
      <c r="J68" s="1"/>
      <c r="K68" s="1"/>
      <c r="L68" s="1"/>
      <c r="M68" s="1"/>
      <c r="N68" s="1"/>
      <c r="O68" s="1"/>
      <c r="P68" s="1"/>
    </row>
    <row r="69" spans="1:16">
      <c r="A69" s="1" t="s">
        <v>351</v>
      </c>
      <c r="B69" s="1"/>
      <c r="C69" s="1"/>
      <c r="D69" s="1"/>
      <c r="E69" s="1"/>
      <c r="F69" s="22">
        <f>'Sisend-Gen'!F292</f>
        <v>-0.11</v>
      </c>
      <c r="G69" s="22">
        <f>'Sisend-Gen'!G292</f>
        <v>-0.11</v>
      </c>
      <c r="H69" s="22">
        <f>'Sisend-Gen'!H292</f>
        <v>-0.11</v>
      </c>
      <c r="I69" s="22">
        <f>'Sisend-Gen'!I292</f>
        <v>-0.11</v>
      </c>
      <c r="J69" s="22">
        <f>'Sisend-Gen'!J292</f>
        <v>-0.11</v>
      </c>
      <c r="K69" s="22">
        <f>'Sisend-Gen'!K292</f>
        <v>-0.11</v>
      </c>
      <c r="L69" s="22">
        <f>'Sisend-Gen'!L292</f>
        <v>-0.11</v>
      </c>
      <c r="M69" s="22">
        <f>'Sisend-Gen'!M292</f>
        <v>-0.11</v>
      </c>
      <c r="N69" s="22">
        <f>'Sisend-Gen'!N292</f>
        <v>-0.11</v>
      </c>
      <c r="O69" s="22">
        <f>'Sisend-Gen'!O292</f>
        <v>-0.11</v>
      </c>
      <c r="P69" s="1"/>
    </row>
    <row r="70" spans="1:16">
      <c r="A70" s="1" t="s">
        <v>352</v>
      </c>
      <c r="B70" s="1"/>
      <c r="C70" s="1"/>
      <c r="D70" s="1"/>
      <c r="E70" s="1"/>
      <c r="F70" s="31">
        <f t="shared" ref="F70:O70" si="17">F67*F69</f>
        <v>-1.0881676557863502E-2</v>
      </c>
      <c r="G70" s="31">
        <f t="shared" si="17"/>
        <v>-1.0881676557863502E-2</v>
      </c>
      <c r="H70" s="31">
        <f t="shared" si="17"/>
        <v>-1.0881676557863502E-2</v>
      </c>
      <c r="I70" s="31">
        <f t="shared" si="17"/>
        <v>-1.0881676557863502E-2</v>
      </c>
      <c r="J70" s="31">
        <f t="shared" si="17"/>
        <v>-1.0881676557863502E-2</v>
      </c>
      <c r="K70" s="31">
        <f t="shared" si="17"/>
        <v>-1.0881676557863502E-2</v>
      </c>
      <c r="L70" s="31">
        <f t="shared" si="17"/>
        <v>-1.0881676557863502E-2</v>
      </c>
      <c r="M70" s="31">
        <f t="shared" si="17"/>
        <v>-1.0881676557863502E-2</v>
      </c>
      <c r="N70" s="31">
        <f t="shared" si="17"/>
        <v>-1.0881676557863502E-2</v>
      </c>
      <c r="O70" s="31">
        <f t="shared" si="17"/>
        <v>-1.0881676557863502E-2</v>
      </c>
      <c r="P70" s="1"/>
    </row>
    <row r="71" spans="1:16">
      <c r="A71" s="1"/>
      <c r="B71" s="1"/>
      <c r="C71" s="1"/>
      <c r="D71" s="1"/>
      <c r="E71" s="1"/>
      <c r="F71" s="1"/>
      <c r="G71" s="1"/>
      <c r="H71" s="1"/>
      <c r="I71" s="1"/>
      <c r="J71" s="1"/>
      <c r="K71" s="1"/>
      <c r="L71" s="1"/>
      <c r="M71" s="1"/>
      <c r="N71" s="1"/>
      <c r="O71" s="1"/>
      <c r="P71" s="1"/>
    </row>
    <row r="72" spans="1:16">
      <c r="A72" s="1" t="s">
        <v>353</v>
      </c>
      <c r="B72" s="1"/>
      <c r="C72" s="1"/>
      <c r="D72" s="1"/>
      <c r="E72" s="1"/>
      <c r="F72" s="22">
        <f>'Sisend-Gen'!F28</f>
        <v>1860000</v>
      </c>
      <c r="G72" s="22">
        <f>'Sisend-Gen'!G28</f>
        <v>1860000</v>
      </c>
      <c r="H72" s="22">
        <f>'Sisend-Gen'!H28</f>
        <v>1860000</v>
      </c>
      <c r="I72" s="22">
        <f>'Sisend-Gen'!I28</f>
        <v>1860000</v>
      </c>
      <c r="J72" s="22">
        <f>'Sisend-Gen'!J28</f>
        <v>1860000</v>
      </c>
      <c r="K72" s="22">
        <f>'Sisend-Gen'!K28</f>
        <v>1860000</v>
      </c>
      <c r="L72" s="22">
        <f>'Sisend-Gen'!L28</f>
        <v>1860000</v>
      </c>
      <c r="M72" s="22">
        <f>'Sisend-Gen'!M28</f>
        <v>1860000</v>
      </c>
      <c r="N72" s="22">
        <f>'Sisend-Gen'!N28</f>
        <v>1860000</v>
      </c>
      <c r="O72" s="22">
        <f>'Sisend-Gen'!O28</f>
        <v>1860000</v>
      </c>
      <c r="P72" s="1" t="s">
        <v>40</v>
      </c>
    </row>
    <row r="73" spans="1:16">
      <c r="A73" s="1" t="s">
        <v>354</v>
      </c>
      <c r="B73" s="1"/>
      <c r="C73" s="1"/>
      <c r="D73" s="1"/>
      <c r="E73" s="1"/>
      <c r="F73" s="22">
        <f t="shared" ref="F73:O73" si="18">F72/(1+F70)</f>
        <v>1880462.5856360553</v>
      </c>
      <c r="G73" s="22">
        <f t="shared" si="18"/>
        <v>1880462.5856360553</v>
      </c>
      <c r="H73" s="22">
        <f t="shared" si="18"/>
        <v>1880462.5856360553</v>
      </c>
      <c r="I73" s="22">
        <f t="shared" si="18"/>
        <v>1880462.5856360553</v>
      </c>
      <c r="J73" s="22">
        <f t="shared" si="18"/>
        <v>1880462.5856360553</v>
      </c>
      <c r="K73" s="22">
        <f t="shared" si="18"/>
        <v>1880462.5856360553</v>
      </c>
      <c r="L73" s="22">
        <f t="shared" si="18"/>
        <v>1880462.5856360553</v>
      </c>
      <c r="M73" s="22">
        <f t="shared" si="18"/>
        <v>1880462.5856360553</v>
      </c>
      <c r="N73" s="22">
        <f t="shared" si="18"/>
        <v>1880462.5856360553</v>
      </c>
      <c r="O73" s="22">
        <f t="shared" si="18"/>
        <v>1880462.5856360553</v>
      </c>
      <c r="P73" s="1" t="s">
        <v>40</v>
      </c>
    </row>
    <row r="74" spans="1:16">
      <c r="A74" s="14" t="s">
        <v>355</v>
      </c>
      <c r="B74" s="14"/>
      <c r="C74" s="14"/>
      <c r="D74" s="14"/>
      <c r="E74" s="14"/>
      <c r="F74" s="32">
        <f t="shared" ref="F74:O74" si="19">F73-F72</f>
        <v>20462.58563605533</v>
      </c>
      <c r="G74" s="32">
        <f t="shared" si="19"/>
        <v>20462.58563605533</v>
      </c>
      <c r="H74" s="32">
        <f t="shared" si="19"/>
        <v>20462.58563605533</v>
      </c>
      <c r="I74" s="32">
        <f t="shared" si="19"/>
        <v>20462.58563605533</v>
      </c>
      <c r="J74" s="32">
        <f t="shared" si="19"/>
        <v>20462.58563605533</v>
      </c>
      <c r="K74" s="32">
        <f t="shared" si="19"/>
        <v>20462.58563605533</v>
      </c>
      <c r="L74" s="32">
        <f t="shared" si="19"/>
        <v>20462.58563605533</v>
      </c>
      <c r="M74" s="32">
        <f t="shared" si="19"/>
        <v>20462.58563605533</v>
      </c>
      <c r="N74" s="32">
        <f t="shared" si="19"/>
        <v>20462.58563605533</v>
      </c>
      <c r="O74" s="32">
        <f t="shared" si="19"/>
        <v>20462.58563605533</v>
      </c>
      <c r="P74" s="1" t="s">
        <v>40</v>
      </c>
    </row>
    <row r="75" spans="1:16">
      <c r="A75" s="1"/>
      <c r="B75" s="1"/>
      <c r="C75" s="1"/>
      <c r="D75" s="1"/>
      <c r="E75" s="1"/>
      <c r="F75" s="1"/>
      <c r="G75" s="1"/>
      <c r="H75" s="1"/>
      <c r="I75" s="1"/>
      <c r="J75" s="1"/>
      <c r="K75" s="1"/>
      <c r="L75" s="1"/>
      <c r="M75" s="1"/>
      <c r="N75" s="1"/>
      <c r="O75" s="1"/>
      <c r="P75" s="1"/>
    </row>
    <row r="76" spans="1:16">
      <c r="A76" s="14" t="s">
        <v>37</v>
      </c>
      <c r="B76" s="1"/>
      <c r="C76" s="1"/>
      <c r="D76" s="1"/>
      <c r="E76" s="1"/>
      <c r="F76" s="1"/>
      <c r="G76" s="1"/>
      <c r="H76" s="1"/>
      <c r="I76" s="1"/>
      <c r="J76" s="1"/>
      <c r="K76" s="1"/>
      <c r="L76" s="1"/>
      <c r="M76" s="1"/>
      <c r="N76" s="1"/>
      <c r="O76" s="1"/>
      <c r="P76" s="1"/>
    </row>
    <row r="77" spans="1:16">
      <c r="A77" s="1"/>
      <c r="B77" s="1"/>
      <c r="C77" s="1"/>
      <c r="D77" s="1"/>
      <c r="E77" s="1"/>
      <c r="F77" s="1"/>
      <c r="G77" s="1"/>
      <c r="H77" s="1"/>
      <c r="I77" s="1"/>
      <c r="J77" s="1"/>
      <c r="K77" s="1"/>
      <c r="L77" s="1"/>
      <c r="M77" s="1"/>
      <c r="N77" s="1"/>
      <c r="O77" s="1"/>
      <c r="P77" s="1"/>
    </row>
    <row r="78" spans="1:16">
      <c r="A78" s="1" t="s">
        <v>360</v>
      </c>
      <c r="B78" s="1"/>
      <c r="C78" s="1"/>
      <c r="D78" s="1"/>
      <c r="E78" s="1"/>
      <c r="F78" s="22">
        <f>'Sisend-Gen'!F209</f>
        <v>0</v>
      </c>
      <c r="G78" s="22">
        <f>'Sisend-Gen'!G209</f>
        <v>0</v>
      </c>
      <c r="H78" s="22">
        <f>'Sisend-Gen'!H209</f>
        <v>0</v>
      </c>
      <c r="I78" s="22">
        <f>'Sisend-Gen'!I209</f>
        <v>0</v>
      </c>
      <c r="J78" s="22">
        <f>'Sisend-Gen'!J209</f>
        <v>0</v>
      </c>
      <c r="K78" s="22">
        <f>'Sisend-Gen'!K209</f>
        <v>0</v>
      </c>
      <c r="L78" s="22">
        <f>'Sisend-Gen'!L209</f>
        <v>0</v>
      </c>
      <c r="M78" s="22">
        <f>'Sisend-Gen'!M209</f>
        <v>0</v>
      </c>
      <c r="N78" s="22">
        <f>'Sisend-Gen'!N209</f>
        <v>0</v>
      </c>
      <c r="O78" s="22">
        <f>'Sisend-Gen'!O209</f>
        <v>0</v>
      </c>
      <c r="P78" s="1" t="s">
        <v>96</v>
      </c>
    </row>
    <row r="79" spans="1:16">
      <c r="A79" s="1" t="s">
        <v>347</v>
      </c>
      <c r="B79" s="1"/>
      <c r="C79" s="1"/>
      <c r="D79" s="1"/>
      <c r="E79" s="1"/>
      <c r="F79" s="22">
        <f>'Sisend-Gen'!F251</f>
        <v>0</v>
      </c>
      <c r="G79" s="22">
        <f>'Sisend-Gen'!G251</f>
        <v>0</v>
      </c>
      <c r="H79" s="22">
        <f>'Sisend-Gen'!H251</f>
        <v>0</v>
      </c>
      <c r="I79" s="22">
        <f>'Sisend-Gen'!I251</f>
        <v>0</v>
      </c>
      <c r="J79" s="22">
        <f>'Sisend-Gen'!J251</f>
        <v>0</v>
      </c>
      <c r="K79" s="22">
        <f>'Sisend-Gen'!K251</f>
        <v>0</v>
      </c>
      <c r="L79" s="22">
        <f>'Sisend-Gen'!L251</f>
        <v>0</v>
      </c>
      <c r="M79" s="22">
        <f>'Sisend-Gen'!M251</f>
        <v>0</v>
      </c>
      <c r="N79" s="22">
        <f>'Sisend-Gen'!N251</f>
        <v>0</v>
      </c>
      <c r="O79" s="22">
        <f>'Sisend-Gen'!O251</f>
        <v>0</v>
      </c>
      <c r="P79" s="1" t="s">
        <v>96</v>
      </c>
    </row>
    <row r="80" spans="1:16">
      <c r="A80" s="1" t="s">
        <v>361</v>
      </c>
      <c r="B80" s="1"/>
      <c r="C80" s="1"/>
      <c r="D80" s="1"/>
      <c r="E80" s="1"/>
      <c r="F80" s="22">
        <f t="shared" ref="F80:O80" si="20">F78-F79</f>
        <v>0</v>
      </c>
      <c r="G80" s="22">
        <f t="shared" si="20"/>
        <v>0</v>
      </c>
      <c r="H80" s="22">
        <f t="shared" si="20"/>
        <v>0</v>
      </c>
      <c r="I80" s="22">
        <f t="shared" si="20"/>
        <v>0</v>
      </c>
      <c r="J80" s="22">
        <f t="shared" si="20"/>
        <v>0</v>
      </c>
      <c r="K80" s="22">
        <f t="shared" si="20"/>
        <v>0</v>
      </c>
      <c r="L80" s="22">
        <f t="shared" si="20"/>
        <v>0</v>
      </c>
      <c r="M80" s="22">
        <f t="shared" si="20"/>
        <v>0</v>
      </c>
      <c r="N80" s="22">
        <f t="shared" si="20"/>
        <v>0</v>
      </c>
      <c r="O80" s="22">
        <f t="shared" si="20"/>
        <v>0</v>
      </c>
      <c r="P80" s="1" t="s">
        <v>96</v>
      </c>
    </row>
    <row r="81" spans="1:16">
      <c r="A81" s="1"/>
      <c r="B81" s="1"/>
      <c r="C81" s="1"/>
      <c r="D81" s="1"/>
      <c r="E81" s="1"/>
      <c r="F81" s="1"/>
      <c r="G81" s="1"/>
      <c r="H81" s="1"/>
      <c r="I81" s="1"/>
      <c r="J81" s="1"/>
      <c r="K81" s="1"/>
      <c r="L81" s="1"/>
      <c r="M81" s="1"/>
      <c r="N81" s="1"/>
      <c r="O81" s="1"/>
      <c r="P81" s="1"/>
    </row>
    <row r="82" spans="1:16">
      <c r="A82" s="1" t="s">
        <v>357</v>
      </c>
      <c r="B82" s="1"/>
      <c r="C82" s="1"/>
      <c r="D82" s="1"/>
      <c r="E82" s="1"/>
      <c r="F82" s="22">
        <f>'Sisend-Gen'!F167</f>
        <v>76.69</v>
      </c>
      <c r="G82" s="22">
        <f>'Sisend-Gen'!G167</f>
        <v>76.69</v>
      </c>
      <c r="H82" s="22">
        <f>'Sisend-Gen'!H167</f>
        <v>76.69</v>
      </c>
      <c r="I82" s="22">
        <f>'Sisend-Gen'!I167</f>
        <v>76.69</v>
      </c>
      <c r="J82" s="22">
        <f>'Sisend-Gen'!J167</f>
        <v>76.69</v>
      </c>
      <c r="K82" s="22">
        <f>'Sisend-Gen'!K167</f>
        <v>76.69</v>
      </c>
      <c r="L82" s="22">
        <f>'Sisend-Gen'!L167</f>
        <v>76.69</v>
      </c>
      <c r="M82" s="22">
        <f>'Sisend-Gen'!M167</f>
        <v>76.69</v>
      </c>
      <c r="N82" s="22">
        <f>'Sisend-Gen'!N167</f>
        <v>76.69</v>
      </c>
      <c r="O82" s="22">
        <f>'Sisend-Gen'!O167</f>
        <v>76.69</v>
      </c>
      <c r="P82" s="1" t="s">
        <v>96</v>
      </c>
    </row>
    <row r="83" spans="1:16">
      <c r="A83" s="1" t="s">
        <v>350</v>
      </c>
      <c r="B83" s="1"/>
      <c r="C83" s="1"/>
      <c r="D83" s="1"/>
      <c r="E83" s="1"/>
      <c r="F83" s="22">
        <f t="shared" ref="F83:O83" si="21">F80/F82</f>
        <v>0</v>
      </c>
      <c r="G83" s="22">
        <f t="shared" si="21"/>
        <v>0</v>
      </c>
      <c r="H83" s="22">
        <f t="shared" si="21"/>
        <v>0</v>
      </c>
      <c r="I83" s="22">
        <f t="shared" si="21"/>
        <v>0</v>
      </c>
      <c r="J83" s="22">
        <f t="shared" si="21"/>
        <v>0</v>
      </c>
      <c r="K83" s="22">
        <f t="shared" si="21"/>
        <v>0</v>
      </c>
      <c r="L83" s="22">
        <f t="shared" si="21"/>
        <v>0</v>
      </c>
      <c r="M83" s="22">
        <f t="shared" si="21"/>
        <v>0</v>
      </c>
      <c r="N83" s="22">
        <f t="shared" si="21"/>
        <v>0</v>
      </c>
      <c r="O83" s="22">
        <f t="shared" si="21"/>
        <v>0</v>
      </c>
      <c r="P83" s="1"/>
    </row>
    <row r="84" spans="1:16">
      <c r="A84" s="1"/>
      <c r="B84" s="1"/>
      <c r="C84" s="1"/>
      <c r="D84" s="1"/>
      <c r="E84" s="1"/>
      <c r="F84" s="1"/>
      <c r="G84" s="1"/>
      <c r="H84" s="1"/>
      <c r="I84" s="1"/>
      <c r="J84" s="1"/>
      <c r="K84" s="1"/>
      <c r="L84" s="1"/>
      <c r="M84" s="1"/>
      <c r="N84" s="1"/>
      <c r="O84" s="1"/>
      <c r="P84" s="1"/>
    </row>
    <row r="85" spans="1:16">
      <c r="A85" s="1" t="s">
        <v>351</v>
      </c>
      <c r="B85" s="1"/>
      <c r="C85" s="1"/>
      <c r="D85" s="1"/>
      <c r="E85" s="1"/>
      <c r="F85" s="22">
        <f>'Sisend-Gen'!F292</f>
        <v>-0.11</v>
      </c>
      <c r="G85" s="22">
        <f>'Sisend-Gen'!G292</f>
        <v>-0.11</v>
      </c>
      <c r="H85" s="22">
        <f>'Sisend-Gen'!H292</f>
        <v>-0.11</v>
      </c>
      <c r="I85" s="22">
        <f>'Sisend-Gen'!I292</f>
        <v>-0.11</v>
      </c>
      <c r="J85" s="22">
        <f>'Sisend-Gen'!J292</f>
        <v>-0.11</v>
      </c>
      <c r="K85" s="22">
        <f>'Sisend-Gen'!K292</f>
        <v>-0.11</v>
      </c>
      <c r="L85" s="22">
        <f>'Sisend-Gen'!L292</f>
        <v>-0.11</v>
      </c>
      <c r="M85" s="22">
        <f>'Sisend-Gen'!M292</f>
        <v>-0.11</v>
      </c>
      <c r="N85" s="22">
        <f>'Sisend-Gen'!N292</f>
        <v>-0.11</v>
      </c>
      <c r="O85" s="22">
        <f>'Sisend-Gen'!O292</f>
        <v>-0.11</v>
      </c>
      <c r="P85" s="1"/>
    </row>
    <row r="86" spans="1:16">
      <c r="A86" s="1" t="s">
        <v>352</v>
      </c>
      <c r="B86" s="1"/>
      <c r="C86" s="1"/>
      <c r="D86" s="1"/>
      <c r="E86" s="1"/>
      <c r="F86" s="31">
        <f t="shared" ref="F86:O86" si="22">F83*F85</f>
        <v>0</v>
      </c>
      <c r="G86" s="31">
        <f t="shared" si="22"/>
        <v>0</v>
      </c>
      <c r="H86" s="31">
        <f t="shared" si="22"/>
        <v>0</v>
      </c>
      <c r="I86" s="31">
        <f t="shared" si="22"/>
        <v>0</v>
      </c>
      <c r="J86" s="31">
        <f t="shared" si="22"/>
        <v>0</v>
      </c>
      <c r="K86" s="31">
        <f t="shared" si="22"/>
        <v>0</v>
      </c>
      <c r="L86" s="31">
        <f t="shared" si="22"/>
        <v>0</v>
      </c>
      <c r="M86" s="31">
        <f t="shared" si="22"/>
        <v>0</v>
      </c>
      <c r="N86" s="31">
        <f t="shared" si="22"/>
        <v>0</v>
      </c>
      <c r="O86" s="31">
        <f t="shared" si="22"/>
        <v>0</v>
      </c>
      <c r="P86" s="1"/>
    </row>
    <row r="87" spans="1:16">
      <c r="A87" s="1"/>
      <c r="B87" s="1"/>
      <c r="C87" s="1"/>
      <c r="D87" s="1"/>
      <c r="E87" s="1"/>
      <c r="F87" s="1"/>
      <c r="G87" s="1"/>
      <c r="H87" s="1"/>
      <c r="I87" s="1"/>
      <c r="J87" s="1"/>
      <c r="K87" s="1"/>
      <c r="L87" s="1"/>
      <c r="M87" s="1"/>
      <c r="N87" s="1"/>
      <c r="O87" s="1"/>
      <c r="P87" s="1"/>
    </row>
    <row r="88" spans="1:16">
      <c r="A88" s="1" t="s">
        <v>358</v>
      </c>
      <c r="B88" s="1"/>
      <c r="C88" s="1"/>
      <c r="D88" s="1"/>
      <c r="E88" s="1"/>
      <c r="F88" s="22">
        <f>'Sisend-Gen'!F29</f>
        <v>5431111.111111111</v>
      </c>
      <c r="G88" s="22">
        <f>'Sisend-Gen'!G29</f>
        <v>5431111.111111111</v>
      </c>
      <c r="H88" s="22">
        <f>'Sisend-Gen'!H29</f>
        <v>5431111.111111111</v>
      </c>
      <c r="I88" s="22">
        <f>'Sisend-Gen'!I29</f>
        <v>5431111.111111111</v>
      </c>
      <c r="J88" s="22">
        <f>'Sisend-Gen'!J29</f>
        <v>5431111.111111111</v>
      </c>
      <c r="K88" s="22">
        <f>'Sisend-Gen'!K29</f>
        <v>5431111.111111111</v>
      </c>
      <c r="L88" s="22">
        <f>'Sisend-Gen'!L29</f>
        <v>5431111.111111111</v>
      </c>
      <c r="M88" s="22">
        <f>'Sisend-Gen'!M29</f>
        <v>5431111.111111111</v>
      </c>
      <c r="N88" s="22">
        <f>'Sisend-Gen'!N29</f>
        <v>5431111.111111111</v>
      </c>
      <c r="O88" s="22">
        <f>'Sisend-Gen'!O29</f>
        <v>5431111.111111111</v>
      </c>
      <c r="P88" s="1" t="s">
        <v>40</v>
      </c>
    </row>
    <row r="89" spans="1:16">
      <c r="A89" s="1" t="s">
        <v>354</v>
      </c>
      <c r="B89" s="1"/>
      <c r="C89" s="1"/>
      <c r="D89" s="1"/>
      <c r="E89" s="1"/>
      <c r="F89" s="22">
        <f t="shared" ref="F89:O89" si="23">F88/(1+F86)</f>
        <v>5431111.111111111</v>
      </c>
      <c r="G89" s="22">
        <f t="shared" si="23"/>
        <v>5431111.111111111</v>
      </c>
      <c r="H89" s="22">
        <f t="shared" si="23"/>
        <v>5431111.111111111</v>
      </c>
      <c r="I89" s="22">
        <f t="shared" si="23"/>
        <v>5431111.111111111</v>
      </c>
      <c r="J89" s="22">
        <f t="shared" si="23"/>
        <v>5431111.111111111</v>
      </c>
      <c r="K89" s="22">
        <f t="shared" si="23"/>
        <v>5431111.111111111</v>
      </c>
      <c r="L89" s="22">
        <f t="shared" si="23"/>
        <v>5431111.111111111</v>
      </c>
      <c r="M89" s="22">
        <f t="shared" si="23"/>
        <v>5431111.111111111</v>
      </c>
      <c r="N89" s="22">
        <f t="shared" si="23"/>
        <v>5431111.111111111</v>
      </c>
      <c r="O89" s="22">
        <f t="shared" si="23"/>
        <v>5431111.111111111</v>
      </c>
      <c r="P89" s="1" t="s">
        <v>40</v>
      </c>
    </row>
    <row r="90" spans="1:16">
      <c r="A90" s="14" t="s">
        <v>355</v>
      </c>
      <c r="B90" s="14"/>
      <c r="C90" s="14"/>
      <c r="D90" s="14"/>
      <c r="E90" s="14"/>
      <c r="F90" s="32">
        <f t="shared" ref="F90:O90" si="24">F89-F88</f>
        <v>0</v>
      </c>
      <c r="G90" s="32">
        <f t="shared" si="24"/>
        <v>0</v>
      </c>
      <c r="H90" s="32">
        <f t="shared" si="24"/>
        <v>0</v>
      </c>
      <c r="I90" s="32">
        <f t="shared" si="24"/>
        <v>0</v>
      </c>
      <c r="J90" s="32">
        <f t="shared" si="24"/>
        <v>0</v>
      </c>
      <c r="K90" s="32">
        <f t="shared" si="24"/>
        <v>0</v>
      </c>
      <c r="L90" s="32">
        <f t="shared" si="24"/>
        <v>0</v>
      </c>
      <c r="M90" s="32">
        <f t="shared" si="24"/>
        <v>0</v>
      </c>
      <c r="N90" s="32">
        <f t="shared" si="24"/>
        <v>0</v>
      </c>
      <c r="O90" s="32">
        <f t="shared" si="24"/>
        <v>0</v>
      </c>
      <c r="P90" s="1" t="s">
        <v>40</v>
      </c>
    </row>
    <row r="91" spans="1:16">
      <c r="A91" s="1"/>
      <c r="B91" s="1"/>
      <c r="C91" s="1"/>
      <c r="D91" s="1"/>
      <c r="E91" s="1"/>
      <c r="F91" s="1"/>
      <c r="G91" s="1"/>
      <c r="H91" s="1"/>
      <c r="I91" s="1"/>
      <c r="J91" s="1"/>
      <c r="K91" s="1"/>
      <c r="L91" s="1"/>
      <c r="M91" s="1"/>
      <c r="N91" s="1"/>
      <c r="O91" s="1"/>
      <c r="P91" s="1"/>
    </row>
    <row r="92" spans="1:16">
      <c r="A92" s="14" t="s">
        <v>362</v>
      </c>
      <c r="B92" s="1"/>
      <c r="C92" s="1"/>
      <c r="D92" s="1"/>
      <c r="E92" s="1"/>
      <c r="F92" s="1"/>
      <c r="G92" s="1"/>
      <c r="H92" s="1"/>
      <c r="I92" s="1"/>
      <c r="J92" s="1"/>
      <c r="K92" s="1"/>
      <c r="L92" s="1"/>
      <c r="M92" s="1"/>
      <c r="N92" s="1"/>
      <c r="O92" s="1"/>
      <c r="P92" s="1"/>
    </row>
    <row r="93" spans="1:16">
      <c r="A93" s="1"/>
      <c r="B93" s="1"/>
      <c r="C93" s="1"/>
      <c r="D93" s="1"/>
      <c r="E93" s="1"/>
      <c r="F93" s="1"/>
      <c r="G93" s="1"/>
      <c r="H93" s="1"/>
      <c r="I93" s="1"/>
      <c r="J93" s="1"/>
      <c r="K93" s="1"/>
      <c r="L93" s="1"/>
      <c r="M93" s="1"/>
      <c r="N93" s="1"/>
      <c r="O93" s="1"/>
      <c r="P93" s="1"/>
    </row>
    <row r="94" spans="1:16">
      <c r="A94" s="1" t="s">
        <v>363</v>
      </c>
      <c r="B94" s="1"/>
      <c r="C94" s="1"/>
      <c r="D94" s="1"/>
      <c r="E94" s="1"/>
      <c r="F94" s="22">
        <f t="shared" ref="F94:O94" si="25">F24</f>
        <v>0</v>
      </c>
      <c r="G94" s="22">
        <f t="shared" si="25"/>
        <v>3517.8276697406545</v>
      </c>
      <c r="H94" s="22">
        <f t="shared" si="25"/>
        <v>5281.7361921702977</v>
      </c>
      <c r="I94" s="22">
        <f t="shared" si="25"/>
        <v>5281.7361921702977</v>
      </c>
      <c r="J94" s="22">
        <f t="shared" si="25"/>
        <v>5281.7361921702977</v>
      </c>
      <c r="K94" s="22">
        <f t="shared" si="25"/>
        <v>5281.7361921702977</v>
      </c>
      <c r="L94" s="22">
        <f t="shared" si="25"/>
        <v>5281.7361921702977</v>
      </c>
      <c r="M94" s="22">
        <f t="shared" si="25"/>
        <v>5281.7361921702977</v>
      </c>
      <c r="N94" s="22">
        <f t="shared" si="25"/>
        <v>5281.7361921702977</v>
      </c>
      <c r="O94" s="22">
        <f t="shared" si="25"/>
        <v>5281.7361921702977</v>
      </c>
      <c r="P94" s="1" t="s">
        <v>40</v>
      </c>
    </row>
    <row r="95" spans="1:16">
      <c r="A95" s="1" t="s">
        <v>364</v>
      </c>
      <c r="B95" s="1"/>
      <c r="C95" s="1"/>
      <c r="D95" s="1"/>
      <c r="E95" s="1"/>
      <c r="F95" s="22">
        <f t="shared" ref="F95:O95" si="26">F40</f>
        <v>2026.8777683535591</v>
      </c>
      <c r="G95" s="22">
        <f t="shared" si="26"/>
        <v>11442.560621418525</v>
      </c>
      <c r="H95" s="22">
        <f t="shared" si="26"/>
        <v>16173.968019161839</v>
      </c>
      <c r="I95" s="22">
        <f t="shared" si="26"/>
        <v>16173.968019161839</v>
      </c>
      <c r="J95" s="22">
        <f t="shared" si="26"/>
        <v>16173.968019161839</v>
      </c>
      <c r="K95" s="22">
        <f t="shared" si="26"/>
        <v>16173.968019161839</v>
      </c>
      <c r="L95" s="22">
        <f t="shared" si="26"/>
        <v>16173.968019161839</v>
      </c>
      <c r="M95" s="22">
        <f t="shared" si="26"/>
        <v>16173.968019161839</v>
      </c>
      <c r="N95" s="22">
        <f t="shared" si="26"/>
        <v>16173.968019161839</v>
      </c>
      <c r="O95" s="22">
        <f t="shared" si="26"/>
        <v>16173.968019161839</v>
      </c>
      <c r="P95" s="1" t="s">
        <v>40</v>
      </c>
    </row>
    <row r="96" spans="1:16">
      <c r="A96" s="1" t="s">
        <v>365</v>
      </c>
      <c r="B96" s="1"/>
      <c r="C96" s="1"/>
      <c r="D96" s="1"/>
      <c r="E96" s="1"/>
      <c r="F96" s="22">
        <f t="shared" ref="F96:O96" si="27">F56</f>
        <v>0</v>
      </c>
      <c r="G96" s="22">
        <f t="shared" si="27"/>
        <v>0</v>
      </c>
      <c r="H96" s="22">
        <f t="shared" si="27"/>
        <v>0</v>
      </c>
      <c r="I96" s="22">
        <f t="shared" si="27"/>
        <v>0</v>
      </c>
      <c r="J96" s="22">
        <f t="shared" si="27"/>
        <v>0</v>
      </c>
      <c r="K96" s="22">
        <f t="shared" si="27"/>
        <v>0</v>
      </c>
      <c r="L96" s="22">
        <f t="shared" si="27"/>
        <v>0</v>
      </c>
      <c r="M96" s="22">
        <f t="shared" si="27"/>
        <v>0</v>
      </c>
      <c r="N96" s="22">
        <f t="shared" si="27"/>
        <v>0</v>
      </c>
      <c r="O96" s="22">
        <f t="shared" si="27"/>
        <v>0</v>
      </c>
      <c r="P96" s="1" t="s">
        <v>40</v>
      </c>
    </row>
    <row r="97" spans="1:16">
      <c r="A97" s="1" t="s">
        <v>366</v>
      </c>
      <c r="B97" s="1"/>
      <c r="C97" s="1"/>
      <c r="D97" s="1"/>
      <c r="E97" s="1"/>
      <c r="F97" s="22">
        <f t="shared" ref="F97:O97" si="28">F74</f>
        <v>20462.58563605533</v>
      </c>
      <c r="G97" s="22">
        <f t="shared" si="28"/>
        <v>20462.58563605533</v>
      </c>
      <c r="H97" s="22">
        <f t="shared" si="28"/>
        <v>20462.58563605533</v>
      </c>
      <c r="I97" s="22">
        <f t="shared" si="28"/>
        <v>20462.58563605533</v>
      </c>
      <c r="J97" s="22">
        <f t="shared" si="28"/>
        <v>20462.58563605533</v>
      </c>
      <c r="K97" s="22">
        <f t="shared" si="28"/>
        <v>20462.58563605533</v>
      </c>
      <c r="L97" s="22">
        <f t="shared" si="28"/>
        <v>20462.58563605533</v>
      </c>
      <c r="M97" s="22">
        <f t="shared" si="28"/>
        <v>20462.58563605533</v>
      </c>
      <c r="N97" s="22">
        <f t="shared" si="28"/>
        <v>20462.58563605533</v>
      </c>
      <c r="O97" s="22">
        <f t="shared" si="28"/>
        <v>20462.58563605533</v>
      </c>
      <c r="P97" s="1" t="s">
        <v>40</v>
      </c>
    </row>
    <row r="98" spans="1:16">
      <c r="A98" s="1" t="s">
        <v>367</v>
      </c>
      <c r="B98" s="1"/>
      <c r="C98" s="1"/>
      <c r="D98" s="1"/>
      <c r="E98" s="1"/>
      <c r="F98" s="22">
        <f t="shared" ref="F98:O98" si="29">F90</f>
        <v>0</v>
      </c>
      <c r="G98" s="22">
        <f t="shared" si="29"/>
        <v>0</v>
      </c>
      <c r="H98" s="22">
        <f t="shared" si="29"/>
        <v>0</v>
      </c>
      <c r="I98" s="22">
        <f t="shared" si="29"/>
        <v>0</v>
      </c>
      <c r="J98" s="22">
        <f t="shared" si="29"/>
        <v>0</v>
      </c>
      <c r="K98" s="22">
        <f t="shared" si="29"/>
        <v>0</v>
      </c>
      <c r="L98" s="22">
        <f t="shared" si="29"/>
        <v>0</v>
      </c>
      <c r="M98" s="22">
        <f t="shared" si="29"/>
        <v>0</v>
      </c>
      <c r="N98" s="22">
        <f t="shared" si="29"/>
        <v>0</v>
      </c>
      <c r="O98" s="22">
        <f t="shared" si="29"/>
        <v>0</v>
      </c>
      <c r="P98" s="1" t="s">
        <v>40</v>
      </c>
    </row>
    <row r="99" spans="1:16">
      <c r="A99" s="1" t="s">
        <v>368</v>
      </c>
      <c r="B99" s="1"/>
      <c r="C99" s="1"/>
      <c r="D99" s="1"/>
      <c r="E99" s="1"/>
      <c r="F99" s="22">
        <f t="shared" ref="F99:O99" si="30">SUM(F94:F98)</f>
        <v>22489.463404408889</v>
      </c>
      <c r="G99" s="22">
        <f t="shared" si="30"/>
        <v>35422.973927214509</v>
      </c>
      <c r="H99" s="22">
        <f t="shared" si="30"/>
        <v>41918.289847387467</v>
      </c>
      <c r="I99" s="22">
        <f t="shared" si="30"/>
        <v>41918.289847387467</v>
      </c>
      <c r="J99" s="22">
        <f t="shared" si="30"/>
        <v>41918.289847387467</v>
      </c>
      <c r="K99" s="22">
        <f t="shared" si="30"/>
        <v>41918.289847387467</v>
      </c>
      <c r="L99" s="22">
        <f t="shared" si="30"/>
        <v>41918.289847387467</v>
      </c>
      <c r="M99" s="22">
        <f t="shared" si="30"/>
        <v>41918.289847387467</v>
      </c>
      <c r="N99" s="22">
        <f t="shared" si="30"/>
        <v>41918.289847387467</v>
      </c>
      <c r="O99" s="22">
        <f t="shared" si="30"/>
        <v>41918.289847387467</v>
      </c>
      <c r="P99" s="1" t="s">
        <v>40</v>
      </c>
    </row>
    <row r="100" spans="1:16">
      <c r="A100" s="1" t="s">
        <v>369</v>
      </c>
      <c r="B100" s="1"/>
      <c r="C100" s="1"/>
      <c r="D100" s="1"/>
      <c r="E100" s="1"/>
      <c r="F100" s="22">
        <f t="shared" ref="F100:O100" si="31">E100+F99</f>
        <v>22489.463404408889</v>
      </c>
      <c r="G100" s="22">
        <f t="shared" si="31"/>
        <v>57912.437331623398</v>
      </c>
      <c r="H100" s="22">
        <f t="shared" si="31"/>
        <v>99830.727179010864</v>
      </c>
      <c r="I100" s="22">
        <f t="shared" si="31"/>
        <v>141749.01702639833</v>
      </c>
      <c r="J100" s="22">
        <f t="shared" si="31"/>
        <v>183667.3068737858</v>
      </c>
      <c r="K100" s="22">
        <f t="shared" si="31"/>
        <v>225585.59672117326</v>
      </c>
      <c r="L100" s="22">
        <f t="shared" si="31"/>
        <v>267503.88656856073</v>
      </c>
      <c r="M100" s="22">
        <f t="shared" si="31"/>
        <v>309422.1764159482</v>
      </c>
      <c r="N100" s="22">
        <f t="shared" si="31"/>
        <v>351340.46626333566</v>
      </c>
      <c r="O100" s="22">
        <f t="shared" si="31"/>
        <v>393258.75611072313</v>
      </c>
      <c r="P100" s="1" t="s">
        <v>40</v>
      </c>
    </row>
    <row r="101" spans="1:16">
      <c r="A101" s="1" t="s">
        <v>370</v>
      </c>
      <c r="B101" s="14"/>
      <c r="C101" s="14"/>
      <c r="D101" s="14"/>
      <c r="E101" s="14"/>
      <c r="F101" s="32">
        <f>F100/'Sisend-Gen'!$B$19</f>
        <v>22.489463404408887</v>
      </c>
      <c r="G101" s="32">
        <f>G100/'Sisend-Gen'!$B$19</f>
        <v>57.912437331623394</v>
      </c>
      <c r="H101" s="32">
        <f>H100/'Sisend-Gen'!$B$19</f>
        <v>99.830727179010864</v>
      </c>
      <c r="I101" s="32">
        <f>I100/'Sisend-Gen'!$B$19</f>
        <v>141.74901702639832</v>
      </c>
      <c r="J101" s="32">
        <f>J100/'Sisend-Gen'!$B$19</f>
        <v>183.6673068737858</v>
      </c>
      <c r="K101" s="32">
        <f>K100/'Sisend-Gen'!$B$19</f>
        <v>225.58559672117326</v>
      </c>
      <c r="L101" s="32">
        <f>L100/'Sisend-Gen'!$B$19</f>
        <v>267.50388656856074</v>
      </c>
      <c r="M101" s="32">
        <f>M100/'Sisend-Gen'!$B$19</f>
        <v>309.42217641594817</v>
      </c>
      <c r="N101" s="32">
        <f>N100/'Sisend-Gen'!$B$19</f>
        <v>351.34046626333566</v>
      </c>
      <c r="O101" s="32">
        <f>O100/'Sisend-Gen'!$B$19</f>
        <v>393.25875611072314</v>
      </c>
      <c r="P101" s="1" t="s">
        <v>199</v>
      </c>
    </row>
    <row r="102" spans="1:16">
      <c r="A102" s="1" t="s">
        <v>371</v>
      </c>
      <c r="B102" s="14"/>
      <c r="C102" s="14"/>
      <c r="D102" s="14"/>
      <c r="E102" s="14"/>
      <c r="F102" s="32">
        <f>(F101*'Sisend-Gen'!$F$311)*'Sisend-Gen'!$B$320/1000</f>
        <v>6.6041682043893095</v>
      </c>
      <c r="G102" s="32">
        <f>(G101*'Sisend-Gen'!$F$311)*'Sisend-Gen'!$B$320/1000</f>
        <v>17.006340719948735</v>
      </c>
      <c r="H102" s="32">
        <f>(H101*'Sisend-Gen'!$F$311)*'Sisend-Gen'!$B$320/1000</f>
        <v>29.315902402875324</v>
      </c>
      <c r="I102" s="32">
        <f>(I101*'Sisend-Gen'!$F$311)*'Sisend-Gen'!$B$320/1000</f>
        <v>41.625464085801916</v>
      </c>
      <c r="J102" s="32">
        <f>(J101*'Sisend-Gen'!$F$311)*'Sisend-Gen'!$B$320/1000</f>
        <v>53.935025768728515</v>
      </c>
      <c r="K102" s="32">
        <f>(K101*'Sisend-Gen'!$F$311)*'Sisend-Gen'!$B$320/1000</f>
        <v>66.244587451655107</v>
      </c>
      <c r="L102" s="32">
        <f>(L101*'Sisend-Gen'!$F$311)*'Sisend-Gen'!$B$320/1000</f>
        <v>78.554149134581706</v>
      </c>
      <c r="M102" s="32">
        <f>(M101*'Sisend-Gen'!$F$311)*'Sisend-Gen'!$B$320/1000</f>
        <v>90.863710817508277</v>
      </c>
      <c r="N102" s="32">
        <f>(N101*'Sisend-Gen'!$F$311)*'Sisend-Gen'!$B$320/1000</f>
        <v>103.17327250043488</v>
      </c>
      <c r="O102" s="32">
        <f>(O101*'Sisend-Gen'!$F$311)*'Sisend-Gen'!$B$320/1000</f>
        <v>115.48283418336149</v>
      </c>
      <c r="P102" s="1" t="s">
        <v>372</v>
      </c>
    </row>
    <row r="103" spans="1:16">
      <c r="A103" s="1"/>
      <c r="B103" s="1"/>
      <c r="C103" s="1"/>
      <c r="D103" s="1"/>
      <c r="E103" s="1"/>
      <c r="F103" s="1"/>
      <c r="G103" s="1"/>
      <c r="H103" s="1"/>
      <c r="I103" s="1"/>
      <c r="J103" s="1"/>
      <c r="K103" s="1"/>
      <c r="L103" s="1"/>
      <c r="M103" s="1"/>
      <c r="N103" s="1"/>
      <c r="O103" s="1"/>
      <c r="P103" s="1"/>
    </row>
    <row r="104" spans="1:16">
      <c r="A104" s="1"/>
      <c r="B104" s="1"/>
      <c r="C104" s="1"/>
      <c r="D104" s="1"/>
      <c r="E104" s="1"/>
      <c r="F104" s="1"/>
      <c r="G104" s="1"/>
      <c r="H104" s="1"/>
      <c r="I104" s="1"/>
      <c r="J104" s="1"/>
      <c r="K104" s="1"/>
      <c r="L104" s="1"/>
      <c r="M104" s="1"/>
      <c r="N104" s="1"/>
      <c r="O104" s="1"/>
      <c r="P104" s="1"/>
    </row>
    <row r="105" spans="1:16">
      <c r="A105" s="1"/>
      <c r="B105" s="1"/>
      <c r="C105" s="1"/>
      <c r="D105" s="1"/>
      <c r="E105" s="1"/>
      <c r="F105" s="1"/>
      <c r="G105" s="1"/>
      <c r="H105" s="1"/>
      <c r="I105" s="1"/>
      <c r="J105" s="1"/>
      <c r="K105" s="1"/>
      <c r="L105" s="1"/>
      <c r="M105" s="1"/>
      <c r="N105" s="1"/>
      <c r="O105" s="1"/>
      <c r="P105" s="1"/>
    </row>
    <row r="106" spans="1:16">
      <c r="A106" s="1"/>
      <c r="B106" s="1"/>
      <c r="C106" s="1"/>
      <c r="D106" s="1"/>
      <c r="E106" s="1"/>
      <c r="F106" s="1"/>
      <c r="G106" s="1"/>
      <c r="H106" s="1"/>
      <c r="I106" s="1"/>
      <c r="J106" s="1"/>
      <c r="K106" s="1"/>
      <c r="L106" s="1"/>
      <c r="M106" s="1"/>
      <c r="N106" s="1"/>
      <c r="O106" s="1"/>
      <c r="P106" s="1"/>
    </row>
    <row r="107" spans="1:16">
      <c r="A107" s="1"/>
      <c r="B107" s="1"/>
      <c r="C107" s="1"/>
      <c r="D107" s="1"/>
      <c r="E107" s="1"/>
      <c r="F107" s="1"/>
      <c r="G107" s="1"/>
      <c r="H107" s="1"/>
      <c r="I107" s="1"/>
      <c r="J107" s="1"/>
      <c r="K107" s="1"/>
      <c r="L107" s="1"/>
      <c r="M107" s="1"/>
      <c r="N107" s="1"/>
      <c r="O107" s="1"/>
      <c r="P107" s="1"/>
    </row>
    <row r="108" spans="1:16">
      <c r="A108" s="1"/>
      <c r="B108" s="1"/>
      <c r="C108" s="1"/>
      <c r="D108" s="1"/>
      <c r="E108" s="1"/>
      <c r="F108" s="1"/>
      <c r="G108" s="1"/>
      <c r="H108" s="1"/>
      <c r="I108" s="1"/>
      <c r="J108" s="1"/>
      <c r="K108" s="1"/>
      <c r="L108" s="1"/>
      <c r="M108" s="1"/>
      <c r="N108" s="1"/>
      <c r="O108" s="1"/>
      <c r="P108" s="1"/>
    </row>
    <row r="109" spans="1:16">
      <c r="A109" s="1"/>
      <c r="B109" s="1"/>
      <c r="C109" s="1"/>
      <c r="D109" s="1"/>
      <c r="E109" s="1"/>
      <c r="F109" s="1"/>
      <c r="G109" s="1"/>
      <c r="H109" s="1"/>
      <c r="I109" s="1"/>
      <c r="J109" s="1"/>
      <c r="K109" s="1"/>
      <c r="L109" s="1"/>
      <c r="M109" s="1"/>
      <c r="N109" s="1"/>
      <c r="O109" s="1"/>
      <c r="P109" s="1"/>
    </row>
    <row r="110" spans="1:16">
      <c r="A110" s="1"/>
      <c r="B110" s="1"/>
      <c r="C110" s="1"/>
      <c r="D110" s="1"/>
      <c r="E110" s="1"/>
      <c r="F110" s="1"/>
      <c r="G110" s="1"/>
      <c r="H110" s="1"/>
      <c r="I110" s="1"/>
      <c r="J110" s="1"/>
      <c r="K110" s="1"/>
      <c r="L110" s="1"/>
      <c r="M110" s="1"/>
      <c r="N110" s="1"/>
      <c r="O110" s="1"/>
      <c r="P110" s="1"/>
    </row>
    <row r="111" spans="1:16">
      <c r="A111" s="1"/>
      <c r="B111" s="1"/>
      <c r="C111" s="1"/>
      <c r="D111" s="1"/>
      <c r="E111" s="1"/>
      <c r="F111" s="1"/>
      <c r="G111" s="1"/>
      <c r="H111" s="1"/>
      <c r="I111" s="1"/>
      <c r="J111" s="1"/>
      <c r="K111" s="1"/>
      <c r="L111" s="1"/>
      <c r="M111" s="1"/>
      <c r="N111" s="1"/>
      <c r="O111" s="1"/>
      <c r="P111" s="1"/>
    </row>
    <row r="112" spans="1:16">
      <c r="A112" s="1"/>
      <c r="B112" s="1"/>
      <c r="C112" s="1"/>
      <c r="D112" s="1"/>
      <c r="E112" s="1"/>
      <c r="F112" s="1"/>
      <c r="G112" s="1"/>
      <c r="H112" s="1"/>
      <c r="I112" s="1"/>
      <c r="J112" s="1"/>
      <c r="K112" s="1"/>
      <c r="L112" s="1"/>
      <c r="M112" s="1"/>
      <c r="N112" s="1"/>
      <c r="O112" s="1"/>
      <c r="P112" s="1"/>
    </row>
    <row r="113" spans="1:16">
      <c r="A113" s="1"/>
      <c r="B113" s="1"/>
      <c r="C113" s="1"/>
      <c r="D113" s="1"/>
      <c r="E113" s="1"/>
      <c r="F113" s="1"/>
      <c r="G113" s="1"/>
      <c r="H113" s="1"/>
      <c r="I113" s="1"/>
      <c r="J113" s="1"/>
      <c r="K113" s="1"/>
      <c r="L113" s="1"/>
      <c r="M113" s="1"/>
      <c r="N113" s="1"/>
      <c r="O113" s="1"/>
      <c r="P113" s="1"/>
    </row>
    <row r="114" spans="1:16">
      <c r="A114" s="1"/>
      <c r="B114" s="1"/>
      <c r="C114" s="1"/>
      <c r="D114" s="1"/>
      <c r="E114" s="1"/>
      <c r="F114" s="1"/>
      <c r="G114" s="1"/>
      <c r="H114" s="1"/>
      <c r="I114" s="1"/>
      <c r="J114" s="1"/>
      <c r="K114" s="1"/>
      <c r="L114" s="1"/>
      <c r="M114" s="1"/>
      <c r="N114" s="1"/>
      <c r="O114" s="1"/>
      <c r="P114" s="1"/>
    </row>
    <row r="115" spans="1:16">
      <c r="A115" s="1"/>
      <c r="B115" s="1"/>
      <c r="C115" s="1"/>
      <c r="D115" s="1"/>
      <c r="E115" s="1"/>
      <c r="F115" s="1"/>
      <c r="G115" s="1"/>
      <c r="H115" s="1"/>
      <c r="I115" s="1"/>
      <c r="J115" s="1"/>
      <c r="K115" s="1"/>
      <c r="L115" s="1"/>
      <c r="M115" s="1"/>
      <c r="N115" s="1"/>
      <c r="O115" s="1"/>
      <c r="P115" s="1"/>
    </row>
    <row r="116" spans="1:16">
      <c r="A116" s="1"/>
      <c r="B116" s="1"/>
      <c r="C116" s="1"/>
      <c r="D116" s="1"/>
      <c r="E116" s="1"/>
      <c r="F116" s="1"/>
      <c r="G116" s="1"/>
      <c r="H116" s="1"/>
      <c r="I116" s="1"/>
      <c r="J116" s="1"/>
      <c r="K116" s="1"/>
      <c r="L116" s="1"/>
      <c r="M116" s="1"/>
      <c r="N116" s="1"/>
      <c r="O116" s="1"/>
      <c r="P116" s="1"/>
    </row>
    <row r="117" spans="1:16">
      <c r="A117" s="1"/>
      <c r="B117" s="1"/>
      <c r="C117" s="1"/>
      <c r="D117" s="1"/>
      <c r="E117" s="1"/>
      <c r="F117" s="1"/>
      <c r="G117" s="1"/>
      <c r="H117" s="1"/>
      <c r="I117" s="1"/>
      <c r="J117" s="1"/>
      <c r="K117" s="1"/>
      <c r="L117" s="1"/>
      <c r="M117" s="1"/>
      <c r="N117" s="1"/>
      <c r="O117" s="1"/>
      <c r="P117" s="1"/>
    </row>
    <row r="118" spans="1:16">
      <c r="A118" s="1"/>
      <c r="B118" s="1"/>
      <c r="C118" s="1"/>
      <c r="D118" s="1"/>
      <c r="E118" s="1"/>
      <c r="F118" s="1"/>
      <c r="G118" s="1"/>
      <c r="H118" s="1"/>
      <c r="I118" s="1"/>
      <c r="J118" s="1"/>
      <c r="K118" s="1"/>
      <c r="L118" s="1"/>
      <c r="M118" s="1"/>
      <c r="N118" s="1"/>
      <c r="O118" s="1"/>
      <c r="P118" s="1"/>
    </row>
    <row r="119" spans="1:16">
      <c r="A119" s="1"/>
      <c r="B119" s="1"/>
      <c r="C119" s="1"/>
      <c r="D119" s="1"/>
      <c r="E119" s="1"/>
      <c r="F119" s="1"/>
      <c r="G119" s="1"/>
      <c r="H119" s="1"/>
      <c r="I119" s="1"/>
      <c r="J119" s="1"/>
      <c r="K119" s="1"/>
      <c r="L119" s="1"/>
      <c r="M119" s="1"/>
      <c r="N119" s="1"/>
      <c r="O119" s="1"/>
      <c r="P119" s="1"/>
    </row>
    <row r="120" spans="1:16">
      <c r="A120" s="1"/>
      <c r="B120" s="1"/>
      <c r="C120" s="1"/>
      <c r="D120" s="1"/>
      <c r="E120" s="1"/>
      <c r="F120" s="1"/>
      <c r="G120" s="1"/>
      <c r="H120" s="1"/>
      <c r="I120" s="1"/>
      <c r="J120" s="1"/>
      <c r="K120" s="1"/>
      <c r="L120" s="1"/>
      <c r="M120" s="1"/>
      <c r="N120" s="1"/>
      <c r="O120" s="1"/>
      <c r="P120" s="1"/>
    </row>
    <row r="121" spans="1:16">
      <c r="A121" s="1"/>
      <c r="B121" s="1"/>
      <c r="C121" s="1"/>
      <c r="D121" s="1"/>
      <c r="E121" s="1"/>
      <c r="F121" s="1"/>
      <c r="G121" s="1"/>
      <c r="H121" s="1"/>
      <c r="I121" s="1"/>
      <c r="J121" s="1"/>
      <c r="K121" s="1"/>
      <c r="L121" s="1"/>
      <c r="M121" s="1"/>
      <c r="N121" s="1"/>
      <c r="O121" s="1"/>
      <c r="P121" s="1"/>
    </row>
    <row r="122" spans="1:16">
      <c r="A122" s="1"/>
      <c r="B122" s="1"/>
      <c r="C122" s="1"/>
      <c r="D122" s="1"/>
      <c r="E122" s="1"/>
      <c r="F122" s="1"/>
      <c r="G122" s="1"/>
      <c r="H122" s="1"/>
      <c r="I122" s="1"/>
      <c r="J122" s="1"/>
      <c r="K122" s="1"/>
      <c r="L122" s="1"/>
      <c r="M122" s="1"/>
      <c r="N122" s="1"/>
      <c r="O122" s="1"/>
      <c r="P122" s="1"/>
    </row>
    <row r="123" spans="1:16">
      <c r="A123" s="1"/>
      <c r="B123" s="1"/>
      <c r="C123" s="1"/>
      <c r="D123" s="1"/>
      <c r="E123" s="1"/>
      <c r="F123" s="1"/>
      <c r="G123" s="1"/>
      <c r="H123" s="1"/>
      <c r="I123" s="1"/>
      <c r="J123" s="1"/>
      <c r="K123" s="1"/>
      <c r="L123" s="1"/>
      <c r="M123" s="1"/>
      <c r="N123" s="1"/>
      <c r="O123" s="1"/>
      <c r="P123" s="1"/>
    </row>
    <row r="124" spans="1:16">
      <c r="A124" s="1"/>
      <c r="B124" s="1"/>
      <c r="C124" s="1"/>
      <c r="D124" s="1"/>
      <c r="E124" s="1"/>
      <c r="F124" s="1"/>
      <c r="G124" s="1"/>
      <c r="H124" s="1"/>
      <c r="I124" s="1"/>
      <c r="J124" s="1"/>
      <c r="K124" s="1"/>
      <c r="L124" s="1"/>
      <c r="M124" s="1"/>
      <c r="N124" s="1"/>
      <c r="O124" s="1"/>
      <c r="P124" s="1"/>
    </row>
    <row r="125" spans="1:16">
      <c r="A125" s="1"/>
      <c r="B125" s="1"/>
      <c r="C125" s="1"/>
      <c r="D125" s="1"/>
      <c r="E125" s="1"/>
      <c r="F125" s="1"/>
      <c r="G125" s="1"/>
      <c r="H125" s="1"/>
      <c r="I125" s="1"/>
      <c r="J125" s="1"/>
      <c r="K125" s="1"/>
      <c r="L125" s="1"/>
      <c r="M125" s="1"/>
      <c r="N125" s="1"/>
      <c r="O125" s="1"/>
      <c r="P125" s="1"/>
    </row>
    <row r="126" spans="1:16">
      <c r="A126" s="1"/>
      <c r="B126" s="1"/>
      <c r="C126" s="1"/>
      <c r="D126" s="1"/>
      <c r="E126" s="1"/>
      <c r="F126" s="1"/>
      <c r="G126" s="1"/>
      <c r="H126" s="1"/>
      <c r="I126" s="1"/>
      <c r="J126" s="1"/>
      <c r="K126" s="1"/>
      <c r="L126" s="1"/>
      <c r="M126" s="1"/>
      <c r="N126" s="1"/>
      <c r="O126" s="1"/>
      <c r="P126" s="1"/>
    </row>
    <row r="127" spans="1:16">
      <c r="A127" s="1"/>
      <c r="B127" s="1"/>
      <c r="C127" s="1"/>
      <c r="D127" s="1"/>
      <c r="E127" s="1"/>
      <c r="F127" s="1"/>
      <c r="G127" s="1"/>
      <c r="H127" s="1"/>
      <c r="I127" s="1"/>
      <c r="J127" s="1"/>
      <c r="K127" s="1"/>
      <c r="L127" s="1"/>
      <c r="M127" s="1"/>
      <c r="N127" s="1"/>
      <c r="O127" s="1"/>
      <c r="P127" s="1"/>
    </row>
    <row r="128" spans="1:16">
      <c r="A128" s="1"/>
      <c r="B128" s="1"/>
      <c r="C128" s="1"/>
      <c r="D128" s="1"/>
      <c r="E128" s="1"/>
      <c r="F128" s="1"/>
      <c r="G128" s="1"/>
      <c r="H128" s="1"/>
      <c r="I128" s="1"/>
      <c r="J128" s="1"/>
      <c r="K128" s="1"/>
      <c r="L128" s="1"/>
      <c r="M128" s="1"/>
      <c r="N128" s="1"/>
      <c r="O128" s="1"/>
      <c r="P128" s="1"/>
    </row>
    <row r="129" spans="1:16">
      <c r="A129" s="1"/>
      <c r="B129" s="1"/>
      <c r="C129" s="1"/>
      <c r="D129" s="1"/>
      <c r="E129" s="1"/>
      <c r="F129" s="1"/>
      <c r="G129" s="1"/>
      <c r="H129" s="1"/>
      <c r="I129" s="1"/>
      <c r="J129" s="1"/>
      <c r="K129" s="1"/>
      <c r="L129" s="1"/>
      <c r="M129" s="1"/>
      <c r="N129" s="1"/>
      <c r="O129" s="1"/>
      <c r="P129" s="1"/>
    </row>
    <row r="130" spans="1:16">
      <c r="A130" s="1"/>
      <c r="B130" s="1"/>
      <c r="C130" s="1"/>
      <c r="D130" s="1"/>
      <c r="E130" s="1"/>
      <c r="F130" s="1"/>
      <c r="G130" s="1"/>
      <c r="H130" s="1"/>
      <c r="I130" s="1"/>
      <c r="J130" s="1"/>
      <c r="K130" s="1"/>
      <c r="L130" s="1"/>
      <c r="M130" s="1"/>
      <c r="N130" s="1"/>
      <c r="O130" s="1"/>
      <c r="P130" s="1"/>
    </row>
    <row r="131" spans="1:16">
      <c r="A131" s="1"/>
      <c r="B131" s="1"/>
      <c r="C131" s="1"/>
      <c r="D131" s="1"/>
      <c r="E131" s="1"/>
      <c r="F131" s="1"/>
      <c r="G131" s="1"/>
      <c r="H131" s="1"/>
      <c r="I131" s="1"/>
      <c r="J131" s="1"/>
      <c r="K131" s="1"/>
      <c r="L131" s="1"/>
      <c r="M131" s="1"/>
      <c r="N131" s="1"/>
      <c r="O131" s="1"/>
      <c r="P131" s="1"/>
    </row>
    <row r="132" spans="1:16">
      <c r="A132" s="1"/>
      <c r="B132" s="1"/>
      <c r="C132" s="1"/>
      <c r="D132" s="1"/>
      <c r="E132" s="1"/>
      <c r="F132" s="1"/>
      <c r="G132" s="1"/>
      <c r="H132" s="1"/>
      <c r="I132" s="1"/>
      <c r="J132" s="1"/>
      <c r="K132" s="1"/>
      <c r="L132" s="1"/>
      <c r="M132" s="1"/>
      <c r="N132" s="1"/>
      <c r="O132" s="1"/>
      <c r="P132" s="1"/>
    </row>
    <row r="133" spans="1:16">
      <c r="A133" s="1"/>
      <c r="B133" s="1"/>
      <c r="C133" s="1"/>
      <c r="D133" s="1"/>
      <c r="E133" s="1"/>
      <c r="F133" s="1"/>
      <c r="G133" s="1"/>
      <c r="H133" s="1"/>
      <c r="I133" s="1"/>
      <c r="J133" s="1"/>
      <c r="K133" s="1"/>
      <c r="L133" s="1"/>
      <c r="M133" s="1"/>
      <c r="N133" s="1"/>
      <c r="O133" s="1"/>
      <c r="P133" s="1"/>
    </row>
    <row r="134" spans="1:16">
      <c r="A134" s="1"/>
      <c r="B134" s="1"/>
      <c r="C134" s="1"/>
      <c r="D134" s="1"/>
      <c r="E134" s="1"/>
      <c r="F134" s="1"/>
      <c r="G134" s="1"/>
      <c r="H134" s="1"/>
      <c r="I134" s="1"/>
      <c r="J134" s="1"/>
      <c r="K134" s="1"/>
      <c r="L134" s="1"/>
      <c r="M134" s="1"/>
      <c r="N134" s="1"/>
      <c r="O134" s="1"/>
      <c r="P134" s="1"/>
    </row>
    <row r="135" spans="1:16">
      <c r="A135" s="1"/>
      <c r="B135" s="1"/>
      <c r="C135" s="1"/>
      <c r="D135" s="1"/>
      <c r="E135" s="1"/>
      <c r="F135" s="1"/>
      <c r="G135" s="1"/>
      <c r="H135" s="1"/>
      <c r="I135" s="1"/>
      <c r="J135" s="1"/>
      <c r="K135" s="1"/>
      <c r="L135" s="1"/>
      <c r="M135" s="1"/>
      <c r="N135" s="1"/>
      <c r="O135" s="1"/>
      <c r="P135" s="1"/>
    </row>
    <row r="136" spans="1:16">
      <c r="A136" s="1"/>
      <c r="B136" s="1"/>
      <c r="C136" s="1"/>
      <c r="D136" s="1"/>
      <c r="E136" s="1"/>
      <c r="F136" s="1"/>
      <c r="G136" s="1"/>
      <c r="H136" s="1"/>
      <c r="I136" s="1"/>
      <c r="J136" s="1"/>
      <c r="K136" s="1"/>
      <c r="L136" s="1"/>
      <c r="M136" s="1"/>
      <c r="N136" s="1"/>
      <c r="O136" s="1"/>
      <c r="P136" s="1"/>
    </row>
    <row r="137" spans="1:16">
      <c r="A137" s="1"/>
      <c r="B137" s="1"/>
      <c r="C137" s="1"/>
      <c r="D137" s="1"/>
      <c r="E137" s="1"/>
      <c r="F137" s="1"/>
      <c r="G137" s="1"/>
      <c r="H137" s="1"/>
      <c r="I137" s="1"/>
      <c r="J137" s="1"/>
      <c r="K137" s="1"/>
      <c r="L137" s="1"/>
      <c r="M137" s="1"/>
      <c r="N137" s="1"/>
      <c r="O137" s="1"/>
      <c r="P137" s="1"/>
    </row>
    <row r="138" spans="1:16">
      <c r="A138" s="1"/>
      <c r="B138" s="1"/>
      <c r="C138" s="1"/>
      <c r="D138" s="1"/>
      <c r="E138" s="1"/>
      <c r="F138" s="1"/>
      <c r="G138" s="1"/>
      <c r="H138" s="1"/>
      <c r="I138" s="1"/>
      <c r="J138" s="1"/>
      <c r="K138" s="1"/>
      <c r="L138" s="1"/>
      <c r="M138" s="1"/>
      <c r="N138" s="1"/>
      <c r="O138" s="1"/>
      <c r="P138" s="1"/>
    </row>
    <row r="139" spans="1:16">
      <c r="A139" s="1"/>
      <c r="B139" s="1"/>
      <c r="C139" s="1"/>
      <c r="D139" s="1"/>
      <c r="E139" s="1"/>
      <c r="F139" s="1"/>
      <c r="G139" s="1"/>
      <c r="H139" s="1"/>
      <c r="I139" s="1"/>
      <c r="J139" s="1"/>
      <c r="K139" s="1"/>
      <c r="L139" s="1"/>
      <c r="M139" s="1"/>
      <c r="N139" s="1"/>
      <c r="O139" s="1"/>
      <c r="P139" s="1"/>
    </row>
    <row r="140" spans="1:16">
      <c r="A140" s="1"/>
      <c r="B140" s="1"/>
      <c r="C140" s="1"/>
      <c r="D140" s="1"/>
      <c r="E140" s="1"/>
      <c r="F140" s="1"/>
      <c r="G140" s="1"/>
      <c r="H140" s="1"/>
      <c r="I140" s="1"/>
      <c r="J140" s="1"/>
      <c r="K140" s="1"/>
      <c r="L140" s="1"/>
      <c r="M140" s="1"/>
      <c r="N140" s="1"/>
      <c r="O140" s="1"/>
      <c r="P140" s="1"/>
    </row>
    <row r="141" spans="1:16">
      <c r="A141" s="1"/>
      <c r="B141" s="1"/>
      <c r="C141" s="1"/>
      <c r="D141" s="1"/>
      <c r="E141" s="1"/>
      <c r="F141" s="1"/>
      <c r="G141" s="1"/>
      <c r="H141" s="1"/>
      <c r="I141" s="1"/>
      <c r="J141" s="1"/>
      <c r="K141" s="1"/>
      <c r="L141" s="1"/>
      <c r="M141" s="1"/>
      <c r="N141" s="1"/>
      <c r="O141" s="1"/>
      <c r="P141" s="1"/>
    </row>
    <row r="142" spans="1:16">
      <c r="A142" s="1"/>
      <c r="B142" s="1"/>
      <c r="C142" s="1"/>
      <c r="D142" s="1"/>
      <c r="E142" s="1"/>
      <c r="F142" s="1"/>
      <c r="G142" s="1"/>
      <c r="H142" s="1"/>
      <c r="I142" s="1"/>
      <c r="J142" s="1"/>
      <c r="K142" s="1"/>
      <c r="L142" s="1"/>
      <c r="M142" s="1"/>
      <c r="N142" s="1"/>
      <c r="O142" s="1"/>
      <c r="P142" s="1"/>
    </row>
    <row r="143" spans="1:16">
      <c r="A143" s="1"/>
      <c r="B143" s="1"/>
      <c r="C143" s="1"/>
      <c r="D143" s="1"/>
      <c r="E143" s="1"/>
      <c r="F143" s="1"/>
      <c r="G143" s="1"/>
      <c r="H143" s="1"/>
      <c r="I143" s="1"/>
      <c r="J143" s="1"/>
      <c r="K143" s="1"/>
      <c r="L143" s="1"/>
      <c r="M143" s="1"/>
      <c r="N143" s="1"/>
      <c r="O143" s="1"/>
      <c r="P143" s="1"/>
    </row>
    <row r="144" spans="1:16">
      <c r="A144" s="1"/>
      <c r="B144" s="1"/>
      <c r="C144" s="1"/>
      <c r="D144" s="1"/>
      <c r="E144" s="1"/>
      <c r="F144" s="1"/>
      <c r="G144" s="1"/>
      <c r="H144" s="1"/>
      <c r="I144" s="1"/>
      <c r="J144" s="1"/>
      <c r="K144" s="1"/>
      <c r="L144" s="1"/>
      <c r="M144" s="1"/>
      <c r="N144" s="1"/>
      <c r="O144" s="1"/>
      <c r="P144" s="1"/>
    </row>
    <row r="145" spans="1:16">
      <c r="A145" s="1"/>
      <c r="B145" s="1"/>
      <c r="C145" s="1"/>
      <c r="D145" s="1"/>
      <c r="E145" s="1"/>
      <c r="F145" s="1"/>
      <c r="G145" s="1"/>
      <c r="H145" s="1"/>
      <c r="I145" s="1"/>
      <c r="J145" s="1"/>
      <c r="K145" s="1"/>
      <c r="L145" s="1"/>
      <c r="M145" s="1"/>
      <c r="N145" s="1"/>
      <c r="O145" s="1"/>
      <c r="P145" s="1"/>
    </row>
    <row r="146" spans="1:16">
      <c r="A146" s="1"/>
      <c r="B146" s="1"/>
      <c r="C146" s="1"/>
      <c r="D146" s="1"/>
      <c r="E146" s="1"/>
      <c r="F146" s="1"/>
      <c r="G146" s="1"/>
      <c r="H146" s="1"/>
      <c r="I146" s="1"/>
      <c r="J146" s="1"/>
      <c r="K146" s="1"/>
      <c r="L146" s="1"/>
      <c r="M146" s="1"/>
      <c r="N146" s="1"/>
      <c r="O146" s="1"/>
      <c r="P146" s="1"/>
    </row>
    <row r="147" spans="1:16">
      <c r="A147" s="1"/>
      <c r="B147" s="1"/>
      <c r="C147" s="1"/>
      <c r="D147" s="1"/>
      <c r="E147" s="1"/>
      <c r="F147" s="1"/>
      <c r="G147" s="1"/>
      <c r="H147" s="1"/>
      <c r="I147" s="1"/>
      <c r="J147" s="1"/>
      <c r="K147" s="1"/>
      <c r="L147" s="1"/>
      <c r="M147" s="1"/>
      <c r="N147" s="1"/>
      <c r="O147" s="1"/>
      <c r="P147" s="1"/>
    </row>
    <row r="148" spans="1:16">
      <c r="A148" s="1"/>
      <c r="B148" s="1"/>
      <c r="C148" s="1"/>
      <c r="D148" s="1"/>
      <c r="E148" s="1"/>
      <c r="F148" s="1"/>
      <c r="G148" s="1"/>
      <c r="H148" s="1"/>
      <c r="I148" s="1"/>
      <c r="J148" s="1"/>
      <c r="K148" s="1"/>
      <c r="L148" s="1"/>
      <c r="M148" s="1"/>
      <c r="N148" s="1"/>
      <c r="O148" s="1"/>
      <c r="P148" s="1"/>
    </row>
    <row r="149" spans="1:16">
      <c r="A149" s="1"/>
      <c r="B149" s="1"/>
      <c r="C149" s="1"/>
      <c r="D149" s="1"/>
      <c r="E149" s="1"/>
      <c r="F149" s="1"/>
      <c r="G149" s="1"/>
      <c r="H149" s="1"/>
      <c r="I149" s="1"/>
      <c r="J149" s="1"/>
      <c r="K149" s="1"/>
      <c r="L149" s="1"/>
      <c r="M149" s="1"/>
      <c r="N149" s="1"/>
      <c r="O149" s="1"/>
      <c r="P149" s="1"/>
    </row>
    <row r="150" spans="1:16">
      <c r="A150" s="1"/>
      <c r="B150" s="1"/>
      <c r="C150" s="1"/>
      <c r="D150" s="1"/>
      <c r="E150" s="1"/>
      <c r="F150" s="1"/>
      <c r="G150" s="1"/>
      <c r="H150" s="1"/>
      <c r="I150" s="1"/>
      <c r="J150" s="1"/>
      <c r="K150" s="1"/>
      <c r="L150" s="1"/>
      <c r="M150" s="1"/>
      <c r="N150" s="1"/>
      <c r="O150" s="1"/>
      <c r="P150" s="1"/>
    </row>
    <row r="151" spans="1:16">
      <c r="A151" s="1"/>
      <c r="B151" s="1"/>
      <c r="C151" s="1"/>
      <c r="D151" s="1"/>
      <c r="E151" s="1"/>
      <c r="F151" s="1"/>
      <c r="G151" s="1"/>
      <c r="H151" s="1"/>
      <c r="I151" s="1"/>
      <c r="J151" s="1"/>
      <c r="K151" s="1"/>
      <c r="L151" s="1"/>
      <c r="M151" s="1"/>
      <c r="N151" s="1"/>
      <c r="O151" s="1"/>
      <c r="P151" s="1"/>
    </row>
    <row r="152" spans="1:16">
      <c r="A152" s="1"/>
      <c r="B152" s="1"/>
      <c r="C152" s="1"/>
      <c r="D152" s="1"/>
      <c r="E152" s="1"/>
      <c r="F152" s="1"/>
      <c r="G152" s="1"/>
      <c r="H152" s="1"/>
      <c r="I152" s="1"/>
      <c r="J152" s="1"/>
      <c r="K152" s="1"/>
      <c r="L152" s="1"/>
      <c r="M152" s="1"/>
      <c r="N152" s="1"/>
      <c r="O152" s="1"/>
      <c r="P152" s="1"/>
    </row>
    <row r="153" spans="1:16">
      <c r="A153" s="1"/>
      <c r="B153" s="1"/>
      <c r="C153" s="1"/>
      <c r="D153" s="1"/>
      <c r="E153" s="1"/>
      <c r="F153" s="1"/>
      <c r="G153" s="1"/>
      <c r="H153" s="1"/>
      <c r="I153" s="1"/>
      <c r="J153" s="1"/>
      <c r="K153" s="1"/>
      <c r="L153" s="1"/>
      <c r="M153" s="1"/>
      <c r="N153" s="1"/>
      <c r="O153" s="1"/>
      <c r="P153" s="1"/>
    </row>
    <row r="154" spans="1:16">
      <c r="A154" s="1"/>
      <c r="B154" s="1"/>
      <c r="C154" s="1"/>
      <c r="D154" s="1"/>
      <c r="E154" s="1"/>
      <c r="F154" s="1"/>
      <c r="G154" s="1"/>
      <c r="H154" s="1"/>
      <c r="I154" s="1"/>
      <c r="J154" s="1"/>
      <c r="K154" s="1"/>
      <c r="L154" s="1"/>
      <c r="M154" s="1"/>
      <c r="N154" s="1"/>
      <c r="O154" s="1"/>
      <c r="P154" s="1"/>
    </row>
    <row r="155" spans="1:16">
      <c r="A155" s="1"/>
      <c r="B155" s="1"/>
      <c r="C155" s="1"/>
      <c r="D155" s="1"/>
      <c r="E155" s="1"/>
      <c r="F155" s="1"/>
      <c r="G155" s="1"/>
      <c r="H155" s="1"/>
      <c r="I155" s="1"/>
      <c r="J155" s="1"/>
      <c r="K155" s="1"/>
      <c r="L155" s="1"/>
      <c r="M155" s="1"/>
      <c r="N155" s="1"/>
      <c r="O155" s="1"/>
      <c r="P155" s="1"/>
    </row>
    <row r="156" spans="1:16">
      <c r="A156" s="1"/>
      <c r="B156" s="1"/>
      <c r="C156" s="1"/>
      <c r="D156" s="1"/>
      <c r="E156" s="1"/>
      <c r="F156" s="1"/>
      <c r="G156" s="1"/>
      <c r="H156" s="1"/>
      <c r="I156" s="1"/>
      <c r="J156" s="1"/>
      <c r="K156" s="1"/>
      <c r="L156" s="1"/>
      <c r="M156" s="1"/>
      <c r="N156" s="1"/>
      <c r="O156" s="1"/>
      <c r="P156" s="1"/>
    </row>
    <row r="157" spans="1:16">
      <c r="A157" s="1"/>
      <c r="B157" s="1"/>
      <c r="C157" s="1"/>
      <c r="D157" s="1"/>
      <c r="E157" s="1"/>
      <c r="F157" s="1"/>
      <c r="G157" s="1"/>
      <c r="H157" s="1"/>
      <c r="I157" s="1"/>
      <c r="J157" s="1"/>
      <c r="K157" s="1"/>
      <c r="L157" s="1"/>
      <c r="M157" s="1"/>
      <c r="N157" s="1"/>
      <c r="O157" s="1"/>
      <c r="P157" s="1"/>
    </row>
    <row r="158" spans="1:16">
      <c r="A158" s="1"/>
      <c r="B158" s="1"/>
      <c r="C158" s="1"/>
      <c r="D158" s="1"/>
      <c r="E158" s="1"/>
      <c r="F158" s="1"/>
      <c r="G158" s="1"/>
      <c r="H158" s="1"/>
      <c r="I158" s="1"/>
      <c r="J158" s="1"/>
      <c r="K158" s="1"/>
      <c r="L158" s="1"/>
      <c r="M158" s="1"/>
      <c r="N158" s="1"/>
      <c r="O158" s="1"/>
      <c r="P158" s="1"/>
    </row>
    <row r="159" spans="1:16">
      <c r="A159" s="1"/>
      <c r="B159" s="1"/>
      <c r="C159" s="1"/>
      <c r="D159" s="1"/>
      <c r="E159" s="1"/>
      <c r="F159" s="1"/>
      <c r="G159" s="1"/>
      <c r="H159" s="1"/>
      <c r="I159" s="1"/>
      <c r="J159" s="1"/>
      <c r="K159" s="1"/>
      <c r="L159" s="1"/>
      <c r="M159" s="1"/>
      <c r="N159" s="1"/>
      <c r="O159" s="1"/>
      <c r="P159" s="1"/>
    </row>
    <row r="160" spans="1:16">
      <c r="A160" s="1"/>
      <c r="B160" s="1"/>
      <c r="C160" s="1"/>
      <c r="D160" s="1"/>
      <c r="E160" s="1"/>
      <c r="F160" s="1"/>
      <c r="G160" s="1"/>
      <c r="H160" s="1"/>
      <c r="I160" s="1"/>
      <c r="J160" s="1"/>
      <c r="K160" s="1"/>
      <c r="L160" s="1"/>
      <c r="M160" s="1"/>
      <c r="N160" s="1"/>
      <c r="O160" s="1"/>
      <c r="P160" s="1"/>
    </row>
    <row r="161" spans="1:16">
      <c r="A161" s="1"/>
      <c r="B161" s="1"/>
      <c r="C161" s="1"/>
      <c r="D161" s="1"/>
      <c r="E161" s="1"/>
      <c r="F161" s="1"/>
      <c r="G161" s="1"/>
      <c r="H161" s="1"/>
      <c r="I161" s="1"/>
      <c r="J161" s="1"/>
      <c r="K161" s="1"/>
      <c r="L161" s="1"/>
      <c r="M161" s="1"/>
      <c r="N161" s="1"/>
      <c r="O161" s="1"/>
      <c r="P161" s="1"/>
    </row>
    <row r="162" spans="1:16">
      <c r="A162" s="1"/>
      <c r="B162" s="1"/>
      <c r="C162" s="1"/>
      <c r="D162" s="1"/>
      <c r="E162" s="1"/>
      <c r="F162" s="1"/>
      <c r="G162" s="1"/>
      <c r="H162" s="1"/>
      <c r="I162" s="1"/>
      <c r="J162" s="1"/>
      <c r="K162" s="1"/>
      <c r="L162" s="1"/>
      <c r="M162" s="1"/>
      <c r="N162" s="1"/>
      <c r="O162" s="1"/>
      <c r="P162" s="1"/>
    </row>
    <row r="163" spans="1:16">
      <c r="A163" s="1"/>
      <c r="B163" s="1"/>
      <c r="C163" s="1"/>
      <c r="D163" s="1"/>
      <c r="E163" s="1"/>
      <c r="F163" s="1"/>
      <c r="G163" s="1"/>
      <c r="H163" s="1"/>
      <c r="I163" s="1"/>
      <c r="J163" s="1"/>
      <c r="K163" s="1"/>
      <c r="L163" s="1"/>
      <c r="M163" s="1"/>
      <c r="N163" s="1"/>
      <c r="O163" s="1"/>
      <c r="P163" s="1"/>
    </row>
    <row r="164" spans="1:16">
      <c r="A164" s="1"/>
      <c r="B164" s="1"/>
      <c r="C164" s="1"/>
      <c r="D164" s="1"/>
      <c r="E164" s="1"/>
      <c r="F164" s="1"/>
      <c r="G164" s="1"/>
      <c r="H164" s="1"/>
      <c r="I164" s="1"/>
      <c r="J164" s="1"/>
      <c r="K164" s="1"/>
      <c r="L164" s="1"/>
      <c r="M164" s="1"/>
      <c r="N164" s="1"/>
      <c r="O164" s="1"/>
      <c r="P164" s="1"/>
    </row>
    <row r="165" spans="1:16">
      <c r="A165" s="1"/>
      <c r="B165" s="1"/>
      <c r="C165" s="1"/>
      <c r="D165" s="1"/>
      <c r="E165" s="1"/>
      <c r="F165" s="1"/>
      <c r="G165" s="1"/>
      <c r="H165" s="1"/>
      <c r="I165" s="1"/>
      <c r="J165" s="1"/>
      <c r="K165" s="1"/>
      <c r="L165" s="1"/>
      <c r="M165" s="1"/>
      <c r="N165" s="1"/>
      <c r="O165" s="1"/>
      <c r="P165" s="1"/>
    </row>
    <row r="166" spans="1:16">
      <c r="A166" s="1"/>
      <c r="B166" s="1"/>
      <c r="C166" s="1"/>
      <c r="D166" s="1"/>
      <c r="E166" s="1"/>
      <c r="F166" s="1"/>
      <c r="G166" s="1"/>
      <c r="H166" s="1"/>
      <c r="I166" s="1"/>
      <c r="J166" s="1"/>
      <c r="K166" s="1"/>
      <c r="L166" s="1"/>
      <c r="M166" s="1"/>
      <c r="N166" s="1"/>
      <c r="O166" s="1"/>
      <c r="P166" s="1"/>
    </row>
    <row r="167" spans="1:16">
      <c r="A167" s="1"/>
      <c r="B167" s="1"/>
      <c r="C167" s="1"/>
      <c r="D167" s="1"/>
      <c r="E167" s="1"/>
      <c r="F167" s="1"/>
      <c r="G167" s="1"/>
      <c r="H167" s="1"/>
      <c r="I167" s="1"/>
      <c r="J167" s="1"/>
      <c r="K167" s="1"/>
      <c r="L167" s="1"/>
      <c r="M167" s="1"/>
      <c r="N167" s="1"/>
      <c r="O167" s="1"/>
      <c r="P167" s="1"/>
    </row>
    <row r="168" spans="1:16">
      <c r="A168" s="1"/>
      <c r="B168" s="1"/>
      <c r="C168" s="1"/>
      <c r="D168" s="1"/>
      <c r="E168" s="1"/>
      <c r="F168" s="1"/>
      <c r="G168" s="1"/>
      <c r="H168" s="1"/>
      <c r="I168" s="1"/>
      <c r="J168" s="1"/>
      <c r="K168" s="1"/>
      <c r="L168" s="1"/>
      <c r="M168" s="1"/>
      <c r="N168" s="1"/>
      <c r="O168" s="1"/>
      <c r="P168" s="1"/>
    </row>
    <row r="169" spans="1:16">
      <c r="A169" s="1"/>
      <c r="B169" s="1"/>
      <c r="C169" s="1"/>
      <c r="D169" s="1"/>
      <c r="E169" s="1"/>
      <c r="F169" s="1"/>
      <c r="G169" s="1"/>
      <c r="H169" s="1"/>
      <c r="I169" s="1"/>
      <c r="J169" s="1"/>
      <c r="K169" s="1"/>
      <c r="L169" s="1"/>
      <c r="M169" s="1"/>
      <c r="N169" s="1"/>
      <c r="O169" s="1"/>
      <c r="P169" s="1"/>
    </row>
    <row r="170" spans="1:16">
      <c r="A170" s="1"/>
      <c r="B170" s="1"/>
      <c r="C170" s="1"/>
      <c r="D170" s="1"/>
      <c r="E170" s="1"/>
      <c r="F170" s="1"/>
      <c r="G170" s="1"/>
      <c r="H170" s="1"/>
      <c r="I170" s="1"/>
      <c r="J170" s="1"/>
      <c r="K170" s="1"/>
      <c r="L170" s="1"/>
      <c r="M170" s="1"/>
      <c r="N170" s="1"/>
      <c r="O170" s="1"/>
      <c r="P170" s="1"/>
    </row>
    <row r="171" spans="1:16">
      <c r="A171" s="1"/>
      <c r="B171" s="1"/>
      <c r="C171" s="1"/>
      <c r="D171" s="1"/>
      <c r="E171" s="1"/>
      <c r="F171" s="1"/>
      <c r="G171" s="1"/>
      <c r="H171" s="1"/>
      <c r="I171" s="1"/>
      <c r="J171" s="1"/>
      <c r="K171" s="1"/>
      <c r="L171" s="1"/>
      <c r="M171" s="1"/>
      <c r="N171" s="1"/>
      <c r="O171" s="1"/>
      <c r="P171" s="1"/>
    </row>
    <row r="172" spans="1:16">
      <c r="A172" s="1"/>
      <c r="B172" s="1"/>
      <c r="C172" s="1"/>
      <c r="D172" s="1"/>
      <c r="E172" s="1"/>
      <c r="F172" s="1"/>
      <c r="G172" s="1"/>
      <c r="H172" s="1"/>
      <c r="I172" s="1"/>
      <c r="J172" s="1"/>
      <c r="K172" s="1"/>
      <c r="L172" s="1"/>
      <c r="M172" s="1"/>
      <c r="N172" s="1"/>
      <c r="O172" s="1"/>
      <c r="P172" s="1"/>
    </row>
    <row r="173" spans="1:16">
      <c r="A173" s="1"/>
      <c r="B173" s="1"/>
      <c r="C173" s="1"/>
      <c r="D173" s="1"/>
      <c r="E173" s="1"/>
      <c r="F173" s="1"/>
      <c r="G173" s="1"/>
      <c r="H173" s="1"/>
      <c r="I173" s="1"/>
      <c r="J173" s="1"/>
      <c r="K173" s="1"/>
      <c r="L173" s="1"/>
      <c r="M173" s="1"/>
      <c r="N173" s="1"/>
      <c r="O173" s="1"/>
      <c r="P173" s="1"/>
    </row>
    <row r="174" spans="1:16">
      <c r="A174" s="1"/>
      <c r="B174" s="1"/>
      <c r="C174" s="1"/>
      <c r="D174" s="1"/>
      <c r="E174" s="1"/>
      <c r="F174" s="1"/>
      <c r="G174" s="1"/>
      <c r="H174" s="1"/>
      <c r="I174" s="1"/>
      <c r="J174" s="1"/>
      <c r="K174" s="1"/>
      <c r="L174" s="1"/>
      <c r="M174" s="1"/>
      <c r="N174" s="1"/>
      <c r="O174" s="1"/>
      <c r="P174" s="1"/>
    </row>
    <row r="175" spans="1:16">
      <c r="A175" s="1"/>
      <c r="B175" s="1"/>
      <c r="C175" s="1"/>
      <c r="D175" s="1"/>
      <c r="E175" s="1"/>
      <c r="F175" s="1"/>
      <c r="G175" s="1"/>
      <c r="H175" s="1"/>
      <c r="I175" s="1"/>
      <c r="J175" s="1"/>
      <c r="K175" s="1"/>
      <c r="L175" s="1"/>
      <c r="M175" s="1"/>
      <c r="N175" s="1"/>
      <c r="O175" s="1"/>
      <c r="P175" s="1"/>
    </row>
    <row r="176" spans="1:16">
      <c r="A176" s="1"/>
      <c r="B176" s="1"/>
      <c r="C176" s="1"/>
      <c r="D176" s="1"/>
      <c r="E176" s="1"/>
      <c r="F176" s="1"/>
      <c r="G176" s="1"/>
      <c r="H176" s="1"/>
      <c r="I176" s="1"/>
      <c r="J176" s="1"/>
      <c r="K176" s="1"/>
      <c r="L176" s="1"/>
      <c r="M176" s="1"/>
      <c r="N176" s="1"/>
      <c r="O176" s="1"/>
      <c r="P176" s="1"/>
    </row>
    <row r="177" spans="1:16">
      <c r="A177" s="1"/>
      <c r="B177" s="1"/>
      <c r="C177" s="1"/>
      <c r="D177" s="1"/>
      <c r="E177" s="1"/>
      <c r="F177" s="1"/>
      <c r="G177" s="1"/>
      <c r="H177" s="1"/>
      <c r="I177" s="1"/>
      <c r="J177" s="1"/>
      <c r="K177" s="1"/>
      <c r="L177" s="1"/>
      <c r="M177" s="1"/>
      <c r="N177" s="1"/>
      <c r="O177" s="1"/>
      <c r="P177" s="1"/>
    </row>
    <row r="178" spans="1:16">
      <c r="A178" s="1"/>
      <c r="B178" s="1"/>
      <c r="C178" s="1"/>
      <c r="D178" s="1"/>
      <c r="E178" s="1"/>
      <c r="F178" s="1"/>
      <c r="G178" s="1"/>
      <c r="H178" s="1"/>
      <c r="I178" s="1"/>
      <c r="J178" s="1"/>
      <c r="K178" s="1"/>
      <c r="L178" s="1"/>
      <c r="M178" s="1"/>
      <c r="N178" s="1"/>
      <c r="O178" s="1"/>
      <c r="P178" s="1"/>
    </row>
    <row r="179" spans="1:16">
      <c r="A179" s="1"/>
      <c r="B179" s="1"/>
      <c r="C179" s="1"/>
      <c r="D179" s="1"/>
      <c r="E179" s="1"/>
      <c r="F179" s="1"/>
      <c r="G179" s="1"/>
      <c r="H179" s="1"/>
      <c r="I179" s="1"/>
      <c r="J179" s="1"/>
      <c r="K179" s="1"/>
      <c r="L179" s="1"/>
      <c r="M179" s="1"/>
      <c r="N179" s="1"/>
      <c r="O179" s="1"/>
      <c r="P179" s="1"/>
    </row>
    <row r="180" spans="1:16">
      <c r="A180" s="1"/>
      <c r="B180" s="1"/>
      <c r="C180" s="1"/>
      <c r="D180" s="1"/>
      <c r="E180" s="1"/>
      <c r="F180" s="1"/>
      <c r="G180" s="1"/>
      <c r="H180" s="1"/>
      <c r="I180" s="1"/>
      <c r="J180" s="1"/>
      <c r="K180" s="1"/>
      <c r="L180" s="1"/>
      <c r="M180" s="1"/>
      <c r="N180" s="1"/>
      <c r="O180" s="1"/>
      <c r="P180" s="1"/>
    </row>
    <row r="181" spans="1:16">
      <c r="A181" s="1"/>
      <c r="B181" s="1"/>
      <c r="C181" s="1"/>
      <c r="D181" s="1"/>
      <c r="E181" s="1"/>
      <c r="F181" s="1"/>
      <c r="G181" s="1"/>
      <c r="H181" s="1"/>
      <c r="I181" s="1"/>
      <c r="J181" s="1"/>
      <c r="K181" s="1"/>
      <c r="L181" s="1"/>
      <c r="M181" s="1"/>
      <c r="N181" s="1"/>
      <c r="O181" s="1"/>
      <c r="P181" s="1"/>
    </row>
    <row r="182" spans="1:16">
      <c r="A182" s="1"/>
      <c r="B182" s="1"/>
      <c r="C182" s="1"/>
      <c r="D182" s="1"/>
      <c r="E182" s="1"/>
      <c r="F182" s="1"/>
      <c r="G182" s="1"/>
      <c r="H182" s="1"/>
      <c r="I182" s="1"/>
      <c r="J182" s="1"/>
      <c r="K182" s="1"/>
      <c r="L182" s="1"/>
      <c r="M182" s="1"/>
      <c r="N182" s="1"/>
      <c r="O182" s="1"/>
      <c r="P182" s="1"/>
    </row>
    <row r="183" spans="1:16">
      <c r="A183" s="1"/>
      <c r="B183" s="1"/>
      <c r="C183" s="1"/>
      <c r="D183" s="1"/>
      <c r="E183" s="1"/>
      <c r="F183" s="1"/>
      <c r="G183" s="1"/>
      <c r="H183" s="1"/>
      <c r="I183" s="1"/>
      <c r="J183" s="1"/>
      <c r="K183" s="1"/>
      <c r="L183" s="1"/>
      <c r="M183" s="1"/>
      <c r="N183" s="1"/>
      <c r="O183" s="1"/>
      <c r="P183" s="1"/>
    </row>
    <row r="184" spans="1:16">
      <c r="A184" s="1"/>
      <c r="B184" s="1"/>
      <c r="C184" s="1"/>
      <c r="D184" s="1"/>
      <c r="E184" s="1"/>
      <c r="F184" s="1"/>
      <c r="G184" s="1"/>
      <c r="H184" s="1"/>
      <c r="I184" s="1"/>
      <c r="J184" s="1"/>
      <c r="K184" s="1"/>
      <c r="L184" s="1"/>
      <c r="M184" s="1"/>
      <c r="N184" s="1"/>
      <c r="O184" s="1"/>
      <c r="P184" s="1"/>
    </row>
  </sheetData>
  <pageMargins left="0.7" right="0.7" top="0.75" bottom="0.75" header="0.51180555555555496" footer="0.51180555555555496"/>
  <pageSetup paperSize="9" firstPageNumber="0" orientation="portrait" horizontalDpi="300" verticalDpi="300" r:id="rId1"/>
  <headerFooter>
    <oddFooter>&amp;C&amp;7&amp;B&amp;"Arial"Document Classification: KPMG Confidential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40"/>
  <sheetViews>
    <sheetView showGridLines="0" zoomScale="80" zoomScaleNormal="80" workbookViewId="0">
      <selection activeCell="S7" sqref="S7"/>
    </sheetView>
  </sheetViews>
  <sheetFormatPr defaultColWidth="8.5546875" defaultRowHeight="14.4"/>
  <cols>
    <col min="5" max="5" width="15.5546875" customWidth="1"/>
    <col min="6" max="15" width="14.6640625" customWidth="1"/>
  </cols>
  <sheetData>
    <row r="1" spans="1:16">
      <c r="A1" s="1"/>
      <c r="B1" s="1"/>
      <c r="C1" s="1"/>
      <c r="D1" s="1"/>
      <c r="E1" s="1"/>
      <c r="F1" s="1"/>
      <c r="G1" s="1"/>
      <c r="H1" s="1"/>
      <c r="I1" s="1"/>
      <c r="J1" s="1"/>
      <c r="K1" s="1"/>
      <c r="L1" s="1"/>
      <c r="M1" s="1"/>
      <c r="N1" s="1"/>
      <c r="O1" s="1"/>
      <c r="P1" s="1"/>
    </row>
    <row r="2" spans="1:16">
      <c r="A2" s="2" t="s">
        <v>373</v>
      </c>
      <c r="B2" s="3"/>
      <c r="C2" s="3"/>
      <c r="D2" s="3"/>
      <c r="E2" s="3"/>
      <c r="F2" s="3"/>
      <c r="G2" s="3"/>
      <c r="H2" s="3"/>
      <c r="I2" s="3"/>
      <c r="J2" s="3"/>
      <c r="K2" s="3"/>
      <c r="L2" s="3"/>
      <c r="M2" s="3"/>
      <c r="N2" s="3"/>
      <c r="O2" s="3"/>
    </row>
    <row r="3" spans="1:16">
      <c r="A3" s="1"/>
      <c r="B3" s="1"/>
      <c r="C3" s="1"/>
      <c r="D3" s="1"/>
      <c r="E3" s="1"/>
      <c r="F3" s="1"/>
      <c r="G3" s="1"/>
      <c r="H3" s="1"/>
      <c r="I3" s="1"/>
      <c r="J3" s="1"/>
      <c r="K3" s="1"/>
      <c r="L3" s="1"/>
      <c r="M3" s="1"/>
      <c r="N3" s="1"/>
      <c r="O3" s="1"/>
    </row>
    <row r="4" spans="1:16">
      <c r="A4" s="4"/>
      <c r="B4" s="4"/>
      <c r="C4" s="4"/>
      <c r="D4" s="4"/>
      <c r="E4" s="5" t="str">
        <f>'Kalk-Elek'!E4</f>
        <v>Perioodi number</v>
      </c>
      <c r="F4" s="6">
        <f>'Kalk-Elek'!F4</f>
        <v>1</v>
      </c>
      <c r="G4" s="4">
        <f>'Kalk-Elek'!G4</f>
        <v>2</v>
      </c>
      <c r="H4" s="4">
        <f>'Kalk-Elek'!H4</f>
        <v>3</v>
      </c>
      <c r="I4" s="4">
        <f>'Kalk-Elek'!I4</f>
        <v>4</v>
      </c>
      <c r="J4" s="4">
        <f>'Kalk-Elek'!J4</f>
        <v>5</v>
      </c>
      <c r="K4" s="4">
        <f>'Kalk-Elek'!K4</f>
        <v>6</v>
      </c>
      <c r="L4" s="4">
        <f>'Kalk-Elek'!L4</f>
        <v>7</v>
      </c>
      <c r="M4" s="4">
        <f>'Kalk-Elek'!M4</f>
        <v>8</v>
      </c>
      <c r="N4" s="4">
        <f>'Kalk-Elek'!N4</f>
        <v>9</v>
      </c>
      <c r="O4" s="4">
        <f>'Kalk-Elek'!O4</f>
        <v>10</v>
      </c>
    </row>
    <row r="5" spans="1:16">
      <c r="A5" s="4"/>
      <c r="B5" s="4"/>
      <c r="C5" s="4"/>
      <c r="D5" s="4"/>
      <c r="E5" s="5" t="str">
        <f>'Kalk-Elek'!E5</f>
        <v>Aasta algus</v>
      </c>
      <c r="F5" s="7">
        <f>'Kalk-Elek'!F5</f>
        <v>44197</v>
      </c>
      <c r="G5" s="7">
        <f>'Kalk-Elek'!G5</f>
        <v>44562</v>
      </c>
      <c r="H5" s="7">
        <f>'Kalk-Elek'!H5</f>
        <v>44927</v>
      </c>
      <c r="I5" s="7">
        <f>'Kalk-Elek'!I5</f>
        <v>45292</v>
      </c>
      <c r="J5" s="7">
        <f>'Kalk-Elek'!J5</f>
        <v>45658</v>
      </c>
      <c r="K5" s="7">
        <f>'Kalk-Elek'!K5</f>
        <v>46023</v>
      </c>
      <c r="L5" s="7">
        <f>'Kalk-Elek'!L5</f>
        <v>46388</v>
      </c>
      <c r="M5" s="7">
        <f>'Kalk-Elek'!M5</f>
        <v>46753</v>
      </c>
      <c r="N5" s="7">
        <f>'Kalk-Elek'!N5</f>
        <v>47119</v>
      </c>
      <c r="O5" s="7">
        <f>'Kalk-Elek'!O5</f>
        <v>47484</v>
      </c>
    </row>
    <row r="6" spans="1:16">
      <c r="A6" s="4"/>
      <c r="B6" s="4"/>
      <c r="C6" s="4"/>
      <c r="D6" s="4"/>
      <c r="E6" s="5" t="str">
        <f>'Kalk-Elek'!E6</f>
        <v>Aasta lõpp</v>
      </c>
      <c r="F6" s="7">
        <f>'Kalk-Elek'!F6</f>
        <v>44561</v>
      </c>
      <c r="G6" s="7">
        <f>'Kalk-Elek'!G6</f>
        <v>44926</v>
      </c>
      <c r="H6" s="7">
        <f>'Kalk-Elek'!H6</f>
        <v>45291</v>
      </c>
      <c r="I6" s="7">
        <f>'Kalk-Elek'!I6</f>
        <v>45657</v>
      </c>
      <c r="J6" s="7">
        <f>'Kalk-Elek'!J6</f>
        <v>46022</v>
      </c>
      <c r="K6" s="7">
        <f>'Kalk-Elek'!K6</f>
        <v>46387</v>
      </c>
      <c r="L6" s="7">
        <f>'Kalk-Elek'!L6</f>
        <v>46752</v>
      </c>
      <c r="M6" s="7">
        <f>'Kalk-Elek'!M6</f>
        <v>47118</v>
      </c>
      <c r="N6" s="7">
        <f>'Kalk-Elek'!N6</f>
        <v>47483</v>
      </c>
      <c r="O6" s="7">
        <f>'Kalk-Elek'!O6</f>
        <v>47848</v>
      </c>
    </row>
    <row r="7" spans="1:16">
      <c r="A7" s="1"/>
      <c r="B7" s="1"/>
      <c r="C7" s="1"/>
      <c r="D7" s="1"/>
      <c r="E7" s="1"/>
      <c r="F7" s="1"/>
      <c r="G7" s="1"/>
      <c r="H7" s="1"/>
      <c r="I7" s="1"/>
      <c r="J7" s="1"/>
      <c r="K7" s="1"/>
      <c r="L7" s="1"/>
      <c r="M7" s="1"/>
      <c r="N7" s="1"/>
      <c r="O7" s="1"/>
      <c r="P7" s="1"/>
    </row>
    <row r="8" spans="1:16">
      <c r="A8" s="14" t="s">
        <v>345</v>
      </c>
      <c r="B8" s="1"/>
      <c r="C8" s="1"/>
      <c r="D8" s="1"/>
      <c r="E8" s="1"/>
      <c r="F8" s="1"/>
      <c r="G8" s="1"/>
      <c r="H8" s="1"/>
      <c r="I8" s="1"/>
      <c r="J8" s="1"/>
      <c r="K8" s="1"/>
      <c r="L8" s="1"/>
      <c r="M8" s="1"/>
      <c r="N8" s="1"/>
      <c r="O8" s="1"/>
      <c r="P8" s="1"/>
    </row>
    <row r="9" spans="1:16">
      <c r="A9" s="1"/>
      <c r="B9" s="1"/>
      <c r="C9" s="1"/>
      <c r="D9" s="1"/>
      <c r="E9" s="1"/>
      <c r="F9" s="1"/>
      <c r="G9" s="1"/>
      <c r="H9" s="1"/>
      <c r="I9" s="1"/>
      <c r="J9" s="1"/>
      <c r="K9" s="1"/>
      <c r="L9" s="1"/>
      <c r="M9" s="1"/>
      <c r="N9" s="1"/>
      <c r="O9" s="1"/>
      <c r="P9" s="1"/>
    </row>
    <row r="10" spans="1:16">
      <c r="A10" s="14" t="s">
        <v>374</v>
      </c>
      <c r="B10" s="1"/>
      <c r="C10" s="1"/>
      <c r="D10" s="1"/>
      <c r="E10" s="1"/>
      <c r="F10" s="1"/>
      <c r="G10" s="1"/>
      <c r="H10" s="1"/>
      <c r="I10" s="1"/>
      <c r="J10" s="1"/>
      <c r="K10" s="1"/>
      <c r="L10" s="1"/>
      <c r="M10" s="1"/>
      <c r="N10" s="1"/>
      <c r="O10" s="1"/>
      <c r="P10" s="1"/>
    </row>
    <row r="11" spans="1:16">
      <c r="A11" s="1"/>
      <c r="B11" s="1"/>
      <c r="C11" s="1"/>
      <c r="D11" s="1"/>
      <c r="E11" s="1"/>
      <c r="F11" s="1"/>
      <c r="G11" s="1"/>
      <c r="H11" s="1"/>
      <c r="I11" s="1"/>
      <c r="J11" s="1"/>
      <c r="K11" s="1"/>
      <c r="L11" s="1"/>
      <c r="M11" s="1"/>
      <c r="N11" s="1"/>
      <c r="O11" s="1"/>
      <c r="P11" s="1"/>
    </row>
    <row r="12" spans="1:16">
      <c r="A12" s="1" t="s">
        <v>346</v>
      </c>
      <c r="B12" s="1"/>
      <c r="C12" s="1"/>
      <c r="D12" s="1"/>
      <c r="E12" s="1"/>
      <c r="F12" s="22">
        <f>'Sisend-Gen'!F127</f>
        <v>563</v>
      </c>
      <c r="G12" s="22">
        <f>'Sisend-Gen'!G127</f>
        <v>563</v>
      </c>
      <c r="H12" s="22">
        <f>'Sisend-Gen'!H127</f>
        <v>563</v>
      </c>
      <c r="I12" s="22">
        <f>'Sisend-Gen'!I127</f>
        <v>563</v>
      </c>
      <c r="J12" s="22">
        <f>'Sisend-Gen'!J127</f>
        <v>563</v>
      </c>
      <c r="K12" s="22">
        <f>'Sisend-Gen'!K127</f>
        <v>563</v>
      </c>
      <c r="L12" s="22">
        <f>'Sisend-Gen'!L127</f>
        <v>563</v>
      </c>
      <c r="M12" s="22">
        <f>'Sisend-Gen'!M127</f>
        <v>563</v>
      </c>
      <c r="N12" s="22">
        <f>'Sisend-Gen'!N127</f>
        <v>563</v>
      </c>
      <c r="O12" s="22">
        <f>'Sisend-Gen'!O127</f>
        <v>563</v>
      </c>
      <c r="P12" s="1" t="s">
        <v>100</v>
      </c>
    </row>
    <row r="13" spans="1:16">
      <c r="A13" s="1" t="s">
        <v>347</v>
      </c>
      <c r="B13" s="1"/>
      <c r="C13" s="1"/>
      <c r="D13" s="1"/>
      <c r="E13" s="1"/>
      <c r="F13" s="22">
        <f>'Sisend-Gen'!F144</f>
        <v>359</v>
      </c>
      <c r="G13" s="22">
        <f>'Sisend-Gen'!G144</f>
        <v>359</v>
      </c>
      <c r="H13" s="22">
        <f>'Sisend-Gen'!H144</f>
        <v>359</v>
      </c>
      <c r="I13" s="22">
        <f>'Sisend-Gen'!I144</f>
        <v>359</v>
      </c>
      <c r="J13" s="22">
        <f>'Sisend-Gen'!J144</f>
        <v>359</v>
      </c>
      <c r="K13" s="22">
        <f>'Sisend-Gen'!K144</f>
        <v>359</v>
      </c>
      <c r="L13" s="22">
        <f>'Sisend-Gen'!L144</f>
        <v>359</v>
      </c>
      <c r="M13" s="22">
        <f>'Sisend-Gen'!M144</f>
        <v>359</v>
      </c>
      <c r="N13" s="22">
        <f>'Sisend-Gen'!N144</f>
        <v>359</v>
      </c>
      <c r="O13" s="22">
        <f>'Sisend-Gen'!O144</f>
        <v>359</v>
      </c>
      <c r="P13" s="1" t="s">
        <v>100</v>
      </c>
    </row>
    <row r="14" spans="1:16">
      <c r="A14" s="1" t="s">
        <v>348</v>
      </c>
      <c r="B14" s="1"/>
      <c r="C14" s="1"/>
      <c r="D14" s="1"/>
      <c r="E14" s="1"/>
      <c r="F14" s="22">
        <f t="shared" ref="F14:O14" si="0">F12-F13</f>
        <v>204</v>
      </c>
      <c r="G14" s="22">
        <f t="shared" si="0"/>
        <v>204</v>
      </c>
      <c r="H14" s="22">
        <f t="shared" si="0"/>
        <v>204</v>
      </c>
      <c r="I14" s="22">
        <f t="shared" si="0"/>
        <v>204</v>
      </c>
      <c r="J14" s="22">
        <f t="shared" si="0"/>
        <v>204</v>
      </c>
      <c r="K14" s="22">
        <f t="shared" si="0"/>
        <v>204</v>
      </c>
      <c r="L14" s="22">
        <f t="shared" si="0"/>
        <v>204</v>
      </c>
      <c r="M14" s="22">
        <f t="shared" si="0"/>
        <v>204</v>
      </c>
      <c r="N14" s="22">
        <f t="shared" si="0"/>
        <v>204</v>
      </c>
      <c r="O14" s="22">
        <f t="shared" si="0"/>
        <v>204</v>
      </c>
      <c r="P14" s="1" t="s">
        <v>100</v>
      </c>
    </row>
    <row r="15" spans="1:16">
      <c r="A15" s="1"/>
      <c r="B15" s="1"/>
      <c r="C15" s="1"/>
      <c r="D15" s="1"/>
      <c r="E15" s="1"/>
      <c r="F15" s="1"/>
      <c r="G15" s="1"/>
      <c r="H15" s="1"/>
      <c r="I15" s="1"/>
      <c r="J15" s="1"/>
      <c r="K15" s="1"/>
      <c r="L15" s="1"/>
      <c r="M15" s="1"/>
      <c r="N15" s="1"/>
      <c r="O15" s="1"/>
      <c r="P15" s="1"/>
    </row>
    <row r="16" spans="1:16">
      <c r="A16" s="1" t="s">
        <v>375</v>
      </c>
      <c r="B16" s="1"/>
      <c r="C16" s="1"/>
      <c r="D16" s="1"/>
      <c r="E16" s="1"/>
      <c r="F16" s="22">
        <f>'Sisend-Gen'!F169</f>
        <v>1330</v>
      </c>
      <c r="G16" s="22">
        <f>'Sisend-Gen'!G169</f>
        <v>1330</v>
      </c>
      <c r="H16" s="22">
        <f>'Sisend-Gen'!H169</f>
        <v>1330</v>
      </c>
      <c r="I16" s="22">
        <f>'Sisend-Gen'!I169</f>
        <v>1330</v>
      </c>
      <c r="J16" s="22">
        <f>'Sisend-Gen'!J169</f>
        <v>1330</v>
      </c>
      <c r="K16" s="22">
        <f>'Sisend-Gen'!K169</f>
        <v>1330</v>
      </c>
      <c r="L16" s="22">
        <f>'Sisend-Gen'!L169</f>
        <v>1330</v>
      </c>
      <c r="M16" s="22">
        <f>'Sisend-Gen'!M169</f>
        <v>1330</v>
      </c>
      <c r="N16" s="22">
        <f>'Sisend-Gen'!N169</f>
        <v>1330</v>
      </c>
      <c r="O16" s="22">
        <f>'Sisend-Gen'!O169</f>
        <v>1330</v>
      </c>
      <c r="P16" s="1" t="s">
        <v>100</v>
      </c>
    </row>
    <row r="17" spans="1:16">
      <c r="A17" s="1" t="s">
        <v>350</v>
      </c>
      <c r="B17" s="1"/>
      <c r="C17" s="1"/>
      <c r="D17" s="1"/>
      <c r="E17" s="1"/>
      <c r="F17" s="30">
        <f t="shared" ref="F17:O17" si="1">F14/F16</f>
        <v>0.15338345864661654</v>
      </c>
      <c r="G17" s="30">
        <f t="shared" si="1"/>
        <v>0.15338345864661654</v>
      </c>
      <c r="H17" s="30">
        <f t="shared" si="1"/>
        <v>0.15338345864661654</v>
      </c>
      <c r="I17" s="30">
        <f t="shared" si="1"/>
        <v>0.15338345864661654</v>
      </c>
      <c r="J17" s="30">
        <f t="shared" si="1"/>
        <v>0.15338345864661654</v>
      </c>
      <c r="K17" s="30">
        <f t="shared" si="1"/>
        <v>0.15338345864661654</v>
      </c>
      <c r="L17" s="30">
        <f t="shared" si="1"/>
        <v>0.15338345864661654</v>
      </c>
      <c r="M17" s="30">
        <f t="shared" si="1"/>
        <v>0.15338345864661654</v>
      </c>
      <c r="N17" s="30">
        <f t="shared" si="1"/>
        <v>0.15338345864661654</v>
      </c>
      <c r="O17" s="30">
        <f t="shared" si="1"/>
        <v>0.15338345864661654</v>
      </c>
      <c r="P17" s="1"/>
    </row>
    <row r="18" spans="1:16">
      <c r="A18" s="1"/>
      <c r="B18" s="1"/>
      <c r="C18" s="1"/>
      <c r="D18" s="1"/>
      <c r="E18" s="1"/>
      <c r="F18" s="1"/>
      <c r="G18" s="1"/>
      <c r="H18" s="1"/>
      <c r="I18" s="1"/>
      <c r="J18" s="1"/>
      <c r="K18" s="1"/>
      <c r="L18" s="1"/>
      <c r="M18" s="1"/>
      <c r="N18" s="1"/>
      <c r="O18" s="1"/>
      <c r="P18" s="1"/>
    </row>
    <row r="19" spans="1:16">
      <c r="A19" s="1" t="s">
        <v>376</v>
      </c>
      <c r="B19" s="1"/>
      <c r="C19" s="1"/>
      <c r="D19" s="1"/>
      <c r="E19" s="1"/>
      <c r="F19" s="22">
        <f>'Sisend-Gen'!F293</f>
        <v>-0.2</v>
      </c>
      <c r="G19" s="22">
        <f>'Sisend-Gen'!G293</f>
        <v>-0.2</v>
      </c>
      <c r="H19" s="22">
        <f>'Sisend-Gen'!H293</f>
        <v>-0.2</v>
      </c>
      <c r="I19" s="22">
        <f>'Sisend-Gen'!I293</f>
        <v>-0.2</v>
      </c>
      <c r="J19" s="22">
        <f>'Sisend-Gen'!J293</f>
        <v>-0.2</v>
      </c>
      <c r="K19" s="22">
        <f>'Sisend-Gen'!K293</f>
        <v>-0.2</v>
      </c>
      <c r="L19" s="22">
        <f>'Sisend-Gen'!L293</f>
        <v>-0.2</v>
      </c>
      <c r="M19" s="22">
        <f>'Sisend-Gen'!M293</f>
        <v>-0.2</v>
      </c>
      <c r="N19" s="22">
        <f>'Sisend-Gen'!N293</f>
        <v>-0.2</v>
      </c>
      <c r="O19" s="22">
        <f>'Sisend-Gen'!O293</f>
        <v>-0.2</v>
      </c>
      <c r="P19" s="1"/>
    </row>
    <row r="20" spans="1:16">
      <c r="A20" s="1" t="s">
        <v>352</v>
      </c>
      <c r="B20" s="1"/>
      <c r="C20" s="1"/>
      <c r="D20" s="1"/>
      <c r="E20" s="1"/>
      <c r="F20" s="31">
        <f t="shared" ref="F20:O20" si="2">F17*F19</f>
        <v>-3.0676691729323309E-2</v>
      </c>
      <c r="G20" s="31">
        <f t="shared" si="2"/>
        <v>-3.0676691729323309E-2</v>
      </c>
      <c r="H20" s="31">
        <f t="shared" si="2"/>
        <v>-3.0676691729323309E-2</v>
      </c>
      <c r="I20" s="31">
        <f t="shared" si="2"/>
        <v>-3.0676691729323309E-2</v>
      </c>
      <c r="J20" s="31">
        <f t="shared" si="2"/>
        <v>-3.0676691729323309E-2</v>
      </c>
      <c r="K20" s="31">
        <f t="shared" si="2"/>
        <v>-3.0676691729323309E-2</v>
      </c>
      <c r="L20" s="31">
        <f t="shared" si="2"/>
        <v>-3.0676691729323309E-2</v>
      </c>
      <c r="M20" s="31">
        <f t="shared" si="2"/>
        <v>-3.0676691729323309E-2</v>
      </c>
      <c r="N20" s="31">
        <f t="shared" si="2"/>
        <v>-3.0676691729323309E-2</v>
      </c>
      <c r="O20" s="31">
        <f t="shared" si="2"/>
        <v>-3.0676691729323309E-2</v>
      </c>
      <c r="P20" s="1"/>
    </row>
    <row r="21" spans="1:16">
      <c r="A21" s="1"/>
      <c r="B21" s="1"/>
      <c r="C21" s="1"/>
      <c r="D21" s="1"/>
      <c r="E21" s="1"/>
      <c r="F21" s="1"/>
      <c r="G21" s="1"/>
      <c r="H21" s="1"/>
      <c r="I21" s="1"/>
      <c r="J21" s="1"/>
      <c r="K21" s="1"/>
      <c r="L21" s="1"/>
      <c r="M21" s="1"/>
      <c r="N21" s="1"/>
      <c r="O21" s="1"/>
      <c r="P21" s="1"/>
    </row>
    <row r="22" spans="1:16">
      <c r="A22" s="1" t="s">
        <v>377</v>
      </c>
      <c r="B22" s="1"/>
      <c r="C22" s="1"/>
      <c r="D22" s="1"/>
      <c r="E22" s="1"/>
      <c r="F22" s="22">
        <f>'Sisend-Gen'!F40</f>
        <v>2295530.0127713922</v>
      </c>
      <c r="G22" s="22">
        <f>'Sisend-Gen'!G40</f>
        <v>2295530.0127713922</v>
      </c>
      <c r="H22" s="22">
        <f>'Sisend-Gen'!H40</f>
        <v>2295530.0127713922</v>
      </c>
      <c r="I22" s="22">
        <f>'Sisend-Gen'!I40</f>
        <v>2295530.0127713922</v>
      </c>
      <c r="J22" s="22">
        <f>'Sisend-Gen'!J40</f>
        <v>2295530.0127713922</v>
      </c>
      <c r="K22" s="22">
        <f>'Sisend-Gen'!K40</f>
        <v>2295530.0127713922</v>
      </c>
      <c r="L22" s="22">
        <f>'Sisend-Gen'!L40</f>
        <v>2295530.0127713922</v>
      </c>
      <c r="M22" s="22">
        <f>'Sisend-Gen'!M40</f>
        <v>2295530.0127713922</v>
      </c>
      <c r="N22" s="22">
        <f>'Sisend-Gen'!N40</f>
        <v>2295530.0127713922</v>
      </c>
      <c r="O22" s="22">
        <f>'Sisend-Gen'!O40</f>
        <v>2295530.0127713922</v>
      </c>
      <c r="P22" s="1" t="s">
        <v>40</v>
      </c>
    </row>
    <row r="23" spans="1:16">
      <c r="A23" s="1" t="s">
        <v>378</v>
      </c>
      <c r="B23" s="1"/>
      <c r="C23" s="1"/>
      <c r="D23" s="1"/>
      <c r="E23" s="1"/>
      <c r="F23" s="22">
        <f t="shared" ref="F23:O23" si="3">F22/(1+F20)</f>
        <v>2368177.8754157242</v>
      </c>
      <c r="G23" s="22">
        <f t="shared" si="3"/>
        <v>2368177.8754157242</v>
      </c>
      <c r="H23" s="22">
        <f t="shared" si="3"/>
        <v>2368177.8754157242</v>
      </c>
      <c r="I23" s="22">
        <f t="shared" si="3"/>
        <v>2368177.8754157242</v>
      </c>
      <c r="J23" s="22">
        <f t="shared" si="3"/>
        <v>2368177.8754157242</v>
      </c>
      <c r="K23" s="22">
        <f t="shared" si="3"/>
        <v>2368177.8754157242</v>
      </c>
      <c r="L23" s="22">
        <f t="shared" si="3"/>
        <v>2368177.8754157242</v>
      </c>
      <c r="M23" s="22">
        <f t="shared" si="3"/>
        <v>2368177.8754157242</v>
      </c>
      <c r="N23" s="22">
        <f t="shared" si="3"/>
        <v>2368177.8754157242</v>
      </c>
      <c r="O23" s="22">
        <f t="shared" si="3"/>
        <v>2368177.8754157242</v>
      </c>
      <c r="P23" s="1" t="s">
        <v>40</v>
      </c>
    </row>
    <row r="24" spans="1:16">
      <c r="A24" s="14" t="s">
        <v>355</v>
      </c>
      <c r="B24" s="14"/>
      <c r="C24" s="14"/>
      <c r="D24" s="14"/>
      <c r="E24" s="14"/>
      <c r="F24" s="32">
        <f t="shared" ref="F24:O24" si="4">F23-F22</f>
        <v>72647.862644331995</v>
      </c>
      <c r="G24" s="32">
        <f t="shared" si="4"/>
        <v>72647.862644331995</v>
      </c>
      <c r="H24" s="32">
        <f t="shared" si="4"/>
        <v>72647.862644331995</v>
      </c>
      <c r="I24" s="32">
        <f t="shared" si="4"/>
        <v>72647.862644331995</v>
      </c>
      <c r="J24" s="32">
        <f t="shared" si="4"/>
        <v>72647.862644331995</v>
      </c>
      <c r="K24" s="32">
        <f t="shared" si="4"/>
        <v>72647.862644331995</v>
      </c>
      <c r="L24" s="32">
        <f t="shared" si="4"/>
        <v>72647.862644331995</v>
      </c>
      <c r="M24" s="32">
        <f t="shared" si="4"/>
        <v>72647.862644331995</v>
      </c>
      <c r="N24" s="32">
        <f t="shared" si="4"/>
        <v>72647.862644331995</v>
      </c>
      <c r="O24" s="32">
        <f t="shared" si="4"/>
        <v>72647.862644331995</v>
      </c>
      <c r="P24" s="1" t="s">
        <v>40</v>
      </c>
    </row>
    <row r="25" spans="1:16">
      <c r="A25" s="1"/>
      <c r="B25" s="1"/>
      <c r="C25" s="1"/>
      <c r="D25" s="1"/>
      <c r="E25" s="1"/>
      <c r="F25" s="1"/>
      <c r="G25" s="1"/>
      <c r="H25" s="1"/>
      <c r="I25" s="1"/>
      <c r="J25" s="1"/>
      <c r="K25" s="1"/>
      <c r="L25" s="1"/>
      <c r="M25" s="1"/>
      <c r="N25" s="1"/>
      <c r="O25" s="1"/>
      <c r="P25" s="1"/>
    </row>
    <row r="26" spans="1:16">
      <c r="A26" s="14" t="s">
        <v>379</v>
      </c>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 t="s">
        <v>346</v>
      </c>
      <c r="B28" s="1"/>
      <c r="C28" s="1"/>
      <c r="D28" s="1"/>
      <c r="E28" s="1"/>
      <c r="F28" s="22">
        <f>'Sisend-Gen'!F127</f>
        <v>563</v>
      </c>
      <c r="G28" s="22">
        <f>'Sisend-Gen'!G127</f>
        <v>563</v>
      </c>
      <c r="H28" s="22">
        <f>'Sisend-Gen'!H127</f>
        <v>563</v>
      </c>
      <c r="I28" s="22">
        <f>'Sisend-Gen'!I127</f>
        <v>563</v>
      </c>
      <c r="J28" s="22">
        <f>'Sisend-Gen'!J127</f>
        <v>563</v>
      </c>
      <c r="K28" s="22">
        <f>'Sisend-Gen'!K127</f>
        <v>563</v>
      </c>
      <c r="L28" s="22">
        <f>'Sisend-Gen'!L127</f>
        <v>563</v>
      </c>
      <c r="M28" s="22">
        <f>'Sisend-Gen'!M127</f>
        <v>563</v>
      </c>
      <c r="N28" s="22">
        <f>'Sisend-Gen'!N127</f>
        <v>563</v>
      </c>
      <c r="O28" s="22">
        <f>'Sisend-Gen'!O127</f>
        <v>563</v>
      </c>
      <c r="P28" s="1" t="s">
        <v>100</v>
      </c>
    </row>
    <row r="29" spans="1:16">
      <c r="A29" s="1" t="s">
        <v>347</v>
      </c>
      <c r="B29" s="1"/>
      <c r="C29" s="1"/>
      <c r="D29" s="1"/>
      <c r="E29" s="1"/>
      <c r="F29" s="22">
        <f>'Sisend-Gen'!F144</f>
        <v>359</v>
      </c>
      <c r="G29" s="22">
        <f>'Sisend-Gen'!G144</f>
        <v>359</v>
      </c>
      <c r="H29" s="22">
        <f>'Sisend-Gen'!H144</f>
        <v>359</v>
      </c>
      <c r="I29" s="22">
        <f>'Sisend-Gen'!I144</f>
        <v>359</v>
      </c>
      <c r="J29" s="22">
        <f>'Sisend-Gen'!J144</f>
        <v>359</v>
      </c>
      <c r="K29" s="22">
        <f>'Sisend-Gen'!K144</f>
        <v>359</v>
      </c>
      <c r="L29" s="22">
        <f>'Sisend-Gen'!L144</f>
        <v>359</v>
      </c>
      <c r="M29" s="22">
        <f>'Sisend-Gen'!M144</f>
        <v>359</v>
      </c>
      <c r="N29" s="22">
        <f>'Sisend-Gen'!N144</f>
        <v>359</v>
      </c>
      <c r="O29" s="22">
        <f>'Sisend-Gen'!O144</f>
        <v>359</v>
      </c>
      <c r="P29" s="1" t="s">
        <v>100</v>
      </c>
    </row>
    <row r="30" spans="1:16">
      <c r="A30" s="1" t="s">
        <v>348</v>
      </c>
      <c r="B30" s="1"/>
      <c r="C30" s="1"/>
      <c r="D30" s="1"/>
      <c r="E30" s="1"/>
      <c r="F30" s="22">
        <f t="shared" ref="F30:O30" si="5">F28-F29</f>
        <v>204</v>
      </c>
      <c r="G30" s="22">
        <f t="shared" si="5"/>
        <v>204</v>
      </c>
      <c r="H30" s="22">
        <f t="shared" si="5"/>
        <v>204</v>
      </c>
      <c r="I30" s="22">
        <f t="shared" si="5"/>
        <v>204</v>
      </c>
      <c r="J30" s="22">
        <f t="shared" si="5"/>
        <v>204</v>
      </c>
      <c r="K30" s="22">
        <f t="shared" si="5"/>
        <v>204</v>
      </c>
      <c r="L30" s="22">
        <f t="shared" si="5"/>
        <v>204</v>
      </c>
      <c r="M30" s="22">
        <f t="shared" si="5"/>
        <v>204</v>
      </c>
      <c r="N30" s="22">
        <f t="shared" si="5"/>
        <v>204</v>
      </c>
      <c r="O30" s="22">
        <f t="shared" si="5"/>
        <v>204</v>
      </c>
      <c r="P30" s="1" t="s">
        <v>100</v>
      </c>
    </row>
    <row r="31" spans="1:16">
      <c r="A31" s="1"/>
      <c r="B31" s="1"/>
      <c r="C31" s="1"/>
      <c r="D31" s="1"/>
      <c r="E31" s="1"/>
      <c r="F31" s="1"/>
      <c r="G31" s="1"/>
      <c r="H31" s="1"/>
      <c r="I31" s="1"/>
      <c r="J31" s="1"/>
      <c r="K31" s="1"/>
      <c r="L31" s="1"/>
      <c r="M31" s="1"/>
      <c r="N31" s="1"/>
      <c r="O31" s="1"/>
      <c r="P31" s="1"/>
    </row>
    <row r="32" spans="1:16">
      <c r="A32" s="1" t="s">
        <v>380</v>
      </c>
      <c r="B32" s="1"/>
      <c r="C32" s="1"/>
      <c r="D32" s="1"/>
      <c r="E32" s="1"/>
      <c r="F32" s="22">
        <f>'Sisend-Gen'!F170</f>
        <v>1278.4000000000001</v>
      </c>
      <c r="G32" s="22">
        <f>'Sisend-Gen'!G170</f>
        <v>1278.4000000000001</v>
      </c>
      <c r="H32" s="22">
        <f>'Sisend-Gen'!H170</f>
        <v>1278.4000000000001</v>
      </c>
      <c r="I32" s="22">
        <f>'Sisend-Gen'!I170</f>
        <v>1278.4000000000001</v>
      </c>
      <c r="J32" s="22">
        <f>'Sisend-Gen'!J170</f>
        <v>1278.4000000000001</v>
      </c>
      <c r="K32" s="22">
        <f>'Sisend-Gen'!K170</f>
        <v>1278.4000000000001</v>
      </c>
      <c r="L32" s="22">
        <f>'Sisend-Gen'!L170</f>
        <v>1278.4000000000001</v>
      </c>
      <c r="M32" s="22">
        <f>'Sisend-Gen'!M170</f>
        <v>1278.4000000000001</v>
      </c>
      <c r="N32" s="22">
        <f>'Sisend-Gen'!N170</f>
        <v>1278.4000000000001</v>
      </c>
      <c r="O32" s="22">
        <f>'Sisend-Gen'!O170</f>
        <v>1278.4000000000001</v>
      </c>
      <c r="P32" s="1" t="s">
        <v>100</v>
      </c>
    </row>
    <row r="33" spans="1:16">
      <c r="A33" s="1" t="s">
        <v>350</v>
      </c>
      <c r="B33" s="1"/>
      <c r="C33" s="1"/>
      <c r="D33" s="1"/>
      <c r="E33" s="1"/>
      <c r="F33" s="22">
        <f t="shared" ref="F33:O33" si="6">F30/F32</f>
        <v>0.15957446808510636</v>
      </c>
      <c r="G33" s="22">
        <f t="shared" si="6"/>
        <v>0.15957446808510636</v>
      </c>
      <c r="H33" s="22">
        <f t="shared" si="6"/>
        <v>0.15957446808510636</v>
      </c>
      <c r="I33" s="22">
        <f t="shared" si="6"/>
        <v>0.15957446808510636</v>
      </c>
      <c r="J33" s="22">
        <f t="shared" si="6"/>
        <v>0.15957446808510636</v>
      </c>
      <c r="K33" s="22">
        <f t="shared" si="6"/>
        <v>0.15957446808510636</v>
      </c>
      <c r="L33" s="22">
        <f t="shared" si="6"/>
        <v>0.15957446808510636</v>
      </c>
      <c r="M33" s="22">
        <f t="shared" si="6"/>
        <v>0.15957446808510636</v>
      </c>
      <c r="N33" s="22">
        <f t="shared" si="6"/>
        <v>0.15957446808510636</v>
      </c>
      <c r="O33" s="22">
        <f t="shared" si="6"/>
        <v>0.15957446808510636</v>
      </c>
      <c r="P33" s="1"/>
    </row>
    <row r="34" spans="1:16">
      <c r="A34" s="1"/>
      <c r="B34" s="1"/>
      <c r="C34" s="1"/>
      <c r="D34" s="1"/>
      <c r="E34" s="1"/>
      <c r="F34" s="1"/>
      <c r="G34" s="1"/>
      <c r="H34" s="1"/>
      <c r="I34" s="1"/>
      <c r="J34" s="1"/>
      <c r="K34" s="1"/>
      <c r="L34" s="1"/>
      <c r="M34" s="1"/>
      <c r="N34" s="1"/>
      <c r="O34" s="1"/>
      <c r="P34" s="1"/>
    </row>
    <row r="35" spans="1:16">
      <c r="A35" s="1" t="s">
        <v>376</v>
      </c>
      <c r="B35" s="1"/>
      <c r="C35" s="1"/>
      <c r="D35" s="1"/>
      <c r="E35" s="1"/>
      <c r="F35" s="22">
        <f>'Sisend-Gen'!F293</f>
        <v>-0.2</v>
      </c>
      <c r="G35" s="22">
        <f>'Sisend-Gen'!G293</f>
        <v>-0.2</v>
      </c>
      <c r="H35" s="22">
        <f>'Sisend-Gen'!H293</f>
        <v>-0.2</v>
      </c>
      <c r="I35" s="22">
        <f>'Sisend-Gen'!I293</f>
        <v>-0.2</v>
      </c>
      <c r="J35" s="22">
        <f>'Sisend-Gen'!J293</f>
        <v>-0.2</v>
      </c>
      <c r="K35" s="22">
        <f>'Sisend-Gen'!K293</f>
        <v>-0.2</v>
      </c>
      <c r="L35" s="22">
        <f>'Sisend-Gen'!L293</f>
        <v>-0.2</v>
      </c>
      <c r="M35" s="22">
        <f>'Sisend-Gen'!M293</f>
        <v>-0.2</v>
      </c>
      <c r="N35" s="22">
        <f>'Sisend-Gen'!N293</f>
        <v>-0.2</v>
      </c>
      <c r="O35" s="22">
        <f>'Sisend-Gen'!O293</f>
        <v>-0.2</v>
      </c>
      <c r="P35" s="1"/>
    </row>
    <row r="36" spans="1:16">
      <c r="A36" s="1" t="s">
        <v>352</v>
      </c>
      <c r="B36" s="1"/>
      <c r="C36" s="1"/>
      <c r="D36" s="1"/>
      <c r="E36" s="1"/>
      <c r="F36" s="31">
        <f t="shared" ref="F36:O36" si="7">F33*F35</f>
        <v>-3.1914893617021274E-2</v>
      </c>
      <c r="G36" s="31">
        <f t="shared" si="7"/>
        <v>-3.1914893617021274E-2</v>
      </c>
      <c r="H36" s="31">
        <f t="shared" si="7"/>
        <v>-3.1914893617021274E-2</v>
      </c>
      <c r="I36" s="31">
        <f t="shared" si="7"/>
        <v>-3.1914893617021274E-2</v>
      </c>
      <c r="J36" s="31">
        <f t="shared" si="7"/>
        <v>-3.1914893617021274E-2</v>
      </c>
      <c r="K36" s="31">
        <f t="shared" si="7"/>
        <v>-3.1914893617021274E-2</v>
      </c>
      <c r="L36" s="31">
        <f t="shared" si="7"/>
        <v>-3.1914893617021274E-2</v>
      </c>
      <c r="M36" s="31">
        <f t="shared" si="7"/>
        <v>-3.1914893617021274E-2</v>
      </c>
      <c r="N36" s="31">
        <f t="shared" si="7"/>
        <v>-3.1914893617021274E-2</v>
      </c>
      <c r="O36" s="31">
        <f t="shared" si="7"/>
        <v>-3.1914893617021274E-2</v>
      </c>
      <c r="P36" s="1"/>
    </row>
    <row r="37" spans="1:16">
      <c r="A37" s="1"/>
      <c r="B37" s="1"/>
      <c r="C37" s="1"/>
      <c r="D37" s="1"/>
      <c r="E37" s="1"/>
      <c r="F37" s="1"/>
      <c r="G37" s="1"/>
      <c r="H37" s="1"/>
      <c r="I37" s="1"/>
      <c r="J37" s="1"/>
      <c r="K37" s="1"/>
      <c r="L37" s="1"/>
      <c r="M37" s="1"/>
      <c r="N37" s="1"/>
      <c r="O37" s="1"/>
      <c r="P37" s="1"/>
    </row>
    <row r="38" spans="1:16">
      <c r="A38" s="1" t="s">
        <v>381</v>
      </c>
      <c r="B38" s="1"/>
      <c r="C38" s="1"/>
      <c r="D38" s="1"/>
      <c r="E38" s="1"/>
      <c r="F38" s="22">
        <f>'Sisend-Gen'!F41</f>
        <v>857803.32056194078</v>
      </c>
      <c r="G38" s="22">
        <f>'Sisend-Gen'!G41</f>
        <v>857803.32056194078</v>
      </c>
      <c r="H38" s="22">
        <f>'Sisend-Gen'!H41</f>
        <v>857803.32056194078</v>
      </c>
      <c r="I38" s="22">
        <f>'Sisend-Gen'!I41</f>
        <v>857803.32056194078</v>
      </c>
      <c r="J38" s="22">
        <f>'Sisend-Gen'!J41</f>
        <v>857803.32056194078</v>
      </c>
      <c r="K38" s="22">
        <f>'Sisend-Gen'!K41</f>
        <v>857803.32056194078</v>
      </c>
      <c r="L38" s="22">
        <f>'Sisend-Gen'!L41</f>
        <v>857803.32056194078</v>
      </c>
      <c r="M38" s="22">
        <f>'Sisend-Gen'!M41</f>
        <v>857803.32056194078</v>
      </c>
      <c r="N38" s="22">
        <f>'Sisend-Gen'!N41</f>
        <v>857803.32056194078</v>
      </c>
      <c r="O38" s="22">
        <f>'Sisend-Gen'!O41</f>
        <v>857803.32056194078</v>
      </c>
      <c r="P38" s="1" t="s">
        <v>40</v>
      </c>
    </row>
    <row r="39" spans="1:16">
      <c r="A39" s="1" t="s">
        <v>378</v>
      </c>
      <c r="B39" s="1"/>
      <c r="C39" s="1"/>
      <c r="D39" s="1"/>
      <c r="E39" s="1"/>
      <c r="F39" s="22">
        <f t="shared" ref="F39:O39" si="8">F38/(1+F36)</f>
        <v>886082.55091013666</v>
      </c>
      <c r="G39" s="22">
        <f t="shared" si="8"/>
        <v>886082.55091013666</v>
      </c>
      <c r="H39" s="22">
        <f t="shared" si="8"/>
        <v>886082.55091013666</v>
      </c>
      <c r="I39" s="22">
        <f t="shared" si="8"/>
        <v>886082.55091013666</v>
      </c>
      <c r="J39" s="22">
        <f t="shared" si="8"/>
        <v>886082.55091013666</v>
      </c>
      <c r="K39" s="22">
        <f t="shared" si="8"/>
        <v>886082.55091013666</v>
      </c>
      <c r="L39" s="22">
        <f t="shared" si="8"/>
        <v>886082.55091013666</v>
      </c>
      <c r="M39" s="22">
        <f t="shared" si="8"/>
        <v>886082.55091013666</v>
      </c>
      <c r="N39" s="22">
        <f t="shared" si="8"/>
        <v>886082.55091013666</v>
      </c>
      <c r="O39" s="22">
        <f t="shared" si="8"/>
        <v>886082.55091013666</v>
      </c>
      <c r="P39" s="1" t="s">
        <v>40</v>
      </c>
    </row>
    <row r="40" spans="1:16">
      <c r="A40" s="14" t="s">
        <v>355</v>
      </c>
      <c r="B40" s="14"/>
      <c r="C40" s="14"/>
      <c r="D40" s="14"/>
      <c r="E40" s="14"/>
      <c r="F40" s="32">
        <f t="shared" ref="F40:O40" si="9">F39-F38</f>
        <v>28279.230348195881</v>
      </c>
      <c r="G40" s="32">
        <f t="shared" si="9"/>
        <v>28279.230348195881</v>
      </c>
      <c r="H40" s="32">
        <f t="shared" si="9"/>
        <v>28279.230348195881</v>
      </c>
      <c r="I40" s="32">
        <f t="shared" si="9"/>
        <v>28279.230348195881</v>
      </c>
      <c r="J40" s="32">
        <f t="shared" si="9"/>
        <v>28279.230348195881</v>
      </c>
      <c r="K40" s="32">
        <f t="shared" si="9"/>
        <v>28279.230348195881</v>
      </c>
      <c r="L40" s="32">
        <f t="shared" si="9"/>
        <v>28279.230348195881</v>
      </c>
      <c r="M40" s="32">
        <f t="shared" si="9"/>
        <v>28279.230348195881</v>
      </c>
      <c r="N40" s="32">
        <f t="shared" si="9"/>
        <v>28279.230348195881</v>
      </c>
      <c r="O40" s="32">
        <f t="shared" si="9"/>
        <v>28279.230348195881</v>
      </c>
      <c r="P40" s="1" t="s">
        <v>40</v>
      </c>
    </row>
    <row r="41" spans="1:16">
      <c r="A41" s="1"/>
      <c r="B41" s="1"/>
      <c r="C41" s="1"/>
      <c r="D41" s="1"/>
      <c r="E41" s="1"/>
      <c r="F41" s="1"/>
      <c r="G41" s="1"/>
      <c r="H41" s="1"/>
      <c r="I41" s="1"/>
      <c r="J41" s="1"/>
      <c r="K41" s="1"/>
      <c r="L41" s="1"/>
      <c r="M41" s="1"/>
      <c r="N41" s="1"/>
      <c r="O41" s="1"/>
      <c r="P41" s="1"/>
    </row>
    <row r="42" spans="1:16">
      <c r="A42" s="14" t="s">
        <v>156</v>
      </c>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4" t="s">
        <v>47</v>
      </c>
      <c r="B44" s="1"/>
      <c r="C44" s="1"/>
      <c r="D44" s="1"/>
      <c r="E44" s="1"/>
      <c r="F44" s="1"/>
      <c r="G44" s="1"/>
      <c r="H44" s="1"/>
      <c r="I44" s="1"/>
      <c r="J44" s="1"/>
      <c r="K44" s="1"/>
      <c r="L44" s="1"/>
      <c r="M44" s="1"/>
      <c r="N44" s="1"/>
      <c r="O44" s="1"/>
      <c r="P44" s="1"/>
    </row>
    <row r="45" spans="1:16">
      <c r="A45" s="1"/>
      <c r="B45" s="1"/>
      <c r="C45" s="1"/>
      <c r="D45" s="1"/>
      <c r="E45" s="1"/>
      <c r="F45" s="1"/>
      <c r="G45" s="1"/>
      <c r="H45" s="1"/>
      <c r="I45" s="1"/>
      <c r="J45" s="1"/>
      <c r="K45" s="1"/>
      <c r="L45" s="1"/>
      <c r="M45" s="1"/>
      <c r="N45" s="1"/>
      <c r="O45" s="1"/>
      <c r="P45" s="1"/>
    </row>
    <row r="46" spans="1:16">
      <c r="A46" s="1" t="s">
        <v>360</v>
      </c>
      <c r="B46" s="1"/>
      <c r="C46" s="1"/>
      <c r="D46" s="1"/>
      <c r="E46" s="1"/>
      <c r="F46" s="22">
        <f>'Sisend-Gen'!F211</f>
        <v>109.60000000000001</v>
      </c>
      <c r="G46" s="22">
        <f>'Sisend-Gen'!G211</f>
        <v>109.60000000000001</v>
      </c>
      <c r="H46" s="22">
        <f>'Sisend-Gen'!H211</f>
        <v>109.60000000000001</v>
      </c>
      <c r="I46" s="22">
        <f>'Sisend-Gen'!I211</f>
        <v>109.60000000000001</v>
      </c>
      <c r="J46" s="22">
        <f>'Sisend-Gen'!J211</f>
        <v>109.60000000000001</v>
      </c>
      <c r="K46" s="22">
        <f>'Sisend-Gen'!K211</f>
        <v>109.60000000000001</v>
      </c>
      <c r="L46" s="22">
        <f>'Sisend-Gen'!L211</f>
        <v>109.60000000000001</v>
      </c>
      <c r="M46" s="22">
        <f>'Sisend-Gen'!M211</f>
        <v>109.60000000000001</v>
      </c>
      <c r="N46" s="22">
        <f>'Sisend-Gen'!N211</f>
        <v>109.60000000000001</v>
      </c>
      <c r="O46" s="22">
        <f>'Sisend-Gen'!O211</f>
        <v>109.60000000000001</v>
      </c>
      <c r="P46" s="1" t="s">
        <v>100</v>
      </c>
    </row>
    <row r="47" spans="1:16">
      <c r="A47" s="1" t="s">
        <v>347</v>
      </c>
      <c r="B47" s="1"/>
      <c r="C47" s="1"/>
      <c r="D47" s="1"/>
      <c r="E47" s="1"/>
      <c r="F47" s="22">
        <f>'Sisend-Gen'!F253</f>
        <v>82.2</v>
      </c>
      <c r="G47" s="22">
        <f>'Sisend-Gen'!G253</f>
        <v>82.2</v>
      </c>
      <c r="H47" s="22">
        <f>'Sisend-Gen'!H253</f>
        <v>82.2</v>
      </c>
      <c r="I47" s="22">
        <f>'Sisend-Gen'!I253</f>
        <v>82.2</v>
      </c>
      <c r="J47" s="22">
        <f>'Sisend-Gen'!J253</f>
        <v>82.2</v>
      </c>
      <c r="K47" s="22">
        <f>'Sisend-Gen'!K253</f>
        <v>82.2</v>
      </c>
      <c r="L47" s="22">
        <f>'Sisend-Gen'!L253</f>
        <v>82.2</v>
      </c>
      <c r="M47" s="22">
        <f>'Sisend-Gen'!M253</f>
        <v>82.2</v>
      </c>
      <c r="N47" s="22">
        <f>'Sisend-Gen'!N253</f>
        <v>82.2</v>
      </c>
      <c r="O47" s="22">
        <f>'Sisend-Gen'!O253</f>
        <v>82.2</v>
      </c>
      <c r="P47" s="1" t="s">
        <v>100</v>
      </c>
    </row>
    <row r="48" spans="1:16">
      <c r="A48" s="1" t="s">
        <v>361</v>
      </c>
      <c r="B48" s="1"/>
      <c r="C48" s="1"/>
      <c r="D48" s="1"/>
      <c r="E48" s="1"/>
      <c r="F48" s="22">
        <f t="shared" ref="F48:O48" si="10">F46-F47</f>
        <v>27.400000000000006</v>
      </c>
      <c r="G48" s="22">
        <f t="shared" si="10"/>
        <v>27.400000000000006</v>
      </c>
      <c r="H48" s="22">
        <f t="shared" si="10"/>
        <v>27.400000000000006</v>
      </c>
      <c r="I48" s="22">
        <f t="shared" si="10"/>
        <v>27.400000000000006</v>
      </c>
      <c r="J48" s="22">
        <f t="shared" si="10"/>
        <v>27.400000000000006</v>
      </c>
      <c r="K48" s="22">
        <f t="shared" si="10"/>
        <v>27.400000000000006</v>
      </c>
      <c r="L48" s="22">
        <f t="shared" si="10"/>
        <v>27.400000000000006</v>
      </c>
      <c r="M48" s="22">
        <f t="shared" si="10"/>
        <v>27.400000000000006</v>
      </c>
      <c r="N48" s="22">
        <f t="shared" si="10"/>
        <v>27.400000000000006</v>
      </c>
      <c r="O48" s="22">
        <f t="shared" si="10"/>
        <v>27.400000000000006</v>
      </c>
      <c r="P48" s="1" t="s">
        <v>100</v>
      </c>
    </row>
    <row r="49" spans="1:16">
      <c r="A49" s="1"/>
      <c r="B49" s="1"/>
      <c r="C49" s="1"/>
      <c r="D49" s="1"/>
      <c r="E49" s="1"/>
      <c r="F49" s="1"/>
      <c r="G49" s="1"/>
      <c r="H49" s="1"/>
      <c r="I49" s="1"/>
      <c r="J49" s="1"/>
      <c r="K49" s="1"/>
      <c r="L49" s="1"/>
      <c r="M49" s="1"/>
      <c r="N49" s="1"/>
      <c r="O49" s="1"/>
      <c r="P49" s="1"/>
    </row>
    <row r="50" spans="1:16">
      <c r="A50" s="1" t="s">
        <v>375</v>
      </c>
      <c r="B50" s="1"/>
      <c r="C50" s="1"/>
      <c r="D50" s="1"/>
      <c r="E50" s="1"/>
      <c r="F50" s="22">
        <f>'Sisend-Gen'!F169</f>
        <v>1330</v>
      </c>
      <c r="G50" s="22">
        <f>'Sisend-Gen'!G169</f>
        <v>1330</v>
      </c>
      <c r="H50" s="22">
        <f>'Sisend-Gen'!H169</f>
        <v>1330</v>
      </c>
      <c r="I50" s="22">
        <f>'Sisend-Gen'!I169</f>
        <v>1330</v>
      </c>
      <c r="J50" s="22">
        <f>'Sisend-Gen'!J169</f>
        <v>1330</v>
      </c>
      <c r="K50" s="22">
        <f>'Sisend-Gen'!K169</f>
        <v>1330</v>
      </c>
      <c r="L50" s="22">
        <f>'Sisend-Gen'!L169</f>
        <v>1330</v>
      </c>
      <c r="M50" s="22">
        <f>'Sisend-Gen'!M169</f>
        <v>1330</v>
      </c>
      <c r="N50" s="22">
        <f>'Sisend-Gen'!N169</f>
        <v>1330</v>
      </c>
      <c r="O50" s="22">
        <f>'Sisend-Gen'!O169</f>
        <v>1330</v>
      </c>
      <c r="P50" s="1" t="s">
        <v>100</v>
      </c>
    </row>
    <row r="51" spans="1:16">
      <c r="A51" s="1" t="s">
        <v>350</v>
      </c>
      <c r="B51" s="1"/>
      <c r="C51" s="1"/>
      <c r="D51" s="1"/>
      <c r="E51" s="1"/>
      <c r="F51" s="30">
        <f t="shared" ref="F51:O51" si="11">F48/F50</f>
        <v>2.0601503759398499E-2</v>
      </c>
      <c r="G51" s="30">
        <f t="shared" si="11"/>
        <v>2.0601503759398499E-2</v>
      </c>
      <c r="H51" s="30">
        <f t="shared" si="11"/>
        <v>2.0601503759398499E-2</v>
      </c>
      <c r="I51" s="30">
        <f t="shared" si="11"/>
        <v>2.0601503759398499E-2</v>
      </c>
      <c r="J51" s="30">
        <f t="shared" si="11"/>
        <v>2.0601503759398499E-2</v>
      </c>
      <c r="K51" s="30">
        <f t="shared" si="11"/>
        <v>2.0601503759398499E-2</v>
      </c>
      <c r="L51" s="30">
        <f t="shared" si="11"/>
        <v>2.0601503759398499E-2</v>
      </c>
      <c r="M51" s="30">
        <f t="shared" si="11"/>
        <v>2.0601503759398499E-2</v>
      </c>
      <c r="N51" s="30">
        <f t="shared" si="11"/>
        <v>2.0601503759398499E-2</v>
      </c>
      <c r="O51" s="30">
        <f t="shared" si="11"/>
        <v>2.0601503759398499E-2</v>
      </c>
      <c r="P51" s="1"/>
    </row>
    <row r="52" spans="1:16">
      <c r="A52" s="1"/>
      <c r="B52" s="1"/>
      <c r="C52" s="1"/>
      <c r="D52" s="1"/>
      <c r="E52" s="1"/>
      <c r="F52" s="1"/>
      <c r="G52" s="1"/>
      <c r="H52" s="1"/>
      <c r="I52" s="1"/>
      <c r="J52" s="1"/>
      <c r="K52" s="1"/>
      <c r="L52" s="1"/>
      <c r="M52" s="1"/>
      <c r="N52" s="1"/>
      <c r="O52" s="1"/>
      <c r="P52" s="1"/>
    </row>
    <row r="53" spans="1:16">
      <c r="A53" s="1" t="s">
        <v>376</v>
      </c>
      <c r="B53" s="1"/>
      <c r="C53" s="1"/>
      <c r="D53" s="1"/>
      <c r="E53" s="1"/>
      <c r="F53" s="22">
        <f>'Sisend-Gen'!F293</f>
        <v>-0.2</v>
      </c>
      <c r="G53" s="22">
        <f>'Sisend-Gen'!G293</f>
        <v>-0.2</v>
      </c>
      <c r="H53" s="22">
        <f>'Sisend-Gen'!H293</f>
        <v>-0.2</v>
      </c>
      <c r="I53" s="22">
        <f>'Sisend-Gen'!I293</f>
        <v>-0.2</v>
      </c>
      <c r="J53" s="22">
        <f>'Sisend-Gen'!J293</f>
        <v>-0.2</v>
      </c>
      <c r="K53" s="22">
        <f>'Sisend-Gen'!K293</f>
        <v>-0.2</v>
      </c>
      <c r="L53" s="22">
        <f>'Sisend-Gen'!L293</f>
        <v>-0.2</v>
      </c>
      <c r="M53" s="22">
        <f>'Sisend-Gen'!M293</f>
        <v>-0.2</v>
      </c>
      <c r="N53" s="22">
        <f>'Sisend-Gen'!N293</f>
        <v>-0.2</v>
      </c>
      <c r="O53" s="22">
        <f>'Sisend-Gen'!O293</f>
        <v>-0.2</v>
      </c>
      <c r="P53" s="1"/>
    </row>
    <row r="54" spans="1:16">
      <c r="A54" s="1" t="s">
        <v>352</v>
      </c>
      <c r="B54" s="1"/>
      <c r="C54" s="1"/>
      <c r="D54" s="1"/>
      <c r="E54" s="1"/>
      <c r="F54" s="31">
        <f t="shared" ref="F54:O54" si="12">F51*F53</f>
        <v>-4.1203007518797003E-3</v>
      </c>
      <c r="G54" s="31">
        <f t="shared" si="12"/>
        <v>-4.1203007518797003E-3</v>
      </c>
      <c r="H54" s="31">
        <f t="shared" si="12"/>
        <v>-4.1203007518797003E-3</v>
      </c>
      <c r="I54" s="31">
        <f t="shared" si="12"/>
        <v>-4.1203007518797003E-3</v>
      </c>
      <c r="J54" s="31">
        <f t="shared" si="12"/>
        <v>-4.1203007518797003E-3</v>
      </c>
      <c r="K54" s="31">
        <f t="shared" si="12"/>
        <v>-4.1203007518797003E-3</v>
      </c>
      <c r="L54" s="31">
        <f t="shared" si="12"/>
        <v>-4.1203007518797003E-3</v>
      </c>
      <c r="M54" s="31">
        <f t="shared" si="12"/>
        <v>-4.1203007518797003E-3</v>
      </c>
      <c r="N54" s="31">
        <f t="shared" si="12"/>
        <v>-4.1203007518797003E-3</v>
      </c>
      <c r="O54" s="31">
        <f t="shared" si="12"/>
        <v>-4.1203007518797003E-3</v>
      </c>
      <c r="P54" s="1"/>
    </row>
    <row r="55" spans="1:16">
      <c r="A55" s="1"/>
      <c r="B55" s="1"/>
      <c r="C55" s="1"/>
      <c r="D55" s="1"/>
      <c r="E55" s="1"/>
      <c r="F55" s="1"/>
      <c r="G55" s="1"/>
      <c r="H55" s="1"/>
      <c r="I55" s="1"/>
      <c r="J55" s="1"/>
      <c r="K55" s="1"/>
      <c r="L55" s="1"/>
      <c r="M55" s="1"/>
      <c r="N55" s="1"/>
      <c r="O55" s="1"/>
      <c r="P55" s="1"/>
    </row>
    <row r="56" spans="1:16">
      <c r="A56" s="1" t="s">
        <v>377</v>
      </c>
      <c r="B56" s="1"/>
      <c r="C56" s="1"/>
      <c r="D56" s="1"/>
      <c r="E56" s="1"/>
      <c r="F56" s="22">
        <f>'Sisend-Gen'!F40</f>
        <v>2295530.0127713922</v>
      </c>
      <c r="G56" s="22">
        <f>'Sisend-Gen'!G40</f>
        <v>2295530.0127713922</v>
      </c>
      <c r="H56" s="22">
        <f>'Sisend-Gen'!H40</f>
        <v>2295530.0127713922</v>
      </c>
      <c r="I56" s="22">
        <f>'Sisend-Gen'!I40</f>
        <v>2295530.0127713922</v>
      </c>
      <c r="J56" s="22">
        <f>'Sisend-Gen'!J40</f>
        <v>2295530.0127713922</v>
      </c>
      <c r="K56" s="22">
        <f>'Sisend-Gen'!K40</f>
        <v>2295530.0127713922</v>
      </c>
      <c r="L56" s="22">
        <f>'Sisend-Gen'!L40</f>
        <v>2295530.0127713922</v>
      </c>
      <c r="M56" s="22">
        <f>'Sisend-Gen'!M40</f>
        <v>2295530.0127713922</v>
      </c>
      <c r="N56" s="22">
        <f>'Sisend-Gen'!N40</f>
        <v>2295530.0127713922</v>
      </c>
      <c r="O56" s="22">
        <f>'Sisend-Gen'!O40</f>
        <v>2295530.0127713922</v>
      </c>
      <c r="P56" s="1" t="s">
        <v>40</v>
      </c>
    </row>
    <row r="57" spans="1:16">
      <c r="A57" s="1" t="s">
        <v>378</v>
      </c>
      <c r="B57" s="1"/>
      <c r="C57" s="1"/>
      <c r="D57" s="1"/>
      <c r="E57" s="1"/>
      <c r="F57" s="22">
        <f t="shared" ref="F57:O57" si="13">F56/(1+F54)</f>
        <v>2305027.4189789146</v>
      </c>
      <c r="G57" s="22">
        <f t="shared" si="13"/>
        <v>2305027.4189789146</v>
      </c>
      <c r="H57" s="22">
        <f t="shared" si="13"/>
        <v>2305027.4189789146</v>
      </c>
      <c r="I57" s="22">
        <f t="shared" si="13"/>
        <v>2305027.4189789146</v>
      </c>
      <c r="J57" s="22">
        <f t="shared" si="13"/>
        <v>2305027.4189789146</v>
      </c>
      <c r="K57" s="22">
        <f t="shared" si="13"/>
        <v>2305027.4189789146</v>
      </c>
      <c r="L57" s="22">
        <f t="shared" si="13"/>
        <v>2305027.4189789146</v>
      </c>
      <c r="M57" s="22">
        <f t="shared" si="13"/>
        <v>2305027.4189789146</v>
      </c>
      <c r="N57" s="22">
        <f t="shared" si="13"/>
        <v>2305027.4189789146</v>
      </c>
      <c r="O57" s="22">
        <f t="shared" si="13"/>
        <v>2305027.4189789146</v>
      </c>
      <c r="P57" s="1" t="s">
        <v>40</v>
      </c>
    </row>
    <row r="58" spans="1:16">
      <c r="A58" s="14" t="s">
        <v>355</v>
      </c>
      <c r="B58" s="14"/>
      <c r="C58" s="14"/>
      <c r="D58" s="14"/>
      <c r="E58" s="14"/>
      <c r="F58" s="32">
        <f t="shared" ref="F58:O58" si="14">F57-F56</f>
        <v>9497.4062075223774</v>
      </c>
      <c r="G58" s="32">
        <f t="shared" si="14"/>
        <v>9497.4062075223774</v>
      </c>
      <c r="H58" s="32">
        <f t="shared" si="14"/>
        <v>9497.4062075223774</v>
      </c>
      <c r="I58" s="32">
        <f t="shared" si="14"/>
        <v>9497.4062075223774</v>
      </c>
      <c r="J58" s="32">
        <f t="shared" si="14"/>
        <v>9497.4062075223774</v>
      </c>
      <c r="K58" s="32">
        <f t="shared" si="14"/>
        <v>9497.4062075223774</v>
      </c>
      <c r="L58" s="32">
        <f t="shared" si="14"/>
        <v>9497.4062075223774</v>
      </c>
      <c r="M58" s="32">
        <f t="shared" si="14"/>
        <v>9497.4062075223774</v>
      </c>
      <c r="N58" s="32">
        <f t="shared" si="14"/>
        <v>9497.4062075223774</v>
      </c>
      <c r="O58" s="32">
        <f t="shared" si="14"/>
        <v>9497.4062075223774</v>
      </c>
      <c r="P58" s="1" t="s">
        <v>40</v>
      </c>
    </row>
    <row r="59" spans="1:16">
      <c r="A59" s="1"/>
      <c r="B59" s="1"/>
      <c r="C59" s="1"/>
      <c r="D59" s="1"/>
      <c r="E59" s="1"/>
      <c r="F59" s="1"/>
      <c r="G59" s="1"/>
      <c r="H59" s="1"/>
      <c r="I59" s="1"/>
      <c r="J59" s="1"/>
      <c r="K59" s="1"/>
      <c r="L59" s="1"/>
      <c r="M59" s="1"/>
      <c r="N59" s="1"/>
      <c r="O59" s="1"/>
      <c r="P59" s="1"/>
    </row>
    <row r="60" spans="1:16">
      <c r="A60" s="14" t="s">
        <v>48</v>
      </c>
      <c r="B60" s="1"/>
      <c r="C60" s="1"/>
      <c r="D60" s="1"/>
      <c r="E60" s="1"/>
      <c r="F60" s="1"/>
      <c r="G60" s="1"/>
      <c r="H60" s="1"/>
      <c r="I60" s="1"/>
      <c r="J60" s="1"/>
      <c r="K60" s="1"/>
      <c r="L60" s="1"/>
      <c r="M60" s="1"/>
      <c r="N60" s="1"/>
      <c r="O60" s="1"/>
      <c r="P60" s="1"/>
    </row>
    <row r="61" spans="1:16">
      <c r="A61" s="1"/>
      <c r="B61" s="1"/>
      <c r="C61" s="1"/>
      <c r="D61" s="1"/>
      <c r="E61" s="1"/>
      <c r="F61" s="1"/>
      <c r="G61" s="1"/>
      <c r="H61" s="1"/>
      <c r="I61" s="1"/>
      <c r="J61" s="1"/>
      <c r="K61" s="1"/>
      <c r="L61" s="1"/>
      <c r="M61" s="1"/>
      <c r="N61" s="1"/>
      <c r="O61" s="1"/>
      <c r="P61" s="1"/>
    </row>
    <row r="62" spans="1:16">
      <c r="A62" s="1" t="s">
        <v>360</v>
      </c>
      <c r="B62" s="1"/>
      <c r="C62" s="1"/>
      <c r="D62" s="1"/>
      <c r="E62" s="1"/>
      <c r="F62" s="22">
        <f>'Sisend-Gen'!F213</f>
        <v>0</v>
      </c>
      <c r="G62" s="22">
        <f>'Sisend-Gen'!G213</f>
        <v>0</v>
      </c>
      <c r="H62" s="22">
        <f>'Sisend-Gen'!H213</f>
        <v>0</v>
      </c>
      <c r="I62" s="22">
        <f>'Sisend-Gen'!I213</f>
        <v>0</v>
      </c>
      <c r="J62" s="22">
        <f>'Sisend-Gen'!J213</f>
        <v>0</v>
      </c>
      <c r="K62" s="22">
        <f>'Sisend-Gen'!K213</f>
        <v>0</v>
      </c>
      <c r="L62" s="22">
        <f>'Sisend-Gen'!L213</f>
        <v>0</v>
      </c>
      <c r="M62" s="22">
        <f>'Sisend-Gen'!M213</f>
        <v>0</v>
      </c>
      <c r="N62" s="22">
        <f>'Sisend-Gen'!N213</f>
        <v>0</v>
      </c>
      <c r="O62" s="22">
        <f>'Sisend-Gen'!O213</f>
        <v>0</v>
      </c>
      <c r="P62" s="1" t="s">
        <v>100</v>
      </c>
    </row>
    <row r="63" spans="1:16">
      <c r="A63" s="1" t="s">
        <v>347</v>
      </c>
      <c r="B63" s="1"/>
      <c r="C63" s="1"/>
      <c r="D63" s="1"/>
      <c r="E63" s="1"/>
      <c r="F63" s="22">
        <f>'Sisend-Gen'!F255</f>
        <v>0</v>
      </c>
      <c r="G63" s="22">
        <f>'Sisend-Gen'!G255</f>
        <v>0</v>
      </c>
      <c r="H63" s="22">
        <f>'Sisend-Gen'!H255</f>
        <v>0</v>
      </c>
      <c r="I63" s="22">
        <f>'Sisend-Gen'!I255</f>
        <v>0</v>
      </c>
      <c r="J63" s="22">
        <f>'Sisend-Gen'!J255</f>
        <v>0</v>
      </c>
      <c r="K63" s="22">
        <f>'Sisend-Gen'!K255</f>
        <v>0</v>
      </c>
      <c r="L63" s="22">
        <f>'Sisend-Gen'!L255</f>
        <v>0</v>
      </c>
      <c r="M63" s="22">
        <f>'Sisend-Gen'!M255</f>
        <v>0</v>
      </c>
      <c r="N63" s="22">
        <f>'Sisend-Gen'!N255</f>
        <v>0</v>
      </c>
      <c r="O63" s="22">
        <f>'Sisend-Gen'!O255</f>
        <v>0</v>
      </c>
      <c r="P63" s="1" t="s">
        <v>100</v>
      </c>
    </row>
    <row r="64" spans="1:16">
      <c r="A64" s="1" t="s">
        <v>361</v>
      </c>
      <c r="B64" s="1"/>
      <c r="C64" s="1"/>
      <c r="D64" s="1"/>
      <c r="E64" s="1"/>
      <c r="F64" s="22">
        <f t="shared" ref="F64:O64" si="15">F62-F63</f>
        <v>0</v>
      </c>
      <c r="G64" s="22">
        <f t="shared" si="15"/>
        <v>0</v>
      </c>
      <c r="H64" s="22">
        <f t="shared" si="15"/>
        <v>0</v>
      </c>
      <c r="I64" s="22">
        <f t="shared" si="15"/>
        <v>0</v>
      </c>
      <c r="J64" s="22">
        <f t="shared" si="15"/>
        <v>0</v>
      </c>
      <c r="K64" s="22">
        <f t="shared" si="15"/>
        <v>0</v>
      </c>
      <c r="L64" s="22">
        <f t="shared" si="15"/>
        <v>0</v>
      </c>
      <c r="M64" s="22">
        <f t="shared" si="15"/>
        <v>0</v>
      </c>
      <c r="N64" s="22">
        <f t="shared" si="15"/>
        <v>0</v>
      </c>
      <c r="O64" s="22">
        <f t="shared" si="15"/>
        <v>0</v>
      </c>
      <c r="P64" s="1" t="s">
        <v>100</v>
      </c>
    </row>
    <row r="65" spans="1:16">
      <c r="A65" s="1"/>
      <c r="B65" s="1"/>
      <c r="C65" s="1"/>
      <c r="D65" s="1"/>
      <c r="E65" s="1"/>
      <c r="F65" s="1"/>
      <c r="G65" s="1"/>
      <c r="H65" s="1"/>
      <c r="I65" s="1"/>
      <c r="J65" s="1"/>
      <c r="K65" s="1"/>
      <c r="L65" s="1"/>
      <c r="M65" s="1"/>
      <c r="N65" s="1"/>
      <c r="O65" s="1"/>
      <c r="P65" s="1"/>
    </row>
    <row r="66" spans="1:16">
      <c r="A66" s="1" t="s">
        <v>380</v>
      </c>
      <c r="B66" s="1"/>
      <c r="C66" s="1"/>
      <c r="D66" s="1"/>
      <c r="E66" s="1"/>
      <c r="F66" s="22">
        <f>'Sisend-Gen'!F170</f>
        <v>1278.4000000000001</v>
      </c>
      <c r="G66" s="22">
        <f>'Sisend-Gen'!G170</f>
        <v>1278.4000000000001</v>
      </c>
      <c r="H66" s="22">
        <f>'Sisend-Gen'!H170</f>
        <v>1278.4000000000001</v>
      </c>
      <c r="I66" s="22">
        <f>'Sisend-Gen'!I170</f>
        <v>1278.4000000000001</v>
      </c>
      <c r="J66" s="22">
        <f>'Sisend-Gen'!J170</f>
        <v>1278.4000000000001</v>
      </c>
      <c r="K66" s="22">
        <f>'Sisend-Gen'!K170</f>
        <v>1278.4000000000001</v>
      </c>
      <c r="L66" s="22">
        <f>'Sisend-Gen'!L170</f>
        <v>1278.4000000000001</v>
      </c>
      <c r="M66" s="22">
        <f>'Sisend-Gen'!M170</f>
        <v>1278.4000000000001</v>
      </c>
      <c r="N66" s="22">
        <f>'Sisend-Gen'!N170</f>
        <v>1278.4000000000001</v>
      </c>
      <c r="O66" s="22">
        <f>'Sisend-Gen'!O170</f>
        <v>1278.4000000000001</v>
      </c>
      <c r="P66" s="1" t="s">
        <v>100</v>
      </c>
    </row>
    <row r="67" spans="1:16">
      <c r="A67" s="1" t="s">
        <v>350</v>
      </c>
      <c r="B67" s="1"/>
      <c r="C67" s="1"/>
      <c r="D67" s="1"/>
      <c r="E67" s="1"/>
      <c r="F67" s="22">
        <f t="shared" ref="F67:O67" si="16">F64/F66</f>
        <v>0</v>
      </c>
      <c r="G67" s="22">
        <f t="shared" si="16"/>
        <v>0</v>
      </c>
      <c r="H67" s="22">
        <f t="shared" si="16"/>
        <v>0</v>
      </c>
      <c r="I67" s="22">
        <f t="shared" si="16"/>
        <v>0</v>
      </c>
      <c r="J67" s="22">
        <f t="shared" si="16"/>
        <v>0</v>
      </c>
      <c r="K67" s="22">
        <f t="shared" si="16"/>
        <v>0</v>
      </c>
      <c r="L67" s="22">
        <f t="shared" si="16"/>
        <v>0</v>
      </c>
      <c r="M67" s="22">
        <f t="shared" si="16"/>
        <v>0</v>
      </c>
      <c r="N67" s="22">
        <f t="shared" si="16"/>
        <v>0</v>
      </c>
      <c r="O67" s="22">
        <f t="shared" si="16"/>
        <v>0</v>
      </c>
      <c r="P67" s="1"/>
    </row>
    <row r="68" spans="1:16">
      <c r="A68" s="1"/>
      <c r="B68" s="1"/>
      <c r="C68" s="1"/>
      <c r="D68" s="1"/>
      <c r="E68" s="1"/>
      <c r="F68" s="1"/>
      <c r="G68" s="1"/>
      <c r="H68" s="1"/>
      <c r="I68" s="1"/>
      <c r="J68" s="1"/>
      <c r="K68" s="1"/>
      <c r="L68" s="1"/>
      <c r="M68" s="1"/>
      <c r="N68" s="1"/>
      <c r="O68" s="1"/>
      <c r="P68" s="1"/>
    </row>
    <row r="69" spans="1:16">
      <c r="A69" s="1" t="s">
        <v>376</v>
      </c>
      <c r="B69" s="1"/>
      <c r="C69" s="1"/>
      <c r="D69" s="1"/>
      <c r="E69" s="1"/>
      <c r="F69" s="18">
        <f>'Sisend-Gen'!F293</f>
        <v>-0.2</v>
      </c>
      <c r="G69" s="18">
        <f>'Sisend-Gen'!G293</f>
        <v>-0.2</v>
      </c>
      <c r="H69" s="18">
        <f>'Sisend-Gen'!H293</f>
        <v>-0.2</v>
      </c>
      <c r="I69" s="18">
        <f>'Sisend-Gen'!I293</f>
        <v>-0.2</v>
      </c>
      <c r="J69" s="18">
        <f>'Sisend-Gen'!J293</f>
        <v>-0.2</v>
      </c>
      <c r="K69" s="18">
        <f>'Sisend-Gen'!K293</f>
        <v>-0.2</v>
      </c>
      <c r="L69" s="18">
        <f>'Sisend-Gen'!L293</f>
        <v>-0.2</v>
      </c>
      <c r="M69" s="18">
        <f>'Sisend-Gen'!M293</f>
        <v>-0.2</v>
      </c>
      <c r="N69" s="18">
        <f>'Sisend-Gen'!N293</f>
        <v>-0.2</v>
      </c>
      <c r="O69" s="18">
        <f>'Sisend-Gen'!O293</f>
        <v>-0.2</v>
      </c>
      <c r="P69" s="1"/>
    </row>
    <row r="70" spans="1:16">
      <c r="A70" s="1" t="s">
        <v>352</v>
      </c>
      <c r="B70" s="1"/>
      <c r="C70" s="1"/>
      <c r="D70" s="1"/>
      <c r="E70" s="1"/>
      <c r="F70" s="31">
        <f t="shared" ref="F70:O70" si="17">F67*F69</f>
        <v>0</v>
      </c>
      <c r="G70" s="31">
        <f t="shared" si="17"/>
        <v>0</v>
      </c>
      <c r="H70" s="31">
        <f t="shared" si="17"/>
        <v>0</v>
      </c>
      <c r="I70" s="31">
        <f t="shared" si="17"/>
        <v>0</v>
      </c>
      <c r="J70" s="31">
        <f t="shared" si="17"/>
        <v>0</v>
      </c>
      <c r="K70" s="31">
        <f t="shared" si="17"/>
        <v>0</v>
      </c>
      <c r="L70" s="31">
        <f t="shared" si="17"/>
        <v>0</v>
      </c>
      <c r="M70" s="31">
        <f t="shared" si="17"/>
        <v>0</v>
      </c>
      <c r="N70" s="31">
        <f t="shared" si="17"/>
        <v>0</v>
      </c>
      <c r="O70" s="31">
        <f t="shared" si="17"/>
        <v>0</v>
      </c>
      <c r="P70" s="1"/>
    </row>
    <row r="71" spans="1:16">
      <c r="A71" s="1"/>
      <c r="B71" s="1"/>
      <c r="C71" s="1"/>
      <c r="D71" s="1"/>
      <c r="E71" s="1"/>
      <c r="F71" s="1"/>
      <c r="G71" s="1"/>
      <c r="H71" s="1"/>
      <c r="I71" s="1"/>
      <c r="J71" s="1"/>
      <c r="K71" s="1"/>
      <c r="L71" s="1"/>
      <c r="M71" s="1"/>
      <c r="N71" s="1"/>
      <c r="O71" s="1"/>
      <c r="P71" s="1"/>
    </row>
    <row r="72" spans="1:16">
      <c r="A72" s="1" t="s">
        <v>381</v>
      </c>
      <c r="B72" s="1"/>
      <c r="C72" s="1"/>
      <c r="D72" s="1"/>
      <c r="E72" s="1"/>
      <c r="F72" s="22">
        <f>'Sisend-Gen'!F41</f>
        <v>857803.32056194078</v>
      </c>
      <c r="G72" s="22">
        <f>'Sisend-Gen'!G41</f>
        <v>857803.32056194078</v>
      </c>
      <c r="H72" s="22">
        <f>'Sisend-Gen'!H41</f>
        <v>857803.32056194078</v>
      </c>
      <c r="I72" s="22">
        <f>'Sisend-Gen'!I41</f>
        <v>857803.32056194078</v>
      </c>
      <c r="J72" s="22">
        <f>'Sisend-Gen'!J41</f>
        <v>857803.32056194078</v>
      </c>
      <c r="K72" s="22">
        <f>'Sisend-Gen'!K41</f>
        <v>857803.32056194078</v>
      </c>
      <c r="L72" s="22">
        <f>'Sisend-Gen'!L41</f>
        <v>857803.32056194078</v>
      </c>
      <c r="M72" s="22">
        <f>'Sisend-Gen'!M41</f>
        <v>857803.32056194078</v>
      </c>
      <c r="N72" s="22">
        <f>'Sisend-Gen'!N41</f>
        <v>857803.32056194078</v>
      </c>
      <c r="O72" s="22">
        <f>'Sisend-Gen'!O41</f>
        <v>857803.32056194078</v>
      </c>
      <c r="P72" s="1" t="s">
        <v>40</v>
      </c>
    </row>
    <row r="73" spans="1:16">
      <c r="A73" s="1" t="s">
        <v>378</v>
      </c>
      <c r="B73" s="1"/>
      <c r="C73" s="1"/>
      <c r="D73" s="1"/>
      <c r="E73" s="1"/>
      <c r="F73" s="22">
        <f t="shared" ref="F73:O73" si="18">F72/(1+F70)</f>
        <v>857803.32056194078</v>
      </c>
      <c r="G73" s="22">
        <f t="shared" si="18"/>
        <v>857803.32056194078</v>
      </c>
      <c r="H73" s="22">
        <f t="shared" si="18"/>
        <v>857803.32056194078</v>
      </c>
      <c r="I73" s="22">
        <f t="shared" si="18"/>
        <v>857803.32056194078</v>
      </c>
      <c r="J73" s="22">
        <f t="shared" si="18"/>
        <v>857803.32056194078</v>
      </c>
      <c r="K73" s="22">
        <f t="shared" si="18"/>
        <v>857803.32056194078</v>
      </c>
      <c r="L73" s="22">
        <f t="shared" si="18"/>
        <v>857803.32056194078</v>
      </c>
      <c r="M73" s="22">
        <f t="shared" si="18"/>
        <v>857803.32056194078</v>
      </c>
      <c r="N73" s="22">
        <f t="shared" si="18"/>
        <v>857803.32056194078</v>
      </c>
      <c r="O73" s="22">
        <f t="shared" si="18"/>
        <v>857803.32056194078</v>
      </c>
      <c r="P73" s="1" t="s">
        <v>40</v>
      </c>
    </row>
    <row r="74" spans="1:16">
      <c r="A74" s="14" t="s">
        <v>355</v>
      </c>
      <c r="B74" s="14"/>
      <c r="C74" s="14"/>
      <c r="D74" s="14"/>
      <c r="E74" s="14"/>
      <c r="F74" s="32">
        <f t="shared" ref="F74:O74" si="19">F73-F72</f>
        <v>0</v>
      </c>
      <c r="G74" s="32">
        <f t="shared" si="19"/>
        <v>0</v>
      </c>
      <c r="H74" s="32">
        <f t="shared" si="19"/>
        <v>0</v>
      </c>
      <c r="I74" s="32">
        <f t="shared" si="19"/>
        <v>0</v>
      </c>
      <c r="J74" s="32">
        <f t="shared" si="19"/>
        <v>0</v>
      </c>
      <c r="K74" s="32">
        <f t="shared" si="19"/>
        <v>0</v>
      </c>
      <c r="L74" s="32">
        <f t="shared" si="19"/>
        <v>0</v>
      </c>
      <c r="M74" s="32">
        <f t="shared" si="19"/>
        <v>0</v>
      </c>
      <c r="N74" s="32">
        <f t="shared" si="19"/>
        <v>0</v>
      </c>
      <c r="O74" s="32">
        <f t="shared" si="19"/>
        <v>0</v>
      </c>
      <c r="P74" s="1" t="s">
        <v>40</v>
      </c>
    </row>
    <row r="75" spans="1:16">
      <c r="A75" s="1"/>
      <c r="B75" s="1"/>
      <c r="C75" s="1"/>
      <c r="D75" s="1"/>
      <c r="E75" s="1"/>
      <c r="F75" s="1"/>
      <c r="G75" s="1"/>
      <c r="H75" s="1"/>
      <c r="I75" s="1"/>
      <c r="J75" s="1"/>
      <c r="K75" s="1"/>
      <c r="L75" s="1"/>
      <c r="M75" s="1"/>
      <c r="N75" s="1"/>
      <c r="O75" s="1"/>
      <c r="P75" s="1"/>
    </row>
    <row r="76" spans="1:16">
      <c r="A76" s="14" t="s">
        <v>362</v>
      </c>
      <c r="B76" s="1"/>
      <c r="C76" s="1"/>
      <c r="D76" s="1"/>
      <c r="E76" s="1"/>
      <c r="F76" s="1"/>
      <c r="G76" s="1"/>
      <c r="H76" s="1"/>
      <c r="I76" s="1"/>
      <c r="J76" s="1"/>
      <c r="K76" s="1"/>
      <c r="L76" s="1"/>
      <c r="M76" s="1"/>
      <c r="N76" s="1"/>
      <c r="O76" s="1"/>
      <c r="P76" s="1"/>
    </row>
    <row r="77" spans="1:16">
      <c r="A77" s="1"/>
      <c r="B77" s="1"/>
      <c r="C77" s="1"/>
      <c r="D77" s="1"/>
      <c r="E77" s="1"/>
      <c r="F77" s="1"/>
      <c r="G77" s="1"/>
      <c r="H77" s="1"/>
      <c r="I77" s="1"/>
      <c r="J77" s="1"/>
      <c r="K77" s="1"/>
      <c r="L77" s="1"/>
      <c r="M77" s="1"/>
      <c r="N77" s="1"/>
      <c r="O77" s="1"/>
      <c r="P77" s="1"/>
    </row>
    <row r="78" spans="1:16">
      <c r="A78" s="1" t="s">
        <v>363</v>
      </c>
      <c r="B78" s="1"/>
      <c r="C78" s="1"/>
      <c r="D78" s="1"/>
      <c r="E78" s="1"/>
      <c r="F78" s="22">
        <f t="shared" ref="F78:O78" si="20">F24</f>
        <v>72647.862644331995</v>
      </c>
      <c r="G78" s="22">
        <f t="shared" si="20"/>
        <v>72647.862644331995</v>
      </c>
      <c r="H78" s="22">
        <f t="shared" si="20"/>
        <v>72647.862644331995</v>
      </c>
      <c r="I78" s="22">
        <f t="shared" si="20"/>
        <v>72647.862644331995</v>
      </c>
      <c r="J78" s="22">
        <f t="shared" si="20"/>
        <v>72647.862644331995</v>
      </c>
      <c r="K78" s="22">
        <f t="shared" si="20"/>
        <v>72647.862644331995</v>
      </c>
      <c r="L78" s="22">
        <f t="shared" si="20"/>
        <v>72647.862644331995</v>
      </c>
      <c r="M78" s="22">
        <f t="shared" si="20"/>
        <v>72647.862644331995</v>
      </c>
      <c r="N78" s="22">
        <f t="shared" si="20"/>
        <v>72647.862644331995</v>
      </c>
      <c r="O78" s="22">
        <f t="shared" si="20"/>
        <v>72647.862644331995</v>
      </c>
      <c r="P78" s="1" t="s">
        <v>40</v>
      </c>
    </row>
    <row r="79" spans="1:16">
      <c r="A79" s="1" t="s">
        <v>382</v>
      </c>
      <c r="B79" s="1"/>
      <c r="C79" s="1"/>
      <c r="D79" s="1"/>
      <c r="E79" s="1"/>
      <c r="F79" s="22">
        <f t="shared" ref="F79:O79" si="21">F40</f>
        <v>28279.230348195881</v>
      </c>
      <c r="G79" s="22">
        <f t="shared" si="21"/>
        <v>28279.230348195881</v>
      </c>
      <c r="H79" s="22">
        <f t="shared" si="21"/>
        <v>28279.230348195881</v>
      </c>
      <c r="I79" s="22">
        <f t="shared" si="21"/>
        <v>28279.230348195881</v>
      </c>
      <c r="J79" s="22">
        <f t="shared" si="21"/>
        <v>28279.230348195881</v>
      </c>
      <c r="K79" s="22">
        <f t="shared" si="21"/>
        <v>28279.230348195881</v>
      </c>
      <c r="L79" s="22">
        <f t="shared" si="21"/>
        <v>28279.230348195881</v>
      </c>
      <c r="M79" s="22">
        <f t="shared" si="21"/>
        <v>28279.230348195881</v>
      </c>
      <c r="N79" s="22">
        <f t="shared" si="21"/>
        <v>28279.230348195881</v>
      </c>
      <c r="O79" s="22">
        <f t="shared" si="21"/>
        <v>28279.230348195881</v>
      </c>
      <c r="P79" s="1" t="s">
        <v>40</v>
      </c>
    </row>
    <row r="80" spans="1:16">
      <c r="A80" s="1" t="s">
        <v>366</v>
      </c>
      <c r="B80" s="1"/>
      <c r="C80" s="1"/>
      <c r="D80" s="1"/>
      <c r="E80" s="1"/>
      <c r="F80" s="22">
        <f t="shared" ref="F80:O80" si="22">F58</f>
        <v>9497.4062075223774</v>
      </c>
      <c r="G80" s="22">
        <f t="shared" si="22"/>
        <v>9497.4062075223774</v>
      </c>
      <c r="H80" s="22">
        <f t="shared" si="22"/>
        <v>9497.4062075223774</v>
      </c>
      <c r="I80" s="22">
        <f t="shared" si="22"/>
        <v>9497.4062075223774</v>
      </c>
      <c r="J80" s="22">
        <f t="shared" si="22"/>
        <v>9497.4062075223774</v>
      </c>
      <c r="K80" s="22">
        <f t="shared" si="22"/>
        <v>9497.4062075223774</v>
      </c>
      <c r="L80" s="22">
        <f t="shared" si="22"/>
        <v>9497.4062075223774</v>
      </c>
      <c r="M80" s="22">
        <f t="shared" si="22"/>
        <v>9497.4062075223774</v>
      </c>
      <c r="N80" s="22">
        <f t="shared" si="22"/>
        <v>9497.4062075223774</v>
      </c>
      <c r="O80" s="22">
        <f t="shared" si="22"/>
        <v>9497.4062075223774</v>
      </c>
      <c r="P80" s="1" t="s">
        <v>40</v>
      </c>
    </row>
    <row r="81" spans="1:16">
      <c r="A81" s="1" t="s">
        <v>367</v>
      </c>
      <c r="B81" s="1"/>
      <c r="C81" s="1"/>
      <c r="D81" s="1"/>
      <c r="E81" s="1"/>
      <c r="F81" s="22">
        <f t="shared" ref="F81:O81" si="23">F74</f>
        <v>0</v>
      </c>
      <c r="G81" s="22">
        <f t="shared" si="23"/>
        <v>0</v>
      </c>
      <c r="H81" s="22">
        <f t="shared" si="23"/>
        <v>0</v>
      </c>
      <c r="I81" s="22">
        <f t="shared" si="23"/>
        <v>0</v>
      </c>
      <c r="J81" s="22">
        <f t="shared" si="23"/>
        <v>0</v>
      </c>
      <c r="K81" s="22">
        <f t="shared" si="23"/>
        <v>0</v>
      </c>
      <c r="L81" s="22">
        <f t="shared" si="23"/>
        <v>0</v>
      </c>
      <c r="M81" s="22">
        <f t="shared" si="23"/>
        <v>0</v>
      </c>
      <c r="N81" s="22">
        <f t="shared" si="23"/>
        <v>0</v>
      </c>
      <c r="O81" s="22">
        <f t="shared" si="23"/>
        <v>0</v>
      </c>
      <c r="P81" s="1" t="s">
        <v>40</v>
      </c>
    </row>
    <row r="82" spans="1:16">
      <c r="A82" s="1" t="s">
        <v>368</v>
      </c>
      <c r="B82" s="1"/>
      <c r="C82" s="1"/>
      <c r="D82" s="1"/>
      <c r="E82" s="1"/>
      <c r="F82" s="22">
        <f t="shared" ref="F82:O82" si="24">SUM(F78:F81)</f>
        <v>110424.49920005025</v>
      </c>
      <c r="G82" s="22">
        <f t="shared" si="24"/>
        <v>110424.49920005025</v>
      </c>
      <c r="H82" s="22">
        <f t="shared" si="24"/>
        <v>110424.49920005025</v>
      </c>
      <c r="I82" s="22">
        <f t="shared" si="24"/>
        <v>110424.49920005025</v>
      </c>
      <c r="J82" s="22">
        <f t="shared" si="24"/>
        <v>110424.49920005025</v>
      </c>
      <c r="K82" s="22">
        <f t="shared" si="24"/>
        <v>110424.49920005025</v>
      </c>
      <c r="L82" s="22">
        <f t="shared" si="24"/>
        <v>110424.49920005025</v>
      </c>
      <c r="M82" s="22">
        <f t="shared" si="24"/>
        <v>110424.49920005025</v>
      </c>
      <c r="N82" s="22">
        <f t="shared" si="24"/>
        <v>110424.49920005025</v>
      </c>
      <c r="O82" s="22">
        <f t="shared" si="24"/>
        <v>110424.49920005025</v>
      </c>
      <c r="P82" s="1" t="s">
        <v>40</v>
      </c>
    </row>
    <row r="83" spans="1:16">
      <c r="A83" s="1" t="s">
        <v>369</v>
      </c>
      <c r="B83" s="1"/>
      <c r="C83" s="1"/>
      <c r="D83" s="1"/>
      <c r="E83" s="1"/>
      <c r="F83" s="22">
        <f t="shared" ref="F83:O83" si="25">E83+F82</f>
        <v>110424.49920005025</v>
      </c>
      <c r="G83" s="22">
        <f t="shared" si="25"/>
        <v>220848.99840010051</v>
      </c>
      <c r="H83" s="22">
        <f t="shared" si="25"/>
        <v>331273.49760015076</v>
      </c>
      <c r="I83" s="22">
        <f t="shared" si="25"/>
        <v>441697.99680020101</v>
      </c>
      <c r="J83" s="22">
        <f t="shared" si="25"/>
        <v>552122.49600025127</v>
      </c>
      <c r="K83" s="22">
        <f t="shared" si="25"/>
        <v>662546.99520030152</v>
      </c>
      <c r="L83" s="22">
        <f t="shared" si="25"/>
        <v>772971.49440035177</v>
      </c>
      <c r="M83" s="22">
        <f t="shared" si="25"/>
        <v>883395.99360040203</v>
      </c>
      <c r="N83" s="22">
        <f t="shared" si="25"/>
        <v>993820.49280045228</v>
      </c>
      <c r="O83" s="22">
        <f t="shared" si="25"/>
        <v>1104244.9920005025</v>
      </c>
      <c r="P83" s="1" t="s">
        <v>40</v>
      </c>
    </row>
    <row r="84" spans="1:16">
      <c r="A84" s="14" t="s">
        <v>370</v>
      </c>
      <c r="B84" s="14"/>
      <c r="C84" s="14"/>
      <c r="D84" s="14"/>
      <c r="E84" s="14"/>
      <c r="F84" s="32">
        <f>F83/'Sisend-Gen'!$B$19</f>
        <v>110.42449920005025</v>
      </c>
      <c r="G84" s="32">
        <f>G83/'Sisend-Gen'!$B$19</f>
        <v>220.8489984001005</v>
      </c>
      <c r="H84" s="32">
        <f>H83/'Sisend-Gen'!$B$19</f>
        <v>331.27349760015073</v>
      </c>
      <c r="I84" s="32">
        <f>I83/'Sisend-Gen'!$B$19</f>
        <v>441.697996800201</v>
      </c>
      <c r="J84" s="32">
        <f>J83/'Sisend-Gen'!$B$19</f>
        <v>552.12249600025132</v>
      </c>
      <c r="K84" s="32">
        <f>K83/'Sisend-Gen'!$B$19</f>
        <v>662.54699520030147</v>
      </c>
      <c r="L84" s="32">
        <f>L83/'Sisend-Gen'!$B$19</f>
        <v>772.97149440035173</v>
      </c>
      <c r="M84" s="32">
        <f>M83/'Sisend-Gen'!$B$19</f>
        <v>883.39599360040199</v>
      </c>
      <c r="N84" s="32">
        <f>N83/'Sisend-Gen'!$B$19</f>
        <v>993.82049280045226</v>
      </c>
      <c r="O84" s="32">
        <f>O83/'Sisend-Gen'!$B$19</f>
        <v>1104.2449920005026</v>
      </c>
      <c r="P84" s="1" t="s">
        <v>199</v>
      </c>
    </row>
    <row r="85" spans="1:16">
      <c r="A85" s="14" t="s">
        <v>371</v>
      </c>
      <c r="B85" s="14"/>
      <c r="C85" s="14"/>
      <c r="D85" s="14"/>
      <c r="E85" s="14"/>
      <c r="F85" s="32">
        <f>(F84*'Sisend-Gen'!$B$324)*'Sisend-Gen'!$F$304/1000</f>
        <v>25.007400510422038</v>
      </c>
      <c r="G85" s="32">
        <f>(G84*'Sisend-Gen'!$B$324)*'Sisend-Gen'!$F$304/1000</f>
        <v>50.014801020844075</v>
      </c>
      <c r="H85" s="32">
        <f>(H84*'Sisend-Gen'!$B$324)*'Sisend-Gen'!$F$304/1000</f>
        <v>75.022201531266106</v>
      </c>
      <c r="I85" s="32">
        <f>(I84*'Sisend-Gen'!$B$324)*'Sisend-Gen'!$F$304/1000</f>
        <v>100.02960204168815</v>
      </c>
      <c r="J85" s="32">
        <f>(J84*'Sisend-Gen'!$B$324)*'Sisend-Gen'!$F$304/1000</f>
        <v>125.03700255211022</v>
      </c>
      <c r="K85" s="32">
        <f>(K84*'Sisend-Gen'!$B$324)*'Sisend-Gen'!$F$304/1000</f>
        <v>150.04440306253221</v>
      </c>
      <c r="L85" s="32">
        <f>(L84*'Sisend-Gen'!$B$324)*'Sisend-Gen'!$F$304/1000</f>
        <v>175.0518035729543</v>
      </c>
      <c r="M85" s="32">
        <f>(M84*'Sisend-Gen'!$B$324)*'Sisend-Gen'!$F$304/1000</f>
        <v>200.0592040833763</v>
      </c>
      <c r="N85" s="32">
        <f>(N84*'Sisend-Gen'!$B$324)*'Sisend-Gen'!$F$304/1000</f>
        <v>225.06660459379836</v>
      </c>
      <c r="O85" s="32">
        <f>(O84*'Sisend-Gen'!$B$324)*'Sisend-Gen'!$F$304/1000</f>
        <v>250.07400510422045</v>
      </c>
      <c r="P85" s="1" t="s">
        <v>383</v>
      </c>
    </row>
    <row r="86" spans="1:16">
      <c r="A86" s="1"/>
      <c r="B86" s="1"/>
      <c r="C86" s="1"/>
      <c r="D86" s="1"/>
      <c r="E86" s="1"/>
      <c r="F86" s="1"/>
      <c r="G86" s="1"/>
      <c r="H86" s="1"/>
      <c r="I86" s="1"/>
      <c r="J86" s="1"/>
      <c r="K86" s="1"/>
      <c r="L86" s="1"/>
      <c r="M86" s="1"/>
      <c r="N86" s="1"/>
      <c r="O86" s="1"/>
      <c r="P86" s="1"/>
    </row>
    <row r="87" spans="1:16">
      <c r="A87" s="1"/>
      <c r="B87" s="1"/>
      <c r="C87" s="1"/>
      <c r="D87" s="1"/>
      <c r="E87" s="1"/>
      <c r="F87" s="1"/>
      <c r="G87" s="1"/>
      <c r="H87" s="1"/>
      <c r="I87" s="1"/>
      <c r="J87" s="1"/>
      <c r="K87" s="1"/>
      <c r="L87" s="1"/>
      <c r="M87" s="1"/>
      <c r="N87" s="1"/>
      <c r="O87" s="1"/>
      <c r="P87" s="1"/>
    </row>
    <row r="88" spans="1:16">
      <c r="A88" s="1"/>
      <c r="B88" s="1"/>
      <c r="C88" s="1"/>
      <c r="D88" s="1"/>
      <c r="E88" s="1"/>
      <c r="F88" s="1"/>
      <c r="G88" s="1"/>
      <c r="H88" s="1"/>
      <c r="I88" s="1"/>
      <c r="J88" s="1"/>
      <c r="K88" s="1"/>
      <c r="L88" s="1"/>
      <c r="M88" s="1"/>
      <c r="N88" s="1"/>
      <c r="O88" s="1"/>
      <c r="P88" s="1"/>
    </row>
    <row r="89" spans="1:16">
      <c r="A89" s="1"/>
      <c r="B89" s="1"/>
      <c r="C89" s="1"/>
      <c r="D89" s="1"/>
      <c r="E89" s="1"/>
      <c r="F89" s="1"/>
      <c r="G89" s="1"/>
      <c r="H89" s="1"/>
      <c r="I89" s="1"/>
      <c r="J89" s="1"/>
      <c r="K89" s="1"/>
      <c r="L89" s="1"/>
      <c r="M89" s="1"/>
      <c r="N89" s="1"/>
      <c r="O89" s="130"/>
      <c r="P89" s="1"/>
    </row>
    <row r="90" spans="1:16">
      <c r="A90" s="1"/>
      <c r="B90" s="1"/>
      <c r="C90" s="1"/>
      <c r="D90" s="1"/>
      <c r="E90" s="1"/>
      <c r="F90" s="1"/>
      <c r="G90" s="1"/>
      <c r="H90" s="1"/>
      <c r="I90" s="1"/>
      <c r="J90" s="1"/>
      <c r="K90" s="1"/>
      <c r="L90" s="1"/>
      <c r="M90" s="1"/>
      <c r="N90" s="1"/>
      <c r="O90" s="1"/>
      <c r="P90" s="1"/>
    </row>
    <row r="91" spans="1:16">
      <c r="A91" s="1"/>
      <c r="B91" s="1"/>
      <c r="C91" s="26"/>
      <c r="D91" s="1"/>
      <c r="E91" s="1"/>
      <c r="F91" s="1"/>
      <c r="G91" s="1"/>
      <c r="H91" s="1"/>
      <c r="I91" s="1"/>
      <c r="J91" s="1"/>
      <c r="K91" s="1"/>
      <c r="L91" s="1"/>
      <c r="M91" s="1"/>
      <c r="N91" s="1"/>
      <c r="O91" s="1"/>
      <c r="P91" s="1"/>
    </row>
    <row r="92" spans="1:16">
      <c r="A92" s="1"/>
      <c r="B92" s="1"/>
      <c r="C92" s="1"/>
      <c r="D92" s="1"/>
      <c r="E92" s="1"/>
      <c r="F92" s="1"/>
      <c r="G92" s="1"/>
      <c r="H92" s="1"/>
      <c r="I92" s="1"/>
      <c r="J92" s="1"/>
      <c r="K92" s="1"/>
      <c r="L92" s="1"/>
      <c r="M92" s="1"/>
      <c r="N92" s="1"/>
      <c r="O92" s="1"/>
      <c r="P92" s="1"/>
    </row>
    <row r="93" spans="1:16">
      <c r="A93" s="1"/>
      <c r="B93" s="1"/>
      <c r="C93" s="1"/>
      <c r="D93" s="1"/>
      <c r="E93" s="1"/>
      <c r="F93" s="1"/>
      <c r="G93" s="1"/>
      <c r="H93" s="1"/>
      <c r="I93" s="1"/>
      <c r="J93" s="1"/>
      <c r="K93" s="1"/>
      <c r="L93" s="1"/>
      <c r="M93" s="1"/>
      <c r="N93" s="1"/>
      <c r="O93" s="1"/>
      <c r="P93" s="1"/>
    </row>
    <row r="94" spans="1:16">
      <c r="A94" s="1"/>
      <c r="B94" s="1"/>
      <c r="C94" s="1"/>
      <c r="D94" s="1"/>
      <c r="E94" s="1"/>
      <c r="F94" s="1"/>
      <c r="G94" s="1"/>
      <c r="H94" s="1"/>
      <c r="I94" s="1"/>
      <c r="J94" s="1"/>
      <c r="K94" s="1"/>
      <c r="L94" s="1"/>
      <c r="M94" s="1"/>
      <c r="N94" s="1"/>
      <c r="O94" s="1"/>
      <c r="P94" s="1"/>
    </row>
    <row r="95" spans="1:16">
      <c r="A95" s="1"/>
      <c r="B95" s="1"/>
      <c r="C95" s="1"/>
      <c r="D95" s="1"/>
      <c r="E95" s="1"/>
      <c r="F95" s="1"/>
      <c r="G95" s="1"/>
      <c r="H95" s="1"/>
      <c r="I95" s="1"/>
      <c r="J95" s="1"/>
      <c r="K95" s="1"/>
      <c r="L95" s="1"/>
      <c r="M95" s="1"/>
      <c r="N95" s="1"/>
      <c r="O95" s="1"/>
      <c r="P95" s="1"/>
    </row>
    <row r="96" spans="1:16">
      <c r="A96" s="1"/>
      <c r="B96" s="1"/>
      <c r="C96" s="1"/>
      <c r="D96" s="1"/>
      <c r="E96" s="1"/>
      <c r="F96" s="1"/>
      <c r="G96" s="1"/>
      <c r="H96" s="1"/>
      <c r="I96" s="1"/>
      <c r="J96" s="1"/>
      <c r="K96" s="1"/>
      <c r="L96" s="1"/>
      <c r="M96" s="1"/>
      <c r="N96" s="1"/>
      <c r="O96" s="1"/>
      <c r="P96" s="1"/>
    </row>
    <row r="97" spans="1:17">
      <c r="A97" s="1"/>
      <c r="B97" s="1"/>
      <c r="C97" s="1"/>
      <c r="D97" s="1"/>
      <c r="E97" s="1"/>
      <c r="F97" s="1"/>
      <c r="G97" s="1"/>
      <c r="H97" s="1"/>
      <c r="I97" s="1"/>
      <c r="J97" s="1"/>
      <c r="K97" s="1"/>
      <c r="L97" s="1"/>
      <c r="M97" s="1"/>
      <c r="N97" s="1"/>
      <c r="O97" s="1"/>
      <c r="P97" s="1"/>
      <c r="Q97" s="103"/>
    </row>
    <row r="98" spans="1:17">
      <c r="A98" s="1"/>
      <c r="B98" s="1"/>
      <c r="C98" s="1"/>
      <c r="D98" s="1"/>
      <c r="E98" s="1"/>
      <c r="F98" s="1"/>
      <c r="G98" s="1"/>
      <c r="H98" s="1"/>
      <c r="I98" s="1"/>
      <c r="J98" s="1"/>
      <c r="K98" s="1"/>
      <c r="L98" s="1"/>
      <c r="M98" s="1"/>
      <c r="N98" s="1"/>
      <c r="O98" s="1"/>
      <c r="P98" s="1"/>
    </row>
    <row r="99" spans="1:17">
      <c r="A99" s="1"/>
      <c r="B99" s="1"/>
      <c r="C99" s="1"/>
      <c r="D99" s="1"/>
      <c r="E99" s="1"/>
      <c r="F99" s="1"/>
      <c r="G99" s="1"/>
      <c r="H99" s="1"/>
      <c r="I99" s="1"/>
      <c r="J99" s="1"/>
      <c r="K99" s="1"/>
      <c r="L99" s="1"/>
      <c r="M99" s="1"/>
      <c r="N99" s="1"/>
      <c r="O99" s="1"/>
      <c r="P99" s="1"/>
    </row>
    <row r="100" spans="1:17">
      <c r="A100" s="1"/>
      <c r="B100" s="1"/>
      <c r="C100" s="1"/>
      <c r="D100" s="1"/>
      <c r="E100" s="1"/>
      <c r="F100" s="1"/>
      <c r="G100" s="1"/>
      <c r="H100" s="1"/>
      <c r="I100" s="1"/>
      <c r="J100" s="1"/>
      <c r="K100" s="1"/>
      <c r="L100" s="1"/>
      <c r="M100" s="1"/>
      <c r="N100" s="1"/>
      <c r="O100" s="1"/>
      <c r="P100" s="1"/>
    </row>
    <row r="101" spans="1:17">
      <c r="A101" s="1"/>
      <c r="B101" s="1"/>
      <c r="C101" s="1"/>
      <c r="D101" s="1"/>
      <c r="E101" s="1"/>
      <c r="F101" s="1"/>
      <c r="G101" s="1"/>
      <c r="H101" s="1"/>
      <c r="I101" s="1"/>
      <c r="J101" s="1"/>
      <c r="K101" s="1"/>
      <c r="L101" s="1"/>
      <c r="M101" s="1"/>
      <c r="N101" s="1"/>
      <c r="O101" s="1"/>
      <c r="P101" s="1"/>
    </row>
    <row r="102" spans="1:17">
      <c r="A102" s="1"/>
      <c r="B102" s="1"/>
      <c r="C102" s="1"/>
      <c r="D102" s="1"/>
      <c r="E102" s="1"/>
      <c r="F102" s="1"/>
      <c r="G102" s="1"/>
      <c r="H102" s="1"/>
      <c r="I102" s="1"/>
      <c r="J102" s="1"/>
      <c r="K102" s="1"/>
      <c r="L102" s="1"/>
      <c r="M102" s="1"/>
      <c r="N102" s="1"/>
      <c r="O102" s="1"/>
      <c r="P102" s="1"/>
    </row>
    <row r="103" spans="1:17">
      <c r="A103" s="1"/>
      <c r="B103" s="1"/>
      <c r="C103" s="1"/>
      <c r="D103" s="1"/>
      <c r="E103" s="1"/>
      <c r="F103" s="1"/>
      <c r="G103" s="1"/>
      <c r="H103" s="1"/>
      <c r="I103" s="1"/>
      <c r="J103" s="1"/>
      <c r="K103" s="1"/>
      <c r="L103" s="1"/>
      <c r="M103" s="1"/>
      <c r="N103" s="1"/>
      <c r="O103" s="1"/>
      <c r="P103" s="1"/>
    </row>
    <row r="104" spans="1:17">
      <c r="A104" s="1"/>
      <c r="B104" s="1"/>
      <c r="C104" s="1"/>
      <c r="D104" s="1"/>
      <c r="E104" s="1"/>
      <c r="F104" s="1"/>
      <c r="G104" s="1"/>
      <c r="H104" s="1"/>
      <c r="I104" s="1"/>
      <c r="J104" s="1"/>
      <c r="K104" s="1"/>
      <c r="L104" s="1"/>
      <c r="M104" s="1"/>
      <c r="N104" s="1"/>
      <c r="O104" s="1"/>
      <c r="P104" s="1"/>
    </row>
    <row r="105" spans="1:17">
      <c r="A105" s="1"/>
      <c r="B105" s="1"/>
      <c r="C105" s="1"/>
      <c r="D105" s="1"/>
      <c r="E105" s="1"/>
      <c r="F105" s="1"/>
      <c r="G105" s="1"/>
      <c r="H105" s="1"/>
      <c r="I105" s="1"/>
      <c r="J105" s="1"/>
      <c r="K105" s="1"/>
      <c r="L105" s="1"/>
      <c r="M105" s="1"/>
      <c r="N105" s="1"/>
      <c r="O105" s="1"/>
      <c r="P105" s="1"/>
    </row>
    <row r="106" spans="1:17">
      <c r="A106" s="1"/>
      <c r="B106" s="1"/>
      <c r="C106" s="1"/>
      <c r="D106" s="1"/>
      <c r="E106" s="1"/>
      <c r="F106" s="1"/>
      <c r="G106" s="1"/>
      <c r="H106" s="1"/>
      <c r="I106" s="1"/>
      <c r="J106" s="1"/>
      <c r="K106" s="1"/>
      <c r="L106" s="1"/>
      <c r="M106" s="1"/>
      <c r="N106" s="1"/>
      <c r="O106" s="1"/>
      <c r="P106" s="1"/>
    </row>
    <row r="107" spans="1:17">
      <c r="A107" s="1"/>
      <c r="B107" s="1"/>
      <c r="C107" s="1"/>
      <c r="D107" s="1"/>
      <c r="E107" s="1"/>
      <c r="F107" s="1"/>
      <c r="G107" s="1"/>
      <c r="H107" s="1"/>
      <c r="I107" s="1"/>
      <c r="J107" s="1"/>
      <c r="K107" s="1"/>
      <c r="L107" s="1"/>
      <c r="M107" s="1"/>
      <c r="N107" s="1"/>
      <c r="O107" s="1"/>
      <c r="P107" s="1"/>
    </row>
    <row r="108" spans="1:17">
      <c r="A108" s="1"/>
      <c r="B108" s="1"/>
      <c r="C108" s="1"/>
      <c r="D108" s="1"/>
      <c r="E108" s="1"/>
      <c r="F108" s="1"/>
      <c r="G108" s="1"/>
      <c r="H108" s="1"/>
      <c r="I108" s="1"/>
      <c r="J108" s="1"/>
      <c r="K108" s="1"/>
      <c r="L108" s="1"/>
      <c r="M108" s="1"/>
      <c r="N108" s="1"/>
      <c r="O108" s="1"/>
      <c r="P108" s="1"/>
    </row>
    <row r="109" spans="1:17">
      <c r="A109" s="1"/>
      <c r="B109" s="1"/>
      <c r="C109" s="1"/>
      <c r="D109" s="1"/>
      <c r="E109" s="1"/>
      <c r="F109" s="1"/>
      <c r="G109" s="1"/>
      <c r="H109" s="1"/>
      <c r="I109" s="1"/>
      <c r="J109" s="1"/>
      <c r="K109" s="1"/>
      <c r="L109" s="1"/>
      <c r="M109" s="1"/>
      <c r="N109" s="1"/>
      <c r="O109" s="1"/>
      <c r="P109" s="1"/>
    </row>
    <row r="110" spans="1:17">
      <c r="A110" s="1"/>
      <c r="B110" s="1"/>
      <c r="C110" s="1"/>
      <c r="D110" s="1"/>
      <c r="E110" s="1"/>
      <c r="F110" s="1"/>
      <c r="G110" s="1"/>
      <c r="H110" s="1"/>
      <c r="I110" s="1"/>
      <c r="J110" s="1"/>
      <c r="K110" s="1"/>
      <c r="L110" s="1"/>
      <c r="M110" s="1"/>
      <c r="N110" s="1"/>
      <c r="O110" s="1"/>
      <c r="P110" s="1"/>
    </row>
    <row r="111" spans="1:17">
      <c r="A111" s="1"/>
      <c r="B111" s="1"/>
      <c r="C111" s="1"/>
      <c r="D111" s="1"/>
      <c r="E111" s="1"/>
      <c r="F111" s="1"/>
      <c r="G111" s="1"/>
      <c r="H111" s="1"/>
      <c r="I111" s="1"/>
      <c r="J111" s="1"/>
      <c r="K111" s="1"/>
      <c r="L111" s="1"/>
      <c r="M111" s="1"/>
      <c r="N111" s="1"/>
      <c r="O111" s="1"/>
      <c r="P111" s="1"/>
    </row>
    <row r="112" spans="1:17">
      <c r="A112" s="1"/>
      <c r="B112" s="1"/>
      <c r="C112" s="1"/>
      <c r="D112" s="1"/>
      <c r="E112" s="1"/>
      <c r="F112" s="1"/>
      <c r="G112" s="1"/>
      <c r="H112" s="1"/>
      <c r="I112" s="1"/>
      <c r="J112" s="1"/>
      <c r="K112" s="1"/>
      <c r="L112" s="1"/>
      <c r="M112" s="1"/>
      <c r="N112" s="1"/>
      <c r="O112" s="1"/>
      <c r="P112" s="1"/>
    </row>
    <row r="113" spans="1:16">
      <c r="A113" s="1"/>
      <c r="B113" s="1"/>
      <c r="C113" s="1"/>
      <c r="D113" s="1"/>
      <c r="E113" s="1"/>
      <c r="F113" s="1"/>
      <c r="G113" s="1"/>
      <c r="H113" s="1"/>
      <c r="I113" s="1"/>
      <c r="J113" s="1"/>
      <c r="K113" s="1"/>
      <c r="L113" s="1"/>
      <c r="M113" s="1"/>
      <c r="N113" s="1"/>
      <c r="O113" s="1"/>
      <c r="P113" s="1"/>
    </row>
    <row r="114" spans="1:16">
      <c r="A114" s="1"/>
      <c r="B114" s="1"/>
      <c r="C114" s="1"/>
      <c r="D114" s="1"/>
      <c r="E114" s="1"/>
      <c r="F114" s="1"/>
      <c r="G114" s="1"/>
      <c r="H114" s="1"/>
      <c r="I114" s="1"/>
      <c r="J114" s="1"/>
      <c r="K114" s="1"/>
      <c r="L114" s="1"/>
      <c r="M114" s="1"/>
      <c r="N114" s="1"/>
      <c r="O114" s="1"/>
      <c r="P114" s="1"/>
    </row>
    <row r="115" spans="1:16">
      <c r="A115" s="1"/>
      <c r="B115" s="1"/>
      <c r="C115" s="1"/>
      <c r="D115" s="1"/>
      <c r="E115" s="1"/>
      <c r="F115" s="1"/>
      <c r="G115" s="1"/>
      <c r="H115" s="1"/>
      <c r="I115" s="1"/>
      <c r="J115" s="1"/>
      <c r="K115" s="1"/>
      <c r="L115" s="1"/>
      <c r="M115" s="1"/>
      <c r="N115" s="1"/>
      <c r="O115" s="1"/>
      <c r="P115" s="1"/>
    </row>
    <row r="116" spans="1:16">
      <c r="A116" s="1"/>
      <c r="B116" s="1"/>
      <c r="C116" s="1"/>
      <c r="D116" s="1"/>
      <c r="E116" s="1"/>
      <c r="F116" s="1"/>
      <c r="G116" s="1"/>
      <c r="H116" s="1"/>
      <c r="I116" s="1"/>
      <c r="J116" s="1"/>
      <c r="K116" s="1"/>
      <c r="L116" s="1"/>
      <c r="M116" s="1"/>
      <c r="N116" s="1"/>
      <c r="O116" s="1"/>
      <c r="P116" s="1"/>
    </row>
    <row r="117" spans="1:16">
      <c r="A117" s="1"/>
      <c r="B117" s="1"/>
      <c r="C117" s="1"/>
      <c r="D117" s="1"/>
      <c r="E117" s="1"/>
      <c r="F117" s="1"/>
      <c r="G117" s="1"/>
      <c r="H117" s="1"/>
      <c r="I117" s="1"/>
      <c r="J117" s="1"/>
      <c r="K117" s="1"/>
      <c r="L117" s="1"/>
      <c r="M117" s="1"/>
      <c r="N117" s="1"/>
      <c r="O117" s="1"/>
      <c r="P117" s="1"/>
    </row>
    <row r="118" spans="1:16">
      <c r="A118" s="1"/>
      <c r="B118" s="1"/>
      <c r="C118" s="1"/>
      <c r="D118" s="1"/>
      <c r="E118" s="1"/>
      <c r="F118" s="1"/>
      <c r="G118" s="1"/>
      <c r="H118" s="1"/>
      <c r="I118" s="1"/>
      <c r="J118" s="1"/>
      <c r="K118" s="1"/>
      <c r="L118" s="1"/>
      <c r="M118" s="1"/>
      <c r="N118" s="1"/>
      <c r="O118" s="1"/>
      <c r="P118" s="1"/>
    </row>
    <row r="119" spans="1:16">
      <c r="A119" s="1"/>
      <c r="B119" s="1"/>
      <c r="C119" s="1"/>
      <c r="D119" s="1"/>
      <c r="E119" s="1"/>
      <c r="F119" s="1"/>
      <c r="G119" s="1"/>
      <c r="H119" s="1"/>
      <c r="I119" s="1"/>
      <c r="J119" s="1"/>
      <c r="K119" s="1"/>
      <c r="L119" s="1"/>
      <c r="M119" s="1"/>
      <c r="N119" s="1"/>
      <c r="O119" s="1"/>
      <c r="P119" s="1"/>
    </row>
    <row r="120" spans="1:16">
      <c r="A120" s="1"/>
      <c r="B120" s="1"/>
      <c r="C120" s="1"/>
      <c r="D120" s="1"/>
      <c r="E120" s="1"/>
      <c r="F120" s="1"/>
      <c r="G120" s="1"/>
      <c r="H120" s="1"/>
      <c r="I120" s="1"/>
      <c r="J120" s="1"/>
      <c r="K120" s="1"/>
      <c r="L120" s="1"/>
      <c r="M120" s="1"/>
      <c r="N120" s="1"/>
      <c r="O120" s="1"/>
      <c r="P120" s="1"/>
    </row>
    <row r="121" spans="1:16">
      <c r="A121" s="1"/>
      <c r="B121" s="1"/>
      <c r="C121" s="1"/>
      <c r="D121" s="1"/>
      <c r="E121" s="1"/>
      <c r="F121" s="1"/>
      <c r="G121" s="1"/>
      <c r="H121" s="1"/>
      <c r="I121" s="1"/>
      <c r="J121" s="1"/>
      <c r="K121" s="1"/>
      <c r="L121" s="1"/>
      <c r="M121" s="1"/>
      <c r="N121" s="1"/>
      <c r="O121" s="1"/>
      <c r="P121" s="1"/>
    </row>
    <row r="122" spans="1:16">
      <c r="A122" s="1"/>
      <c r="B122" s="1"/>
      <c r="C122" s="1"/>
      <c r="D122" s="1"/>
      <c r="E122" s="1"/>
      <c r="F122" s="1"/>
      <c r="G122" s="1"/>
      <c r="H122" s="1"/>
      <c r="I122" s="1"/>
      <c r="J122" s="1"/>
      <c r="K122" s="1"/>
      <c r="L122" s="1"/>
      <c r="M122" s="1"/>
      <c r="N122" s="1"/>
      <c r="O122" s="1"/>
      <c r="P122" s="1"/>
    </row>
    <row r="123" spans="1:16">
      <c r="A123" s="1"/>
      <c r="B123" s="1"/>
      <c r="C123" s="1"/>
      <c r="D123" s="1"/>
      <c r="E123" s="1"/>
      <c r="F123" s="1"/>
      <c r="G123" s="1"/>
      <c r="H123" s="1"/>
      <c r="I123" s="1"/>
      <c r="J123" s="1"/>
      <c r="K123" s="1"/>
      <c r="L123" s="1"/>
      <c r="M123" s="1"/>
      <c r="N123" s="1"/>
      <c r="O123" s="1"/>
      <c r="P123" s="1"/>
    </row>
    <row r="124" spans="1:16">
      <c r="A124" s="1"/>
      <c r="B124" s="1"/>
      <c r="C124" s="1"/>
      <c r="D124" s="1"/>
      <c r="E124" s="1"/>
      <c r="F124" s="1"/>
      <c r="G124" s="1"/>
      <c r="H124" s="1"/>
      <c r="I124" s="1"/>
      <c r="J124" s="1"/>
      <c r="K124" s="1"/>
      <c r="L124" s="1"/>
      <c r="M124" s="1"/>
      <c r="N124" s="1"/>
      <c r="O124" s="1"/>
      <c r="P124" s="1"/>
    </row>
    <row r="125" spans="1:16">
      <c r="A125" s="1"/>
      <c r="B125" s="1"/>
      <c r="C125" s="1"/>
      <c r="D125" s="1"/>
      <c r="E125" s="1"/>
      <c r="F125" s="1"/>
      <c r="G125" s="1"/>
      <c r="H125" s="1"/>
      <c r="I125" s="1"/>
      <c r="J125" s="1"/>
      <c r="K125" s="1"/>
      <c r="L125" s="1"/>
      <c r="M125" s="1"/>
      <c r="N125" s="1"/>
      <c r="O125" s="1"/>
      <c r="P125" s="1"/>
    </row>
    <row r="126" spans="1:16">
      <c r="A126" s="1"/>
      <c r="B126" s="1"/>
      <c r="C126" s="1"/>
      <c r="D126" s="1"/>
      <c r="E126" s="1"/>
      <c r="F126" s="1"/>
      <c r="G126" s="1"/>
      <c r="H126" s="1"/>
      <c r="I126" s="1"/>
      <c r="J126" s="1"/>
      <c r="K126" s="1"/>
      <c r="L126" s="1"/>
      <c r="M126" s="1"/>
      <c r="N126" s="1"/>
      <c r="O126" s="1"/>
      <c r="P126" s="1"/>
    </row>
    <row r="127" spans="1:16">
      <c r="A127" s="1"/>
      <c r="B127" s="1"/>
      <c r="C127" s="1"/>
      <c r="D127" s="1"/>
      <c r="E127" s="1"/>
      <c r="F127" s="1"/>
      <c r="G127" s="1"/>
      <c r="H127" s="1"/>
      <c r="I127" s="1"/>
      <c r="J127" s="1"/>
      <c r="K127" s="1"/>
      <c r="L127" s="1"/>
      <c r="M127" s="1"/>
      <c r="N127" s="1"/>
      <c r="O127" s="1"/>
      <c r="P127" s="1"/>
    </row>
    <row r="128" spans="1:16">
      <c r="A128" s="1"/>
      <c r="B128" s="1"/>
      <c r="C128" s="1"/>
      <c r="D128" s="1"/>
      <c r="E128" s="1"/>
      <c r="F128" s="1"/>
      <c r="G128" s="1"/>
      <c r="H128" s="1"/>
      <c r="I128" s="1"/>
      <c r="J128" s="1"/>
      <c r="K128" s="1"/>
      <c r="L128" s="1"/>
      <c r="M128" s="1"/>
      <c r="N128" s="1"/>
      <c r="O128" s="1"/>
      <c r="P128" s="1"/>
    </row>
    <row r="129" spans="1:16">
      <c r="A129" s="1"/>
      <c r="B129" s="1"/>
      <c r="C129" s="1"/>
      <c r="D129" s="1"/>
      <c r="E129" s="1"/>
      <c r="F129" s="1"/>
      <c r="G129" s="1"/>
      <c r="H129" s="1"/>
      <c r="I129" s="1"/>
      <c r="J129" s="1"/>
      <c r="K129" s="1"/>
      <c r="L129" s="1"/>
      <c r="M129" s="1"/>
      <c r="N129" s="1"/>
      <c r="O129" s="1"/>
      <c r="P129" s="1"/>
    </row>
    <row r="130" spans="1:16">
      <c r="A130" s="1"/>
      <c r="B130" s="1"/>
      <c r="C130" s="1"/>
      <c r="D130" s="1"/>
      <c r="E130" s="1"/>
      <c r="F130" s="1"/>
      <c r="G130" s="1"/>
      <c r="H130" s="1"/>
      <c r="I130" s="1"/>
      <c r="J130" s="1"/>
      <c r="K130" s="1"/>
      <c r="L130" s="1"/>
      <c r="M130" s="1"/>
      <c r="N130" s="1"/>
      <c r="O130" s="1"/>
      <c r="P130" s="1"/>
    </row>
    <row r="131" spans="1:16">
      <c r="A131" s="1"/>
      <c r="B131" s="1"/>
      <c r="C131" s="1"/>
      <c r="D131" s="1"/>
      <c r="E131" s="1"/>
      <c r="F131" s="1"/>
      <c r="G131" s="1"/>
      <c r="H131" s="1"/>
      <c r="I131" s="1"/>
      <c r="J131" s="1"/>
      <c r="K131" s="1"/>
      <c r="L131" s="1"/>
      <c r="M131" s="1"/>
      <c r="N131" s="1"/>
      <c r="O131" s="1"/>
      <c r="P131" s="1"/>
    </row>
    <row r="132" spans="1:16">
      <c r="A132" s="1"/>
      <c r="B132" s="1"/>
      <c r="C132" s="1"/>
      <c r="D132" s="1"/>
      <c r="E132" s="1"/>
      <c r="F132" s="1"/>
      <c r="G132" s="1"/>
      <c r="H132" s="1"/>
      <c r="I132" s="1"/>
      <c r="J132" s="1"/>
      <c r="K132" s="1"/>
      <c r="L132" s="1"/>
      <c r="M132" s="1"/>
      <c r="N132" s="1"/>
      <c r="O132" s="1"/>
      <c r="P132" s="1"/>
    </row>
    <row r="133" spans="1:16">
      <c r="A133" s="1"/>
      <c r="B133" s="1"/>
      <c r="C133" s="1"/>
      <c r="D133" s="1"/>
      <c r="E133" s="1"/>
      <c r="F133" s="1"/>
      <c r="G133" s="1"/>
      <c r="H133" s="1"/>
      <c r="I133" s="1"/>
      <c r="J133" s="1"/>
      <c r="K133" s="1"/>
      <c r="L133" s="1"/>
      <c r="M133" s="1"/>
      <c r="N133" s="1"/>
      <c r="O133" s="1"/>
      <c r="P133" s="1"/>
    </row>
    <row r="134" spans="1:16">
      <c r="A134" s="1"/>
      <c r="B134" s="1"/>
      <c r="C134" s="1"/>
      <c r="D134" s="1"/>
      <c r="E134" s="1"/>
      <c r="F134" s="1"/>
      <c r="G134" s="1"/>
      <c r="H134" s="1"/>
      <c r="I134" s="1"/>
      <c r="J134" s="1"/>
      <c r="K134" s="1"/>
      <c r="L134" s="1"/>
      <c r="M134" s="1"/>
      <c r="N134" s="1"/>
      <c r="O134" s="1"/>
      <c r="P134" s="1"/>
    </row>
    <row r="135" spans="1:16">
      <c r="A135" s="1"/>
      <c r="B135" s="1"/>
      <c r="C135" s="1"/>
      <c r="D135" s="1"/>
      <c r="E135" s="1"/>
      <c r="F135" s="1"/>
      <c r="G135" s="1"/>
      <c r="H135" s="1"/>
      <c r="I135" s="1"/>
      <c r="J135" s="1"/>
      <c r="K135" s="1"/>
      <c r="L135" s="1"/>
      <c r="M135" s="1"/>
      <c r="N135" s="1"/>
      <c r="O135" s="1"/>
      <c r="P135" s="1"/>
    </row>
    <row r="136" spans="1:16">
      <c r="A136" s="1"/>
      <c r="B136" s="1"/>
      <c r="C136" s="1"/>
      <c r="D136" s="1"/>
      <c r="E136" s="1"/>
      <c r="F136" s="1"/>
      <c r="G136" s="1"/>
      <c r="H136" s="1"/>
      <c r="I136" s="1"/>
      <c r="J136" s="1"/>
      <c r="K136" s="1"/>
      <c r="L136" s="1"/>
      <c r="M136" s="1"/>
      <c r="N136" s="1"/>
      <c r="O136" s="1"/>
      <c r="P136" s="1"/>
    </row>
    <row r="137" spans="1:16">
      <c r="A137" s="1"/>
      <c r="B137" s="1"/>
      <c r="C137" s="1"/>
      <c r="D137" s="1"/>
      <c r="E137" s="1"/>
      <c r="F137" s="1"/>
      <c r="G137" s="1"/>
      <c r="H137" s="1"/>
      <c r="I137" s="1"/>
      <c r="J137" s="1"/>
      <c r="K137" s="1"/>
      <c r="L137" s="1"/>
      <c r="M137" s="1"/>
      <c r="N137" s="1"/>
      <c r="O137" s="1"/>
      <c r="P137" s="1"/>
    </row>
    <row r="138" spans="1:16">
      <c r="A138" s="1"/>
      <c r="B138" s="1"/>
      <c r="C138" s="1"/>
      <c r="D138" s="1"/>
      <c r="E138" s="1"/>
      <c r="F138" s="1"/>
      <c r="G138" s="1"/>
      <c r="H138" s="1"/>
      <c r="I138" s="1"/>
      <c r="J138" s="1"/>
      <c r="K138" s="1"/>
      <c r="L138" s="1"/>
      <c r="M138" s="1"/>
      <c r="N138" s="1"/>
      <c r="O138" s="1"/>
      <c r="P138" s="1"/>
    </row>
    <row r="139" spans="1:16">
      <c r="A139" s="1"/>
      <c r="B139" s="1"/>
      <c r="C139" s="1"/>
      <c r="D139" s="1"/>
      <c r="E139" s="1"/>
      <c r="F139" s="1"/>
      <c r="G139" s="1"/>
      <c r="H139" s="1"/>
      <c r="I139" s="1"/>
      <c r="J139" s="1"/>
      <c r="K139" s="1"/>
      <c r="L139" s="1"/>
      <c r="M139" s="1"/>
      <c r="N139" s="1"/>
      <c r="O139" s="1"/>
      <c r="P139" s="1"/>
    </row>
    <row r="140" spans="1:16">
      <c r="A140" s="1"/>
      <c r="B140" s="1"/>
      <c r="C140" s="1"/>
      <c r="D140" s="1"/>
      <c r="E140" s="1"/>
      <c r="F140" s="1"/>
      <c r="G140" s="1"/>
      <c r="H140" s="1"/>
      <c r="I140" s="1"/>
      <c r="J140" s="1"/>
      <c r="K140" s="1"/>
      <c r="L140" s="1"/>
      <c r="M140" s="1"/>
      <c r="N140" s="1"/>
      <c r="O140" s="1"/>
      <c r="P140" s="1"/>
    </row>
  </sheetData>
  <pageMargins left="0.7" right="0.7" top="0.75" bottom="0.75" header="0.51180555555555496" footer="0.51180555555555496"/>
  <pageSetup firstPageNumber="0" orientation="portrait" horizontalDpi="300" verticalDpi="300" r:id="rId1"/>
  <headerFooter>
    <oddFooter>&amp;C&amp;7&amp;B&amp;"Arial"Document Classification: KPMG 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72"/>
  <sheetViews>
    <sheetView showGridLines="0" zoomScale="80" zoomScaleNormal="80" workbookViewId="0">
      <selection activeCell="T74" sqref="T74"/>
    </sheetView>
  </sheetViews>
  <sheetFormatPr defaultColWidth="8.5546875" defaultRowHeight="14.4"/>
  <cols>
    <col min="5" max="5" width="15.5546875" customWidth="1"/>
    <col min="6" max="15" width="14.6640625" customWidth="1"/>
  </cols>
  <sheetData>
    <row r="1" spans="1:16">
      <c r="A1" s="1"/>
      <c r="B1" s="1"/>
      <c r="C1" s="1"/>
      <c r="D1" s="1"/>
      <c r="E1" s="1"/>
      <c r="F1" s="1"/>
      <c r="G1" s="1"/>
      <c r="H1" s="1"/>
      <c r="I1" s="1"/>
      <c r="J1" s="1"/>
      <c r="K1" s="1"/>
      <c r="L1" s="1"/>
      <c r="M1" s="1"/>
      <c r="N1" s="1"/>
      <c r="O1" s="1"/>
    </row>
    <row r="2" spans="1:16">
      <c r="A2" s="2" t="s">
        <v>384</v>
      </c>
      <c r="B2" s="3"/>
      <c r="C2" s="3"/>
      <c r="D2" s="3"/>
      <c r="E2" s="3"/>
      <c r="F2" s="3"/>
      <c r="G2" s="3"/>
      <c r="H2" s="3"/>
      <c r="I2" s="3"/>
      <c r="J2" s="3"/>
      <c r="K2" s="3"/>
      <c r="L2" s="3"/>
      <c r="M2" s="3"/>
      <c r="N2" s="3"/>
      <c r="O2" s="3"/>
    </row>
    <row r="3" spans="1:16">
      <c r="A3" s="1"/>
      <c r="B3" s="1"/>
      <c r="C3" s="1"/>
      <c r="D3" s="1"/>
      <c r="E3" s="1"/>
      <c r="F3" s="1"/>
      <c r="G3" s="1"/>
      <c r="H3" s="1"/>
      <c r="I3" s="1"/>
      <c r="J3" s="1"/>
      <c r="K3" s="1"/>
      <c r="L3" s="1"/>
      <c r="M3" s="1"/>
      <c r="N3" s="1"/>
      <c r="O3" s="1"/>
    </row>
    <row r="4" spans="1:16">
      <c r="A4" s="4"/>
      <c r="B4" s="4"/>
      <c r="C4" s="4"/>
      <c r="D4" s="4"/>
      <c r="E4" s="5" t="str">
        <f>'Kalk-Elek'!E4</f>
        <v>Perioodi number</v>
      </c>
      <c r="F4" s="6">
        <f>'Kalk-Elek'!F4</f>
        <v>1</v>
      </c>
      <c r="G4" s="4">
        <f>'Kalk-Elek'!G4</f>
        <v>2</v>
      </c>
      <c r="H4" s="4">
        <f>'Kalk-Elek'!H4</f>
        <v>3</v>
      </c>
      <c r="I4" s="4">
        <f>'Kalk-Elek'!I4</f>
        <v>4</v>
      </c>
      <c r="J4" s="4">
        <f>'Kalk-Elek'!J4</f>
        <v>5</v>
      </c>
      <c r="K4" s="4">
        <f>'Kalk-Elek'!K4</f>
        <v>6</v>
      </c>
      <c r="L4" s="4">
        <f>'Kalk-Elek'!L4</f>
        <v>7</v>
      </c>
      <c r="M4" s="4">
        <f>'Kalk-Elek'!M4</f>
        <v>8</v>
      </c>
      <c r="N4" s="4">
        <f>'Kalk-Elek'!N4</f>
        <v>9</v>
      </c>
      <c r="O4" s="4">
        <f>'Kalk-Elek'!O4</f>
        <v>10</v>
      </c>
    </row>
    <row r="5" spans="1:16">
      <c r="A5" s="4"/>
      <c r="B5" s="4"/>
      <c r="C5" s="4"/>
      <c r="D5" s="4"/>
      <c r="E5" s="5" t="str">
        <f>'Kalk-Elek'!E5</f>
        <v>Aasta algus</v>
      </c>
      <c r="F5" s="7">
        <f>'Kalk-Elek'!F5</f>
        <v>44197</v>
      </c>
      <c r="G5" s="7">
        <f>'Kalk-Elek'!G5</f>
        <v>44562</v>
      </c>
      <c r="H5" s="7">
        <f>'Kalk-Elek'!H5</f>
        <v>44927</v>
      </c>
      <c r="I5" s="7">
        <f>'Kalk-Elek'!I5</f>
        <v>45292</v>
      </c>
      <c r="J5" s="7">
        <f>'Kalk-Elek'!J5</f>
        <v>45658</v>
      </c>
      <c r="K5" s="7">
        <f>'Kalk-Elek'!K5</f>
        <v>46023</v>
      </c>
      <c r="L5" s="7">
        <f>'Kalk-Elek'!L5</f>
        <v>46388</v>
      </c>
      <c r="M5" s="7">
        <f>'Kalk-Elek'!M5</f>
        <v>46753</v>
      </c>
      <c r="N5" s="7">
        <f>'Kalk-Elek'!N5</f>
        <v>47119</v>
      </c>
      <c r="O5" s="7">
        <f>'Kalk-Elek'!O5</f>
        <v>47484</v>
      </c>
    </row>
    <row r="6" spans="1:16">
      <c r="A6" s="4"/>
      <c r="B6" s="4"/>
      <c r="C6" s="4"/>
      <c r="D6" s="4"/>
      <c r="E6" s="5" t="str">
        <f>'Kalk-Elek'!E6</f>
        <v>Aasta lõpp</v>
      </c>
      <c r="F6" s="7">
        <f>'Kalk-Elek'!F6</f>
        <v>44561</v>
      </c>
      <c r="G6" s="7">
        <f>'Kalk-Elek'!G6</f>
        <v>44926</v>
      </c>
      <c r="H6" s="7">
        <f>'Kalk-Elek'!H6</f>
        <v>45291</v>
      </c>
      <c r="I6" s="7">
        <f>'Kalk-Elek'!I6</f>
        <v>45657</v>
      </c>
      <c r="J6" s="7">
        <f>'Kalk-Elek'!J6</f>
        <v>46022</v>
      </c>
      <c r="K6" s="7">
        <f>'Kalk-Elek'!K6</f>
        <v>46387</v>
      </c>
      <c r="L6" s="7">
        <f>'Kalk-Elek'!L6</f>
        <v>46752</v>
      </c>
      <c r="M6" s="7">
        <f>'Kalk-Elek'!M6</f>
        <v>47118</v>
      </c>
      <c r="N6" s="7">
        <f>'Kalk-Elek'!N6</f>
        <v>47483</v>
      </c>
      <c r="O6" s="7">
        <f>'Kalk-Elek'!O6</f>
        <v>47848</v>
      </c>
    </row>
    <row r="7" spans="1:16">
      <c r="A7" s="1"/>
      <c r="B7" s="1"/>
      <c r="C7" s="1"/>
      <c r="D7" s="1"/>
      <c r="E7" s="1"/>
      <c r="F7" s="1"/>
      <c r="G7" s="1"/>
      <c r="H7" s="1"/>
      <c r="I7" s="1"/>
      <c r="J7" s="1"/>
      <c r="K7" s="1"/>
      <c r="L7" s="1"/>
      <c r="M7" s="1"/>
      <c r="N7" s="1"/>
      <c r="O7" s="1"/>
      <c r="P7" s="1"/>
    </row>
    <row r="8" spans="1:16">
      <c r="A8" s="14" t="s">
        <v>345</v>
      </c>
      <c r="B8" s="1"/>
      <c r="C8" s="1"/>
      <c r="D8" s="1"/>
      <c r="E8" s="1"/>
      <c r="F8" s="1"/>
      <c r="G8" s="1"/>
      <c r="H8" s="1"/>
      <c r="I8" s="1"/>
      <c r="J8" s="1"/>
      <c r="K8" s="1"/>
      <c r="L8" s="1"/>
      <c r="M8" s="1"/>
      <c r="N8" s="1"/>
      <c r="O8" s="1"/>
      <c r="P8" s="1"/>
    </row>
    <row r="9" spans="1:16">
      <c r="A9" s="1"/>
      <c r="B9" s="1"/>
      <c r="C9" s="1"/>
      <c r="D9" s="1"/>
      <c r="E9" s="1"/>
      <c r="F9" s="1"/>
      <c r="G9" s="1"/>
      <c r="H9" s="1"/>
      <c r="I9" s="1"/>
      <c r="J9" s="1"/>
      <c r="K9" s="1"/>
      <c r="L9" s="1"/>
      <c r="M9" s="1"/>
      <c r="N9" s="1"/>
      <c r="O9" s="1"/>
      <c r="P9" s="1"/>
    </row>
    <row r="10" spans="1:16">
      <c r="A10" s="14" t="s">
        <v>53</v>
      </c>
      <c r="B10" s="1"/>
      <c r="C10" s="1"/>
      <c r="D10" s="1"/>
      <c r="E10" s="1"/>
      <c r="F10" s="1"/>
      <c r="G10" s="1"/>
      <c r="H10" s="1"/>
      <c r="I10" s="1"/>
      <c r="J10" s="1"/>
      <c r="K10" s="1"/>
      <c r="L10" s="1"/>
      <c r="M10" s="1"/>
      <c r="N10" s="1"/>
      <c r="O10" s="1"/>
      <c r="P10" s="1"/>
    </row>
    <row r="11" spans="1:16">
      <c r="A11" s="1"/>
      <c r="B11" s="1"/>
      <c r="C11" s="1"/>
      <c r="D11" s="1"/>
      <c r="E11" s="1"/>
      <c r="F11" s="1"/>
      <c r="G11" s="1"/>
      <c r="H11" s="1"/>
      <c r="I11" s="1"/>
      <c r="J11" s="1"/>
      <c r="K11" s="1"/>
      <c r="L11" s="1"/>
      <c r="M11" s="1"/>
      <c r="N11" s="1"/>
      <c r="O11" s="1"/>
      <c r="P11" s="1"/>
    </row>
    <row r="12" spans="1:16">
      <c r="A12" s="1" t="s">
        <v>346</v>
      </c>
      <c r="B12" s="1"/>
      <c r="C12" s="1"/>
      <c r="D12" s="1"/>
      <c r="E12" s="1"/>
      <c r="F12" s="22">
        <f>'Sisend-Gen'!F128</f>
        <v>372</v>
      </c>
      <c r="G12" s="22">
        <f>'Sisend-Gen'!G128</f>
        <v>452.66666666666669</v>
      </c>
      <c r="H12" s="22">
        <f>'Sisend-Gen'!H128</f>
        <v>493</v>
      </c>
      <c r="I12" s="22">
        <f>'Sisend-Gen'!I128</f>
        <v>493</v>
      </c>
      <c r="J12" s="22">
        <f>'Sisend-Gen'!J128</f>
        <v>493</v>
      </c>
      <c r="K12" s="22">
        <f>'Sisend-Gen'!K128</f>
        <v>493</v>
      </c>
      <c r="L12" s="22">
        <f>'Sisend-Gen'!L128</f>
        <v>493</v>
      </c>
      <c r="M12" s="22">
        <f>'Sisend-Gen'!M128</f>
        <v>493</v>
      </c>
      <c r="N12" s="22">
        <f>'Sisend-Gen'!N128</f>
        <v>493</v>
      </c>
      <c r="O12" s="22">
        <f>'Sisend-Gen'!O128</f>
        <v>493</v>
      </c>
      <c r="P12" s="1" t="s">
        <v>100</v>
      </c>
    </row>
    <row r="13" spans="1:16">
      <c r="A13" s="1" t="s">
        <v>347</v>
      </c>
      <c r="B13" s="1"/>
      <c r="C13" s="1"/>
      <c r="D13" s="1"/>
      <c r="E13" s="1"/>
      <c r="F13" s="22">
        <f>'Sisend-Gen'!F146</f>
        <v>330</v>
      </c>
      <c r="G13" s="22">
        <f>'Sisend-Gen'!G146</f>
        <v>330</v>
      </c>
      <c r="H13" s="22">
        <f>'Sisend-Gen'!H146</f>
        <v>330</v>
      </c>
      <c r="I13" s="22">
        <f>'Sisend-Gen'!I146</f>
        <v>330</v>
      </c>
      <c r="J13" s="22">
        <f>'Sisend-Gen'!J146</f>
        <v>330</v>
      </c>
      <c r="K13" s="22">
        <f>'Sisend-Gen'!K146</f>
        <v>330</v>
      </c>
      <c r="L13" s="22">
        <f>'Sisend-Gen'!L146</f>
        <v>330</v>
      </c>
      <c r="M13" s="22">
        <f>'Sisend-Gen'!M146</f>
        <v>330</v>
      </c>
      <c r="N13" s="22">
        <f>'Sisend-Gen'!N146</f>
        <v>330</v>
      </c>
      <c r="O13" s="22">
        <f>'Sisend-Gen'!O146</f>
        <v>330</v>
      </c>
      <c r="P13" s="1" t="s">
        <v>100</v>
      </c>
    </row>
    <row r="14" spans="1:16">
      <c r="A14" s="1" t="s">
        <v>348</v>
      </c>
      <c r="B14" s="1"/>
      <c r="C14" s="1"/>
      <c r="D14" s="1"/>
      <c r="E14" s="1"/>
      <c r="F14" s="22">
        <f t="shared" ref="F14:O14" si="0">F12-F13</f>
        <v>42</v>
      </c>
      <c r="G14" s="22">
        <f t="shared" si="0"/>
        <v>122.66666666666669</v>
      </c>
      <c r="H14" s="22">
        <f t="shared" si="0"/>
        <v>163</v>
      </c>
      <c r="I14" s="22">
        <f t="shared" si="0"/>
        <v>163</v>
      </c>
      <c r="J14" s="22">
        <f t="shared" si="0"/>
        <v>163</v>
      </c>
      <c r="K14" s="22">
        <f t="shared" si="0"/>
        <v>163</v>
      </c>
      <c r="L14" s="22">
        <f t="shared" si="0"/>
        <v>163</v>
      </c>
      <c r="M14" s="22">
        <f t="shared" si="0"/>
        <v>163</v>
      </c>
      <c r="N14" s="22">
        <f t="shared" si="0"/>
        <v>163</v>
      </c>
      <c r="O14" s="22">
        <f t="shared" si="0"/>
        <v>163</v>
      </c>
      <c r="P14" s="1" t="s">
        <v>100</v>
      </c>
    </row>
    <row r="15" spans="1:16">
      <c r="A15" s="1"/>
      <c r="B15" s="1"/>
      <c r="C15" s="1"/>
      <c r="D15" s="1"/>
      <c r="E15" s="1"/>
      <c r="F15" s="1"/>
      <c r="G15" s="1"/>
      <c r="H15" s="1"/>
      <c r="I15" s="1"/>
      <c r="J15" s="1"/>
      <c r="K15" s="1"/>
      <c r="L15" s="1"/>
      <c r="M15" s="1"/>
      <c r="N15" s="1"/>
      <c r="O15" s="1"/>
      <c r="P15" s="1"/>
    </row>
    <row r="16" spans="1:16">
      <c r="A16" s="1" t="s">
        <v>385</v>
      </c>
      <c r="B16" s="1"/>
      <c r="C16" s="1"/>
      <c r="D16" s="1"/>
      <c r="E16" s="1"/>
      <c r="F16" s="22">
        <f>'Sisend-Gen'!F172</f>
        <v>1306</v>
      </c>
      <c r="G16" s="22">
        <f>'Sisend-Gen'!G172</f>
        <v>1306</v>
      </c>
      <c r="H16" s="22">
        <f>'Sisend-Gen'!H172</f>
        <v>1306</v>
      </c>
      <c r="I16" s="22">
        <f>'Sisend-Gen'!I172</f>
        <v>1306</v>
      </c>
      <c r="J16" s="22">
        <f>'Sisend-Gen'!J172</f>
        <v>1306</v>
      </c>
      <c r="K16" s="22">
        <f>'Sisend-Gen'!K172</f>
        <v>1306</v>
      </c>
      <c r="L16" s="22">
        <f>'Sisend-Gen'!L172</f>
        <v>1306</v>
      </c>
      <c r="M16" s="22">
        <f>'Sisend-Gen'!M172</f>
        <v>1306</v>
      </c>
      <c r="N16" s="22">
        <f>'Sisend-Gen'!N172</f>
        <v>1306</v>
      </c>
      <c r="O16" s="22">
        <f>'Sisend-Gen'!O172</f>
        <v>1306</v>
      </c>
      <c r="P16" s="1" t="s">
        <v>100</v>
      </c>
    </row>
    <row r="17" spans="1:16">
      <c r="A17" s="1" t="s">
        <v>350</v>
      </c>
      <c r="B17" s="1"/>
      <c r="C17" s="1"/>
      <c r="D17" s="1"/>
      <c r="E17" s="1"/>
      <c r="F17" s="30">
        <f t="shared" ref="F17:O17" si="1">F14/F16</f>
        <v>3.2159264931087291E-2</v>
      </c>
      <c r="G17" s="30">
        <f t="shared" si="1"/>
        <v>9.3925472179683528E-2</v>
      </c>
      <c r="H17" s="30">
        <f t="shared" si="1"/>
        <v>0.12480857580398162</v>
      </c>
      <c r="I17" s="30">
        <f t="shared" si="1"/>
        <v>0.12480857580398162</v>
      </c>
      <c r="J17" s="30">
        <f t="shared" si="1"/>
        <v>0.12480857580398162</v>
      </c>
      <c r="K17" s="30">
        <f t="shared" si="1"/>
        <v>0.12480857580398162</v>
      </c>
      <c r="L17" s="30">
        <f t="shared" si="1"/>
        <v>0.12480857580398162</v>
      </c>
      <c r="M17" s="30">
        <f t="shared" si="1"/>
        <v>0.12480857580398162</v>
      </c>
      <c r="N17" s="30">
        <f t="shared" si="1"/>
        <v>0.12480857580398162</v>
      </c>
      <c r="O17" s="30">
        <f t="shared" si="1"/>
        <v>0.12480857580398162</v>
      </c>
      <c r="P17" s="1"/>
    </row>
    <row r="18" spans="1:16">
      <c r="A18" s="1"/>
      <c r="B18" s="1"/>
      <c r="C18" s="1"/>
      <c r="D18" s="1"/>
      <c r="E18" s="1"/>
      <c r="F18" s="1"/>
      <c r="G18" s="1"/>
      <c r="H18" s="1"/>
      <c r="I18" s="1"/>
      <c r="J18" s="1"/>
      <c r="K18" s="1"/>
      <c r="L18" s="1"/>
      <c r="M18" s="1"/>
      <c r="N18" s="1"/>
      <c r="O18" s="1"/>
      <c r="P18" s="1"/>
    </row>
    <row r="19" spans="1:16">
      <c r="A19" s="1" t="s">
        <v>386</v>
      </c>
      <c r="B19" s="1"/>
      <c r="C19" s="1"/>
      <c r="D19" s="1"/>
      <c r="E19" s="1"/>
      <c r="F19" s="22">
        <f>'Sisend-Gen'!F294</f>
        <v>-0.13</v>
      </c>
      <c r="G19" s="22">
        <f>'Sisend-Gen'!G294</f>
        <v>-0.13</v>
      </c>
      <c r="H19" s="22">
        <f>'Sisend-Gen'!H294</f>
        <v>-0.13</v>
      </c>
      <c r="I19" s="22">
        <f>'Sisend-Gen'!I294</f>
        <v>-0.13</v>
      </c>
      <c r="J19" s="22">
        <f>'Sisend-Gen'!J294</f>
        <v>-0.13</v>
      </c>
      <c r="K19" s="22">
        <f>'Sisend-Gen'!K294</f>
        <v>-0.13</v>
      </c>
      <c r="L19" s="22">
        <f>'Sisend-Gen'!L294</f>
        <v>-0.13</v>
      </c>
      <c r="M19" s="22">
        <f>'Sisend-Gen'!M294</f>
        <v>-0.13</v>
      </c>
      <c r="N19" s="22">
        <f>'Sisend-Gen'!N294</f>
        <v>-0.13</v>
      </c>
      <c r="O19" s="22">
        <f>'Sisend-Gen'!O294</f>
        <v>-0.13</v>
      </c>
      <c r="P19" s="1"/>
    </row>
    <row r="20" spans="1:16">
      <c r="A20" s="1" t="s">
        <v>352</v>
      </c>
      <c r="B20" s="1"/>
      <c r="C20" s="1"/>
      <c r="D20" s="1"/>
      <c r="E20" s="1"/>
      <c r="F20" s="31">
        <f t="shared" ref="F20:O20" si="2">F17*F19</f>
        <v>-4.1807044410413479E-3</v>
      </c>
      <c r="G20" s="31">
        <f t="shared" si="2"/>
        <v>-1.2210311383358858E-2</v>
      </c>
      <c r="H20" s="31">
        <f t="shared" si="2"/>
        <v>-1.6225114854517612E-2</v>
      </c>
      <c r="I20" s="31">
        <f t="shared" si="2"/>
        <v>-1.6225114854517612E-2</v>
      </c>
      <c r="J20" s="31">
        <f t="shared" si="2"/>
        <v>-1.6225114854517612E-2</v>
      </c>
      <c r="K20" s="31">
        <f t="shared" si="2"/>
        <v>-1.6225114854517612E-2</v>
      </c>
      <c r="L20" s="31">
        <f t="shared" si="2"/>
        <v>-1.6225114854517612E-2</v>
      </c>
      <c r="M20" s="31">
        <f t="shared" si="2"/>
        <v>-1.6225114854517612E-2</v>
      </c>
      <c r="N20" s="31">
        <f t="shared" si="2"/>
        <v>-1.6225114854517612E-2</v>
      </c>
      <c r="O20" s="31">
        <f t="shared" si="2"/>
        <v>-1.6225114854517612E-2</v>
      </c>
      <c r="P20" s="1"/>
    </row>
    <row r="21" spans="1:16">
      <c r="A21" s="1"/>
      <c r="B21" s="1"/>
      <c r="C21" s="1"/>
      <c r="D21" s="1"/>
      <c r="E21" s="1"/>
      <c r="F21" s="1"/>
      <c r="G21" s="1"/>
      <c r="H21" s="1"/>
      <c r="I21" s="1"/>
      <c r="J21" s="1"/>
      <c r="K21" s="1"/>
      <c r="L21" s="1"/>
      <c r="M21" s="1"/>
      <c r="N21" s="1"/>
      <c r="O21" s="1"/>
      <c r="P21" s="1"/>
    </row>
    <row r="22" spans="1:16">
      <c r="A22" s="1" t="s">
        <v>387</v>
      </c>
      <c r="B22" s="1"/>
      <c r="C22" s="1"/>
      <c r="D22" s="1"/>
      <c r="E22" s="1"/>
      <c r="F22" s="22">
        <f>'Sisend-Gen'!F52</f>
        <v>850250.85658345558</v>
      </c>
      <c r="G22" s="22">
        <f>'Sisend-Gen'!G52</f>
        <v>850250.85658345558</v>
      </c>
      <c r="H22" s="22">
        <f>'Sisend-Gen'!H52</f>
        <v>850250.85658345558</v>
      </c>
      <c r="I22" s="22">
        <f>'Sisend-Gen'!I52</f>
        <v>850250.85658345558</v>
      </c>
      <c r="J22" s="22">
        <f>'Sisend-Gen'!J52</f>
        <v>850250.85658345558</v>
      </c>
      <c r="K22" s="22">
        <f>'Sisend-Gen'!K52</f>
        <v>850250.85658345558</v>
      </c>
      <c r="L22" s="22">
        <f>'Sisend-Gen'!L52</f>
        <v>850250.85658345558</v>
      </c>
      <c r="M22" s="22">
        <f>'Sisend-Gen'!M52</f>
        <v>850250.85658345558</v>
      </c>
      <c r="N22" s="22">
        <f>'Sisend-Gen'!N52</f>
        <v>850250.85658345558</v>
      </c>
      <c r="O22" s="22">
        <f>'Sisend-Gen'!O52</f>
        <v>850250.85658345558</v>
      </c>
      <c r="P22" s="1" t="s">
        <v>40</v>
      </c>
    </row>
    <row r="23" spans="1:16">
      <c r="A23" s="1" t="s">
        <v>388</v>
      </c>
      <c r="B23" s="1"/>
      <c r="C23" s="1"/>
      <c r="D23" s="1"/>
      <c r="E23" s="1"/>
      <c r="F23" s="22">
        <f t="shared" ref="F23:O23" si="3">F22/(1+F20)</f>
        <v>853820.42743629031</v>
      </c>
      <c r="G23" s="22">
        <f t="shared" si="3"/>
        <v>860761.01662307989</v>
      </c>
      <c r="H23" s="22">
        <f t="shared" si="3"/>
        <v>864273.79822541308</v>
      </c>
      <c r="I23" s="22">
        <f t="shared" si="3"/>
        <v>864273.79822541308</v>
      </c>
      <c r="J23" s="22">
        <f t="shared" si="3"/>
        <v>864273.79822541308</v>
      </c>
      <c r="K23" s="22">
        <f t="shared" si="3"/>
        <v>864273.79822541308</v>
      </c>
      <c r="L23" s="22">
        <f t="shared" si="3"/>
        <v>864273.79822541308</v>
      </c>
      <c r="M23" s="22">
        <f t="shared" si="3"/>
        <v>864273.79822541308</v>
      </c>
      <c r="N23" s="22">
        <f t="shared" si="3"/>
        <v>864273.79822541308</v>
      </c>
      <c r="O23" s="22">
        <f t="shared" si="3"/>
        <v>864273.79822541308</v>
      </c>
      <c r="P23" s="1" t="s">
        <v>40</v>
      </c>
    </row>
    <row r="24" spans="1:16">
      <c r="A24" s="14" t="s">
        <v>355</v>
      </c>
      <c r="B24" s="14"/>
      <c r="C24" s="14"/>
      <c r="D24" s="14"/>
      <c r="E24" s="14"/>
      <c r="F24" s="32">
        <f t="shared" ref="F24:O24" si="4">F23-F22</f>
        <v>3569.5708528347313</v>
      </c>
      <c r="G24" s="32">
        <f t="shared" si="4"/>
        <v>10510.160039624316</v>
      </c>
      <c r="H24" s="32">
        <f t="shared" si="4"/>
        <v>14022.941641957499</v>
      </c>
      <c r="I24" s="32">
        <f t="shared" si="4"/>
        <v>14022.941641957499</v>
      </c>
      <c r="J24" s="32">
        <f t="shared" si="4"/>
        <v>14022.941641957499</v>
      </c>
      <c r="K24" s="32">
        <f t="shared" si="4"/>
        <v>14022.941641957499</v>
      </c>
      <c r="L24" s="32">
        <f t="shared" si="4"/>
        <v>14022.941641957499</v>
      </c>
      <c r="M24" s="32">
        <f t="shared" si="4"/>
        <v>14022.941641957499</v>
      </c>
      <c r="N24" s="32">
        <f t="shared" si="4"/>
        <v>14022.941641957499</v>
      </c>
      <c r="O24" s="32">
        <f t="shared" si="4"/>
        <v>14022.941641957499</v>
      </c>
      <c r="P24" s="1" t="s">
        <v>40</v>
      </c>
    </row>
    <row r="25" spans="1:16">
      <c r="A25" s="1"/>
      <c r="B25" s="1"/>
      <c r="C25" s="1"/>
      <c r="D25" s="1"/>
      <c r="E25" s="1"/>
      <c r="F25" s="1"/>
      <c r="G25" s="1"/>
      <c r="H25" s="1"/>
      <c r="I25" s="1"/>
      <c r="J25" s="1"/>
      <c r="K25" s="1"/>
      <c r="L25" s="1"/>
      <c r="M25" s="1"/>
      <c r="N25" s="1"/>
      <c r="O25" s="1"/>
      <c r="P25" s="1"/>
    </row>
    <row r="26" spans="1:16">
      <c r="A26" s="14" t="s">
        <v>56</v>
      </c>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 t="s">
        <v>346</v>
      </c>
      <c r="B28" s="1"/>
      <c r="C28" s="1"/>
      <c r="D28" s="1"/>
      <c r="E28" s="1"/>
      <c r="F28" s="22">
        <f>'Sisend-Gen'!F128</f>
        <v>372</v>
      </c>
      <c r="G28" s="22">
        <f>'Sisend-Gen'!G128</f>
        <v>452.66666666666669</v>
      </c>
      <c r="H28" s="22">
        <f>'Sisend-Gen'!H128</f>
        <v>493</v>
      </c>
      <c r="I28" s="22">
        <f>'Sisend-Gen'!I128</f>
        <v>493</v>
      </c>
      <c r="J28" s="22">
        <f>'Sisend-Gen'!J128</f>
        <v>493</v>
      </c>
      <c r="K28" s="22">
        <f>'Sisend-Gen'!K128</f>
        <v>493</v>
      </c>
      <c r="L28" s="22">
        <f>'Sisend-Gen'!L128</f>
        <v>493</v>
      </c>
      <c r="M28" s="22">
        <f>'Sisend-Gen'!M128</f>
        <v>493</v>
      </c>
      <c r="N28" s="22">
        <f>'Sisend-Gen'!N128</f>
        <v>493</v>
      </c>
      <c r="O28" s="22">
        <f>'Sisend-Gen'!O128</f>
        <v>493</v>
      </c>
      <c r="P28" s="1" t="s">
        <v>100</v>
      </c>
    </row>
    <row r="29" spans="1:16">
      <c r="A29" s="1" t="s">
        <v>347</v>
      </c>
      <c r="B29" s="1"/>
      <c r="C29" s="1"/>
      <c r="D29" s="1"/>
      <c r="E29" s="1"/>
      <c r="F29" s="22">
        <f>'Sisend-Gen'!F146</f>
        <v>330</v>
      </c>
      <c r="G29" s="22">
        <f>'Sisend-Gen'!G146</f>
        <v>330</v>
      </c>
      <c r="H29" s="22">
        <f>'Sisend-Gen'!H146</f>
        <v>330</v>
      </c>
      <c r="I29" s="22">
        <f>'Sisend-Gen'!I146</f>
        <v>330</v>
      </c>
      <c r="J29" s="22">
        <f>'Sisend-Gen'!J146</f>
        <v>330</v>
      </c>
      <c r="K29" s="22">
        <f>'Sisend-Gen'!K146</f>
        <v>330</v>
      </c>
      <c r="L29" s="22">
        <f>'Sisend-Gen'!L146</f>
        <v>330</v>
      </c>
      <c r="M29" s="22">
        <f>'Sisend-Gen'!M146</f>
        <v>330</v>
      </c>
      <c r="N29" s="22">
        <f>'Sisend-Gen'!N146</f>
        <v>330</v>
      </c>
      <c r="O29" s="22">
        <f>'Sisend-Gen'!O146</f>
        <v>330</v>
      </c>
      <c r="P29" s="1" t="s">
        <v>100</v>
      </c>
    </row>
    <row r="30" spans="1:16">
      <c r="A30" s="1" t="s">
        <v>348</v>
      </c>
      <c r="B30" s="1"/>
      <c r="C30" s="1"/>
      <c r="D30" s="1"/>
      <c r="E30" s="1"/>
      <c r="F30" s="22">
        <f t="shared" ref="F30:O30" si="5">F28-F29</f>
        <v>42</v>
      </c>
      <c r="G30" s="22">
        <f t="shared" si="5"/>
        <v>122.66666666666669</v>
      </c>
      <c r="H30" s="22">
        <f t="shared" si="5"/>
        <v>163</v>
      </c>
      <c r="I30" s="22">
        <f t="shared" si="5"/>
        <v>163</v>
      </c>
      <c r="J30" s="22">
        <f t="shared" si="5"/>
        <v>163</v>
      </c>
      <c r="K30" s="22">
        <f t="shared" si="5"/>
        <v>163</v>
      </c>
      <c r="L30" s="22">
        <f t="shared" si="5"/>
        <v>163</v>
      </c>
      <c r="M30" s="22">
        <f t="shared" si="5"/>
        <v>163</v>
      </c>
      <c r="N30" s="22">
        <f t="shared" si="5"/>
        <v>163</v>
      </c>
      <c r="O30" s="22">
        <f t="shared" si="5"/>
        <v>163</v>
      </c>
      <c r="P30" s="1" t="s">
        <v>100</v>
      </c>
    </row>
    <row r="31" spans="1:16">
      <c r="A31" s="1"/>
      <c r="B31" s="1"/>
      <c r="C31" s="1"/>
      <c r="D31" s="1"/>
      <c r="E31" s="1"/>
      <c r="F31" s="1"/>
      <c r="G31" s="1"/>
      <c r="H31" s="1"/>
      <c r="I31" s="1"/>
      <c r="J31" s="1"/>
      <c r="K31" s="1"/>
      <c r="L31" s="1"/>
      <c r="M31" s="1"/>
      <c r="N31" s="1"/>
      <c r="O31" s="1"/>
      <c r="P31" s="1"/>
    </row>
    <row r="32" spans="1:16">
      <c r="A32" s="1" t="s">
        <v>389</v>
      </c>
      <c r="B32" s="1"/>
      <c r="C32" s="1"/>
      <c r="D32" s="1"/>
      <c r="E32" s="1"/>
      <c r="F32" s="22">
        <f>'Sisend-Gen'!F173</f>
        <v>1088</v>
      </c>
      <c r="G32" s="22">
        <f>'Sisend-Gen'!G173</f>
        <v>1088</v>
      </c>
      <c r="H32" s="22">
        <f>'Sisend-Gen'!H173</f>
        <v>1088</v>
      </c>
      <c r="I32" s="22">
        <f>'Sisend-Gen'!I173</f>
        <v>1088</v>
      </c>
      <c r="J32" s="22">
        <f>'Sisend-Gen'!J173</f>
        <v>1088</v>
      </c>
      <c r="K32" s="22">
        <f>'Sisend-Gen'!K173</f>
        <v>1088</v>
      </c>
      <c r="L32" s="22">
        <f>'Sisend-Gen'!L173</f>
        <v>1088</v>
      </c>
      <c r="M32" s="22">
        <f>'Sisend-Gen'!M173</f>
        <v>1088</v>
      </c>
      <c r="N32" s="22">
        <f>'Sisend-Gen'!N173</f>
        <v>1088</v>
      </c>
      <c r="O32" s="22">
        <f>'Sisend-Gen'!O173</f>
        <v>1088</v>
      </c>
      <c r="P32" s="1" t="s">
        <v>100</v>
      </c>
    </row>
    <row r="33" spans="1:16">
      <c r="A33" s="1" t="s">
        <v>350</v>
      </c>
      <c r="B33" s="1"/>
      <c r="C33" s="1"/>
      <c r="D33" s="1"/>
      <c r="E33" s="1"/>
      <c r="F33" s="30">
        <f t="shared" ref="F33:O33" si="6">F30/F32</f>
        <v>3.860294117647059E-2</v>
      </c>
      <c r="G33" s="30">
        <f t="shared" si="6"/>
        <v>0.1127450980392157</v>
      </c>
      <c r="H33" s="30">
        <f t="shared" si="6"/>
        <v>0.14981617647058823</v>
      </c>
      <c r="I33" s="30">
        <f t="shared" si="6"/>
        <v>0.14981617647058823</v>
      </c>
      <c r="J33" s="30">
        <f t="shared" si="6"/>
        <v>0.14981617647058823</v>
      </c>
      <c r="K33" s="30">
        <f t="shared" si="6"/>
        <v>0.14981617647058823</v>
      </c>
      <c r="L33" s="30">
        <f t="shared" si="6"/>
        <v>0.14981617647058823</v>
      </c>
      <c r="M33" s="30">
        <f t="shared" si="6"/>
        <v>0.14981617647058823</v>
      </c>
      <c r="N33" s="30">
        <f t="shared" si="6"/>
        <v>0.14981617647058823</v>
      </c>
      <c r="O33" s="30">
        <f t="shared" si="6"/>
        <v>0.14981617647058823</v>
      </c>
      <c r="P33" s="1"/>
    </row>
    <row r="34" spans="1:16">
      <c r="A34" s="1"/>
      <c r="B34" s="1"/>
      <c r="C34" s="1"/>
      <c r="D34" s="1"/>
      <c r="E34" s="1"/>
      <c r="F34" s="1"/>
      <c r="G34" s="1"/>
      <c r="H34" s="1"/>
      <c r="I34" s="1"/>
      <c r="J34" s="1"/>
      <c r="K34" s="1"/>
      <c r="L34" s="1"/>
      <c r="M34" s="1"/>
      <c r="N34" s="1"/>
      <c r="O34" s="1"/>
      <c r="P34" s="1"/>
    </row>
    <row r="35" spans="1:16">
      <c r="A35" s="1" t="s">
        <v>386</v>
      </c>
      <c r="B35" s="1"/>
      <c r="C35" s="1"/>
      <c r="D35" s="1"/>
      <c r="E35" s="1"/>
      <c r="F35" s="22">
        <f>'Sisend-Gen'!F294</f>
        <v>-0.13</v>
      </c>
      <c r="G35" s="22">
        <f>'Sisend-Gen'!G294</f>
        <v>-0.13</v>
      </c>
      <c r="H35" s="22">
        <f>'Sisend-Gen'!H294</f>
        <v>-0.13</v>
      </c>
      <c r="I35" s="22">
        <f>'Sisend-Gen'!I294</f>
        <v>-0.13</v>
      </c>
      <c r="J35" s="22">
        <f>'Sisend-Gen'!J294</f>
        <v>-0.13</v>
      </c>
      <c r="K35" s="22">
        <f>'Sisend-Gen'!K294</f>
        <v>-0.13</v>
      </c>
      <c r="L35" s="22">
        <f>'Sisend-Gen'!L294</f>
        <v>-0.13</v>
      </c>
      <c r="M35" s="22">
        <f>'Sisend-Gen'!M294</f>
        <v>-0.13</v>
      </c>
      <c r="N35" s="22">
        <f>'Sisend-Gen'!N294</f>
        <v>-0.13</v>
      </c>
      <c r="O35" s="22">
        <f>'Sisend-Gen'!O294</f>
        <v>-0.13</v>
      </c>
      <c r="P35" s="1"/>
    </row>
    <row r="36" spans="1:16">
      <c r="A36" s="1" t="s">
        <v>352</v>
      </c>
      <c r="B36" s="1"/>
      <c r="C36" s="1"/>
      <c r="D36" s="1"/>
      <c r="E36" s="1"/>
      <c r="F36" s="31">
        <f t="shared" ref="F36:O36" si="7">F33*F35</f>
        <v>-5.0183823529411772E-3</v>
      </c>
      <c r="G36" s="31">
        <f t="shared" si="7"/>
        <v>-1.4656862745098042E-2</v>
      </c>
      <c r="H36" s="31">
        <f t="shared" si="7"/>
        <v>-1.9476102941176472E-2</v>
      </c>
      <c r="I36" s="31">
        <f t="shared" si="7"/>
        <v>-1.9476102941176472E-2</v>
      </c>
      <c r="J36" s="31">
        <f t="shared" si="7"/>
        <v>-1.9476102941176472E-2</v>
      </c>
      <c r="K36" s="31">
        <f t="shared" si="7"/>
        <v>-1.9476102941176472E-2</v>
      </c>
      <c r="L36" s="31">
        <f t="shared" si="7"/>
        <v>-1.9476102941176472E-2</v>
      </c>
      <c r="M36" s="31">
        <f t="shared" si="7"/>
        <v>-1.9476102941176472E-2</v>
      </c>
      <c r="N36" s="31">
        <f t="shared" si="7"/>
        <v>-1.9476102941176472E-2</v>
      </c>
      <c r="O36" s="31">
        <f t="shared" si="7"/>
        <v>-1.9476102941176472E-2</v>
      </c>
      <c r="P36" s="1"/>
    </row>
    <row r="37" spans="1:16">
      <c r="A37" s="1"/>
      <c r="B37" s="1"/>
      <c r="C37" s="1"/>
      <c r="D37" s="1"/>
      <c r="E37" s="1"/>
      <c r="F37" s="1"/>
      <c r="G37" s="1"/>
      <c r="H37" s="1"/>
      <c r="I37" s="1"/>
      <c r="J37" s="1"/>
      <c r="K37" s="1"/>
      <c r="L37" s="1"/>
      <c r="M37" s="1"/>
      <c r="N37" s="1"/>
      <c r="O37" s="1"/>
      <c r="P37" s="1"/>
    </row>
    <row r="38" spans="1:16">
      <c r="A38" s="1" t="s">
        <v>390</v>
      </c>
      <c r="B38" s="1"/>
      <c r="C38" s="1"/>
      <c r="D38" s="1"/>
      <c r="E38" s="1"/>
      <c r="F38" s="22">
        <f>'Sisend-Gen'!F53</f>
        <v>6082804.6989721004</v>
      </c>
      <c r="G38" s="22">
        <f>'Sisend-Gen'!G53</f>
        <v>6082804.6989721004</v>
      </c>
      <c r="H38" s="22">
        <f>'Sisend-Gen'!H53</f>
        <v>6082804.6989721004</v>
      </c>
      <c r="I38" s="22">
        <f>'Sisend-Gen'!I53</f>
        <v>6082804.6989721004</v>
      </c>
      <c r="J38" s="22">
        <f>'Sisend-Gen'!J53</f>
        <v>6082804.6989721004</v>
      </c>
      <c r="K38" s="22">
        <f>'Sisend-Gen'!K53</f>
        <v>6082804.6989721004</v>
      </c>
      <c r="L38" s="22">
        <f>'Sisend-Gen'!L53</f>
        <v>6082804.6989721004</v>
      </c>
      <c r="M38" s="22">
        <f>'Sisend-Gen'!M53</f>
        <v>6082804.6989721004</v>
      </c>
      <c r="N38" s="22">
        <f>'Sisend-Gen'!N53</f>
        <v>6082804.6989721004</v>
      </c>
      <c r="O38" s="22">
        <f>'Sisend-Gen'!O53</f>
        <v>6082804.6989721004</v>
      </c>
      <c r="P38" s="1" t="s">
        <v>40</v>
      </c>
    </row>
    <row r="39" spans="1:16">
      <c r="A39" s="1" t="s">
        <v>388</v>
      </c>
      <c r="B39" s="1"/>
      <c r="C39" s="1"/>
      <c r="D39" s="1"/>
      <c r="E39" s="1"/>
      <c r="F39" s="22">
        <f t="shared" ref="F39:O39" si="8">F38/(1+F36)</f>
        <v>6113484.5017104633</v>
      </c>
      <c r="G39" s="22">
        <f t="shared" si="8"/>
        <v>6173285.7001657058</v>
      </c>
      <c r="H39" s="22">
        <f t="shared" si="8"/>
        <v>6203627.1805491569</v>
      </c>
      <c r="I39" s="22">
        <f t="shared" si="8"/>
        <v>6203627.1805491569</v>
      </c>
      <c r="J39" s="22">
        <f t="shared" si="8"/>
        <v>6203627.1805491569</v>
      </c>
      <c r="K39" s="22">
        <f t="shared" si="8"/>
        <v>6203627.1805491569</v>
      </c>
      <c r="L39" s="22">
        <f t="shared" si="8"/>
        <v>6203627.1805491569</v>
      </c>
      <c r="M39" s="22">
        <f t="shared" si="8"/>
        <v>6203627.1805491569</v>
      </c>
      <c r="N39" s="22">
        <f t="shared" si="8"/>
        <v>6203627.1805491569</v>
      </c>
      <c r="O39" s="22">
        <f t="shared" si="8"/>
        <v>6203627.1805491569</v>
      </c>
      <c r="P39" s="1" t="s">
        <v>40</v>
      </c>
    </row>
    <row r="40" spans="1:16">
      <c r="A40" s="14" t="s">
        <v>355</v>
      </c>
      <c r="B40" s="14"/>
      <c r="C40" s="14"/>
      <c r="D40" s="14"/>
      <c r="E40" s="14"/>
      <c r="F40" s="32">
        <f t="shared" ref="F40:O40" si="9">F39-F38</f>
        <v>30679.802738362923</v>
      </c>
      <c r="G40" s="32">
        <f t="shared" si="9"/>
        <v>90481.001193605363</v>
      </c>
      <c r="H40" s="32">
        <f t="shared" si="9"/>
        <v>120822.48157705646</v>
      </c>
      <c r="I40" s="32">
        <f t="shared" si="9"/>
        <v>120822.48157705646</v>
      </c>
      <c r="J40" s="32">
        <f t="shared" si="9"/>
        <v>120822.48157705646</v>
      </c>
      <c r="K40" s="32">
        <f t="shared" si="9"/>
        <v>120822.48157705646</v>
      </c>
      <c r="L40" s="32">
        <f t="shared" si="9"/>
        <v>120822.48157705646</v>
      </c>
      <c r="M40" s="32">
        <f t="shared" si="9"/>
        <v>120822.48157705646</v>
      </c>
      <c r="N40" s="32">
        <f t="shared" si="9"/>
        <v>120822.48157705646</v>
      </c>
      <c r="O40" s="32">
        <f t="shared" si="9"/>
        <v>120822.48157705646</v>
      </c>
      <c r="P40" s="1" t="s">
        <v>40</v>
      </c>
    </row>
    <row r="41" spans="1:16">
      <c r="A41" s="1"/>
      <c r="B41" s="1"/>
      <c r="C41" s="1"/>
      <c r="D41" s="1"/>
      <c r="E41" s="1"/>
      <c r="F41" s="1"/>
      <c r="G41" s="1"/>
      <c r="H41" s="1"/>
      <c r="I41" s="1"/>
      <c r="J41" s="1"/>
      <c r="K41" s="1"/>
      <c r="L41" s="1"/>
      <c r="M41" s="1"/>
      <c r="N41" s="1"/>
      <c r="O41" s="1"/>
      <c r="P41" s="1"/>
    </row>
    <row r="42" spans="1:16">
      <c r="A42" s="14" t="s">
        <v>156</v>
      </c>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4" t="s">
        <v>53</v>
      </c>
      <c r="B44" s="1"/>
      <c r="C44" s="1"/>
      <c r="D44" s="1"/>
      <c r="E44" s="1"/>
      <c r="F44" s="1"/>
      <c r="G44" s="1"/>
      <c r="H44" s="1"/>
      <c r="I44" s="1"/>
      <c r="J44" s="1"/>
      <c r="K44" s="1"/>
      <c r="L44" s="1"/>
      <c r="M44" s="1"/>
      <c r="N44" s="1"/>
      <c r="O44" s="1"/>
      <c r="P44" s="1"/>
    </row>
    <row r="45" spans="1:16">
      <c r="A45" s="1"/>
      <c r="B45" s="1"/>
      <c r="C45" s="1"/>
      <c r="D45" s="1"/>
      <c r="E45" s="1"/>
      <c r="F45" s="1"/>
      <c r="G45" s="1"/>
      <c r="H45" s="1"/>
      <c r="I45" s="1"/>
      <c r="J45" s="1"/>
      <c r="K45" s="1"/>
      <c r="L45" s="1"/>
      <c r="M45" s="1"/>
      <c r="N45" s="1"/>
      <c r="O45" s="1"/>
      <c r="P45" s="1"/>
    </row>
    <row r="46" spans="1:16">
      <c r="A46" s="1" t="s">
        <v>360</v>
      </c>
      <c r="B46" s="1"/>
      <c r="C46" s="1"/>
      <c r="D46" s="1"/>
      <c r="E46" s="1"/>
      <c r="F46" s="22">
        <f>'Sisend-Gen'!F215</f>
        <v>119.4</v>
      </c>
      <c r="G46" s="22">
        <f>'Sisend-Gen'!G215</f>
        <v>119.4</v>
      </c>
      <c r="H46" s="22">
        <f>'Sisend-Gen'!H215</f>
        <v>119.4</v>
      </c>
      <c r="I46" s="22">
        <f>'Sisend-Gen'!I215</f>
        <v>119.4</v>
      </c>
      <c r="J46" s="22">
        <f>'Sisend-Gen'!J215</f>
        <v>119.4</v>
      </c>
      <c r="K46" s="22">
        <f>'Sisend-Gen'!K215</f>
        <v>119.4</v>
      </c>
      <c r="L46" s="22">
        <f>'Sisend-Gen'!L215</f>
        <v>119.4</v>
      </c>
      <c r="M46" s="22">
        <f>'Sisend-Gen'!M215</f>
        <v>119.4</v>
      </c>
      <c r="N46" s="22">
        <f>'Sisend-Gen'!N215</f>
        <v>119.4</v>
      </c>
      <c r="O46" s="22">
        <f>'Sisend-Gen'!O215</f>
        <v>119.4</v>
      </c>
      <c r="P46" s="1" t="s">
        <v>100</v>
      </c>
    </row>
    <row r="47" spans="1:16">
      <c r="A47" s="1" t="s">
        <v>347</v>
      </c>
      <c r="B47" s="1"/>
      <c r="C47" s="1"/>
      <c r="D47" s="1"/>
      <c r="E47" s="1"/>
      <c r="F47" s="22">
        <f>'Sisend-Gen'!F257</f>
        <v>89.55</v>
      </c>
      <c r="G47" s="22">
        <f>'Sisend-Gen'!G257</f>
        <v>89.55</v>
      </c>
      <c r="H47" s="22">
        <f>'Sisend-Gen'!H257</f>
        <v>89.55</v>
      </c>
      <c r="I47" s="22">
        <f>'Sisend-Gen'!I257</f>
        <v>89.55</v>
      </c>
      <c r="J47" s="22">
        <f>'Sisend-Gen'!J257</f>
        <v>89.55</v>
      </c>
      <c r="K47" s="22">
        <f>'Sisend-Gen'!K257</f>
        <v>89.55</v>
      </c>
      <c r="L47" s="22">
        <f>'Sisend-Gen'!L257</f>
        <v>89.55</v>
      </c>
      <c r="M47" s="22">
        <f>'Sisend-Gen'!M257</f>
        <v>89.55</v>
      </c>
      <c r="N47" s="22">
        <f>'Sisend-Gen'!N257</f>
        <v>89.55</v>
      </c>
      <c r="O47" s="22">
        <f>'Sisend-Gen'!O257</f>
        <v>89.55</v>
      </c>
      <c r="P47" s="1" t="s">
        <v>100</v>
      </c>
    </row>
    <row r="48" spans="1:16">
      <c r="A48" s="1" t="s">
        <v>361</v>
      </c>
      <c r="B48" s="1"/>
      <c r="C48" s="1"/>
      <c r="D48" s="1"/>
      <c r="E48" s="1"/>
      <c r="F48" s="22">
        <f t="shared" ref="F48:O48" si="10">F46-F47</f>
        <v>29.850000000000009</v>
      </c>
      <c r="G48" s="22">
        <f t="shared" si="10"/>
        <v>29.850000000000009</v>
      </c>
      <c r="H48" s="22">
        <f t="shared" si="10"/>
        <v>29.850000000000009</v>
      </c>
      <c r="I48" s="22">
        <f t="shared" si="10"/>
        <v>29.850000000000009</v>
      </c>
      <c r="J48" s="22">
        <f t="shared" si="10"/>
        <v>29.850000000000009</v>
      </c>
      <c r="K48" s="22">
        <f t="shared" si="10"/>
        <v>29.850000000000009</v>
      </c>
      <c r="L48" s="22">
        <f t="shared" si="10"/>
        <v>29.850000000000009</v>
      </c>
      <c r="M48" s="22">
        <f t="shared" si="10"/>
        <v>29.850000000000009</v>
      </c>
      <c r="N48" s="22">
        <f t="shared" si="10"/>
        <v>29.850000000000009</v>
      </c>
      <c r="O48" s="22">
        <f t="shared" si="10"/>
        <v>29.850000000000009</v>
      </c>
      <c r="P48" s="1" t="s">
        <v>100</v>
      </c>
    </row>
    <row r="49" spans="1:16">
      <c r="A49" s="1"/>
      <c r="B49" s="1"/>
      <c r="C49" s="1"/>
      <c r="D49" s="1"/>
      <c r="E49" s="1"/>
      <c r="F49" s="1"/>
      <c r="G49" s="1"/>
      <c r="H49" s="1"/>
      <c r="I49" s="1"/>
      <c r="J49" s="1"/>
      <c r="K49" s="1"/>
      <c r="L49" s="1"/>
      <c r="M49" s="1"/>
      <c r="N49" s="1"/>
      <c r="O49" s="1"/>
      <c r="P49" s="1"/>
    </row>
    <row r="50" spans="1:16">
      <c r="A50" s="1" t="s">
        <v>385</v>
      </c>
      <c r="B50" s="1"/>
      <c r="C50" s="1"/>
      <c r="D50" s="1"/>
      <c r="E50" s="1"/>
      <c r="F50" s="22">
        <f>'Sisend-Gen'!F172</f>
        <v>1306</v>
      </c>
      <c r="G50" s="22">
        <f>'Sisend-Gen'!G172</f>
        <v>1306</v>
      </c>
      <c r="H50" s="22">
        <f>'Sisend-Gen'!H172</f>
        <v>1306</v>
      </c>
      <c r="I50" s="22">
        <f>'Sisend-Gen'!I172</f>
        <v>1306</v>
      </c>
      <c r="J50" s="22">
        <f>'Sisend-Gen'!J172</f>
        <v>1306</v>
      </c>
      <c r="K50" s="22">
        <f>'Sisend-Gen'!K172</f>
        <v>1306</v>
      </c>
      <c r="L50" s="22">
        <f>'Sisend-Gen'!L172</f>
        <v>1306</v>
      </c>
      <c r="M50" s="22">
        <f>'Sisend-Gen'!M172</f>
        <v>1306</v>
      </c>
      <c r="N50" s="22">
        <f>'Sisend-Gen'!N172</f>
        <v>1306</v>
      </c>
      <c r="O50" s="22">
        <f>'Sisend-Gen'!O172</f>
        <v>1306</v>
      </c>
      <c r="P50" s="1" t="s">
        <v>100</v>
      </c>
    </row>
    <row r="51" spans="1:16">
      <c r="A51" s="1" t="s">
        <v>350</v>
      </c>
      <c r="B51" s="1"/>
      <c r="C51" s="1"/>
      <c r="D51" s="1"/>
      <c r="E51" s="1"/>
      <c r="F51" s="30">
        <f t="shared" ref="F51:O51" si="11">F48/F50</f>
        <v>2.2856049004594186E-2</v>
      </c>
      <c r="G51" s="30">
        <f t="shared" si="11"/>
        <v>2.2856049004594186E-2</v>
      </c>
      <c r="H51" s="30">
        <f t="shared" si="11"/>
        <v>2.2856049004594186E-2</v>
      </c>
      <c r="I51" s="30">
        <f t="shared" si="11"/>
        <v>2.2856049004594186E-2</v>
      </c>
      <c r="J51" s="30">
        <f t="shared" si="11"/>
        <v>2.2856049004594186E-2</v>
      </c>
      <c r="K51" s="30">
        <f t="shared" si="11"/>
        <v>2.2856049004594186E-2</v>
      </c>
      <c r="L51" s="30">
        <f t="shared" si="11"/>
        <v>2.2856049004594186E-2</v>
      </c>
      <c r="M51" s="30">
        <f t="shared" si="11"/>
        <v>2.2856049004594186E-2</v>
      </c>
      <c r="N51" s="30">
        <f t="shared" si="11"/>
        <v>2.2856049004594186E-2</v>
      </c>
      <c r="O51" s="30">
        <f t="shared" si="11"/>
        <v>2.2856049004594186E-2</v>
      </c>
      <c r="P51" s="1"/>
    </row>
    <row r="52" spans="1:16">
      <c r="A52" s="1"/>
      <c r="B52" s="1"/>
      <c r="C52" s="1"/>
      <c r="D52" s="1"/>
      <c r="E52" s="1"/>
      <c r="F52" s="1"/>
      <c r="G52" s="1"/>
      <c r="H52" s="1"/>
      <c r="I52" s="1"/>
      <c r="J52" s="1"/>
      <c r="K52" s="1"/>
      <c r="L52" s="1"/>
      <c r="M52" s="1"/>
      <c r="N52" s="1"/>
      <c r="O52" s="1"/>
      <c r="P52" s="1"/>
    </row>
    <row r="53" spans="1:16">
      <c r="A53" s="1" t="s">
        <v>386</v>
      </c>
      <c r="B53" s="1"/>
      <c r="C53" s="1"/>
      <c r="D53" s="1"/>
      <c r="E53" s="1"/>
      <c r="F53" s="22">
        <f>'Sisend-Gen'!F294</f>
        <v>-0.13</v>
      </c>
      <c r="G53" s="22">
        <f>'Sisend-Gen'!G294</f>
        <v>-0.13</v>
      </c>
      <c r="H53" s="22">
        <f>'Sisend-Gen'!H294</f>
        <v>-0.13</v>
      </c>
      <c r="I53" s="22">
        <f>'Sisend-Gen'!I294</f>
        <v>-0.13</v>
      </c>
      <c r="J53" s="22">
        <f>'Sisend-Gen'!J294</f>
        <v>-0.13</v>
      </c>
      <c r="K53" s="22">
        <f>'Sisend-Gen'!K294</f>
        <v>-0.13</v>
      </c>
      <c r="L53" s="22">
        <f>'Sisend-Gen'!L294</f>
        <v>-0.13</v>
      </c>
      <c r="M53" s="22">
        <f>'Sisend-Gen'!M294</f>
        <v>-0.13</v>
      </c>
      <c r="N53" s="22">
        <f>'Sisend-Gen'!N294</f>
        <v>-0.13</v>
      </c>
      <c r="O53" s="22">
        <f>'Sisend-Gen'!O294</f>
        <v>-0.13</v>
      </c>
      <c r="P53" s="1"/>
    </row>
    <row r="54" spans="1:16">
      <c r="A54" s="1" t="s">
        <v>352</v>
      </c>
      <c r="B54" s="1"/>
      <c r="C54" s="1"/>
      <c r="D54" s="1"/>
      <c r="E54" s="1"/>
      <c r="F54" s="31">
        <f t="shared" ref="F54:O54" si="12">F51*F53</f>
        <v>-2.9712863705972444E-3</v>
      </c>
      <c r="G54" s="31">
        <f t="shared" si="12"/>
        <v>-2.9712863705972444E-3</v>
      </c>
      <c r="H54" s="31">
        <f t="shared" si="12"/>
        <v>-2.9712863705972444E-3</v>
      </c>
      <c r="I54" s="31">
        <f t="shared" si="12"/>
        <v>-2.9712863705972444E-3</v>
      </c>
      <c r="J54" s="31">
        <f t="shared" si="12"/>
        <v>-2.9712863705972444E-3</v>
      </c>
      <c r="K54" s="31">
        <f t="shared" si="12"/>
        <v>-2.9712863705972444E-3</v>
      </c>
      <c r="L54" s="31">
        <f t="shared" si="12"/>
        <v>-2.9712863705972444E-3</v>
      </c>
      <c r="M54" s="31">
        <f t="shared" si="12"/>
        <v>-2.9712863705972444E-3</v>
      </c>
      <c r="N54" s="31">
        <f t="shared" si="12"/>
        <v>-2.9712863705972444E-3</v>
      </c>
      <c r="O54" s="31">
        <f t="shared" si="12"/>
        <v>-2.9712863705972444E-3</v>
      </c>
      <c r="P54" s="1"/>
    </row>
    <row r="55" spans="1:16">
      <c r="A55" s="1"/>
      <c r="B55" s="1"/>
      <c r="C55" s="1"/>
      <c r="D55" s="1"/>
      <c r="E55" s="1"/>
      <c r="F55" s="1"/>
      <c r="G55" s="1"/>
      <c r="H55" s="1"/>
      <c r="I55" s="1"/>
      <c r="J55" s="1"/>
      <c r="K55" s="1"/>
      <c r="L55" s="1"/>
      <c r="M55" s="1"/>
      <c r="N55" s="1"/>
      <c r="O55" s="1"/>
      <c r="P55" s="1"/>
    </row>
    <row r="56" spans="1:16">
      <c r="A56" s="1" t="s">
        <v>387</v>
      </c>
      <c r="B56" s="1"/>
      <c r="C56" s="1"/>
      <c r="D56" s="1"/>
      <c r="E56" s="1"/>
      <c r="F56" s="22">
        <f>'Sisend-Gen'!F52</f>
        <v>850250.85658345558</v>
      </c>
      <c r="G56" s="22">
        <f>'Sisend-Gen'!G52</f>
        <v>850250.85658345558</v>
      </c>
      <c r="H56" s="22">
        <f>'Sisend-Gen'!H52</f>
        <v>850250.85658345558</v>
      </c>
      <c r="I56" s="22">
        <f>'Sisend-Gen'!I52</f>
        <v>850250.85658345558</v>
      </c>
      <c r="J56" s="22">
        <f>'Sisend-Gen'!J52</f>
        <v>850250.85658345558</v>
      </c>
      <c r="K56" s="22">
        <f>'Sisend-Gen'!K52</f>
        <v>850250.85658345558</v>
      </c>
      <c r="L56" s="22">
        <f>'Sisend-Gen'!L52</f>
        <v>850250.85658345558</v>
      </c>
      <c r="M56" s="22">
        <f>'Sisend-Gen'!M52</f>
        <v>850250.85658345558</v>
      </c>
      <c r="N56" s="22">
        <f>'Sisend-Gen'!N52</f>
        <v>850250.85658345558</v>
      </c>
      <c r="O56" s="22">
        <f>'Sisend-Gen'!O52</f>
        <v>850250.85658345558</v>
      </c>
      <c r="P56" s="1" t="s">
        <v>40</v>
      </c>
    </row>
    <row r="57" spans="1:16">
      <c r="A57" s="1" t="s">
        <v>388</v>
      </c>
      <c r="B57" s="1"/>
      <c r="C57" s="1"/>
      <c r="D57" s="1"/>
      <c r="E57" s="1"/>
      <c r="F57" s="22">
        <f t="shared" ref="F57:O57" si="13">F56/(1+F54)</f>
        <v>852784.72421155893</v>
      </c>
      <c r="G57" s="22">
        <f t="shared" si="13"/>
        <v>852784.72421155893</v>
      </c>
      <c r="H57" s="22">
        <f t="shared" si="13"/>
        <v>852784.72421155893</v>
      </c>
      <c r="I57" s="22">
        <f t="shared" si="13"/>
        <v>852784.72421155893</v>
      </c>
      <c r="J57" s="22">
        <f t="shared" si="13"/>
        <v>852784.72421155893</v>
      </c>
      <c r="K57" s="22">
        <f t="shared" si="13"/>
        <v>852784.72421155893</v>
      </c>
      <c r="L57" s="22">
        <f t="shared" si="13"/>
        <v>852784.72421155893</v>
      </c>
      <c r="M57" s="22">
        <f t="shared" si="13"/>
        <v>852784.72421155893</v>
      </c>
      <c r="N57" s="22">
        <f t="shared" si="13"/>
        <v>852784.72421155893</v>
      </c>
      <c r="O57" s="22">
        <f t="shared" si="13"/>
        <v>852784.72421155893</v>
      </c>
      <c r="P57" s="1" t="s">
        <v>40</v>
      </c>
    </row>
    <row r="58" spans="1:16">
      <c r="A58" s="14" t="s">
        <v>355</v>
      </c>
      <c r="B58" s="14"/>
      <c r="C58" s="14"/>
      <c r="D58" s="14"/>
      <c r="E58" s="14"/>
      <c r="F58" s="32">
        <f t="shared" ref="F58:O58" si="14">F57-F56</f>
        <v>2533.8676281033549</v>
      </c>
      <c r="G58" s="32">
        <f t="shared" si="14"/>
        <v>2533.8676281033549</v>
      </c>
      <c r="H58" s="32">
        <f t="shared" si="14"/>
        <v>2533.8676281033549</v>
      </c>
      <c r="I58" s="32">
        <f t="shared" si="14"/>
        <v>2533.8676281033549</v>
      </c>
      <c r="J58" s="32">
        <f t="shared" si="14"/>
        <v>2533.8676281033549</v>
      </c>
      <c r="K58" s="32">
        <f t="shared" si="14"/>
        <v>2533.8676281033549</v>
      </c>
      <c r="L58" s="32">
        <f t="shared" si="14"/>
        <v>2533.8676281033549</v>
      </c>
      <c r="M58" s="32">
        <f t="shared" si="14"/>
        <v>2533.8676281033549</v>
      </c>
      <c r="N58" s="32">
        <f t="shared" si="14"/>
        <v>2533.8676281033549</v>
      </c>
      <c r="O58" s="32">
        <f t="shared" si="14"/>
        <v>2533.8676281033549</v>
      </c>
      <c r="P58" s="1" t="s">
        <v>40</v>
      </c>
    </row>
    <row r="59" spans="1:16">
      <c r="A59" s="1"/>
      <c r="B59" s="1"/>
      <c r="C59" s="1"/>
      <c r="D59" s="1"/>
      <c r="E59" s="1"/>
      <c r="F59" s="1"/>
      <c r="G59" s="1"/>
      <c r="H59" s="1"/>
      <c r="I59" s="1"/>
      <c r="J59" s="1"/>
      <c r="K59" s="1"/>
      <c r="L59" s="1"/>
      <c r="M59" s="1"/>
      <c r="N59" s="1"/>
      <c r="O59" s="1"/>
      <c r="P59" s="1"/>
    </row>
    <row r="60" spans="1:16">
      <c r="A60" s="14" t="s">
        <v>56</v>
      </c>
      <c r="B60" s="1"/>
      <c r="C60" s="1"/>
      <c r="D60" s="1"/>
      <c r="E60" s="1"/>
      <c r="F60" s="1"/>
      <c r="G60" s="1"/>
      <c r="H60" s="1"/>
      <c r="I60" s="1"/>
      <c r="J60" s="1"/>
      <c r="K60" s="1"/>
      <c r="L60" s="1"/>
      <c r="M60" s="1"/>
      <c r="N60" s="1"/>
      <c r="O60" s="1"/>
      <c r="P60" s="1"/>
    </row>
    <row r="61" spans="1:16">
      <c r="A61" s="1"/>
      <c r="B61" s="1"/>
      <c r="C61" s="1"/>
      <c r="D61" s="1"/>
      <c r="E61" s="1"/>
      <c r="F61" s="1"/>
      <c r="G61" s="1"/>
      <c r="H61" s="1"/>
      <c r="I61" s="1"/>
      <c r="J61" s="1"/>
      <c r="K61" s="1"/>
      <c r="L61" s="1"/>
      <c r="M61" s="1"/>
      <c r="N61" s="1"/>
      <c r="O61" s="1"/>
      <c r="P61" s="1"/>
    </row>
    <row r="62" spans="1:16">
      <c r="A62" s="1" t="s">
        <v>346</v>
      </c>
      <c r="B62" s="1"/>
      <c r="C62" s="1"/>
      <c r="D62" s="1"/>
      <c r="E62" s="1"/>
      <c r="F62" s="22">
        <f>'Sisend-Gen'!F217</f>
        <v>0</v>
      </c>
      <c r="G62" s="22">
        <f>'Sisend-Gen'!G217</f>
        <v>0</v>
      </c>
      <c r="H62" s="22">
        <f>'Sisend-Gen'!H217</f>
        <v>0</v>
      </c>
      <c r="I62" s="22">
        <f>'Sisend-Gen'!I217</f>
        <v>0</v>
      </c>
      <c r="J62" s="22">
        <f>'Sisend-Gen'!J217</f>
        <v>0</v>
      </c>
      <c r="K62" s="22">
        <f>'Sisend-Gen'!K217</f>
        <v>0</v>
      </c>
      <c r="L62" s="22">
        <f>'Sisend-Gen'!L217</f>
        <v>0</v>
      </c>
      <c r="M62" s="22">
        <f>'Sisend-Gen'!M217</f>
        <v>0</v>
      </c>
      <c r="N62" s="22">
        <f>'Sisend-Gen'!N217</f>
        <v>0</v>
      </c>
      <c r="O62" s="22">
        <f>'Sisend-Gen'!O217</f>
        <v>0</v>
      </c>
      <c r="P62" s="1" t="s">
        <v>100</v>
      </c>
    </row>
    <row r="63" spans="1:16">
      <c r="A63" s="1" t="s">
        <v>347</v>
      </c>
      <c r="B63" s="1"/>
      <c r="C63" s="1"/>
      <c r="D63" s="1"/>
      <c r="E63" s="1"/>
      <c r="F63" s="22">
        <f>'Sisend-Gen'!F259</f>
        <v>0</v>
      </c>
      <c r="G63" s="22">
        <f>'Sisend-Gen'!G259</f>
        <v>0</v>
      </c>
      <c r="H63" s="22">
        <f>'Sisend-Gen'!H259</f>
        <v>0</v>
      </c>
      <c r="I63" s="22">
        <f>'Sisend-Gen'!I259</f>
        <v>0</v>
      </c>
      <c r="J63" s="22">
        <f>'Sisend-Gen'!J259</f>
        <v>0</v>
      </c>
      <c r="K63" s="22">
        <f>'Sisend-Gen'!K259</f>
        <v>0</v>
      </c>
      <c r="L63" s="22">
        <f>'Sisend-Gen'!L259</f>
        <v>0</v>
      </c>
      <c r="M63" s="22">
        <f>'Sisend-Gen'!M259</f>
        <v>0</v>
      </c>
      <c r="N63" s="22">
        <f>'Sisend-Gen'!N259</f>
        <v>0</v>
      </c>
      <c r="O63" s="22">
        <f>'Sisend-Gen'!O259</f>
        <v>0</v>
      </c>
      <c r="P63" s="1" t="s">
        <v>100</v>
      </c>
    </row>
    <row r="64" spans="1:16">
      <c r="A64" s="1" t="s">
        <v>348</v>
      </c>
      <c r="B64" s="1"/>
      <c r="C64" s="1"/>
      <c r="D64" s="1"/>
      <c r="E64" s="1"/>
      <c r="F64" s="22">
        <f t="shared" ref="F64:O64" si="15">F62-F63</f>
        <v>0</v>
      </c>
      <c r="G64" s="22">
        <f t="shared" si="15"/>
        <v>0</v>
      </c>
      <c r="H64" s="22">
        <f t="shared" si="15"/>
        <v>0</v>
      </c>
      <c r="I64" s="22">
        <f t="shared" si="15"/>
        <v>0</v>
      </c>
      <c r="J64" s="22">
        <f t="shared" si="15"/>
        <v>0</v>
      </c>
      <c r="K64" s="22">
        <f t="shared" si="15"/>
        <v>0</v>
      </c>
      <c r="L64" s="22">
        <f t="shared" si="15"/>
        <v>0</v>
      </c>
      <c r="M64" s="22">
        <f t="shared" si="15"/>
        <v>0</v>
      </c>
      <c r="N64" s="22">
        <f t="shared" si="15"/>
        <v>0</v>
      </c>
      <c r="O64" s="22">
        <f t="shared" si="15"/>
        <v>0</v>
      </c>
      <c r="P64" s="1" t="s">
        <v>100</v>
      </c>
    </row>
    <row r="65" spans="1:16">
      <c r="A65" s="1"/>
      <c r="B65" s="1"/>
      <c r="C65" s="1"/>
      <c r="D65" s="1"/>
      <c r="E65" s="1"/>
      <c r="F65" s="1"/>
      <c r="G65" s="1"/>
      <c r="H65" s="1"/>
      <c r="I65" s="1"/>
      <c r="J65" s="1"/>
      <c r="K65" s="1"/>
      <c r="L65" s="1"/>
      <c r="M65" s="1"/>
      <c r="N65" s="1"/>
      <c r="O65" s="1"/>
      <c r="P65" s="1"/>
    </row>
    <row r="66" spans="1:16">
      <c r="A66" s="1" t="s">
        <v>389</v>
      </c>
      <c r="B66" s="1"/>
      <c r="C66" s="1"/>
      <c r="D66" s="1"/>
      <c r="E66" s="1"/>
      <c r="F66" s="22">
        <f>'Sisend-Gen'!F173</f>
        <v>1088</v>
      </c>
      <c r="G66" s="22">
        <f>'Sisend-Gen'!G173</f>
        <v>1088</v>
      </c>
      <c r="H66" s="22">
        <f>'Sisend-Gen'!H173</f>
        <v>1088</v>
      </c>
      <c r="I66" s="22">
        <f>'Sisend-Gen'!I173</f>
        <v>1088</v>
      </c>
      <c r="J66" s="22">
        <f>'Sisend-Gen'!J173</f>
        <v>1088</v>
      </c>
      <c r="K66" s="22">
        <f>'Sisend-Gen'!K173</f>
        <v>1088</v>
      </c>
      <c r="L66" s="22">
        <f>'Sisend-Gen'!L173</f>
        <v>1088</v>
      </c>
      <c r="M66" s="22">
        <f>'Sisend-Gen'!M173</f>
        <v>1088</v>
      </c>
      <c r="N66" s="22">
        <f>'Sisend-Gen'!N173</f>
        <v>1088</v>
      </c>
      <c r="O66" s="22">
        <f>'Sisend-Gen'!O173</f>
        <v>1088</v>
      </c>
      <c r="P66" s="1" t="s">
        <v>100</v>
      </c>
    </row>
    <row r="67" spans="1:16">
      <c r="A67" s="1" t="s">
        <v>350</v>
      </c>
      <c r="B67" s="1"/>
      <c r="C67" s="1"/>
      <c r="D67" s="1"/>
      <c r="E67" s="1"/>
      <c r="F67" s="22">
        <f t="shared" ref="F67:O67" si="16">F64/F66</f>
        <v>0</v>
      </c>
      <c r="G67" s="22">
        <f t="shared" si="16"/>
        <v>0</v>
      </c>
      <c r="H67" s="22">
        <f t="shared" si="16"/>
        <v>0</v>
      </c>
      <c r="I67" s="22">
        <f t="shared" si="16"/>
        <v>0</v>
      </c>
      <c r="J67" s="22">
        <f t="shared" si="16"/>
        <v>0</v>
      </c>
      <c r="K67" s="22">
        <f t="shared" si="16"/>
        <v>0</v>
      </c>
      <c r="L67" s="22">
        <f t="shared" si="16"/>
        <v>0</v>
      </c>
      <c r="M67" s="22">
        <f t="shared" si="16"/>
        <v>0</v>
      </c>
      <c r="N67" s="22">
        <f t="shared" si="16"/>
        <v>0</v>
      </c>
      <c r="O67" s="22">
        <f t="shared" si="16"/>
        <v>0</v>
      </c>
      <c r="P67" s="1"/>
    </row>
    <row r="68" spans="1:16">
      <c r="A68" s="1"/>
      <c r="B68" s="1"/>
      <c r="C68" s="1"/>
      <c r="D68" s="1"/>
      <c r="E68" s="1"/>
      <c r="F68" s="1"/>
      <c r="G68" s="1"/>
      <c r="H68" s="1"/>
      <c r="I68" s="1"/>
      <c r="J68" s="1"/>
      <c r="K68" s="1"/>
      <c r="L68" s="1"/>
      <c r="M68" s="1"/>
      <c r="N68" s="1"/>
      <c r="O68" s="1"/>
      <c r="P68" s="1"/>
    </row>
    <row r="69" spans="1:16">
      <c r="A69" s="1" t="s">
        <v>386</v>
      </c>
      <c r="B69" s="1"/>
      <c r="C69" s="1"/>
      <c r="D69" s="1"/>
      <c r="E69" s="1"/>
      <c r="F69" s="18">
        <f>'Sisend-Gen'!F294</f>
        <v>-0.13</v>
      </c>
      <c r="G69" s="18">
        <f>'Sisend-Gen'!G294</f>
        <v>-0.13</v>
      </c>
      <c r="H69" s="18">
        <f>'Sisend-Gen'!H294</f>
        <v>-0.13</v>
      </c>
      <c r="I69" s="18">
        <f>'Sisend-Gen'!I294</f>
        <v>-0.13</v>
      </c>
      <c r="J69" s="18">
        <f>'Sisend-Gen'!J294</f>
        <v>-0.13</v>
      </c>
      <c r="K69" s="18">
        <f>'Sisend-Gen'!K294</f>
        <v>-0.13</v>
      </c>
      <c r="L69" s="18">
        <f>'Sisend-Gen'!L294</f>
        <v>-0.13</v>
      </c>
      <c r="M69" s="18">
        <f>'Sisend-Gen'!M294</f>
        <v>-0.13</v>
      </c>
      <c r="N69" s="18">
        <f>'Sisend-Gen'!N294</f>
        <v>-0.13</v>
      </c>
      <c r="O69" s="18">
        <f>'Sisend-Gen'!O294</f>
        <v>-0.13</v>
      </c>
      <c r="P69" s="1"/>
    </row>
    <row r="70" spans="1:16">
      <c r="A70" s="1" t="s">
        <v>352</v>
      </c>
      <c r="B70" s="1"/>
      <c r="C70" s="1"/>
      <c r="D70" s="1"/>
      <c r="E70" s="1"/>
      <c r="F70" s="31">
        <f t="shared" ref="F70:O70" si="17">F67*F69</f>
        <v>0</v>
      </c>
      <c r="G70" s="31">
        <f t="shared" si="17"/>
        <v>0</v>
      </c>
      <c r="H70" s="31">
        <f t="shared" si="17"/>
        <v>0</v>
      </c>
      <c r="I70" s="31">
        <f t="shared" si="17"/>
        <v>0</v>
      </c>
      <c r="J70" s="31">
        <f t="shared" si="17"/>
        <v>0</v>
      </c>
      <c r="K70" s="31">
        <f t="shared" si="17"/>
        <v>0</v>
      </c>
      <c r="L70" s="31">
        <f t="shared" si="17"/>
        <v>0</v>
      </c>
      <c r="M70" s="31">
        <f t="shared" si="17"/>
        <v>0</v>
      </c>
      <c r="N70" s="31">
        <f t="shared" si="17"/>
        <v>0</v>
      </c>
      <c r="O70" s="31">
        <f t="shared" si="17"/>
        <v>0</v>
      </c>
      <c r="P70" s="1"/>
    </row>
    <row r="71" spans="1:16">
      <c r="A71" s="1"/>
      <c r="B71" s="1"/>
      <c r="C71" s="1"/>
      <c r="D71" s="1"/>
      <c r="E71" s="1"/>
      <c r="F71" s="1"/>
      <c r="G71" s="1"/>
      <c r="H71" s="1"/>
      <c r="I71" s="1"/>
      <c r="J71" s="1"/>
      <c r="K71" s="1"/>
      <c r="L71" s="1"/>
      <c r="M71" s="1"/>
      <c r="N71" s="1"/>
      <c r="O71" s="1"/>
      <c r="P71" s="1"/>
    </row>
    <row r="72" spans="1:16">
      <c r="A72" s="1" t="s">
        <v>390</v>
      </c>
      <c r="B72" s="1"/>
      <c r="C72" s="1"/>
      <c r="D72" s="1"/>
      <c r="E72" s="1"/>
      <c r="F72" s="22">
        <f>'Sisend-Gen'!F53</f>
        <v>6082804.6989721004</v>
      </c>
      <c r="G72" s="22">
        <f>'Sisend-Gen'!G53</f>
        <v>6082804.6989721004</v>
      </c>
      <c r="H72" s="22">
        <f>'Sisend-Gen'!H53</f>
        <v>6082804.6989721004</v>
      </c>
      <c r="I72" s="22">
        <f>'Sisend-Gen'!I53</f>
        <v>6082804.6989721004</v>
      </c>
      <c r="J72" s="22">
        <f>'Sisend-Gen'!J53</f>
        <v>6082804.6989721004</v>
      </c>
      <c r="K72" s="22">
        <f>'Sisend-Gen'!K53</f>
        <v>6082804.6989721004</v>
      </c>
      <c r="L72" s="22">
        <f>'Sisend-Gen'!L53</f>
        <v>6082804.6989721004</v>
      </c>
      <c r="M72" s="22">
        <f>'Sisend-Gen'!M53</f>
        <v>6082804.6989721004</v>
      </c>
      <c r="N72" s="22">
        <f>'Sisend-Gen'!N53</f>
        <v>6082804.6989721004</v>
      </c>
      <c r="O72" s="22">
        <f>'Sisend-Gen'!O53</f>
        <v>6082804.6989721004</v>
      </c>
      <c r="P72" s="1" t="s">
        <v>40</v>
      </c>
    </row>
    <row r="73" spans="1:16">
      <c r="A73" s="1" t="s">
        <v>388</v>
      </c>
      <c r="B73" s="1"/>
      <c r="C73" s="1"/>
      <c r="D73" s="1"/>
      <c r="E73" s="1"/>
      <c r="F73" s="22">
        <f t="shared" ref="F73:O73" si="18">F72/(1+F70)</f>
        <v>6082804.6989721004</v>
      </c>
      <c r="G73" s="22">
        <f t="shared" si="18"/>
        <v>6082804.6989721004</v>
      </c>
      <c r="H73" s="22">
        <f t="shared" si="18"/>
        <v>6082804.6989721004</v>
      </c>
      <c r="I73" s="22">
        <f t="shared" si="18"/>
        <v>6082804.6989721004</v>
      </c>
      <c r="J73" s="22">
        <f t="shared" si="18"/>
        <v>6082804.6989721004</v>
      </c>
      <c r="K73" s="22">
        <f t="shared" si="18"/>
        <v>6082804.6989721004</v>
      </c>
      <c r="L73" s="22">
        <f t="shared" si="18"/>
        <v>6082804.6989721004</v>
      </c>
      <c r="M73" s="22">
        <f t="shared" si="18"/>
        <v>6082804.6989721004</v>
      </c>
      <c r="N73" s="22">
        <f t="shared" si="18"/>
        <v>6082804.6989721004</v>
      </c>
      <c r="O73" s="22">
        <f t="shared" si="18"/>
        <v>6082804.6989721004</v>
      </c>
      <c r="P73" s="1" t="s">
        <v>40</v>
      </c>
    </row>
    <row r="74" spans="1:16">
      <c r="A74" s="14" t="s">
        <v>355</v>
      </c>
      <c r="B74" s="14"/>
      <c r="C74" s="14"/>
      <c r="D74" s="14"/>
      <c r="E74" s="14"/>
      <c r="F74" s="32">
        <f t="shared" ref="F74:O74" si="19">F73-F72</f>
        <v>0</v>
      </c>
      <c r="G74" s="32">
        <f t="shared" si="19"/>
        <v>0</v>
      </c>
      <c r="H74" s="32">
        <f t="shared" si="19"/>
        <v>0</v>
      </c>
      <c r="I74" s="32">
        <f t="shared" si="19"/>
        <v>0</v>
      </c>
      <c r="J74" s="32">
        <f t="shared" si="19"/>
        <v>0</v>
      </c>
      <c r="K74" s="32">
        <f t="shared" si="19"/>
        <v>0</v>
      </c>
      <c r="L74" s="32">
        <f t="shared" si="19"/>
        <v>0</v>
      </c>
      <c r="M74" s="32">
        <f t="shared" si="19"/>
        <v>0</v>
      </c>
      <c r="N74" s="32">
        <f t="shared" si="19"/>
        <v>0</v>
      </c>
      <c r="O74" s="32">
        <f t="shared" si="19"/>
        <v>0</v>
      </c>
      <c r="P74" s="1" t="s">
        <v>40</v>
      </c>
    </row>
    <row r="75" spans="1:16">
      <c r="A75" s="1"/>
      <c r="B75" s="1"/>
      <c r="C75" s="1"/>
      <c r="D75" s="1"/>
      <c r="E75" s="1"/>
      <c r="F75" s="1"/>
      <c r="G75" s="1"/>
      <c r="H75" s="1"/>
      <c r="I75" s="1"/>
      <c r="J75" s="1"/>
      <c r="K75" s="1"/>
      <c r="L75" s="1"/>
      <c r="M75" s="1"/>
      <c r="N75" s="1"/>
      <c r="O75" s="1"/>
      <c r="P75" s="1"/>
    </row>
    <row r="76" spans="1:16">
      <c r="A76" s="14" t="s">
        <v>362</v>
      </c>
      <c r="B76" s="1"/>
      <c r="C76" s="1"/>
      <c r="D76" s="1"/>
      <c r="E76" s="1"/>
      <c r="F76" s="1"/>
      <c r="G76" s="1"/>
      <c r="H76" s="1"/>
      <c r="I76" s="1"/>
      <c r="J76" s="1"/>
      <c r="K76" s="1"/>
      <c r="L76" s="1"/>
      <c r="M76" s="1"/>
      <c r="N76" s="1"/>
      <c r="O76" s="1"/>
      <c r="P76" s="1"/>
    </row>
    <row r="77" spans="1:16">
      <c r="A77" s="1"/>
      <c r="B77" s="1"/>
      <c r="C77" s="1"/>
      <c r="D77" s="1"/>
      <c r="E77" s="1"/>
      <c r="F77" s="1"/>
      <c r="G77" s="1"/>
      <c r="H77" s="1"/>
      <c r="I77" s="1"/>
      <c r="J77" s="1"/>
      <c r="K77" s="1"/>
      <c r="L77" s="1"/>
      <c r="M77" s="1"/>
      <c r="N77" s="1"/>
      <c r="O77" s="1"/>
      <c r="P77" s="1"/>
    </row>
    <row r="78" spans="1:16">
      <c r="A78" s="1" t="s">
        <v>363</v>
      </c>
      <c r="B78" s="1"/>
      <c r="C78" s="1"/>
      <c r="D78" s="1"/>
      <c r="E78" s="1"/>
      <c r="F78" s="22">
        <f t="shared" ref="F78:O78" si="20">F24</f>
        <v>3569.5708528347313</v>
      </c>
      <c r="G78" s="22">
        <f t="shared" si="20"/>
        <v>10510.160039624316</v>
      </c>
      <c r="H78" s="22">
        <f t="shared" si="20"/>
        <v>14022.941641957499</v>
      </c>
      <c r="I78" s="22">
        <f t="shared" si="20"/>
        <v>14022.941641957499</v>
      </c>
      <c r="J78" s="22">
        <f t="shared" si="20"/>
        <v>14022.941641957499</v>
      </c>
      <c r="K78" s="22">
        <f t="shared" si="20"/>
        <v>14022.941641957499</v>
      </c>
      <c r="L78" s="22">
        <f t="shared" si="20"/>
        <v>14022.941641957499</v>
      </c>
      <c r="M78" s="22">
        <f t="shared" si="20"/>
        <v>14022.941641957499</v>
      </c>
      <c r="N78" s="22">
        <f t="shared" si="20"/>
        <v>14022.941641957499</v>
      </c>
      <c r="O78" s="22">
        <f t="shared" si="20"/>
        <v>14022.941641957499</v>
      </c>
      <c r="P78" s="1" t="s">
        <v>40</v>
      </c>
    </row>
    <row r="79" spans="1:16">
      <c r="A79" s="1" t="s">
        <v>382</v>
      </c>
      <c r="B79" s="1"/>
      <c r="C79" s="1"/>
      <c r="D79" s="1"/>
      <c r="E79" s="1"/>
      <c r="F79" s="22">
        <f t="shared" ref="F79:O79" si="21">F40</f>
        <v>30679.802738362923</v>
      </c>
      <c r="G79" s="22">
        <f t="shared" si="21"/>
        <v>90481.001193605363</v>
      </c>
      <c r="H79" s="22">
        <f t="shared" si="21"/>
        <v>120822.48157705646</v>
      </c>
      <c r="I79" s="22">
        <f t="shared" si="21"/>
        <v>120822.48157705646</v>
      </c>
      <c r="J79" s="22">
        <f t="shared" si="21"/>
        <v>120822.48157705646</v>
      </c>
      <c r="K79" s="22">
        <f t="shared" si="21"/>
        <v>120822.48157705646</v>
      </c>
      <c r="L79" s="22">
        <f t="shared" si="21"/>
        <v>120822.48157705646</v>
      </c>
      <c r="M79" s="22">
        <f t="shared" si="21"/>
        <v>120822.48157705646</v>
      </c>
      <c r="N79" s="22">
        <f t="shared" si="21"/>
        <v>120822.48157705646</v>
      </c>
      <c r="O79" s="22">
        <f t="shared" si="21"/>
        <v>120822.48157705646</v>
      </c>
      <c r="P79" s="1" t="s">
        <v>40</v>
      </c>
    </row>
    <row r="80" spans="1:16">
      <c r="A80" s="1" t="s">
        <v>366</v>
      </c>
      <c r="B80" s="1"/>
      <c r="C80" s="1"/>
      <c r="D80" s="1"/>
      <c r="E80" s="1"/>
      <c r="F80" s="22">
        <f t="shared" ref="F80:O80" si="22">F58</f>
        <v>2533.8676281033549</v>
      </c>
      <c r="G80" s="22">
        <f t="shared" si="22"/>
        <v>2533.8676281033549</v>
      </c>
      <c r="H80" s="22">
        <f t="shared" si="22"/>
        <v>2533.8676281033549</v>
      </c>
      <c r="I80" s="22">
        <f t="shared" si="22"/>
        <v>2533.8676281033549</v>
      </c>
      <c r="J80" s="22">
        <f t="shared" si="22"/>
        <v>2533.8676281033549</v>
      </c>
      <c r="K80" s="22">
        <f t="shared" si="22"/>
        <v>2533.8676281033549</v>
      </c>
      <c r="L80" s="22">
        <f t="shared" si="22"/>
        <v>2533.8676281033549</v>
      </c>
      <c r="M80" s="22">
        <f t="shared" si="22"/>
        <v>2533.8676281033549</v>
      </c>
      <c r="N80" s="22">
        <f t="shared" si="22"/>
        <v>2533.8676281033549</v>
      </c>
      <c r="O80" s="22">
        <f t="shared" si="22"/>
        <v>2533.8676281033549</v>
      </c>
      <c r="P80" s="1" t="s">
        <v>40</v>
      </c>
    </row>
    <row r="81" spans="1:16">
      <c r="A81" s="1" t="s">
        <v>367</v>
      </c>
      <c r="B81" s="1"/>
      <c r="C81" s="1"/>
      <c r="D81" s="1"/>
      <c r="E81" s="1"/>
      <c r="F81" s="22">
        <f t="shared" ref="F81:O81" si="23">F74</f>
        <v>0</v>
      </c>
      <c r="G81" s="22">
        <f t="shared" si="23"/>
        <v>0</v>
      </c>
      <c r="H81" s="22">
        <f t="shared" si="23"/>
        <v>0</v>
      </c>
      <c r="I81" s="22">
        <f t="shared" si="23"/>
        <v>0</v>
      </c>
      <c r="J81" s="22">
        <f t="shared" si="23"/>
        <v>0</v>
      </c>
      <c r="K81" s="22">
        <f t="shared" si="23"/>
        <v>0</v>
      </c>
      <c r="L81" s="22">
        <f t="shared" si="23"/>
        <v>0</v>
      </c>
      <c r="M81" s="22">
        <f t="shared" si="23"/>
        <v>0</v>
      </c>
      <c r="N81" s="22">
        <f t="shared" si="23"/>
        <v>0</v>
      </c>
      <c r="O81" s="22">
        <f t="shared" si="23"/>
        <v>0</v>
      </c>
      <c r="P81" s="1" t="s">
        <v>40</v>
      </c>
    </row>
    <row r="82" spans="1:16">
      <c r="A82" s="1" t="s">
        <v>368</v>
      </c>
      <c r="B82" s="1"/>
      <c r="C82" s="1"/>
      <c r="D82" s="1"/>
      <c r="E82" s="1"/>
      <c r="F82" s="22">
        <f t="shared" ref="F82:O82" si="24">SUM(F78:F81)</f>
        <v>36783.24121930101</v>
      </c>
      <c r="G82" s="22">
        <f t="shared" si="24"/>
        <v>103525.02886133303</v>
      </c>
      <c r="H82" s="22">
        <f t="shared" si="24"/>
        <v>137379.29084711731</v>
      </c>
      <c r="I82" s="22">
        <f t="shared" si="24"/>
        <v>137379.29084711731</v>
      </c>
      <c r="J82" s="22">
        <f t="shared" si="24"/>
        <v>137379.29084711731</v>
      </c>
      <c r="K82" s="22">
        <f t="shared" si="24"/>
        <v>137379.29084711731</v>
      </c>
      <c r="L82" s="22">
        <f t="shared" si="24"/>
        <v>137379.29084711731</v>
      </c>
      <c r="M82" s="22">
        <f t="shared" si="24"/>
        <v>137379.29084711731</v>
      </c>
      <c r="N82" s="22">
        <f t="shared" si="24"/>
        <v>137379.29084711731</v>
      </c>
      <c r="O82" s="22">
        <f t="shared" si="24"/>
        <v>137379.29084711731</v>
      </c>
      <c r="P82" s="1" t="s">
        <v>40</v>
      </c>
    </row>
    <row r="83" spans="1:16">
      <c r="A83" s="1" t="s">
        <v>369</v>
      </c>
      <c r="B83" s="1"/>
      <c r="C83" s="1"/>
      <c r="D83" s="1"/>
      <c r="E83" s="1"/>
      <c r="F83" s="22">
        <f t="shared" ref="F83:O83" si="25">E83+F82</f>
        <v>36783.24121930101</v>
      </c>
      <c r="G83" s="22">
        <f t="shared" si="25"/>
        <v>140308.27008063404</v>
      </c>
      <c r="H83" s="22">
        <f t="shared" si="25"/>
        <v>277687.56092775136</v>
      </c>
      <c r="I83" s="22">
        <f t="shared" si="25"/>
        <v>415066.85177486867</v>
      </c>
      <c r="J83" s="22">
        <f t="shared" si="25"/>
        <v>552446.14262198599</v>
      </c>
      <c r="K83" s="22">
        <f t="shared" si="25"/>
        <v>689825.4334691033</v>
      </c>
      <c r="L83" s="22">
        <f t="shared" si="25"/>
        <v>827204.72431622061</v>
      </c>
      <c r="M83" s="22">
        <f t="shared" si="25"/>
        <v>964584.01516333793</v>
      </c>
      <c r="N83" s="22">
        <f t="shared" si="25"/>
        <v>1101963.3060104554</v>
      </c>
      <c r="O83" s="22">
        <f t="shared" si="25"/>
        <v>1239342.5968575727</v>
      </c>
      <c r="P83" s="1" t="s">
        <v>40</v>
      </c>
    </row>
    <row r="84" spans="1:16">
      <c r="A84" s="14" t="s">
        <v>369</v>
      </c>
      <c r="B84" s="14"/>
      <c r="C84" s="14"/>
      <c r="D84" s="14"/>
      <c r="E84" s="14"/>
      <c r="F84" s="32">
        <f>F83/'Sisend-Gen'!$B$19</f>
        <v>36.783241219301011</v>
      </c>
      <c r="G84" s="32">
        <f>G83/'Sisend-Gen'!$B$19</f>
        <v>140.30827008063403</v>
      </c>
      <c r="H84" s="32">
        <f>H83/'Sisend-Gen'!$B$19</f>
        <v>277.68756092775135</v>
      </c>
      <c r="I84" s="32">
        <f>I83/'Sisend-Gen'!$B$19</f>
        <v>415.06685177486867</v>
      </c>
      <c r="J84" s="32">
        <f>J83/'Sisend-Gen'!$B$19</f>
        <v>552.44614262198604</v>
      </c>
      <c r="K84" s="32">
        <f>K83/'Sisend-Gen'!$B$19</f>
        <v>689.82543346910325</v>
      </c>
      <c r="L84" s="32">
        <f>L83/'Sisend-Gen'!$B$19</f>
        <v>827.20472431622056</v>
      </c>
      <c r="M84" s="32">
        <f>M83/'Sisend-Gen'!$B$19</f>
        <v>964.58401516333788</v>
      </c>
      <c r="N84" s="32">
        <f>N83/'Sisend-Gen'!$B$19</f>
        <v>1101.9633060104554</v>
      </c>
      <c r="O84" s="32">
        <f>O83/'Sisend-Gen'!$B$19</f>
        <v>1239.3425968575727</v>
      </c>
      <c r="P84" s="1" t="s">
        <v>199</v>
      </c>
    </row>
    <row r="85" spans="1:16">
      <c r="A85" s="14" t="s">
        <v>371</v>
      </c>
      <c r="B85" s="14"/>
      <c r="C85" s="14"/>
      <c r="D85" s="14"/>
      <c r="E85" s="14"/>
      <c r="F85" s="32">
        <f>(F84*'Sisend-Gen'!$B$324)*'Sisend-Gen'!$F$305/1000</f>
        <v>8.9315142270925332</v>
      </c>
      <c r="G85" s="32">
        <f>(G84*'Sisend-Gen'!$B$324)*'Sisend-Gen'!$F$305/1000</f>
        <v>34.068920216480549</v>
      </c>
      <c r="H85" s="32">
        <f>(H84*'Sisend-Gen'!$B$324)*'Sisend-Gen'!$F$305/1000</f>
        <v>67.42664101638313</v>
      </c>
      <c r="I85" s="32">
        <f>(I84*'Sisend-Gen'!$B$324)*'Sisend-Gen'!$F$305/1000</f>
        <v>100.78436181628571</v>
      </c>
      <c r="J85" s="32">
        <f>(J84*'Sisend-Gen'!$B$324)*'Sisend-Gen'!$F$305/1000</f>
        <v>134.14208261618833</v>
      </c>
      <c r="K85" s="32">
        <f>(K84*'Sisend-Gen'!$B$324)*'Sisend-Gen'!$F$305/1000</f>
        <v>167.49980341609088</v>
      </c>
      <c r="L85" s="32">
        <f>(L84*'Sisend-Gen'!$B$324)*'Sisend-Gen'!$F$305/1000</f>
        <v>200.85752421599346</v>
      </c>
      <c r="M85" s="32">
        <f>(M84*'Sisend-Gen'!$B$324)*'Sisend-Gen'!$F$305/1000</f>
        <v>234.21524501589604</v>
      </c>
      <c r="N85" s="32">
        <f>(N84*'Sisend-Gen'!$B$324)*'Sisend-Gen'!$F$305/1000</f>
        <v>267.57296581579874</v>
      </c>
      <c r="O85" s="32">
        <f>(O84*'Sisend-Gen'!$B$324)*'Sisend-Gen'!$F$305/1000</f>
        <v>300.93068661570123</v>
      </c>
      <c r="P85" s="1" t="s">
        <v>391</v>
      </c>
    </row>
    <row r="86" spans="1:16">
      <c r="A86" s="1"/>
      <c r="B86" s="1"/>
      <c r="C86" s="1"/>
      <c r="D86" s="1"/>
      <c r="E86" s="26"/>
      <c r="F86" s="104"/>
      <c r="G86" s="104"/>
      <c r="H86" s="104"/>
      <c r="I86" s="104"/>
      <c r="J86" s="104"/>
      <c r="K86" s="104"/>
      <c r="L86" s="104"/>
      <c r="M86" s="104"/>
      <c r="N86" s="104"/>
      <c r="O86" s="104"/>
      <c r="P86" s="1"/>
    </row>
    <row r="87" spans="1:16">
      <c r="A87" s="1"/>
      <c r="B87" s="1"/>
      <c r="C87" s="1"/>
      <c r="D87" s="1"/>
      <c r="E87" s="1"/>
      <c r="F87" s="1"/>
      <c r="G87" s="1"/>
      <c r="H87" s="1"/>
      <c r="I87" s="1"/>
      <c r="J87" s="1"/>
      <c r="K87" s="1"/>
      <c r="L87" s="1"/>
      <c r="M87" s="1"/>
      <c r="N87" s="1"/>
      <c r="O87" s="1"/>
      <c r="P87" s="1"/>
    </row>
    <row r="88" spans="1:16">
      <c r="A88" s="1"/>
      <c r="B88" s="1"/>
      <c r="C88" s="1"/>
      <c r="D88" s="1"/>
      <c r="E88" s="1"/>
      <c r="F88" s="1"/>
      <c r="G88" s="1"/>
      <c r="H88" s="1"/>
      <c r="I88" s="1"/>
      <c r="J88" s="1"/>
      <c r="K88" s="1"/>
      <c r="L88" s="1"/>
      <c r="M88" s="1"/>
      <c r="N88" s="1"/>
      <c r="O88" s="1"/>
      <c r="P88" s="1"/>
    </row>
    <row r="89" spans="1:16">
      <c r="A89" s="1"/>
      <c r="B89" s="1"/>
      <c r="C89" s="1"/>
      <c r="D89" s="1"/>
      <c r="E89" s="1"/>
      <c r="F89" s="1"/>
      <c r="G89" s="1"/>
      <c r="H89" s="1"/>
      <c r="I89" s="1"/>
      <c r="J89" s="1"/>
      <c r="K89" s="1"/>
      <c r="L89" s="1"/>
      <c r="M89" s="1"/>
      <c r="N89" s="1"/>
      <c r="O89" s="1"/>
      <c r="P89" s="1"/>
    </row>
    <row r="90" spans="1:16">
      <c r="A90" s="1"/>
      <c r="B90" s="1"/>
      <c r="C90" s="1"/>
      <c r="D90" s="1"/>
      <c r="E90" s="1"/>
      <c r="F90" s="1"/>
      <c r="G90" s="1"/>
      <c r="H90" s="1"/>
      <c r="I90" s="1"/>
      <c r="J90" s="1"/>
      <c r="K90" s="1"/>
      <c r="L90" s="1"/>
      <c r="M90" s="1"/>
      <c r="N90" s="1"/>
      <c r="O90" s="1"/>
      <c r="P90" s="1"/>
    </row>
    <row r="91" spans="1:16">
      <c r="A91" s="1"/>
      <c r="B91" s="1"/>
      <c r="C91" s="1"/>
      <c r="D91" s="1"/>
      <c r="E91" s="1"/>
      <c r="F91" s="1"/>
      <c r="G91" s="1"/>
      <c r="H91" s="1"/>
      <c r="I91" s="1"/>
      <c r="J91" s="1"/>
      <c r="K91" s="1"/>
      <c r="L91" s="1"/>
      <c r="M91" s="1"/>
      <c r="N91" s="1"/>
      <c r="O91" s="1"/>
      <c r="P91" s="1"/>
    </row>
    <row r="92" spans="1:16">
      <c r="A92" s="1"/>
      <c r="B92" s="1"/>
      <c r="C92" s="1"/>
      <c r="D92" s="1"/>
      <c r="E92" s="1"/>
      <c r="F92" s="1"/>
      <c r="G92" s="1"/>
      <c r="H92" s="1"/>
      <c r="I92" s="1"/>
      <c r="J92" s="1"/>
      <c r="K92" s="1"/>
      <c r="L92" s="1"/>
      <c r="M92" s="1"/>
      <c r="N92" s="1"/>
      <c r="O92" s="1"/>
      <c r="P92" s="1"/>
    </row>
    <row r="93" spans="1:16">
      <c r="A93" s="1"/>
      <c r="B93" s="1"/>
      <c r="C93" s="1"/>
      <c r="D93" s="1"/>
      <c r="E93" s="1"/>
      <c r="F93" s="1"/>
      <c r="G93" s="1"/>
      <c r="H93" s="1"/>
      <c r="I93" s="1"/>
      <c r="J93" s="1"/>
      <c r="K93" s="1"/>
      <c r="L93" s="1"/>
      <c r="M93" s="1"/>
      <c r="N93" s="1"/>
      <c r="O93" s="1"/>
      <c r="P93" s="1"/>
    </row>
    <row r="94" spans="1:16">
      <c r="A94" s="1"/>
      <c r="B94" s="1"/>
      <c r="C94" s="1"/>
      <c r="D94" s="1"/>
      <c r="E94" s="1"/>
      <c r="F94" s="1"/>
      <c r="G94" s="1"/>
      <c r="H94" s="1"/>
      <c r="I94" s="1"/>
      <c r="J94" s="1"/>
      <c r="K94" s="1"/>
      <c r="L94" s="1"/>
      <c r="M94" s="1"/>
      <c r="N94" s="1"/>
      <c r="O94" s="1"/>
      <c r="P94" s="1"/>
    </row>
    <row r="95" spans="1:16">
      <c r="A95" s="1"/>
      <c r="B95" s="1"/>
      <c r="C95" s="1"/>
      <c r="D95" s="1"/>
      <c r="E95" s="1"/>
      <c r="F95" s="1"/>
      <c r="G95" s="1"/>
      <c r="H95" s="1"/>
      <c r="I95" s="1"/>
      <c r="J95" s="1"/>
      <c r="K95" s="1"/>
      <c r="L95" s="1"/>
      <c r="M95" s="1"/>
      <c r="N95" s="1"/>
      <c r="O95" s="1"/>
      <c r="P95" s="1"/>
    </row>
    <row r="96" spans="1:16">
      <c r="A96" s="1"/>
      <c r="B96" s="1"/>
      <c r="C96" s="1"/>
      <c r="D96" s="1"/>
      <c r="E96" s="1"/>
      <c r="F96" s="1"/>
      <c r="G96" s="1"/>
      <c r="H96" s="1"/>
      <c r="I96" s="1"/>
      <c r="J96" s="1"/>
      <c r="K96" s="1"/>
      <c r="L96" s="1"/>
      <c r="M96" s="1"/>
      <c r="N96" s="1"/>
      <c r="O96" s="1"/>
      <c r="P96" s="1"/>
    </row>
    <row r="97" spans="1:16">
      <c r="A97" s="1"/>
      <c r="B97" s="1"/>
      <c r="C97" s="1"/>
      <c r="D97" s="1"/>
      <c r="E97" s="1"/>
      <c r="F97" s="1"/>
      <c r="G97" s="1"/>
      <c r="H97" s="1"/>
      <c r="I97" s="1"/>
      <c r="J97" s="1"/>
      <c r="K97" s="1"/>
      <c r="L97" s="1"/>
      <c r="M97" s="1"/>
      <c r="N97" s="1"/>
      <c r="O97" s="1"/>
      <c r="P97" s="1"/>
    </row>
    <row r="98" spans="1:16">
      <c r="A98" s="1"/>
      <c r="B98" s="1"/>
      <c r="C98" s="1"/>
      <c r="D98" s="1"/>
      <c r="E98" s="1"/>
      <c r="F98" s="1"/>
      <c r="G98" s="1"/>
      <c r="H98" s="1"/>
      <c r="I98" s="1"/>
      <c r="J98" s="1"/>
      <c r="K98" s="1"/>
      <c r="L98" s="1"/>
      <c r="M98" s="1"/>
      <c r="N98" s="1"/>
      <c r="O98" s="1"/>
      <c r="P98" s="1"/>
    </row>
    <row r="99" spans="1:16">
      <c r="A99" s="1"/>
      <c r="B99" s="1"/>
      <c r="C99" s="1"/>
      <c r="D99" s="1"/>
      <c r="E99" s="1"/>
      <c r="F99" s="1"/>
      <c r="G99" s="1"/>
      <c r="H99" s="1"/>
      <c r="I99" s="1"/>
      <c r="J99" s="1"/>
      <c r="K99" s="1"/>
      <c r="L99" s="1"/>
      <c r="M99" s="1"/>
      <c r="N99" s="1"/>
      <c r="O99" s="1"/>
      <c r="P99" s="1"/>
    </row>
    <row r="100" spans="1:16">
      <c r="A100" s="1"/>
      <c r="B100" s="1"/>
      <c r="C100" s="1"/>
      <c r="D100" s="1"/>
      <c r="E100" s="1"/>
      <c r="F100" s="1"/>
      <c r="G100" s="1"/>
      <c r="H100" s="1"/>
      <c r="I100" s="1"/>
      <c r="J100" s="1"/>
      <c r="K100" s="1"/>
      <c r="L100" s="1"/>
      <c r="M100" s="1"/>
      <c r="N100" s="1"/>
      <c r="O100" s="1"/>
      <c r="P100" s="1"/>
    </row>
    <row r="101" spans="1:16">
      <c r="A101" s="1"/>
      <c r="B101" s="1"/>
      <c r="C101" s="1"/>
      <c r="D101" s="1"/>
      <c r="E101" s="1"/>
      <c r="F101" s="1"/>
      <c r="G101" s="1"/>
      <c r="H101" s="1"/>
      <c r="I101" s="1"/>
      <c r="J101" s="1"/>
      <c r="K101" s="1"/>
      <c r="L101" s="1"/>
      <c r="M101" s="1"/>
      <c r="N101" s="1"/>
      <c r="O101" s="1"/>
      <c r="P101" s="1"/>
    </row>
    <row r="102" spans="1:16">
      <c r="A102" s="1"/>
      <c r="B102" s="1"/>
      <c r="C102" s="1"/>
      <c r="D102" s="1"/>
      <c r="E102" s="1"/>
      <c r="F102" s="1"/>
      <c r="G102" s="1"/>
      <c r="H102" s="1"/>
      <c r="I102" s="1"/>
      <c r="J102" s="1"/>
      <c r="K102" s="1"/>
      <c r="L102" s="1"/>
      <c r="M102" s="1"/>
      <c r="N102" s="1"/>
      <c r="O102" s="1"/>
      <c r="P102" s="1"/>
    </row>
    <row r="103" spans="1:16">
      <c r="A103" s="1"/>
      <c r="B103" s="1"/>
      <c r="C103" s="1"/>
      <c r="D103" s="1"/>
      <c r="E103" s="1"/>
      <c r="F103" s="1"/>
      <c r="G103" s="1"/>
      <c r="H103" s="1"/>
      <c r="I103" s="1"/>
      <c r="J103" s="1"/>
      <c r="K103" s="1"/>
      <c r="L103" s="1"/>
      <c r="M103" s="1"/>
      <c r="N103" s="1"/>
      <c r="O103" s="1"/>
      <c r="P103" s="1"/>
    </row>
    <row r="104" spans="1:16">
      <c r="A104" s="1"/>
      <c r="B104" s="1"/>
      <c r="C104" s="1"/>
      <c r="D104" s="1"/>
      <c r="E104" s="1"/>
      <c r="F104" s="1"/>
      <c r="G104" s="1"/>
      <c r="H104" s="1"/>
      <c r="I104" s="1"/>
      <c r="J104" s="1"/>
      <c r="K104" s="1"/>
      <c r="L104" s="1"/>
      <c r="M104" s="1"/>
      <c r="N104" s="1"/>
      <c r="O104" s="1"/>
      <c r="P104" s="1"/>
    </row>
    <row r="105" spans="1:16">
      <c r="A105" s="1"/>
      <c r="B105" s="1"/>
      <c r="C105" s="1"/>
      <c r="D105" s="1"/>
      <c r="E105" s="1"/>
      <c r="F105" s="1"/>
      <c r="G105" s="1"/>
      <c r="H105" s="1"/>
      <c r="I105" s="1"/>
      <c r="J105" s="1"/>
      <c r="K105" s="1"/>
      <c r="L105" s="1"/>
      <c r="M105" s="1"/>
      <c r="N105" s="1"/>
      <c r="O105" s="1"/>
      <c r="P105" s="1"/>
    </row>
    <row r="106" spans="1:16">
      <c r="A106" s="1"/>
      <c r="B106" s="1"/>
      <c r="C106" s="1"/>
      <c r="D106" s="1"/>
      <c r="E106" s="1"/>
      <c r="F106" s="1"/>
      <c r="G106" s="1"/>
      <c r="H106" s="1"/>
      <c r="I106" s="1"/>
      <c r="J106" s="1"/>
      <c r="K106" s="1"/>
      <c r="L106" s="1"/>
      <c r="M106" s="1"/>
      <c r="N106" s="1"/>
      <c r="O106" s="1"/>
      <c r="P106" s="1"/>
    </row>
    <row r="107" spans="1:16">
      <c r="A107" s="1"/>
      <c r="B107" s="1"/>
      <c r="C107" s="1"/>
      <c r="D107" s="1"/>
      <c r="E107" s="1"/>
      <c r="F107" s="1"/>
      <c r="G107" s="1"/>
      <c r="H107" s="1"/>
      <c r="I107" s="1"/>
      <c r="J107" s="1"/>
      <c r="K107" s="1"/>
      <c r="L107" s="1"/>
      <c r="M107" s="1"/>
      <c r="N107" s="1"/>
      <c r="O107" s="1"/>
      <c r="P107" s="1"/>
    </row>
    <row r="108" spans="1:16">
      <c r="A108" s="1"/>
      <c r="B108" s="1"/>
      <c r="C108" s="1"/>
      <c r="D108" s="1"/>
      <c r="E108" s="1"/>
      <c r="F108" s="1"/>
      <c r="G108" s="1"/>
      <c r="H108" s="1"/>
      <c r="I108" s="1"/>
      <c r="J108" s="1"/>
      <c r="K108" s="1"/>
      <c r="L108" s="1"/>
      <c r="M108" s="1"/>
      <c r="N108" s="1"/>
      <c r="O108" s="1"/>
      <c r="P108" s="1"/>
    </row>
    <row r="109" spans="1:16">
      <c r="A109" s="1"/>
      <c r="B109" s="1"/>
      <c r="C109" s="1"/>
      <c r="D109" s="1"/>
      <c r="E109" s="1"/>
      <c r="F109" s="1"/>
      <c r="G109" s="1"/>
      <c r="H109" s="1"/>
      <c r="I109" s="1"/>
      <c r="J109" s="1"/>
      <c r="K109" s="1"/>
      <c r="L109" s="1"/>
      <c r="M109" s="1"/>
      <c r="N109" s="1"/>
      <c r="O109" s="1"/>
      <c r="P109" s="1"/>
    </row>
    <row r="110" spans="1:16">
      <c r="A110" s="1"/>
      <c r="B110" s="1"/>
      <c r="C110" s="1"/>
      <c r="D110" s="1"/>
      <c r="E110" s="1"/>
      <c r="F110" s="1"/>
      <c r="G110" s="1"/>
      <c r="H110" s="1"/>
      <c r="I110" s="1"/>
      <c r="J110" s="1"/>
      <c r="K110" s="1"/>
      <c r="L110" s="1"/>
      <c r="M110" s="1"/>
      <c r="N110" s="1"/>
      <c r="O110" s="1"/>
      <c r="P110" s="1"/>
    </row>
    <row r="111" spans="1:16">
      <c r="A111" s="1"/>
      <c r="B111" s="1"/>
      <c r="C111" s="1"/>
      <c r="D111" s="1"/>
      <c r="E111" s="1"/>
      <c r="F111" s="1"/>
      <c r="G111" s="1"/>
      <c r="H111" s="1"/>
      <c r="I111" s="1"/>
      <c r="J111" s="1"/>
      <c r="K111" s="1"/>
      <c r="L111" s="1"/>
      <c r="M111" s="1"/>
      <c r="N111" s="1"/>
      <c r="O111" s="1"/>
      <c r="P111" s="1"/>
    </row>
    <row r="112" spans="1:16">
      <c r="A112" s="1"/>
      <c r="B112" s="1"/>
      <c r="C112" s="1"/>
      <c r="D112" s="1"/>
      <c r="E112" s="1"/>
      <c r="F112" s="1"/>
      <c r="G112" s="1"/>
      <c r="H112" s="1"/>
      <c r="I112" s="1"/>
      <c r="J112" s="1"/>
      <c r="K112" s="1"/>
      <c r="L112" s="1"/>
      <c r="M112" s="1"/>
      <c r="N112" s="1"/>
      <c r="O112" s="1"/>
      <c r="P112" s="1"/>
    </row>
    <row r="113" spans="1:16">
      <c r="A113" s="1"/>
      <c r="B113" s="1"/>
      <c r="C113" s="1"/>
      <c r="D113" s="1"/>
      <c r="E113" s="1"/>
      <c r="F113" s="1"/>
      <c r="G113" s="1"/>
      <c r="H113" s="1"/>
      <c r="I113" s="1"/>
      <c r="J113" s="1"/>
      <c r="K113" s="1"/>
      <c r="L113" s="1"/>
      <c r="M113" s="1"/>
      <c r="N113" s="1"/>
      <c r="O113" s="1"/>
      <c r="P113" s="1"/>
    </row>
    <row r="114" spans="1:16">
      <c r="A114" s="1"/>
      <c r="B114" s="1"/>
      <c r="C114" s="1"/>
      <c r="D114" s="1"/>
      <c r="E114" s="1"/>
      <c r="F114" s="1"/>
      <c r="G114" s="1"/>
      <c r="H114" s="1"/>
      <c r="I114" s="1"/>
      <c r="J114" s="1"/>
      <c r="K114" s="1"/>
      <c r="L114" s="1"/>
      <c r="M114" s="1"/>
      <c r="N114" s="1"/>
      <c r="O114" s="1"/>
      <c r="P114" s="1"/>
    </row>
    <row r="115" spans="1:16">
      <c r="A115" s="1"/>
      <c r="B115" s="1"/>
      <c r="C115" s="1"/>
      <c r="D115" s="1"/>
      <c r="E115" s="1"/>
      <c r="F115" s="1"/>
      <c r="G115" s="1"/>
      <c r="H115" s="1"/>
      <c r="I115" s="1"/>
      <c r="J115" s="1"/>
      <c r="K115" s="1"/>
      <c r="L115" s="1"/>
      <c r="M115" s="1"/>
      <c r="N115" s="1"/>
      <c r="O115" s="1"/>
      <c r="P115" s="1"/>
    </row>
    <row r="116" spans="1:16">
      <c r="A116" s="1"/>
      <c r="B116" s="1"/>
      <c r="C116" s="1"/>
      <c r="D116" s="1"/>
      <c r="E116" s="1"/>
      <c r="F116" s="1"/>
      <c r="G116" s="1"/>
      <c r="H116" s="1"/>
      <c r="I116" s="1"/>
      <c r="J116" s="1"/>
      <c r="K116" s="1"/>
      <c r="L116" s="1"/>
      <c r="M116" s="1"/>
      <c r="N116" s="1"/>
      <c r="O116" s="1"/>
      <c r="P116" s="1"/>
    </row>
    <row r="117" spans="1:16">
      <c r="A117" s="1"/>
      <c r="B117" s="1"/>
      <c r="C117" s="1"/>
      <c r="D117" s="1"/>
      <c r="E117" s="1"/>
      <c r="F117" s="1"/>
      <c r="G117" s="1"/>
      <c r="H117" s="1"/>
      <c r="I117" s="1"/>
      <c r="J117" s="1"/>
      <c r="K117" s="1"/>
      <c r="L117" s="1"/>
      <c r="M117" s="1"/>
      <c r="N117" s="1"/>
      <c r="O117" s="1"/>
      <c r="P117" s="1"/>
    </row>
    <row r="118" spans="1:16">
      <c r="A118" s="1"/>
      <c r="B118" s="1"/>
      <c r="C118" s="1"/>
      <c r="D118" s="1"/>
      <c r="E118" s="1"/>
      <c r="F118" s="1"/>
      <c r="G118" s="1"/>
      <c r="H118" s="1"/>
      <c r="I118" s="1"/>
      <c r="J118" s="1"/>
      <c r="K118" s="1"/>
      <c r="L118" s="1"/>
      <c r="M118" s="1"/>
      <c r="N118" s="1"/>
      <c r="O118" s="1"/>
      <c r="P118" s="1"/>
    </row>
    <row r="119" spans="1:16">
      <c r="A119" s="1"/>
      <c r="B119" s="1"/>
      <c r="C119" s="1"/>
      <c r="D119" s="1"/>
      <c r="E119" s="1"/>
      <c r="F119" s="1"/>
      <c r="G119" s="1"/>
      <c r="H119" s="1"/>
      <c r="I119" s="1"/>
      <c r="J119" s="1"/>
      <c r="K119" s="1"/>
      <c r="L119" s="1"/>
      <c r="M119" s="1"/>
      <c r="N119" s="1"/>
      <c r="O119" s="1"/>
      <c r="P119" s="1"/>
    </row>
    <row r="120" spans="1:16">
      <c r="A120" s="1"/>
      <c r="B120" s="1"/>
      <c r="C120" s="1"/>
      <c r="D120" s="1"/>
      <c r="E120" s="1"/>
      <c r="F120" s="1"/>
      <c r="G120" s="1"/>
      <c r="H120" s="1"/>
      <c r="I120" s="1"/>
      <c r="J120" s="1"/>
      <c r="K120" s="1"/>
      <c r="L120" s="1"/>
      <c r="M120" s="1"/>
      <c r="N120" s="1"/>
      <c r="O120" s="1"/>
      <c r="P120" s="1"/>
    </row>
    <row r="121" spans="1:16">
      <c r="A121" s="1"/>
      <c r="B121" s="1"/>
      <c r="C121" s="1"/>
      <c r="D121" s="1"/>
      <c r="E121" s="1"/>
      <c r="F121" s="1"/>
      <c r="G121" s="1"/>
      <c r="H121" s="1"/>
      <c r="I121" s="1"/>
      <c r="J121" s="1"/>
      <c r="K121" s="1"/>
      <c r="L121" s="1"/>
      <c r="M121" s="1"/>
      <c r="N121" s="1"/>
      <c r="O121" s="1"/>
      <c r="P121" s="1"/>
    </row>
    <row r="122" spans="1:16">
      <c r="A122" s="1"/>
      <c r="B122" s="1"/>
      <c r="C122" s="1"/>
      <c r="D122" s="1"/>
      <c r="E122" s="1"/>
      <c r="F122" s="1"/>
      <c r="G122" s="1"/>
      <c r="H122" s="1"/>
      <c r="I122" s="1"/>
      <c r="J122" s="1"/>
      <c r="K122" s="1"/>
      <c r="L122" s="1"/>
      <c r="M122" s="1"/>
      <c r="N122" s="1"/>
      <c r="O122" s="1"/>
      <c r="P122" s="1"/>
    </row>
    <row r="123" spans="1:16">
      <c r="A123" s="1"/>
      <c r="B123" s="1"/>
      <c r="C123" s="1"/>
      <c r="D123" s="1"/>
      <c r="E123" s="1"/>
      <c r="F123" s="1"/>
      <c r="G123" s="1"/>
      <c r="H123" s="1"/>
      <c r="I123" s="1"/>
      <c r="J123" s="1"/>
      <c r="K123" s="1"/>
      <c r="L123" s="1"/>
      <c r="M123" s="1"/>
      <c r="N123" s="1"/>
      <c r="O123" s="1"/>
      <c r="P123" s="1"/>
    </row>
    <row r="124" spans="1:16">
      <c r="A124" s="1"/>
      <c r="B124" s="1"/>
      <c r="C124" s="1"/>
      <c r="D124" s="1"/>
      <c r="E124" s="1"/>
      <c r="F124" s="1"/>
      <c r="G124" s="1"/>
      <c r="H124" s="1"/>
      <c r="I124" s="1"/>
      <c r="J124" s="1"/>
      <c r="K124" s="1"/>
      <c r="L124" s="1"/>
      <c r="M124" s="1"/>
      <c r="N124" s="1"/>
      <c r="O124" s="1"/>
      <c r="P124" s="1"/>
    </row>
    <row r="125" spans="1:16">
      <c r="A125" s="1"/>
      <c r="B125" s="1"/>
      <c r="C125" s="1"/>
      <c r="D125" s="1"/>
      <c r="E125" s="1"/>
      <c r="F125" s="1"/>
      <c r="G125" s="1"/>
      <c r="H125" s="1"/>
      <c r="I125" s="1"/>
      <c r="J125" s="1"/>
      <c r="K125" s="1"/>
      <c r="L125" s="1"/>
      <c r="M125" s="1"/>
      <c r="N125" s="1"/>
      <c r="O125" s="1"/>
      <c r="P125" s="1"/>
    </row>
    <row r="126" spans="1:16">
      <c r="A126" s="1"/>
      <c r="B126" s="1"/>
      <c r="C126" s="1"/>
      <c r="D126" s="1"/>
      <c r="E126" s="1"/>
      <c r="F126" s="1"/>
      <c r="G126" s="1"/>
      <c r="H126" s="1"/>
      <c r="I126" s="1"/>
      <c r="J126" s="1"/>
      <c r="K126" s="1"/>
      <c r="L126" s="1"/>
      <c r="M126" s="1"/>
      <c r="N126" s="1"/>
      <c r="O126" s="1"/>
      <c r="P126" s="1"/>
    </row>
    <row r="127" spans="1:16">
      <c r="A127" s="1"/>
      <c r="B127" s="1"/>
      <c r="C127" s="1"/>
      <c r="D127" s="1"/>
      <c r="E127" s="1"/>
      <c r="F127" s="1"/>
      <c r="G127" s="1"/>
      <c r="H127" s="1"/>
      <c r="I127" s="1"/>
      <c r="J127" s="1"/>
      <c r="K127" s="1"/>
      <c r="L127" s="1"/>
      <c r="M127" s="1"/>
      <c r="N127" s="1"/>
      <c r="O127" s="1"/>
      <c r="P127" s="1"/>
    </row>
    <row r="128" spans="1:16">
      <c r="A128" s="1"/>
      <c r="B128" s="1"/>
      <c r="C128" s="1"/>
      <c r="D128" s="1"/>
      <c r="E128" s="1"/>
      <c r="F128" s="1"/>
      <c r="G128" s="1"/>
      <c r="H128" s="1"/>
      <c r="I128" s="1"/>
      <c r="J128" s="1"/>
      <c r="K128" s="1"/>
      <c r="L128" s="1"/>
      <c r="M128" s="1"/>
      <c r="N128" s="1"/>
      <c r="O128" s="1"/>
      <c r="P128" s="1"/>
    </row>
    <row r="129" spans="1:16">
      <c r="A129" s="1"/>
      <c r="B129" s="1"/>
      <c r="C129" s="1"/>
      <c r="D129" s="1"/>
      <c r="E129" s="1"/>
      <c r="F129" s="1"/>
      <c r="G129" s="1"/>
      <c r="H129" s="1"/>
      <c r="I129" s="1"/>
      <c r="J129" s="1"/>
      <c r="K129" s="1"/>
      <c r="L129" s="1"/>
      <c r="M129" s="1"/>
      <c r="N129" s="1"/>
      <c r="O129" s="1"/>
      <c r="P129" s="1"/>
    </row>
    <row r="130" spans="1:16">
      <c r="A130" s="1"/>
      <c r="B130" s="1"/>
      <c r="C130" s="1"/>
      <c r="D130" s="1"/>
      <c r="E130" s="1"/>
      <c r="F130" s="1"/>
      <c r="G130" s="1"/>
      <c r="H130" s="1"/>
      <c r="I130" s="1"/>
      <c r="J130" s="1"/>
      <c r="K130" s="1"/>
      <c r="L130" s="1"/>
      <c r="M130" s="1"/>
      <c r="N130" s="1"/>
      <c r="O130" s="1"/>
      <c r="P130" s="1"/>
    </row>
    <row r="131" spans="1:16">
      <c r="A131" s="1"/>
      <c r="B131" s="1"/>
      <c r="C131" s="1"/>
      <c r="D131" s="1"/>
      <c r="E131" s="1"/>
      <c r="F131" s="1"/>
      <c r="G131" s="1"/>
      <c r="H131" s="1"/>
      <c r="I131" s="1"/>
      <c r="J131" s="1"/>
      <c r="K131" s="1"/>
      <c r="L131" s="1"/>
      <c r="M131" s="1"/>
      <c r="N131" s="1"/>
      <c r="O131" s="1"/>
      <c r="P131" s="1"/>
    </row>
    <row r="132" spans="1:16">
      <c r="A132" s="1"/>
      <c r="B132" s="1"/>
      <c r="C132" s="1"/>
      <c r="D132" s="1"/>
      <c r="E132" s="1"/>
      <c r="F132" s="1"/>
      <c r="G132" s="1"/>
      <c r="H132" s="1"/>
      <c r="I132" s="1"/>
      <c r="J132" s="1"/>
      <c r="K132" s="1"/>
      <c r="L132" s="1"/>
      <c r="M132" s="1"/>
      <c r="N132" s="1"/>
      <c r="O132" s="1"/>
      <c r="P132" s="1"/>
    </row>
    <row r="133" spans="1:16">
      <c r="A133" s="1"/>
      <c r="B133" s="1"/>
      <c r="C133" s="1"/>
      <c r="D133" s="1"/>
      <c r="E133" s="1"/>
      <c r="F133" s="1"/>
      <c r="G133" s="1"/>
      <c r="H133" s="1"/>
      <c r="I133" s="1"/>
      <c r="J133" s="1"/>
      <c r="K133" s="1"/>
      <c r="L133" s="1"/>
      <c r="M133" s="1"/>
      <c r="N133" s="1"/>
      <c r="O133" s="1"/>
      <c r="P133" s="1"/>
    </row>
    <row r="134" spans="1:16">
      <c r="A134" s="1"/>
      <c r="B134" s="1"/>
      <c r="C134" s="1"/>
      <c r="D134" s="1"/>
      <c r="E134" s="1"/>
      <c r="F134" s="1"/>
      <c r="G134" s="1"/>
      <c r="H134" s="1"/>
      <c r="I134" s="1"/>
      <c r="J134" s="1"/>
      <c r="K134" s="1"/>
      <c r="L134" s="1"/>
      <c r="M134" s="1"/>
      <c r="N134" s="1"/>
      <c r="O134" s="1"/>
      <c r="P134" s="1"/>
    </row>
    <row r="135" spans="1:16">
      <c r="A135" s="1"/>
      <c r="B135" s="1"/>
      <c r="C135" s="1"/>
      <c r="D135" s="1"/>
      <c r="E135" s="1"/>
      <c r="F135" s="1"/>
      <c r="G135" s="1"/>
      <c r="H135" s="1"/>
      <c r="I135" s="1"/>
      <c r="J135" s="1"/>
      <c r="K135" s="1"/>
      <c r="L135" s="1"/>
      <c r="M135" s="1"/>
      <c r="N135" s="1"/>
      <c r="O135" s="1"/>
      <c r="P135" s="1"/>
    </row>
    <row r="136" spans="1:16">
      <c r="A136" s="1"/>
      <c r="B136" s="1"/>
      <c r="C136" s="1"/>
      <c r="D136" s="1"/>
      <c r="E136" s="1"/>
      <c r="F136" s="1"/>
      <c r="G136" s="1"/>
      <c r="H136" s="1"/>
      <c r="I136" s="1"/>
      <c r="J136" s="1"/>
      <c r="K136" s="1"/>
      <c r="L136" s="1"/>
      <c r="M136" s="1"/>
      <c r="N136" s="1"/>
      <c r="O136" s="1"/>
      <c r="P136" s="1"/>
    </row>
    <row r="137" spans="1:16">
      <c r="A137" s="1"/>
      <c r="B137" s="1"/>
      <c r="C137" s="1"/>
      <c r="D137" s="1"/>
      <c r="E137" s="1"/>
      <c r="F137" s="1"/>
      <c r="G137" s="1"/>
      <c r="H137" s="1"/>
      <c r="I137" s="1"/>
      <c r="J137" s="1"/>
      <c r="K137" s="1"/>
      <c r="L137" s="1"/>
      <c r="M137" s="1"/>
      <c r="N137" s="1"/>
      <c r="O137" s="1"/>
      <c r="P137" s="1"/>
    </row>
    <row r="138" spans="1:16">
      <c r="A138" s="1"/>
      <c r="B138" s="1"/>
      <c r="C138" s="1"/>
      <c r="D138" s="1"/>
      <c r="E138" s="1"/>
      <c r="F138" s="1"/>
      <c r="G138" s="1"/>
      <c r="H138" s="1"/>
      <c r="I138" s="1"/>
      <c r="J138" s="1"/>
      <c r="K138" s="1"/>
      <c r="L138" s="1"/>
      <c r="M138" s="1"/>
      <c r="N138" s="1"/>
      <c r="O138" s="1"/>
      <c r="P138" s="1"/>
    </row>
    <row r="139" spans="1:16">
      <c r="A139" s="1"/>
      <c r="B139" s="1"/>
      <c r="C139" s="1"/>
      <c r="D139" s="1"/>
      <c r="E139" s="1"/>
      <c r="F139" s="1"/>
      <c r="G139" s="1"/>
      <c r="H139" s="1"/>
      <c r="I139" s="1"/>
      <c r="J139" s="1"/>
      <c r="K139" s="1"/>
      <c r="L139" s="1"/>
      <c r="M139" s="1"/>
      <c r="N139" s="1"/>
      <c r="O139" s="1"/>
      <c r="P139" s="1"/>
    </row>
    <row r="140" spans="1:16">
      <c r="A140" s="1"/>
      <c r="B140" s="1"/>
      <c r="C140" s="1"/>
      <c r="D140" s="1"/>
      <c r="E140" s="1"/>
      <c r="F140" s="1"/>
      <c r="G140" s="1"/>
      <c r="H140" s="1"/>
      <c r="I140" s="1"/>
      <c r="J140" s="1"/>
      <c r="K140" s="1"/>
      <c r="L140" s="1"/>
      <c r="M140" s="1"/>
      <c r="N140" s="1"/>
      <c r="O140" s="1"/>
      <c r="P140" s="1"/>
    </row>
    <row r="141" spans="1:16">
      <c r="A141" s="1"/>
      <c r="B141" s="1"/>
      <c r="C141" s="1"/>
      <c r="D141" s="1"/>
      <c r="E141" s="1"/>
      <c r="F141" s="1"/>
      <c r="G141" s="1"/>
      <c r="H141" s="1"/>
      <c r="I141" s="1"/>
      <c r="J141" s="1"/>
      <c r="K141" s="1"/>
      <c r="L141" s="1"/>
      <c r="M141" s="1"/>
      <c r="N141" s="1"/>
      <c r="O141" s="1"/>
      <c r="P141" s="1"/>
    </row>
    <row r="142" spans="1:16">
      <c r="A142" s="1"/>
      <c r="B142" s="1"/>
      <c r="C142" s="1"/>
      <c r="D142" s="1"/>
      <c r="E142" s="1"/>
      <c r="F142" s="1"/>
      <c r="G142" s="1"/>
      <c r="H142" s="1"/>
      <c r="I142" s="1"/>
      <c r="J142" s="1"/>
      <c r="K142" s="1"/>
      <c r="L142" s="1"/>
      <c r="M142" s="1"/>
      <c r="N142" s="1"/>
      <c r="O142" s="1"/>
      <c r="P142" s="1"/>
    </row>
    <row r="143" spans="1:16">
      <c r="A143" s="1"/>
      <c r="B143" s="1"/>
      <c r="C143" s="1"/>
      <c r="D143" s="1"/>
      <c r="E143" s="1"/>
      <c r="F143" s="1"/>
      <c r="G143" s="1"/>
      <c r="H143" s="1"/>
      <c r="I143" s="1"/>
      <c r="J143" s="1"/>
      <c r="K143" s="1"/>
      <c r="L143" s="1"/>
      <c r="M143" s="1"/>
      <c r="N143" s="1"/>
      <c r="O143" s="1"/>
      <c r="P143" s="1"/>
    </row>
    <row r="144" spans="1:16">
      <c r="A144" s="1"/>
      <c r="B144" s="1"/>
      <c r="C144" s="1"/>
      <c r="D144" s="1"/>
      <c r="E144" s="1"/>
      <c r="F144" s="1"/>
      <c r="G144" s="1"/>
      <c r="H144" s="1"/>
      <c r="I144" s="1"/>
      <c r="J144" s="1"/>
      <c r="K144" s="1"/>
      <c r="L144" s="1"/>
      <c r="M144" s="1"/>
      <c r="N144" s="1"/>
      <c r="O144" s="1"/>
      <c r="P144" s="1"/>
    </row>
    <row r="145" spans="1:16">
      <c r="A145" s="1"/>
      <c r="B145" s="1"/>
      <c r="C145" s="1"/>
      <c r="D145" s="1"/>
      <c r="E145" s="1"/>
      <c r="F145" s="1"/>
      <c r="G145" s="1"/>
      <c r="H145" s="1"/>
      <c r="I145" s="1"/>
      <c r="J145" s="1"/>
      <c r="K145" s="1"/>
      <c r="L145" s="1"/>
      <c r="M145" s="1"/>
      <c r="N145" s="1"/>
      <c r="O145" s="1"/>
      <c r="P145" s="1"/>
    </row>
    <row r="146" spans="1:16">
      <c r="A146" s="1"/>
      <c r="B146" s="1"/>
      <c r="C146" s="1"/>
      <c r="D146" s="1"/>
      <c r="E146" s="1"/>
      <c r="F146" s="1"/>
      <c r="G146" s="1"/>
      <c r="H146" s="1"/>
      <c r="I146" s="1"/>
      <c r="J146" s="1"/>
      <c r="K146" s="1"/>
      <c r="L146" s="1"/>
      <c r="M146" s="1"/>
      <c r="N146" s="1"/>
      <c r="O146" s="1"/>
      <c r="P146" s="1"/>
    </row>
    <row r="147" spans="1:16">
      <c r="A147" s="1"/>
      <c r="B147" s="1"/>
      <c r="C147" s="1"/>
      <c r="D147" s="1"/>
      <c r="E147" s="1"/>
      <c r="F147" s="1"/>
      <c r="G147" s="1"/>
      <c r="H147" s="1"/>
      <c r="I147" s="1"/>
      <c r="J147" s="1"/>
      <c r="K147" s="1"/>
      <c r="L147" s="1"/>
      <c r="M147" s="1"/>
      <c r="N147" s="1"/>
      <c r="O147" s="1"/>
      <c r="P147" s="1"/>
    </row>
    <row r="148" spans="1:16">
      <c r="A148" s="1"/>
      <c r="B148" s="1"/>
      <c r="C148" s="1"/>
      <c r="D148" s="1"/>
      <c r="E148" s="1"/>
      <c r="F148" s="1"/>
      <c r="G148" s="1"/>
      <c r="H148" s="1"/>
      <c r="I148" s="1"/>
      <c r="J148" s="1"/>
      <c r="K148" s="1"/>
      <c r="L148" s="1"/>
      <c r="M148" s="1"/>
      <c r="N148" s="1"/>
      <c r="O148" s="1"/>
      <c r="P148" s="1"/>
    </row>
    <row r="149" spans="1:16">
      <c r="A149" s="1"/>
      <c r="B149" s="1"/>
      <c r="C149" s="1"/>
      <c r="D149" s="1"/>
      <c r="E149" s="1"/>
      <c r="F149" s="1"/>
      <c r="G149" s="1"/>
      <c r="H149" s="1"/>
      <c r="I149" s="1"/>
      <c r="J149" s="1"/>
      <c r="K149" s="1"/>
      <c r="L149" s="1"/>
      <c r="M149" s="1"/>
      <c r="N149" s="1"/>
      <c r="O149" s="1"/>
      <c r="P149" s="1"/>
    </row>
    <row r="150" spans="1:16">
      <c r="A150" s="1"/>
      <c r="B150" s="1"/>
      <c r="C150" s="1"/>
      <c r="D150" s="1"/>
      <c r="E150" s="1"/>
      <c r="F150" s="1"/>
      <c r="G150" s="1"/>
      <c r="H150" s="1"/>
      <c r="I150" s="1"/>
      <c r="J150" s="1"/>
      <c r="K150" s="1"/>
      <c r="L150" s="1"/>
      <c r="M150" s="1"/>
      <c r="N150" s="1"/>
      <c r="O150" s="1"/>
      <c r="P150" s="1"/>
    </row>
    <row r="151" spans="1:16">
      <c r="A151" s="1"/>
      <c r="B151" s="1"/>
      <c r="C151" s="1"/>
      <c r="D151" s="1"/>
      <c r="E151" s="1"/>
      <c r="F151" s="1"/>
      <c r="G151" s="1"/>
      <c r="H151" s="1"/>
      <c r="I151" s="1"/>
      <c r="J151" s="1"/>
      <c r="K151" s="1"/>
      <c r="L151" s="1"/>
      <c r="M151" s="1"/>
      <c r="N151" s="1"/>
      <c r="O151" s="1"/>
      <c r="P151" s="1"/>
    </row>
    <row r="152" spans="1:16">
      <c r="A152" s="1"/>
      <c r="B152" s="1"/>
      <c r="C152" s="1"/>
      <c r="D152" s="1"/>
      <c r="E152" s="1"/>
      <c r="F152" s="1"/>
      <c r="G152" s="1"/>
      <c r="H152" s="1"/>
      <c r="I152" s="1"/>
      <c r="J152" s="1"/>
      <c r="K152" s="1"/>
      <c r="L152" s="1"/>
      <c r="M152" s="1"/>
      <c r="N152" s="1"/>
      <c r="O152" s="1"/>
      <c r="P152" s="1"/>
    </row>
    <row r="153" spans="1:16">
      <c r="A153" s="1"/>
      <c r="B153" s="1"/>
      <c r="C153" s="1"/>
      <c r="D153" s="1"/>
      <c r="E153" s="1"/>
      <c r="F153" s="1"/>
      <c r="G153" s="1"/>
      <c r="H153" s="1"/>
      <c r="I153" s="1"/>
      <c r="J153" s="1"/>
      <c r="K153" s="1"/>
      <c r="L153" s="1"/>
      <c r="M153" s="1"/>
      <c r="N153" s="1"/>
      <c r="O153" s="1"/>
      <c r="P153" s="1"/>
    </row>
    <row r="154" spans="1:16">
      <c r="A154" s="1"/>
      <c r="B154" s="1"/>
      <c r="C154" s="1"/>
      <c r="D154" s="1"/>
      <c r="E154" s="1"/>
      <c r="F154" s="1"/>
      <c r="G154" s="1"/>
      <c r="H154" s="1"/>
      <c r="I154" s="1"/>
      <c r="J154" s="1"/>
      <c r="K154" s="1"/>
      <c r="L154" s="1"/>
      <c r="M154" s="1"/>
      <c r="N154" s="1"/>
      <c r="O154" s="1"/>
      <c r="P154" s="1"/>
    </row>
    <row r="155" spans="1:16">
      <c r="A155" s="1"/>
      <c r="B155" s="1"/>
      <c r="C155" s="1"/>
      <c r="D155" s="1"/>
      <c r="E155" s="1"/>
      <c r="F155" s="1"/>
      <c r="G155" s="1"/>
      <c r="H155" s="1"/>
      <c r="I155" s="1"/>
      <c r="J155" s="1"/>
      <c r="K155" s="1"/>
      <c r="L155" s="1"/>
      <c r="M155" s="1"/>
      <c r="N155" s="1"/>
      <c r="O155" s="1"/>
      <c r="P155" s="1"/>
    </row>
    <row r="156" spans="1:16">
      <c r="A156" s="1"/>
      <c r="B156" s="1"/>
      <c r="C156" s="1"/>
      <c r="D156" s="1"/>
      <c r="E156" s="1"/>
      <c r="F156" s="1"/>
      <c r="G156" s="1"/>
      <c r="H156" s="1"/>
      <c r="I156" s="1"/>
      <c r="J156" s="1"/>
      <c r="K156" s="1"/>
      <c r="L156" s="1"/>
      <c r="M156" s="1"/>
      <c r="N156" s="1"/>
      <c r="O156" s="1"/>
      <c r="P156" s="1"/>
    </row>
    <row r="157" spans="1:16">
      <c r="A157" s="1"/>
      <c r="B157" s="1"/>
      <c r="C157" s="1"/>
      <c r="D157" s="1"/>
      <c r="E157" s="1"/>
      <c r="F157" s="1"/>
      <c r="G157" s="1"/>
      <c r="H157" s="1"/>
      <c r="I157" s="1"/>
      <c r="J157" s="1"/>
      <c r="K157" s="1"/>
      <c r="L157" s="1"/>
      <c r="M157" s="1"/>
      <c r="N157" s="1"/>
      <c r="O157" s="1"/>
      <c r="P157" s="1"/>
    </row>
    <row r="158" spans="1:16">
      <c r="A158" s="1"/>
      <c r="B158" s="1"/>
      <c r="C158" s="1"/>
      <c r="D158" s="1"/>
      <c r="E158" s="1"/>
      <c r="F158" s="1"/>
      <c r="G158" s="1"/>
      <c r="H158" s="1"/>
      <c r="I158" s="1"/>
      <c r="J158" s="1"/>
      <c r="K158" s="1"/>
      <c r="L158" s="1"/>
      <c r="M158" s="1"/>
      <c r="N158" s="1"/>
      <c r="O158" s="1"/>
      <c r="P158" s="1"/>
    </row>
    <row r="159" spans="1:16">
      <c r="A159" s="1"/>
      <c r="B159" s="1"/>
      <c r="C159" s="1"/>
      <c r="D159" s="1"/>
      <c r="E159" s="1"/>
      <c r="F159" s="1"/>
      <c r="G159" s="1"/>
      <c r="H159" s="1"/>
      <c r="I159" s="1"/>
      <c r="J159" s="1"/>
      <c r="K159" s="1"/>
      <c r="L159" s="1"/>
      <c r="M159" s="1"/>
      <c r="N159" s="1"/>
      <c r="O159" s="1"/>
      <c r="P159" s="1"/>
    </row>
    <row r="160" spans="1:16">
      <c r="A160" s="1"/>
      <c r="B160" s="1"/>
      <c r="C160" s="1"/>
      <c r="D160" s="1"/>
      <c r="E160" s="1"/>
      <c r="F160" s="1"/>
      <c r="G160" s="1"/>
      <c r="H160" s="1"/>
      <c r="I160" s="1"/>
      <c r="J160" s="1"/>
      <c r="K160" s="1"/>
      <c r="L160" s="1"/>
      <c r="M160" s="1"/>
      <c r="N160" s="1"/>
      <c r="O160" s="1"/>
      <c r="P160" s="1"/>
    </row>
    <row r="161" spans="1:16">
      <c r="A161" s="1"/>
      <c r="B161" s="1"/>
      <c r="C161" s="1"/>
      <c r="D161" s="1"/>
      <c r="E161" s="1"/>
      <c r="F161" s="1"/>
      <c r="G161" s="1"/>
      <c r="H161" s="1"/>
      <c r="I161" s="1"/>
      <c r="J161" s="1"/>
      <c r="K161" s="1"/>
      <c r="L161" s="1"/>
      <c r="M161" s="1"/>
      <c r="N161" s="1"/>
      <c r="O161" s="1"/>
      <c r="P161" s="1"/>
    </row>
    <row r="162" spans="1:16">
      <c r="A162" s="1"/>
      <c r="B162" s="1"/>
      <c r="C162" s="1"/>
      <c r="D162" s="1"/>
      <c r="E162" s="1"/>
      <c r="F162" s="1"/>
      <c r="G162" s="1"/>
      <c r="H162" s="1"/>
      <c r="I162" s="1"/>
      <c r="J162" s="1"/>
      <c r="K162" s="1"/>
      <c r="L162" s="1"/>
      <c r="M162" s="1"/>
      <c r="N162" s="1"/>
      <c r="O162" s="1"/>
      <c r="P162" s="1"/>
    </row>
    <row r="163" spans="1:16">
      <c r="A163" s="1"/>
      <c r="B163" s="1"/>
      <c r="C163" s="1"/>
      <c r="D163" s="1"/>
      <c r="E163" s="1"/>
      <c r="F163" s="1"/>
      <c r="G163" s="1"/>
      <c r="H163" s="1"/>
      <c r="I163" s="1"/>
      <c r="J163" s="1"/>
      <c r="K163" s="1"/>
      <c r="L163" s="1"/>
      <c r="M163" s="1"/>
      <c r="N163" s="1"/>
      <c r="O163" s="1"/>
      <c r="P163" s="1"/>
    </row>
    <row r="164" spans="1:16">
      <c r="A164" s="1"/>
      <c r="B164" s="1"/>
      <c r="C164" s="1"/>
      <c r="D164" s="1"/>
      <c r="E164" s="1"/>
      <c r="F164" s="1"/>
      <c r="G164" s="1"/>
      <c r="H164" s="1"/>
      <c r="I164" s="1"/>
      <c r="J164" s="1"/>
      <c r="K164" s="1"/>
      <c r="L164" s="1"/>
      <c r="M164" s="1"/>
      <c r="N164" s="1"/>
      <c r="O164" s="1"/>
      <c r="P164" s="1"/>
    </row>
    <row r="165" spans="1:16">
      <c r="A165" s="1"/>
      <c r="B165" s="1"/>
      <c r="C165" s="1"/>
      <c r="D165" s="1"/>
      <c r="E165" s="1"/>
      <c r="F165" s="1"/>
      <c r="G165" s="1"/>
      <c r="H165" s="1"/>
      <c r="I165" s="1"/>
      <c r="J165" s="1"/>
      <c r="K165" s="1"/>
      <c r="L165" s="1"/>
      <c r="M165" s="1"/>
      <c r="N165" s="1"/>
      <c r="O165" s="1"/>
      <c r="P165" s="1"/>
    </row>
    <row r="166" spans="1:16">
      <c r="A166" s="1"/>
      <c r="B166" s="1"/>
      <c r="C166" s="1"/>
      <c r="D166" s="1"/>
      <c r="E166" s="1"/>
      <c r="F166" s="1"/>
      <c r="G166" s="1"/>
      <c r="H166" s="1"/>
      <c r="I166" s="1"/>
      <c r="J166" s="1"/>
      <c r="K166" s="1"/>
      <c r="L166" s="1"/>
      <c r="M166" s="1"/>
      <c r="N166" s="1"/>
      <c r="O166" s="1"/>
      <c r="P166" s="1"/>
    </row>
    <row r="167" spans="1:16">
      <c r="A167" s="1"/>
      <c r="B167" s="1"/>
      <c r="C167" s="1"/>
      <c r="D167" s="1"/>
      <c r="E167" s="1"/>
      <c r="F167" s="1"/>
      <c r="G167" s="1"/>
      <c r="H167" s="1"/>
      <c r="I167" s="1"/>
      <c r="J167" s="1"/>
      <c r="K167" s="1"/>
      <c r="L167" s="1"/>
      <c r="M167" s="1"/>
      <c r="N167" s="1"/>
      <c r="O167" s="1"/>
      <c r="P167" s="1"/>
    </row>
    <row r="168" spans="1:16">
      <c r="A168" s="1"/>
      <c r="B168" s="1"/>
      <c r="C168" s="1"/>
      <c r="D168" s="1"/>
      <c r="E168" s="1"/>
      <c r="F168" s="1"/>
      <c r="G168" s="1"/>
      <c r="H168" s="1"/>
      <c r="I168" s="1"/>
      <c r="J168" s="1"/>
      <c r="K168" s="1"/>
      <c r="L168" s="1"/>
      <c r="M168" s="1"/>
      <c r="N168" s="1"/>
      <c r="O168" s="1"/>
      <c r="P168" s="1"/>
    </row>
    <row r="169" spans="1:16">
      <c r="A169" s="1"/>
      <c r="B169" s="1"/>
      <c r="C169" s="1"/>
      <c r="D169" s="1"/>
      <c r="E169" s="1"/>
      <c r="F169" s="1"/>
      <c r="G169" s="1"/>
      <c r="H169" s="1"/>
      <c r="I169" s="1"/>
      <c r="J169" s="1"/>
      <c r="K169" s="1"/>
      <c r="L169" s="1"/>
      <c r="M169" s="1"/>
      <c r="N169" s="1"/>
      <c r="O169" s="1"/>
      <c r="P169" s="1"/>
    </row>
    <row r="170" spans="1:16">
      <c r="A170" s="1"/>
      <c r="B170" s="1"/>
      <c r="C170" s="1"/>
      <c r="D170" s="1"/>
      <c r="E170" s="1"/>
      <c r="F170" s="1"/>
      <c r="G170" s="1"/>
      <c r="H170" s="1"/>
      <c r="I170" s="1"/>
      <c r="J170" s="1"/>
      <c r="K170" s="1"/>
      <c r="L170" s="1"/>
      <c r="M170" s="1"/>
      <c r="N170" s="1"/>
      <c r="O170" s="1"/>
      <c r="P170" s="1"/>
    </row>
    <row r="171" spans="1:16">
      <c r="A171" s="1"/>
      <c r="B171" s="1"/>
      <c r="C171" s="1"/>
      <c r="D171" s="1"/>
      <c r="E171" s="1"/>
      <c r="F171" s="1"/>
      <c r="G171" s="1"/>
      <c r="H171" s="1"/>
      <c r="I171" s="1"/>
      <c r="J171" s="1"/>
      <c r="K171" s="1"/>
      <c r="L171" s="1"/>
      <c r="M171" s="1"/>
      <c r="N171" s="1"/>
      <c r="O171" s="1"/>
      <c r="P171" s="1"/>
    </row>
    <row r="172" spans="1:16">
      <c r="A172" s="1"/>
      <c r="B172" s="1"/>
      <c r="C172" s="1"/>
      <c r="D172" s="1"/>
      <c r="E172" s="1"/>
      <c r="F172" s="1"/>
      <c r="G172" s="1"/>
      <c r="H172" s="1"/>
      <c r="I172" s="1"/>
      <c r="J172" s="1"/>
      <c r="K172" s="1"/>
      <c r="L172" s="1"/>
      <c r="M172" s="1"/>
      <c r="N172" s="1"/>
      <c r="O172" s="1"/>
      <c r="P172" s="1"/>
    </row>
  </sheetData>
  <pageMargins left="0.7" right="0.7" top="0.75" bottom="0.75" header="0.51180555555555496" footer="0.51180555555555496"/>
  <pageSetup firstPageNumber="0" orientation="portrait" horizontalDpi="300" verticalDpi="300" r:id="rId1"/>
  <headerFooter>
    <oddFooter>&amp;C&amp;7&amp;B&amp;"Arial"Document Classification: KPMG Confidential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84"/>
  <sheetViews>
    <sheetView showGridLines="0" zoomScale="80" zoomScaleNormal="80" workbookViewId="0">
      <selection activeCell="Q5" sqref="Q5"/>
    </sheetView>
  </sheetViews>
  <sheetFormatPr defaultColWidth="8.5546875" defaultRowHeight="14.4"/>
  <cols>
    <col min="5" max="5" width="15.5546875" customWidth="1"/>
    <col min="6" max="15" width="14.6640625" customWidth="1"/>
  </cols>
  <sheetData>
    <row r="1" spans="1:16">
      <c r="A1" s="1"/>
      <c r="B1" s="1"/>
      <c r="C1" s="1"/>
      <c r="D1" s="1"/>
      <c r="E1" s="1"/>
      <c r="F1" s="1"/>
      <c r="G1" s="1"/>
      <c r="H1" s="1"/>
      <c r="I1" s="1"/>
      <c r="J1" s="1"/>
      <c r="K1" s="1"/>
      <c r="L1" s="1"/>
      <c r="M1" s="1"/>
      <c r="N1" s="1"/>
      <c r="O1" s="1"/>
      <c r="P1" s="1"/>
    </row>
    <row r="2" spans="1:16">
      <c r="A2" s="2" t="s">
        <v>392</v>
      </c>
      <c r="B2" s="3"/>
      <c r="C2" s="3"/>
      <c r="D2" s="3"/>
      <c r="E2" s="3"/>
      <c r="F2" s="3"/>
      <c r="G2" s="3"/>
      <c r="H2" s="3"/>
      <c r="I2" s="3"/>
      <c r="J2" s="3"/>
      <c r="K2" s="3"/>
      <c r="L2" s="3"/>
      <c r="M2" s="3"/>
      <c r="N2" s="3"/>
      <c r="O2" s="3"/>
    </row>
    <row r="3" spans="1:16">
      <c r="A3" s="1"/>
      <c r="B3" s="1"/>
      <c r="C3" s="1"/>
      <c r="D3" s="1"/>
      <c r="E3" s="1"/>
      <c r="F3" s="1"/>
      <c r="G3" s="1"/>
      <c r="H3" s="1"/>
      <c r="I3" s="1"/>
      <c r="J3" s="1"/>
      <c r="K3" s="1"/>
      <c r="L3" s="1"/>
      <c r="M3" s="1"/>
      <c r="N3" s="1"/>
      <c r="O3" s="1"/>
    </row>
    <row r="4" spans="1:16">
      <c r="A4" s="4"/>
      <c r="B4" s="4"/>
      <c r="C4" s="4"/>
      <c r="D4" s="4"/>
      <c r="E4" s="5" t="str">
        <f>'Sisend-Gen'!E4</f>
        <v>Perioodi number</v>
      </c>
      <c r="F4" s="6">
        <f>'Sisend-Gen'!F4</f>
        <v>1</v>
      </c>
      <c r="G4" s="4">
        <f>'Sisend-Gen'!G4</f>
        <v>2</v>
      </c>
      <c r="H4" s="4">
        <f>'Sisend-Gen'!H4</f>
        <v>3</v>
      </c>
      <c r="I4" s="4">
        <f>'Sisend-Gen'!I4</f>
        <v>4</v>
      </c>
      <c r="J4" s="4">
        <f>'Sisend-Gen'!J4</f>
        <v>5</v>
      </c>
      <c r="K4" s="4">
        <f>'Sisend-Gen'!K4</f>
        <v>6</v>
      </c>
      <c r="L4" s="4">
        <f>'Sisend-Gen'!L4</f>
        <v>7</v>
      </c>
      <c r="M4" s="4">
        <f>'Sisend-Gen'!M4</f>
        <v>8</v>
      </c>
      <c r="N4" s="4">
        <f>'Sisend-Gen'!N4</f>
        <v>9</v>
      </c>
      <c r="O4" s="4">
        <f>'Sisend-Gen'!O4</f>
        <v>10</v>
      </c>
    </row>
    <row r="5" spans="1:16">
      <c r="A5" s="4"/>
      <c r="B5" s="4"/>
      <c r="C5" s="4"/>
      <c r="D5" s="4"/>
      <c r="E5" s="5" t="str">
        <f>'Sisend-Gen'!E5</f>
        <v>Aasta algus</v>
      </c>
      <c r="F5" s="7">
        <f>'Sisend-Gen'!F5</f>
        <v>44197</v>
      </c>
      <c r="G5" s="7">
        <f>'Sisend-Gen'!G5</f>
        <v>44562</v>
      </c>
      <c r="H5" s="7">
        <f>'Sisend-Gen'!H5</f>
        <v>44927</v>
      </c>
      <c r="I5" s="7">
        <f>'Sisend-Gen'!I5</f>
        <v>45292</v>
      </c>
      <c r="J5" s="7">
        <f>'Sisend-Gen'!J5</f>
        <v>45658</v>
      </c>
      <c r="K5" s="7">
        <f>'Sisend-Gen'!K5</f>
        <v>46023</v>
      </c>
      <c r="L5" s="7">
        <f>'Sisend-Gen'!L5</f>
        <v>46388</v>
      </c>
      <c r="M5" s="7">
        <f>'Sisend-Gen'!M5</f>
        <v>46753</v>
      </c>
      <c r="N5" s="7">
        <f>'Sisend-Gen'!N5</f>
        <v>47119</v>
      </c>
      <c r="O5" s="7">
        <f>'Sisend-Gen'!O5</f>
        <v>47484</v>
      </c>
    </row>
    <row r="6" spans="1:16">
      <c r="A6" s="4"/>
      <c r="B6" s="4"/>
      <c r="C6" s="4"/>
      <c r="D6" s="4"/>
      <c r="E6" s="5" t="str">
        <f>'Sisend-Gen'!E6</f>
        <v>Aasta lõpp</v>
      </c>
      <c r="F6" s="7">
        <f>'Sisend-Gen'!F6</f>
        <v>44561</v>
      </c>
      <c r="G6" s="7">
        <f>'Sisend-Gen'!G6</f>
        <v>44926</v>
      </c>
      <c r="H6" s="7">
        <f>'Sisend-Gen'!H6</f>
        <v>45291</v>
      </c>
      <c r="I6" s="7">
        <f>'Sisend-Gen'!I6</f>
        <v>45657</v>
      </c>
      <c r="J6" s="7">
        <f>'Sisend-Gen'!J6</f>
        <v>46022</v>
      </c>
      <c r="K6" s="7">
        <f>'Sisend-Gen'!K6</f>
        <v>46387</v>
      </c>
      <c r="L6" s="7">
        <f>'Sisend-Gen'!L6</f>
        <v>46752</v>
      </c>
      <c r="M6" s="7">
        <f>'Sisend-Gen'!M6</f>
        <v>47118</v>
      </c>
      <c r="N6" s="7">
        <f>'Sisend-Gen'!N6</f>
        <v>47483</v>
      </c>
      <c r="O6" s="7">
        <f>'Sisend-Gen'!O6</f>
        <v>47848</v>
      </c>
    </row>
    <row r="7" spans="1:16">
      <c r="A7" s="1"/>
      <c r="B7" s="1"/>
      <c r="C7" s="1"/>
      <c r="D7" s="1"/>
      <c r="E7" s="1"/>
      <c r="F7" s="1"/>
      <c r="G7" s="1"/>
      <c r="H7" s="1"/>
      <c r="I7" s="1"/>
      <c r="J7" s="1"/>
      <c r="K7" s="1"/>
      <c r="L7" s="1"/>
      <c r="M7" s="1"/>
      <c r="N7" s="1"/>
      <c r="O7" s="1"/>
    </row>
    <row r="8" spans="1:16">
      <c r="A8" s="14" t="s">
        <v>345</v>
      </c>
      <c r="B8" s="1"/>
      <c r="C8" s="1"/>
      <c r="D8" s="1"/>
      <c r="E8" s="1"/>
      <c r="F8" s="1"/>
      <c r="G8" s="1"/>
      <c r="H8" s="1"/>
      <c r="I8" s="1"/>
      <c r="J8" s="1"/>
      <c r="K8" s="1"/>
      <c r="L8" s="1"/>
      <c r="M8" s="1"/>
      <c r="N8" s="1"/>
      <c r="O8" s="1"/>
      <c r="P8" s="1"/>
    </row>
    <row r="9" spans="1:16">
      <c r="A9" s="1"/>
      <c r="B9" s="1"/>
      <c r="C9" s="1"/>
      <c r="D9" s="1"/>
      <c r="E9" s="1"/>
      <c r="F9" s="1"/>
      <c r="G9" s="1"/>
      <c r="H9" s="1"/>
      <c r="I9" s="1"/>
      <c r="J9" s="1"/>
      <c r="K9" s="1"/>
      <c r="L9" s="1"/>
      <c r="M9" s="1"/>
      <c r="N9" s="1"/>
      <c r="O9" s="1"/>
      <c r="P9" s="1"/>
    </row>
    <row r="10" spans="1:16">
      <c r="A10" s="14" t="s">
        <v>61</v>
      </c>
      <c r="B10" s="1"/>
      <c r="C10" s="1"/>
      <c r="D10" s="1"/>
      <c r="E10" s="1"/>
      <c r="F10" s="1"/>
      <c r="G10" s="1"/>
      <c r="H10" s="1"/>
      <c r="I10" s="1"/>
      <c r="J10" s="1"/>
      <c r="K10" s="1"/>
      <c r="L10" s="1"/>
      <c r="M10" s="1"/>
      <c r="N10" s="1"/>
      <c r="O10" s="1"/>
      <c r="P10" s="1"/>
    </row>
    <row r="11" spans="1:16">
      <c r="A11" s="1"/>
      <c r="B11" s="1"/>
      <c r="C11" s="1"/>
      <c r="D11" s="1"/>
      <c r="E11" s="1"/>
      <c r="F11" s="1"/>
      <c r="G11" s="1"/>
      <c r="H11" s="1"/>
      <c r="I11" s="1"/>
      <c r="J11" s="1"/>
      <c r="K11" s="1"/>
      <c r="L11" s="1"/>
      <c r="M11" s="1"/>
      <c r="N11" s="1"/>
      <c r="O11" s="1"/>
      <c r="P11" s="1"/>
    </row>
    <row r="12" spans="1:16">
      <c r="A12" s="1" t="s">
        <v>346</v>
      </c>
      <c r="B12" s="1"/>
      <c r="C12" s="1"/>
      <c r="D12" s="1"/>
      <c r="E12" s="1"/>
      <c r="F12" s="22">
        <f>'Sisend-Gen'!F131</f>
        <v>3.7720033528918693</v>
      </c>
      <c r="G12" s="22">
        <f>'Sisend-Gen'!G131</f>
        <v>6.232606873428332</v>
      </c>
      <c r="H12" s="22">
        <f>'Sisend-Gen'!H131</f>
        <v>7.4629086336965633</v>
      </c>
      <c r="I12" s="22">
        <f>'Sisend-Gen'!I131</f>
        <v>7.4629086336965633</v>
      </c>
      <c r="J12" s="22">
        <f>'Sisend-Gen'!J131</f>
        <v>7.4629086336965633</v>
      </c>
      <c r="K12" s="22">
        <f>'Sisend-Gen'!K131</f>
        <v>7.4629086336965633</v>
      </c>
      <c r="L12" s="22">
        <f>'Sisend-Gen'!L131</f>
        <v>7.4629086336965633</v>
      </c>
      <c r="M12" s="22">
        <f>'Sisend-Gen'!M131</f>
        <v>7.4629086336965633</v>
      </c>
      <c r="N12" s="22">
        <f>'Sisend-Gen'!N131</f>
        <v>7.4629086336965633</v>
      </c>
      <c r="O12" s="22">
        <f>'Sisend-Gen'!O131</f>
        <v>7.4629086336965633</v>
      </c>
      <c r="P12" s="1" t="s">
        <v>96</v>
      </c>
    </row>
    <row r="13" spans="1:16">
      <c r="A13" s="1" t="s">
        <v>347</v>
      </c>
      <c r="B13" s="1"/>
      <c r="C13" s="1"/>
      <c r="D13" s="1"/>
      <c r="E13" s="1"/>
      <c r="F13" s="24">
        <f>'Sisend-Gen'!F$153</f>
        <v>8.3333333333333329E-2</v>
      </c>
      <c r="G13" s="24">
        <f>'Sisend-Gen'!G$153</f>
        <v>8.3333333333333329E-2</v>
      </c>
      <c r="H13" s="24">
        <f>'Sisend-Gen'!H$153</f>
        <v>8.3333333333333329E-2</v>
      </c>
      <c r="I13" s="24">
        <f>'Sisend-Gen'!I$153</f>
        <v>8.3333333333333329E-2</v>
      </c>
      <c r="J13" s="24">
        <f>'Sisend-Gen'!J$153</f>
        <v>8.3333333333333329E-2</v>
      </c>
      <c r="K13" s="24">
        <f>'Sisend-Gen'!K$153</f>
        <v>8.3333333333333329E-2</v>
      </c>
      <c r="L13" s="24">
        <f>'Sisend-Gen'!L$153</f>
        <v>8.3333333333333329E-2</v>
      </c>
      <c r="M13" s="24">
        <f>'Sisend-Gen'!M$153</f>
        <v>8.3333333333333329E-2</v>
      </c>
      <c r="N13" s="24">
        <f>'Sisend-Gen'!N$153</f>
        <v>8.3333333333333329E-2</v>
      </c>
      <c r="O13" s="24">
        <f>'Sisend-Gen'!O$153</f>
        <v>8.3333333333333329E-2</v>
      </c>
      <c r="P13" s="1" t="s">
        <v>96</v>
      </c>
    </row>
    <row r="14" spans="1:16">
      <c r="A14" s="1" t="s">
        <v>348</v>
      </c>
      <c r="B14" s="1"/>
      <c r="C14" s="1"/>
      <c r="D14" s="1"/>
      <c r="E14" s="1"/>
      <c r="F14" s="22">
        <f t="shared" ref="F14:O14" si="0">F12-F13</f>
        <v>3.6886700195585358</v>
      </c>
      <c r="G14" s="22">
        <f t="shared" si="0"/>
        <v>6.1492735400949989</v>
      </c>
      <c r="H14" s="22">
        <f t="shared" si="0"/>
        <v>7.3795753003632303</v>
      </c>
      <c r="I14" s="22">
        <f t="shared" si="0"/>
        <v>7.3795753003632303</v>
      </c>
      <c r="J14" s="22">
        <f t="shared" si="0"/>
        <v>7.3795753003632303</v>
      </c>
      <c r="K14" s="22">
        <f t="shared" si="0"/>
        <v>7.3795753003632303</v>
      </c>
      <c r="L14" s="22">
        <f t="shared" si="0"/>
        <v>7.3795753003632303</v>
      </c>
      <c r="M14" s="22">
        <f t="shared" si="0"/>
        <v>7.3795753003632303</v>
      </c>
      <c r="N14" s="22">
        <f t="shared" si="0"/>
        <v>7.3795753003632303</v>
      </c>
      <c r="O14" s="22">
        <f t="shared" si="0"/>
        <v>7.3795753003632303</v>
      </c>
      <c r="P14" s="1" t="s">
        <v>96</v>
      </c>
    </row>
    <row r="15" spans="1:16">
      <c r="A15" s="1"/>
      <c r="B15" s="1"/>
      <c r="C15" s="1"/>
      <c r="D15" s="1"/>
      <c r="E15" s="1"/>
      <c r="F15" s="1"/>
      <c r="G15" s="1"/>
      <c r="H15" s="1"/>
      <c r="I15" s="1"/>
      <c r="J15" s="1"/>
      <c r="K15" s="1"/>
      <c r="L15" s="1"/>
      <c r="M15" s="1"/>
      <c r="N15" s="1"/>
      <c r="O15" s="1"/>
      <c r="P15" s="1"/>
    </row>
    <row r="16" spans="1:16">
      <c r="A16" s="1" t="s">
        <v>393</v>
      </c>
      <c r="B16" s="1"/>
      <c r="C16" s="1"/>
      <c r="D16" s="1"/>
      <c r="E16" s="1"/>
      <c r="F16" s="22">
        <f>'Sisend-Gen'!F$175</f>
        <v>40.11</v>
      </c>
      <c r="G16" s="22">
        <f>'Sisend-Gen'!G$175</f>
        <v>40.11</v>
      </c>
      <c r="H16" s="22">
        <f>'Sisend-Gen'!H$175</f>
        <v>40.11</v>
      </c>
      <c r="I16" s="22">
        <f>'Sisend-Gen'!I$175</f>
        <v>40.11</v>
      </c>
      <c r="J16" s="22">
        <f>'Sisend-Gen'!J$175</f>
        <v>40.11</v>
      </c>
      <c r="K16" s="22">
        <f>'Sisend-Gen'!K$175</f>
        <v>40.11</v>
      </c>
      <c r="L16" s="22">
        <f>'Sisend-Gen'!L$175</f>
        <v>40.11</v>
      </c>
      <c r="M16" s="22">
        <f>'Sisend-Gen'!M$175</f>
        <v>40.11</v>
      </c>
      <c r="N16" s="22">
        <f>'Sisend-Gen'!N$175</f>
        <v>40.11</v>
      </c>
      <c r="O16" s="22">
        <f>'Sisend-Gen'!O$175</f>
        <v>40.11</v>
      </c>
      <c r="P16" s="1" t="s">
        <v>96</v>
      </c>
    </row>
    <row r="17" spans="1:16">
      <c r="A17" s="1" t="s">
        <v>350</v>
      </c>
      <c r="B17" s="1"/>
      <c r="C17" s="1"/>
      <c r="D17" s="1"/>
      <c r="E17" s="1"/>
      <c r="F17" s="30">
        <f t="shared" ref="F17:O17" si="1">F14/F16</f>
        <v>9.1963849901733632E-2</v>
      </c>
      <c r="G17" s="30">
        <f t="shared" si="1"/>
        <v>0.15331023535514832</v>
      </c>
      <c r="H17" s="30">
        <f t="shared" si="1"/>
        <v>0.18398342808185567</v>
      </c>
      <c r="I17" s="30">
        <f t="shared" si="1"/>
        <v>0.18398342808185567</v>
      </c>
      <c r="J17" s="30">
        <f t="shared" si="1"/>
        <v>0.18398342808185567</v>
      </c>
      <c r="K17" s="30">
        <f t="shared" si="1"/>
        <v>0.18398342808185567</v>
      </c>
      <c r="L17" s="30">
        <f t="shared" si="1"/>
        <v>0.18398342808185567</v>
      </c>
      <c r="M17" s="30">
        <f>M14/M16</f>
        <v>0.18398342808185567</v>
      </c>
      <c r="N17" s="30">
        <f t="shared" si="1"/>
        <v>0.18398342808185567</v>
      </c>
      <c r="O17" s="30">
        <f t="shared" si="1"/>
        <v>0.18398342808185567</v>
      </c>
      <c r="P17" s="1"/>
    </row>
    <row r="18" spans="1:16">
      <c r="A18" s="1"/>
      <c r="B18" s="1"/>
      <c r="C18" s="1"/>
      <c r="D18" s="1"/>
      <c r="E18" s="1"/>
      <c r="F18" s="1"/>
      <c r="G18" s="1"/>
      <c r="H18" s="1"/>
      <c r="I18" s="1"/>
      <c r="J18" s="1"/>
      <c r="K18" s="1"/>
      <c r="L18" s="1"/>
      <c r="M18" s="1"/>
      <c r="N18" s="1"/>
      <c r="O18" s="1"/>
      <c r="P18" s="1"/>
    </row>
    <row r="19" spans="1:16">
      <c r="A19" s="1" t="s">
        <v>394</v>
      </c>
      <c r="B19" s="1"/>
      <c r="C19" s="1"/>
      <c r="D19" s="1"/>
      <c r="E19" s="1"/>
      <c r="F19" s="22">
        <f>'Sisend-Gen'!F$295</f>
        <v>-0.26</v>
      </c>
      <c r="G19" s="22">
        <f>'Sisend-Gen'!G$295</f>
        <v>-0.26</v>
      </c>
      <c r="H19" s="22">
        <f>'Sisend-Gen'!H$295</f>
        <v>-0.26</v>
      </c>
      <c r="I19" s="22">
        <f>'Sisend-Gen'!I$295</f>
        <v>-0.26</v>
      </c>
      <c r="J19" s="22">
        <f>'Sisend-Gen'!J$295</f>
        <v>-0.26</v>
      </c>
      <c r="K19" s="22">
        <f>'Sisend-Gen'!K$295</f>
        <v>-0.26</v>
      </c>
      <c r="L19" s="22">
        <f>'Sisend-Gen'!L$295</f>
        <v>-0.26</v>
      </c>
      <c r="M19" s="22">
        <f>'Sisend-Gen'!M$295</f>
        <v>-0.26</v>
      </c>
      <c r="N19" s="22">
        <f>'Sisend-Gen'!N$295</f>
        <v>-0.26</v>
      </c>
      <c r="O19" s="22">
        <f>'Sisend-Gen'!O$295</f>
        <v>-0.26</v>
      </c>
      <c r="P19" s="1"/>
    </row>
    <row r="20" spans="1:16">
      <c r="A20" s="1" t="s">
        <v>352</v>
      </c>
      <c r="B20" s="1"/>
      <c r="C20" s="1"/>
      <c r="D20" s="1"/>
      <c r="E20" s="1"/>
      <c r="F20" s="31">
        <f t="shared" ref="F20:O20" si="2">F17*F19</f>
        <v>-2.3910600974450746E-2</v>
      </c>
      <c r="G20" s="31">
        <f t="shared" si="2"/>
        <v>-3.986066119233856E-2</v>
      </c>
      <c r="H20" s="31">
        <f t="shared" si="2"/>
        <v>-4.7835691301282478E-2</v>
      </c>
      <c r="I20" s="31">
        <f t="shared" si="2"/>
        <v>-4.7835691301282478E-2</v>
      </c>
      <c r="J20" s="31">
        <f t="shared" si="2"/>
        <v>-4.7835691301282478E-2</v>
      </c>
      <c r="K20" s="31">
        <f t="shared" si="2"/>
        <v>-4.7835691301282478E-2</v>
      </c>
      <c r="L20" s="31">
        <f t="shared" si="2"/>
        <v>-4.7835691301282478E-2</v>
      </c>
      <c r="M20" s="31">
        <f t="shared" si="2"/>
        <v>-4.7835691301282478E-2</v>
      </c>
      <c r="N20" s="31">
        <f t="shared" si="2"/>
        <v>-4.7835691301282478E-2</v>
      </c>
      <c r="O20" s="31">
        <f t="shared" si="2"/>
        <v>-4.7835691301282478E-2</v>
      </c>
      <c r="P20" s="1"/>
    </row>
    <row r="21" spans="1:16">
      <c r="A21" s="1"/>
      <c r="B21" s="1"/>
      <c r="C21" s="1"/>
      <c r="D21" s="1"/>
      <c r="E21" s="1"/>
      <c r="F21" s="1"/>
      <c r="G21" s="1"/>
      <c r="H21" s="1"/>
      <c r="I21" s="1"/>
      <c r="J21" s="1"/>
      <c r="K21" s="1"/>
      <c r="L21" s="1"/>
      <c r="M21" s="1"/>
      <c r="N21" s="1"/>
      <c r="O21" s="1"/>
      <c r="P21" s="1"/>
    </row>
    <row r="22" spans="1:16">
      <c r="A22" s="1" t="s">
        <v>395</v>
      </c>
      <c r="B22" s="1"/>
      <c r="C22" s="1"/>
      <c r="D22" s="1"/>
      <c r="E22" s="1"/>
      <c r="F22" s="22">
        <f>'Sisend-Gen'!F$59</f>
        <v>634722.22222222213</v>
      </c>
      <c r="G22" s="22">
        <f>'Sisend-Gen'!G$59</f>
        <v>639464.75</v>
      </c>
      <c r="H22" s="22">
        <f>'Sisend-Gen'!H$59</f>
        <v>639464.75</v>
      </c>
      <c r="I22" s="22">
        <f>'Sisend-Gen'!I$59</f>
        <v>639464.75</v>
      </c>
      <c r="J22" s="22">
        <f>'Sisend-Gen'!J$59</f>
        <v>639464.75</v>
      </c>
      <c r="K22" s="22">
        <f>'Sisend-Gen'!K$59</f>
        <v>639464.75</v>
      </c>
      <c r="L22" s="22">
        <f>'Sisend-Gen'!L$59</f>
        <v>639464.75</v>
      </c>
      <c r="M22" s="22">
        <f>'Sisend-Gen'!M$59</f>
        <v>639464.75</v>
      </c>
      <c r="N22" s="22">
        <f>'Sisend-Gen'!N$59</f>
        <v>639464.75</v>
      </c>
      <c r="O22" s="22">
        <f>'Sisend-Gen'!O$59</f>
        <v>639464.75</v>
      </c>
      <c r="P22" s="1" t="s">
        <v>40</v>
      </c>
    </row>
    <row r="23" spans="1:16">
      <c r="A23" s="1" t="s">
        <v>396</v>
      </c>
      <c r="B23" s="1"/>
      <c r="C23" s="1"/>
      <c r="D23" s="1"/>
      <c r="E23" s="1"/>
      <c r="F23" s="22">
        <f t="shared" ref="F23:O23" si="3">F22/(1+F20)</f>
        <v>650270.58264937496</v>
      </c>
      <c r="G23" s="22">
        <f t="shared" si="3"/>
        <v>666012.44647897908</v>
      </c>
      <c r="H23" s="22">
        <f t="shared" si="3"/>
        <v>671590.75818954955</v>
      </c>
      <c r="I23" s="22">
        <f t="shared" si="3"/>
        <v>671590.75818954955</v>
      </c>
      <c r="J23" s="22">
        <f t="shared" si="3"/>
        <v>671590.75818954955</v>
      </c>
      <c r="K23" s="22">
        <f t="shared" si="3"/>
        <v>671590.75818954955</v>
      </c>
      <c r="L23" s="22">
        <f t="shared" si="3"/>
        <v>671590.75818954955</v>
      </c>
      <c r="M23" s="22">
        <f t="shared" si="3"/>
        <v>671590.75818954955</v>
      </c>
      <c r="N23" s="22">
        <f t="shared" si="3"/>
        <v>671590.75818954955</v>
      </c>
      <c r="O23" s="22">
        <f t="shared" si="3"/>
        <v>671590.75818954955</v>
      </c>
      <c r="P23" s="1" t="s">
        <v>40</v>
      </c>
    </row>
    <row r="24" spans="1:16">
      <c r="A24" s="14" t="s">
        <v>355</v>
      </c>
      <c r="B24" s="14"/>
      <c r="C24" s="14"/>
      <c r="D24" s="14"/>
      <c r="E24" s="14"/>
      <c r="F24" s="32">
        <f t="shared" ref="F24:O24" si="4">F23-F22</f>
        <v>15548.360427152831</v>
      </c>
      <c r="G24" s="32">
        <f t="shared" si="4"/>
        <v>26547.69647897908</v>
      </c>
      <c r="H24" s="32">
        <f t="shared" si="4"/>
        <v>32126.008189549553</v>
      </c>
      <c r="I24" s="32">
        <f t="shared" si="4"/>
        <v>32126.008189549553</v>
      </c>
      <c r="J24" s="32">
        <f t="shared" si="4"/>
        <v>32126.008189549553</v>
      </c>
      <c r="K24" s="32">
        <f t="shared" si="4"/>
        <v>32126.008189549553</v>
      </c>
      <c r="L24" s="32">
        <f t="shared" si="4"/>
        <v>32126.008189549553</v>
      </c>
      <c r="M24" s="32">
        <f t="shared" si="4"/>
        <v>32126.008189549553</v>
      </c>
      <c r="N24" s="32">
        <f t="shared" si="4"/>
        <v>32126.008189549553</v>
      </c>
      <c r="O24" s="32">
        <f t="shared" si="4"/>
        <v>32126.008189549553</v>
      </c>
      <c r="P24" s="1" t="s">
        <v>40</v>
      </c>
    </row>
    <row r="25" spans="1:16">
      <c r="A25" s="1"/>
      <c r="B25" s="1"/>
      <c r="C25" s="1"/>
      <c r="D25" s="1"/>
      <c r="E25" s="1"/>
      <c r="F25" s="1"/>
      <c r="G25" s="1"/>
      <c r="H25" s="1"/>
      <c r="I25" s="1"/>
      <c r="J25" s="1"/>
      <c r="K25" s="1"/>
      <c r="L25" s="1"/>
      <c r="M25" s="1"/>
      <c r="N25" s="1"/>
      <c r="O25" s="1"/>
      <c r="P25" s="1"/>
    </row>
    <row r="26" spans="1:16">
      <c r="A26" s="14" t="s">
        <v>397</v>
      </c>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 t="s">
        <v>346</v>
      </c>
      <c r="B28" s="1"/>
      <c r="C28" s="1"/>
      <c r="D28" s="1"/>
      <c r="E28" s="1"/>
      <c r="F28" s="22">
        <f>'Sisend-Gen'!F$131</f>
        <v>3.7720033528918693</v>
      </c>
      <c r="G28" s="22">
        <f>'Sisend-Gen'!G$131</f>
        <v>6.232606873428332</v>
      </c>
      <c r="H28" s="22">
        <f>'Sisend-Gen'!H$131</f>
        <v>7.4629086336965633</v>
      </c>
      <c r="I28" s="22">
        <f>'Sisend-Gen'!I$131</f>
        <v>7.4629086336965633</v>
      </c>
      <c r="J28" s="22">
        <f>'Sisend-Gen'!J$131</f>
        <v>7.4629086336965633</v>
      </c>
      <c r="K28" s="22">
        <f>'Sisend-Gen'!K$131</f>
        <v>7.4629086336965633</v>
      </c>
      <c r="L28" s="22">
        <f>'Sisend-Gen'!L$131</f>
        <v>7.4629086336965633</v>
      </c>
      <c r="M28" s="22">
        <f>'Sisend-Gen'!M$131</f>
        <v>7.4629086336965633</v>
      </c>
      <c r="N28" s="22">
        <f>'Sisend-Gen'!N$131</f>
        <v>7.4629086336965633</v>
      </c>
      <c r="O28" s="22">
        <f>'Sisend-Gen'!O$131</f>
        <v>7.4629086336965633</v>
      </c>
      <c r="P28" s="1" t="s">
        <v>96</v>
      </c>
    </row>
    <row r="29" spans="1:16">
      <c r="A29" s="1" t="s">
        <v>347</v>
      </c>
      <c r="B29" s="1"/>
      <c r="C29" s="1"/>
      <c r="D29" s="1"/>
      <c r="E29" s="1"/>
      <c r="F29" s="22">
        <f>'Sisend-Gen'!F$154</f>
        <v>4.1666666666666664E-2</v>
      </c>
      <c r="G29" s="22">
        <f>'Sisend-Gen'!G$154</f>
        <v>4.1666666666666664E-2</v>
      </c>
      <c r="H29" s="22">
        <f>'Sisend-Gen'!H$154</f>
        <v>4.1666666666666664E-2</v>
      </c>
      <c r="I29" s="22">
        <f>'Sisend-Gen'!I$154</f>
        <v>4.1666666666666664E-2</v>
      </c>
      <c r="J29" s="22">
        <f>'Sisend-Gen'!J$154</f>
        <v>4.1666666666666664E-2</v>
      </c>
      <c r="K29" s="22">
        <f>'Sisend-Gen'!K$154</f>
        <v>4.1666666666666664E-2</v>
      </c>
      <c r="L29" s="22">
        <f>'Sisend-Gen'!L$154</f>
        <v>4.1666666666666664E-2</v>
      </c>
      <c r="M29" s="22">
        <f>'Sisend-Gen'!M$154</f>
        <v>4.1666666666666664E-2</v>
      </c>
      <c r="N29" s="22">
        <f>'Sisend-Gen'!N$154</f>
        <v>4.1666666666666664E-2</v>
      </c>
      <c r="O29" s="22">
        <f>'Sisend-Gen'!O$154</f>
        <v>4.1666666666666664E-2</v>
      </c>
      <c r="P29" s="1" t="s">
        <v>96</v>
      </c>
    </row>
    <row r="30" spans="1:16">
      <c r="A30" s="1" t="s">
        <v>348</v>
      </c>
      <c r="B30" s="1"/>
      <c r="C30" s="1"/>
      <c r="D30" s="1"/>
      <c r="E30" s="1"/>
      <c r="F30" s="22">
        <f t="shared" ref="F30:O30" si="5">F28-F29</f>
        <v>3.7303366862252028</v>
      </c>
      <c r="G30" s="22">
        <f t="shared" si="5"/>
        <v>6.190940206761665</v>
      </c>
      <c r="H30" s="22">
        <f t="shared" si="5"/>
        <v>7.4212419670298964</v>
      </c>
      <c r="I30" s="22">
        <f t="shared" si="5"/>
        <v>7.4212419670298964</v>
      </c>
      <c r="J30" s="22">
        <f t="shared" si="5"/>
        <v>7.4212419670298964</v>
      </c>
      <c r="K30" s="22">
        <f t="shared" si="5"/>
        <v>7.4212419670298964</v>
      </c>
      <c r="L30" s="22">
        <f t="shared" si="5"/>
        <v>7.4212419670298964</v>
      </c>
      <c r="M30" s="22">
        <f t="shared" si="5"/>
        <v>7.4212419670298964</v>
      </c>
      <c r="N30" s="22">
        <f t="shared" si="5"/>
        <v>7.4212419670298964</v>
      </c>
      <c r="O30" s="22">
        <f t="shared" si="5"/>
        <v>7.4212419670298964</v>
      </c>
      <c r="P30" s="1" t="s">
        <v>96</v>
      </c>
    </row>
    <row r="31" spans="1:16">
      <c r="A31" s="1"/>
      <c r="B31" s="1"/>
      <c r="C31" s="1"/>
      <c r="D31" s="1"/>
      <c r="E31" s="1"/>
      <c r="F31" s="1"/>
      <c r="G31" s="1"/>
      <c r="H31" s="1"/>
      <c r="I31" s="1"/>
      <c r="J31" s="1"/>
      <c r="K31" s="1"/>
      <c r="L31" s="1"/>
      <c r="M31" s="1"/>
      <c r="N31" s="1"/>
      <c r="O31" s="1"/>
      <c r="P31" s="1"/>
    </row>
    <row r="32" spans="1:16">
      <c r="A32" s="1" t="s">
        <v>398</v>
      </c>
      <c r="B32" s="1"/>
      <c r="C32" s="1"/>
      <c r="D32" s="1"/>
      <c r="E32" s="1"/>
      <c r="F32" s="22">
        <f>'Sisend-Gen'!F$176</f>
        <v>25.78</v>
      </c>
      <c r="G32" s="22">
        <f>'Sisend-Gen'!G$176</f>
        <v>25.78</v>
      </c>
      <c r="H32" s="22">
        <f>'Sisend-Gen'!H$176</f>
        <v>25.78</v>
      </c>
      <c r="I32" s="22">
        <f>'Sisend-Gen'!I$176</f>
        <v>25.78</v>
      </c>
      <c r="J32" s="22">
        <f>'Sisend-Gen'!J$176</f>
        <v>25.78</v>
      </c>
      <c r="K32" s="22">
        <f>'Sisend-Gen'!K$176</f>
        <v>25.78</v>
      </c>
      <c r="L32" s="22">
        <f>'Sisend-Gen'!L$176</f>
        <v>25.78</v>
      </c>
      <c r="M32" s="22">
        <f>'Sisend-Gen'!M$176</f>
        <v>25.78</v>
      </c>
      <c r="N32" s="22">
        <f>'Sisend-Gen'!N$176</f>
        <v>25.78</v>
      </c>
      <c r="O32" s="22">
        <f>'Sisend-Gen'!O$176</f>
        <v>25.78</v>
      </c>
      <c r="P32" s="1" t="s">
        <v>96</v>
      </c>
    </row>
    <row r="33" spans="1:16">
      <c r="A33" s="1" t="s">
        <v>350</v>
      </c>
      <c r="B33" s="1"/>
      <c r="C33" s="1"/>
      <c r="D33" s="1"/>
      <c r="E33" s="1"/>
      <c r="F33" s="30">
        <f t="shared" ref="F33:O33" si="6">F30/F32</f>
        <v>0.14469886292572548</v>
      </c>
      <c r="G33" s="30">
        <f t="shared" si="6"/>
        <v>0.24014508172077831</v>
      </c>
      <c r="H33" s="30">
        <f t="shared" si="6"/>
        <v>0.28786819111830475</v>
      </c>
      <c r="I33" s="30">
        <f t="shared" si="6"/>
        <v>0.28786819111830475</v>
      </c>
      <c r="J33" s="30">
        <f t="shared" si="6"/>
        <v>0.28786819111830475</v>
      </c>
      <c r="K33" s="30">
        <f t="shared" si="6"/>
        <v>0.28786819111830475</v>
      </c>
      <c r="L33" s="30">
        <f t="shared" si="6"/>
        <v>0.28786819111830475</v>
      </c>
      <c r="M33" s="30">
        <f t="shared" si="6"/>
        <v>0.28786819111830475</v>
      </c>
      <c r="N33" s="30">
        <f t="shared" si="6"/>
        <v>0.28786819111830475</v>
      </c>
      <c r="O33" s="30">
        <f t="shared" si="6"/>
        <v>0.28786819111830475</v>
      </c>
      <c r="P33" s="1"/>
    </row>
    <row r="34" spans="1:16">
      <c r="A34" s="1"/>
      <c r="B34" s="1"/>
      <c r="C34" s="1"/>
      <c r="D34" s="1"/>
      <c r="E34" s="1"/>
      <c r="F34" s="1"/>
      <c r="G34" s="1"/>
      <c r="H34" s="1"/>
      <c r="I34" s="1"/>
      <c r="J34" s="1"/>
      <c r="K34" s="1"/>
      <c r="L34" s="1"/>
      <c r="M34" s="1"/>
      <c r="N34" s="1"/>
      <c r="O34" s="1"/>
      <c r="P34" s="1"/>
    </row>
    <row r="35" spans="1:16">
      <c r="A35" s="1" t="s">
        <v>394</v>
      </c>
      <c r="B35" s="1"/>
      <c r="C35" s="1"/>
      <c r="D35" s="1"/>
      <c r="E35" s="1"/>
      <c r="F35" s="22">
        <f>'Sisend-Gen'!F$295</f>
        <v>-0.26</v>
      </c>
      <c r="G35" s="22">
        <f>'Sisend-Gen'!G$295</f>
        <v>-0.26</v>
      </c>
      <c r="H35" s="22">
        <f>'Sisend-Gen'!H$295</f>
        <v>-0.26</v>
      </c>
      <c r="I35" s="22">
        <f>'Sisend-Gen'!I$295</f>
        <v>-0.26</v>
      </c>
      <c r="J35" s="22">
        <f>'Sisend-Gen'!J$295</f>
        <v>-0.26</v>
      </c>
      <c r="K35" s="22">
        <f>'Sisend-Gen'!K$295</f>
        <v>-0.26</v>
      </c>
      <c r="L35" s="22">
        <f>'Sisend-Gen'!L$295</f>
        <v>-0.26</v>
      </c>
      <c r="M35" s="22">
        <f>'Sisend-Gen'!M$295</f>
        <v>-0.26</v>
      </c>
      <c r="N35" s="22">
        <f>'Sisend-Gen'!N$295</f>
        <v>-0.26</v>
      </c>
      <c r="O35" s="22">
        <f>'Sisend-Gen'!O$295</f>
        <v>-0.26</v>
      </c>
      <c r="P35" s="1"/>
    </row>
    <row r="36" spans="1:16">
      <c r="A36" s="1" t="s">
        <v>352</v>
      </c>
      <c r="B36" s="1"/>
      <c r="C36" s="1"/>
      <c r="D36" s="1"/>
      <c r="E36" s="1"/>
      <c r="F36" s="31">
        <f t="shared" ref="F36:O36" si="7">F33*F35</f>
        <v>-3.7621704360688624E-2</v>
      </c>
      <c r="G36" s="31">
        <f t="shared" si="7"/>
        <v>-6.2437721247402364E-2</v>
      </c>
      <c r="H36" s="31">
        <f t="shared" si="7"/>
        <v>-7.4845729690759241E-2</v>
      </c>
      <c r="I36" s="31">
        <f t="shared" si="7"/>
        <v>-7.4845729690759241E-2</v>
      </c>
      <c r="J36" s="31">
        <f t="shared" si="7"/>
        <v>-7.4845729690759241E-2</v>
      </c>
      <c r="K36" s="31">
        <f t="shared" si="7"/>
        <v>-7.4845729690759241E-2</v>
      </c>
      <c r="L36" s="31">
        <f t="shared" si="7"/>
        <v>-7.4845729690759241E-2</v>
      </c>
      <c r="M36" s="31">
        <f t="shared" si="7"/>
        <v>-7.4845729690759241E-2</v>
      </c>
      <c r="N36" s="31">
        <f t="shared" si="7"/>
        <v>-7.4845729690759241E-2</v>
      </c>
      <c r="O36" s="31">
        <f t="shared" si="7"/>
        <v>-7.4845729690759241E-2</v>
      </c>
      <c r="P36" s="1"/>
    </row>
    <row r="37" spans="1:16">
      <c r="A37" s="1"/>
      <c r="B37" s="1"/>
      <c r="C37" s="1"/>
      <c r="D37" s="1"/>
      <c r="E37" s="1"/>
      <c r="F37" s="1"/>
      <c r="G37" s="1"/>
      <c r="H37" s="1"/>
      <c r="I37" s="1"/>
      <c r="J37" s="1"/>
      <c r="K37" s="1"/>
      <c r="L37" s="1"/>
      <c r="M37" s="1"/>
      <c r="N37" s="1"/>
      <c r="O37" s="1"/>
      <c r="P37" s="1"/>
    </row>
    <row r="38" spans="1:16">
      <c r="A38" s="1" t="s">
        <v>399</v>
      </c>
      <c r="B38" s="1"/>
      <c r="C38" s="1"/>
      <c r="D38" s="1"/>
      <c r="E38" s="1"/>
      <c r="F38" s="22">
        <f>'Sisend-Gen'!F$62</f>
        <v>424124.99999999994</v>
      </c>
      <c r="G38" s="22">
        <f>'Sisend-Gen'!G$62</f>
        <v>424124.99999999994</v>
      </c>
      <c r="H38" s="22">
        <f>'Sisend-Gen'!H$62</f>
        <v>424124.99999999994</v>
      </c>
      <c r="I38" s="22">
        <f>'Sisend-Gen'!I$62</f>
        <v>424124.99999999994</v>
      </c>
      <c r="J38" s="22">
        <f>'Sisend-Gen'!J$62</f>
        <v>424124.99999999994</v>
      </c>
      <c r="K38" s="22">
        <f>'Sisend-Gen'!K$62</f>
        <v>424124.99999999994</v>
      </c>
      <c r="L38" s="22">
        <f>'Sisend-Gen'!L$62</f>
        <v>424124.99999999994</v>
      </c>
      <c r="M38" s="22">
        <f>'Sisend-Gen'!M$62</f>
        <v>424124.99999999994</v>
      </c>
      <c r="N38" s="22">
        <f>'Sisend-Gen'!N$62</f>
        <v>424124.99999999994</v>
      </c>
      <c r="O38" s="22">
        <f>'Sisend-Gen'!O$62</f>
        <v>424124.99999999994</v>
      </c>
      <c r="P38" s="1" t="s">
        <v>40</v>
      </c>
    </row>
    <row r="39" spans="1:16">
      <c r="A39" s="1" t="s">
        <v>396</v>
      </c>
      <c r="B39" s="1"/>
      <c r="C39" s="1"/>
      <c r="D39" s="1"/>
      <c r="E39" s="1"/>
      <c r="F39" s="22">
        <f t="shared" ref="F39:O39" si="8">F38/(1+F36)</f>
        <v>440705.07608263561</v>
      </c>
      <c r="G39" s="22">
        <f t="shared" si="8"/>
        <v>452369.94876147027</v>
      </c>
      <c r="H39" s="22">
        <f t="shared" si="8"/>
        <v>458437.05597146787</v>
      </c>
      <c r="I39" s="22">
        <f t="shared" si="8"/>
        <v>458437.05597146787</v>
      </c>
      <c r="J39" s="22">
        <f t="shared" si="8"/>
        <v>458437.05597146787</v>
      </c>
      <c r="K39" s="22">
        <f t="shared" si="8"/>
        <v>458437.05597146787</v>
      </c>
      <c r="L39" s="22">
        <f t="shared" si="8"/>
        <v>458437.05597146787</v>
      </c>
      <c r="M39" s="22">
        <f t="shared" si="8"/>
        <v>458437.05597146787</v>
      </c>
      <c r="N39" s="22">
        <f t="shared" si="8"/>
        <v>458437.05597146787</v>
      </c>
      <c r="O39" s="22">
        <f t="shared" si="8"/>
        <v>458437.05597146787</v>
      </c>
      <c r="P39" s="1" t="s">
        <v>40</v>
      </c>
    </row>
    <row r="40" spans="1:16">
      <c r="A40" s="14" t="s">
        <v>355</v>
      </c>
      <c r="B40" s="14"/>
      <c r="C40" s="14"/>
      <c r="D40" s="14"/>
      <c r="E40" s="14"/>
      <c r="F40" s="32">
        <f t="shared" ref="F40:O40" si="9">F39-F38</f>
        <v>16580.076082635671</v>
      </c>
      <c r="G40" s="32">
        <f t="shared" si="9"/>
        <v>28244.948761470325</v>
      </c>
      <c r="H40" s="32">
        <f t="shared" si="9"/>
        <v>34312.055971467926</v>
      </c>
      <c r="I40" s="32">
        <f t="shared" si="9"/>
        <v>34312.055971467926</v>
      </c>
      <c r="J40" s="32">
        <f t="shared" si="9"/>
        <v>34312.055971467926</v>
      </c>
      <c r="K40" s="32">
        <f t="shared" si="9"/>
        <v>34312.055971467926</v>
      </c>
      <c r="L40" s="32">
        <f t="shared" si="9"/>
        <v>34312.055971467926</v>
      </c>
      <c r="M40" s="32">
        <f t="shared" si="9"/>
        <v>34312.055971467926</v>
      </c>
      <c r="N40" s="32">
        <f t="shared" si="9"/>
        <v>34312.055971467926</v>
      </c>
      <c r="O40" s="32">
        <f t="shared" si="9"/>
        <v>34312.055971467926</v>
      </c>
      <c r="P40" s="1" t="s">
        <v>40</v>
      </c>
    </row>
    <row r="41" spans="1:16">
      <c r="A41" s="1"/>
      <c r="B41" s="1"/>
      <c r="C41" s="1"/>
      <c r="D41" s="1"/>
      <c r="E41" s="1"/>
      <c r="F41" s="1"/>
      <c r="G41" s="1"/>
      <c r="H41" s="1"/>
      <c r="I41" s="1"/>
      <c r="J41" s="1"/>
      <c r="K41" s="1"/>
      <c r="L41" s="1"/>
      <c r="M41" s="1"/>
      <c r="N41" s="1"/>
      <c r="O41" s="1"/>
      <c r="P41" s="1"/>
    </row>
    <row r="42" spans="1:16">
      <c r="A42" s="14" t="s">
        <v>400</v>
      </c>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 t="s">
        <v>346</v>
      </c>
      <c r="B44" s="1"/>
      <c r="C44" s="1"/>
      <c r="D44" s="1"/>
      <c r="E44" s="1"/>
      <c r="F44" s="22">
        <f>'Sisend-Gen'!F$132</f>
        <v>1.0655909471919531</v>
      </c>
      <c r="G44" s="22">
        <f>'Sisend-Gen'!G$132</f>
        <v>1.0655909471919531</v>
      </c>
      <c r="H44" s="22">
        <f>'Sisend-Gen'!H$132</f>
        <v>1.0655909471919531</v>
      </c>
      <c r="I44" s="22">
        <f>'Sisend-Gen'!I$132</f>
        <v>1.0655909471919531</v>
      </c>
      <c r="J44" s="22">
        <f>'Sisend-Gen'!J$132</f>
        <v>1.0655909471919531</v>
      </c>
      <c r="K44" s="22">
        <f>'Sisend-Gen'!K$132</f>
        <v>1.0655909471919531</v>
      </c>
      <c r="L44" s="22">
        <f>'Sisend-Gen'!L$132</f>
        <v>1.0655909471919531</v>
      </c>
      <c r="M44" s="22">
        <f>'Sisend-Gen'!M$132</f>
        <v>1.0655909471919531</v>
      </c>
      <c r="N44" s="22">
        <f>'Sisend-Gen'!N$132</f>
        <v>1.0655909471919531</v>
      </c>
      <c r="O44" s="22">
        <f>'Sisend-Gen'!O$132</f>
        <v>1.0655909471919531</v>
      </c>
      <c r="P44" s="1" t="s">
        <v>96</v>
      </c>
    </row>
    <row r="45" spans="1:16">
      <c r="A45" s="1" t="s">
        <v>347</v>
      </c>
      <c r="B45" s="1"/>
      <c r="C45" s="1"/>
      <c r="D45" s="1"/>
      <c r="E45" s="1"/>
      <c r="F45" s="22">
        <f>'Sisend-Gen'!F$155</f>
        <v>4.1666666666666664E-2</v>
      </c>
      <c r="G45" s="22">
        <f>'Sisend-Gen'!G$155</f>
        <v>4.1666666666666664E-2</v>
      </c>
      <c r="H45" s="22">
        <f>'Sisend-Gen'!H$155</f>
        <v>4.1666666666666664E-2</v>
      </c>
      <c r="I45" s="22">
        <f>'Sisend-Gen'!I$155</f>
        <v>4.1666666666666664E-2</v>
      </c>
      <c r="J45" s="22">
        <f>'Sisend-Gen'!J$155</f>
        <v>4.1666666666666664E-2</v>
      </c>
      <c r="K45" s="22">
        <f>'Sisend-Gen'!K$155</f>
        <v>4.1666666666666664E-2</v>
      </c>
      <c r="L45" s="22">
        <f>'Sisend-Gen'!L$155</f>
        <v>4.1666666666666664E-2</v>
      </c>
      <c r="M45" s="22">
        <f>'Sisend-Gen'!M$155</f>
        <v>4.1666666666666664E-2</v>
      </c>
      <c r="N45" s="22">
        <f>'Sisend-Gen'!N$155</f>
        <v>4.1666666666666664E-2</v>
      </c>
      <c r="O45" s="22">
        <f>'Sisend-Gen'!O$155</f>
        <v>4.1666666666666664E-2</v>
      </c>
      <c r="P45" s="1" t="s">
        <v>96</v>
      </c>
    </row>
    <row r="46" spans="1:16">
      <c r="A46" s="1" t="s">
        <v>348</v>
      </c>
      <c r="B46" s="1"/>
      <c r="C46" s="1"/>
      <c r="D46" s="1"/>
      <c r="E46" s="1"/>
      <c r="F46" s="22">
        <f t="shared" ref="F46:O46" si="10">F44-F45</f>
        <v>1.0239242805252864</v>
      </c>
      <c r="G46" s="22">
        <f t="shared" si="10"/>
        <v>1.0239242805252864</v>
      </c>
      <c r="H46" s="22">
        <f t="shared" si="10"/>
        <v>1.0239242805252864</v>
      </c>
      <c r="I46" s="22">
        <f t="shared" si="10"/>
        <v>1.0239242805252864</v>
      </c>
      <c r="J46" s="22">
        <f t="shared" si="10"/>
        <v>1.0239242805252864</v>
      </c>
      <c r="K46" s="22">
        <f t="shared" si="10"/>
        <v>1.0239242805252864</v>
      </c>
      <c r="L46" s="22">
        <f t="shared" si="10"/>
        <v>1.0239242805252864</v>
      </c>
      <c r="M46" s="22">
        <f t="shared" si="10"/>
        <v>1.0239242805252864</v>
      </c>
      <c r="N46" s="22">
        <f t="shared" si="10"/>
        <v>1.0239242805252864</v>
      </c>
      <c r="O46" s="22">
        <f t="shared" si="10"/>
        <v>1.0239242805252864</v>
      </c>
      <c r="P46" s="1" t="s">
        <v>96</v>
      </c>
    </row>
    <row r="47" spans="1:16">
      <c r="A47" s="1"/>
      <c r="B47" s="1"/>
      <c r="C47" s="1"/>
      <c r="D47" s="1"/>
      <c r="E47" s="1"/>
      <c r="F47" s="1"/>
      <c r="G47" s="1"/>
      <c r="H47" s="1"/>
      <c r="I47" s="1"/>
      <c r="J47" s="1"/>
      <c r="K47" s="1"/>
      <c r="L47" s="1"/>
      <c r="M47" s="1"/>
      <c r="N47" s="1"/>
      <c r="O47" s="1"/>
      <c r="P47" s="1"/>
    </row>
    <row r="48" spans="1:16">
      <c r="A48" s="1" t="s">
        <v>398</v>
      </c>
      <c r="B48" s="1"/>
      <c r="C48" s="1"/>
      <c r="D48" s="1"/>
      <c r="E48" s="1"/>
      <c r="F48" s="22">
        <f>'Sisend-Gen'!F$176</f>
        <v>25.78</v>
      </c>
      <c r="G48" s="22">
        <f>'Sisend-Gen'!G$176</f>
        <v>25.78</v>
      </c>
      <c r="H48" s="22">
        <f>'Sisend-Gen'!H$176</f>
        <v>25.78</v>
      </c>
      <c r="I48" s="22">
        <f>'Sisend-Gen'!I$176</f>
        <v>25.78</v>
      </c>
      <c r="J48" s="22">
        <f>'Sisend-Gen'!J$176</f>
        <v>25.78</v>
      </c>
      <c r="K48" s="22">
        <f>'Sisend-Gen'!K$176</f>
        <v>25.78</v>
      </c>
      <c r="L48" s="22">
        <f>'Sisend-Gen'!L$176</f>
        <v>25.78</v>
      </c>
      <c r="M48" s="22">
        <f>'Sisend-Gen'!M$176</f>
        <v>25.78</v>
      </c>
      <c r="N48" s="22">
        <f>'Sisend-Gen'!N$176</f>
        <v>25.78</v>
      </c>
      <c r="O48" s="22">
        <f>'Sisend-Gen'!O$176</f>
        <v>25.78</v>
      </c>
      <c r="P48" s="1" t="s">
        <v>96</v>
      </c>
    </row>
    <row r="49" spans="1:16">
      <c r="A49" s="1" t="s">
        <v>350</v>
      </c>
      <c r="B49" s="1"/>
      <c r="C49" s="1"/>
      <c r="D49" s="1"/>
      <c r="E49" s="1"/>
      <c r="F49" s="19">
        <f t="shared" ref="F49:O49" si="11">F46/F48</f>
        <v>3.9717776591360991E-2</v>
      </c>
      <c r="G49" s="19">
        <f t="shared" si="11"/>
        <v>3.9717776591360991E-2</v>
      </c>
      <c r="H49" s="19">
        <f t="shared" si="11"/>
        <v>3.9717776591360991E-2</v>
      </c>
      <c r="I49" s="19">
        <f t="shared" si="11"/>
        <v>3.9717776591360991E-2</v>
      </c>
      <c r="J49" s="19">
        <f t="shared" si="11"/>
        <v>3.9717776591360991E-2</v>
      </c>
      <c r="K49" s="19">
        <f t="shared" si="11"/>
        <v>3.9717776591360991E-2</v>
      </c>
      <c r="L49" s="19">
        <f t="shared" si="11"/>
        <v>3.9717776591360991E-2</v>
      </c>
      <c r="M49" s="19">
        <f t="shared" si="11"/>
        <v>3.9717776591360991E-2</v>
      </c>
      <c r="N49" s="19">
        <f t="shared" si="11"/>
        <v>3.9717776591360991E-2</v>
      </c>
      <c r="O49" s="19">
        <f t="shared" si="11"/>
        <v>3.9717776591360991E-2</v>
      </c>
      <c r="P49" s="1"/>
    </row>
    <row r="50" spans="1:16">
      <c r="A50" s="1"/>
      <c r="B50" s="1"/>
      <c r="C50" s="1"/>
      <c r="D50" s="1"/>
      <c r="E50" s="1"/>
      <c r="F50" s="1"/>
      <c r="G50" s="1"/>
      <c r="H50" s="1"/>
      <c r="I50" s="1"/>
      <c r="J50" s="1"/>
      <c r="K50" s="1"/>
      <c r="L50" s="1"/>
      <c r="M50" s="1"/>
      <c r="N50" s="1"/>
      <c r="O50" s="1"/>
      <c r="P50" s="1"/>
    </row>
    <row r="51" spans="1:16">
      <c r="A51" s="1" t="s">
        <v>394</v>
      </c>
      <c r="B51" s="1"/>
      <c r="C51" s="1"/>
      <c r="D51" s="1"/>
      <c r="E51" s="1"/>
      <c r="F51" s="22">
        <f>'Sisend-Gen'!F$295</f>
        <v>-0.26</v>
      </c>
      <c r="G51" s="22">
        <f>'Sisend-Gen'!G$295</f>
        <v>-0.26</v>
      </c>
      <c r="H51" s="22">
        <f>'Sisend-Gen'!H$295</f>
        <v>-0.26</v>
      </c>
      <c r="I51" s="22">
        <f>'Sisend-Gen'!I$295</f>
        <v>-0.26</v>
      </c>
      <c r="J51" s="22">
        <f>'Sisend-Gen'!J$295</f>
        <v>-0.26</v>
      </c>
      <c r="K51" s="22">
        <f>'Sisend-Gen'!K$295</f>
        <v>-0.26</v>
      </c>
      <c r="L51" s="22">
        <f>'Sisend-Gen'!L$295</f>
        <v>-0.26</v>
      </c>
      <c r="M51" s="22">
        <f>'Sisend-Gen'!M$295</f>
        <v>-0.26</v>
      </c>
      <c r="N51" s="22">
        <f>'Sisend-Gen'!N$295</f>
        <v>-0.26</v>
      </c>
      <c r="O51" s="22">
        <f>'Sisend-Gen'!O$295</f>
        <v>-0.26</v>
      </c>
      <c r="P51" s="1"/>
    </row>
    <row r="52" spans="1:16">
      <c r="A52" s="1" t="s">
        <v>352</v>
      </c>
      <c r="B52" s="1"/>
      <c r="C52" s="1"/>
      <c r="D52" s="1"/>
      <c r="E52" s="1"/>
      <c r="F52" s="22">
        <f t="shared" ref="F52:O52" si="12">F49*F51</f>
        <v>-1.0326621913753858E-2</v>
      </c>
      <c r="G52" s="22">
        <f t="shared" si="12"/>
        <v>-1.0326621913753858E-2</v>
      </c>
      <c r="H52" s="22">
        <f t="shared" si="12"/>
        <v>-1.0326621913753858E-2</v>
      </c>
      <c r="I52" s="22">
        <f t="shared" si="12"/>
        <v>-1.0326621913753858E-2</v>
      </c>
      <c r="J52" s="22">
        <f t="shared" si="12"/>
        <v>-1.0326621913753858E-2</v>
      </c>
      <c r="K52" s="22">
        <f t="shared" si="12"/>
        <v>-1.0326621913753858E-2</v>
      </c>
      <c r="L52" s="22">
        <f t="shared" si="12"/>
        <v>-1.0326621913753858E-2</v>
      </c>
      <c r="M52" s="22">
        <f t="shared" si="12"/>
        <v>-1.0326621913753858E-2</v>
      </c>
      <c r="N52" s="22">
        <f t="shared" si="12"/>
        <v>-1.0326621913753858E-2</v>
      </c>
      <c r="O52" s="22">
        <f t="shared" si="12"/>
        <v>-1.0326621913753858E-2</v>
      </c>
      <c r="P52" s="1"/>
    </row>
    <row r="53" spans="1:16">
      <c r="A53" s="1"/>
      <c r="B53" s="1"/>
      <c r="C53" s="1"/>
      <c r="D53" s="1"/>
      <c r="E53" s="1"/>
      <c r="F53" s="1"/>
      <c r="G53" s="1"/>
      <c r="H53" s="1"/>
      <c r="I53" s="1"/>
      <c r="J53" s="1"/>
      <c r="K53" s="1"/>
      <c r="L53" s="1"/>
      <c r="M53" s="1"/>
      <c r="N53" s="1"/>
      <c r="O53" s="1"/>
      <c r="P53" s="1"/>
    </row>
    <row r="54" spans="1:16">
      <c r="A54" s="1" t="s">
        <v>399</v>
      </c>
      <c r="B54" s="1"/>
      <c r="C54" s="1"/>
      <c r="D54" s="1"/>
      <c r="E54" s="1"/>
      <c r="F54" s="22">
        <f>'Sisend-Gen'!F$61</f>
        <v>518375.00000000006</v>
      </c>
      <c r="G54" s="22">
        <f>'Sisend-Gen'!$F$61</f>
        <v>518375.00000000006</v>
      </c>
      <c r="H54" s="22">
        <f>'Sisend-Gen'!$F$61</f>
        <v>518375.00000000006</v>
      </c>
      <c r="I54" s="22">
        <f>'Sisend-Gen'!$F$61</f>
        <v>518375.00000000006</v>
      </c>
      <c r="J54" s="22">
        <f>'Sisend-Gen'!$F$61</f>
        <v>518375.00000000006</v>
      </c>
      <c r="K54" s="22">
        <f>'Sisend-Gen'!$F$61</f>
        <v>518375.00000000006</v>
      </c>
      <c r="L54" s="22">
        <f>'Sisend-Gen'!$F$61</f>
        <v>518375.00000000006</v>
      </c>
      <c r="M54" s="22">
        <f>'Sisend-Gen'!$F$61</f>
        <v>518375.00000000006</v>
      </c>
      <c r="N54" s="22">
        <f>'Sisend-Gen'!$F$61</f>
        <v>518375.00000000006</v>
      </c>
      <c r="O54" s="22">
        <f>'Sisend-Gen'!$F$61</f>
        <v>518375.00000000006</v>
      </c>
      <c r="P54" s="1" t="s">
        <v>40</v>
      </c>
    </row>
    <row r="55" spans="1:16">
      <c r="A55" s="1" t="s">
        <v>396</v>
      </c>
      <c r="B55" s="1"/>
      <c r="C55" s="1"/>
      <c r="D55" s="1"/>
      <c r="E55" s="1"/>
      <c r="F55" s="22">
        <f t="shared" ref="F55:O55" si="13">F54/(1+F52)</f>
        <v>523783.91849075863</v>
      </c>
      <c r="G55" s="22">
        <f t="shared" si="13"/>
        <v>523783.91849075863</v>
      </c>
      <c r="H55" s="22">
        <f t="shared" si="13"/>
        <v>523783.91849075863</v>
      </c>
      <c r="I55" s="22">
        <f t="shared" si="13"/>
        <v>523783.91849075863</v>
      </c>
      <c r="J55" s="22">
        <f t="shared" si="13"/>
        <v>523783.91849075863</v>
      </c>
      <c r="K55" s="22">
        <f t="shared" si="13"/>
        <v>523783.91849075863</v>
      </c>
      <c r="L55" s="22">
        <f t="shared" si="13"/>
        <v>523783.91849075863</v>
      </c>
      <c r="M55" s="22">
        <f t="shared" si="13"/>
        <v>523783.91849075863</v>
      </c>
      <c r="N55" s="22">
        <f t="shared" si="13"/>
        <v>523783.91849075863</v>
      </c>
      <c r="O55" s="22">
        <f t="shared" si="13"/>
        <v>523783.91849075863</v>
      </c>
      <c r="P55" s="1" t="s">
        <v>40</v>
      </c>
    </row>
    <row r="56" spans="1:16">
      <c r="A56" s="14" t="s">
        <v>355</v>
      </c>
      <c r="B56" s="14"/>
      <c r="C56" s="14"/>
      <c r="D56" s="14"/>
      <c r="E56" s="14"/>
      <c r="F56" s="32">
        <f t="shared" ref="F56:O56" si="14">F55-F54</f>
        <v>5408.9184907585732</v>
      </c>
      <c r="G56" s="32">
        <f t="shared" si="14"/>
        <v>5408.9184907585732</v>
      </c>
      <c r="H56" s="32">
        <f t="shared" si="14"/>
        <v>5408.9184907585732</v>
      </c>
      <c r="I56" s="32">
        <f t="shared" si="14"/>
        <v>5408.9184907585732</v>
      </c>
      <c r="J56" s="32">
        <f t="shared" si="14"/>
        <v>5408.9184907585732</v>
      </c>
      <c r="K56" s="32">
        <f t="shared" si="14"/>
        <v>5408.9184907585732</v>
      </c>
      <c r="L56" s="32">
        <f t="shared" si="14"/>
        <v>5408.9184907585732</v>
      </c>
      <c r="M56" s="32">
        <f t="shared" si="14"/>
        <v>5408.9184907585732</v>
      </c>
      <c r="N56" s="32">
        <f t="shared" si="14"/>
        <v>5408.9184907585732</v>
      </c>
      <c r="O56" s="32">
        <f t="shared" si="14"/>
        <v>5408.9184907585732</v>
      </c>
      <c r="P56" s="1" t="s">
        <v>40</v>
      </c>
    </row>
    <row r="57" spans="1:16">
      <c r="A57" s="1"/>
      <c r="B57" s="1"/>
      <c r="C57" s="1"/>
      <c r="D57" s="1"/>
      <c r="E57" s="1"/>
      <c r="F57" s="1"/>
      <c r="G57" s="1"/>
      <c r="H57" s="1"/>
      <c r="I57" s="1"/>
      <c r="J57" s="1"/>
      <c r="K57" s="1"/>
      <c r="L57" s="1"/>
      <c r="M57" s="1"/>
      <c r="N57" s="1"/>
      <c r="O57" s="1"/>
      <c r="P57" s="1"/>
    </row>
    <row r="58" spans="1:16">
      <c r="A58" s="14" t="s">
        <v>156</v>
      </c>
      <c r="B58" s="1"/>
      <c r="C58" s="1"/>
      <c r="D58" s="1"/>
      <c r="E58" s="1"/>
      <c r="F58" s="1"/>
      <c r="G58" s="1"/>
      <c r="H58" s="1"/>
      <c r="I58" s="1"/>
      <c r="J58" s="1"/>
      <c r="K58" s="1"/>
      <c r="L58" s="1"/>
      <c r="M58" s="1"/>
      <c r="N58" s="1"/>
      <c r="O58" s="1"/>
      <c r="P58" s="1"/>
    </row>
    <row r="59" spans="1:16">
      <c r="A59" s="1"/>
      <c r="B59" s="1"/>
      <c r="C59" s="1"/>
      <c r="D59" s="1"/>
      <c r="E59" s="1"/>
      <c r="F59" s="1"/>
      <c r="G59" s="1"/>
      <c r="H59" s="1"/>
      <c r="I59" s="1"/>
      <c r="J59" s="1"/>
      <c r="K59" s="1"/>
      <c r="L59" s="1"/>
      <c r="M59" s="1"/>
      <c r="N59" s="1"/>
      <c r="O59" s="1"/>
      <c r="P59" s="1"/>
    </row>
    <row r="60" spans="1:16">
      <c r="A60" s="14" t="s">
        <v>61</v>
      </c>
      <c r="B60" s="1"/>
      <c r="C60" s="1"/>
      <c r="D60" s="1"/>
      <c r="E60" s="1"/>
      <c r="F60" s="1"/>
      <c r="G60" s="1"/>
      <c r="H60" s="1"/>
      <c r="I60" s="1"/>
      <c r="J60" s="1"/>
      <c r="K60" s="1"/>
      <c r="L60" s="1"/>
      <c r="M60" s="1"/>
      <c r="N60" s="1"/>
      <c r="O60" s="1"/>
      <c r="P60" s="1"/>
    </row>
    <row r="61" spans="1:16">
      <c r="A61" s="1"/>
      <c r="B61" s="1"/>
      <c r="C61" s="1"/>
      <c r="D61" s="1"/>
      <c r="E61" s="1"/>
      <c r="F61" s="1"/>
      <c r="G61" s="1"/>
      <c r="H61" s="1"/>
      <c r="I61" s="1"/>
      <c r="J61" s="1"/>
      <c r="K61" s="1"/>
      <c r="L61" s="1"/>
      <c r="M61" s="1"/>
      <c r="N61" s="1"/>
      <c r="O61" s="1"/>
      <c r="P61" s="1"/>
    </row>
    <row r="62" spans="1:16">
      <c r="A62" s="1" t="s">
        <v>360</v>
      </c>
      <c r="B62" s="1"/>
      <c r="C62" s="1"/>
      <c r="D62" s="1"/>
      <c r="E62" s="1"/>
      <c r="F62" s="22">
        <f>'Sisend-Gen'!F$219</f>
        <v>5.78</v>
      </c>
      <c r="G62" s="22">
        <f>'Sisend-Gen'!G$219</f>
        <v>5.78</v>
      </c>
      <c r="H62" s="22">
        <f>'Sisend-Gen'!H$219</f>
        <v>5.78</v>
      </c>
      <c r="I62" s="22">
        <f>'Sisend-Gen'!I$219</f>
        <v>5.78</v>
      </c>
      <c r="J62" s="22">
        <f>'Sisend-Gen'!J$219</f>
        <v>5.78</v>
      </c>
      <c r="K62" s="22">
        <f>'Sisend-Gen'!K$219</f>
        <v>5.78</v>
      </c>
      <c r="L62" s="22">
        <f>'Sisend-Gen'!L$219</f>
        <v>5.78</v>
      </c>
      <c r="M62" s="22">
        <f>'Sisend-Gen'!M$219</f>
        <v>5.78</v>
      </c>
      <c r="N62" s="22">
        <f>'Sisend-Gen'!N$219</f>
        <v>5.78</v>
      </c>
      <c r="O62" s="22">
        <f>'Sisend-Gen'!O$219</f>
        <v>5.78</v>
      </c>
      <c r="P62" s="1" t="s">
        <v>96</v>
      </c>
    </row>
    <row r="63" spans="1:16">
      <c r="A63" s="1" t="s">
        <v>347</v>
      </c>
      <c r="B63" s="1"/>
      <c r="C63" s="1"/>
      <c r="D63" s="1"/>
      <c r="E63" s="1"/>
      <c r="F63" s="22">
        <f>'Sisend-Gen'!F$261</f>
        <v>1.4450000000000001</v>
      </c>
      <c r="G63" s="22">
        <f>'Sisend-Gen'!G$261</f>
        <v>1.4450000000000001</v>
      </c>
      <c r="H63" s="22">
        <f>'Sisend-Gen'!H$261</f>
        <v>1.4450000000000001</v>
      </c>
      <c r="I63" s="22">
        <f>'Sisend-Gen'!I$261</f>
        <v>1.4450000000000001</v>
      </c>
      <c r="J63" s="22">
        <f>'Sisend-Gen'!J$261</f>
        <v>1.4450000000000001</v>
      </c>
      <c r="K63" s="22">
        <f>'Sisend-Gen'!K$261</f>
        <v>1.4450000000000001</v>
      </c>
      <c r="L63" s="22">
        <f>'Sisend-Gen'!L$261</f>
        <v>1.4450000000000001</v>
      </c>
      <c r="M63" s="22">
        <f>'Sisend-Gen'!M$261</f>
        <v>1.4450000000000001</v>
      </c>
      <c r="N63" s="22">
        <f>'Sisend-Gen'!N$261</f>
        <v>1.4450000000000001</v>
      </c>
      <c r="O63" s="22">
        <f>'Sisend-Gen'!O$261</f>
        <v>1.4450000000000001</v>
      </c>
      <c r="P63" s="1" t="s">
        <v>96</v>
      </c>
    </row>
    <row r="64" spans="1:16">
      <c r="A64" s="1" t="s">
        <v>361</v>
      </c>
      <c r="B64" s="1"/>
      <c r="C64" s="1"/>
      <c r="D64" s="1"/>
      <c r="E64" s="1"/>
      <c r="F64" s="22">
        <f t="shared" ref="F64:O64" si="15">F62-F63</f>
        <v>4.335</v>
      </c>
      <c r="G64" s="22">
        <f t="shared" si="15"/>
        <v>4.335</v>
      </c>
      <c r="H64" s="22">
        <f t="shared" si="15"/>
        <v>4.335</v>
      </c>
      <c r="I64" s="22">
        <f t="shared" si="15"/>
        <v>4.335</v>
      </c>
      <c r="J64" s="22">
        <f t="shared" si="15"/>
        <v>4.335</v>
      </c>
      <c r="K64" s="22">
        <f t="shared" si="15"/>
        <v>4.335</v>
      </c>
      <c r="L64" s="22">
        <f t="shared" si="15"/>
        <v>4.335</v>
      </c>
      <c r="M64" s="22">
        <f t="shared" si="15"/>
        <v>4.335</v>
      </c>
      <c r="N64" s="22">
        <f t="shared" si="15"/>
        <v>4.335</v>
      </c>
      <c r="O64" s="22">
        <f t="shared" si="15"/>
        <v>4.335</v>
      </c>
      <c r="P64" s="1" t="s">
        <v>96</v>
      </c>
    </row>
    <row r="65" spans="1:16">
      <c r="A65" s="1"/>
      <c r="B65" s="1"/>
      <c r="C65" s="1"/>
      <c r="D65" s="1"/>
      <c r="E65" s="1"/>
      <c r="F65" s="1"/>
      <c r="G65" s="1"/>
      <c r="H65" s="1"/>
      <c r="I65" s="1"/>
      <c r="J65" s="1"/>
      <c r="K65" s="1"/>
      <c r="L65" s="1"/>
      <c r="M65" s="1"/>
      <c r="N65" s="1"/>
      <c r="O65" s="1"/>
      <c r="P65" s="1"/>
    </row>
    <row r="66" spans="1:16">
      <c r="A66" s="1" t="s">
        <v>393</v>
      </c>
      <c r="B66" s="1"/>
      <c r="C66" s="1"/>
      <c r="D66" s="1"/>
      <c r="E66" s="1"/>
      <c r="F66" s="22">
        <f>'Sisend-Gen'!F$175</f>
        <v>40.11</v>
      </c>
      <c r="G66" s="22">
        <f>'Sisend-Gen'!G$175</f>
        <v>40.11</v>
      </c>
      <c r="H66" s="22">
        <f>'Sisend-Gen'!H$175</f>
        <v>40.11</v>
      </c>
      <c r="I66" s="22">
        <f>'Sisend-Gen'!I$175</f>
        <v>40.11</v>
      </c>
      <c r="J66" s="22">
        <f>'Sisend-Gen'!J$175</f>
        <v>40.11</v>
      </c>
      <c r="K66" s="22">
        <f>'Sisend-Gen'!K$175</f>
        <v>40.11</v>
      </c>
      <c r="L66" s="22">
        <f>'Sisend-Gen'!L$175</f>
        <v>40.11</v>
      </c>
      <c r="M66" s="22">
        <f>'Sisend-Gen'!M$175</f>
        <v>40.11</v>
      </c>
      <c r="N66" s="22">
        <f>'Sisend-Gen'!N$175</f>
        <v>40.11</v>
      </c>
      <c r="O66" s="22">
        <f>'Sisend-Gen'!O$175</f>
        <v>40.11</v>
      </c>
      <c r="P66" s="1" t="s">
        <v>96</v>
      </c>
    </row>
    <row r="67" spans="1:16">
      <c r="A67" s="1" t="s">
        <v>350</v>
      </c>
      <c r="B67" s="1"/>
      <c r="C67" s="1"/>
      <c r="D67" s="1"/>
      <c r="E67" s="1"/>
      <c r="F67" s="30">
        <f t="shared" ref="F67:O67" si="16">F64/F66</f>
        <v>0.1080777860882573</v>
      </c>
      <c r="G67" s="30">
        <f t="shared" si="16"/>
        <v>0.1080777860882573</v>
      </c>
      <c r="H67" s="30">
        <f t="shared" si="16"/>
        <v>0.1080777860882573</v>
      </c>
      <c r="I67" s="30">
        <f t="shared" si="16"/>
        <v>0.1080777860882573</v>
      </c>
      <c r="J67" s="30">
        <f t="shared" si="16"/>
        <v>0.1080777860882573</v>
      </c>
      <c r="K67" s="30">
        <f t="shared" si="16"/>
        <v>0.1080777860882573</v>
      </c>
      <c r="L67" s="30">
        <f t="shared" si="16"/>
        <v>0.1080777860882573</v>
      </c>
      <c r="M67" s="30">
        <f t="shared" si="16"/>
        <v>0.1080777860882573</v>
      </c>
      <c r="N67" s="30">
        <f t="shared" si="16"/>
        <v>0.1080777860882573</v>
      </c>
      <c r="O67" s="30">
        <f t="shared" si="16"/>
        <v>0.1080777860882573</v>
      </c>
      <c r="P67" s="1"/>
    </row>
    <row r="68" spans="1:16">
      <c r="A68" s="1"/>
      <c r="B68" s="1"/>
      <c r="C68" s="1"/>
      <c r="D68" s="1"/>
      <c r="E68" s="1"/>
      <c r="F68" s="1"/>
      <c r="G68" s="1"/>
      <c r="H68" s="1"/>
      <c r="I68" s="1"/>
      <c r="J68" s="1"/>
      <c r="K68" s="1"/>
      <c r="L68" s="1"/>
      <c r="M68" s="1"/>
      <c r="N68" s="1"/>
      <c r="O68" s="1"/>
      <c r="P68" s="1"/>
    </row>
    <row r="69" spans="1:16">
      <c r="A69" s="1" t="s">
        <v>394</v>
      </c>
      <c r="B69" s="1"/>
      <c r="C69" s="1"/>
      <c r="D69" s="1"/>
      <c r="E69" s="1"/>
      <c r="F69" s="22">
        <f>'Sisend-Gen'!F$295</f>
        <v>-0.26</v>
      </c>
      <c r="G69" s="22">
        <f>'Sisend-Gen'!G$295</f>
        <v>-0.26</v>
      </c>
      <c r="H69" s="22">
        <f>'Sisend-Gen'!H$295</f>
        <v>-0.26</v>
      </c>
      <c r="I69" s="22">
        <f>'Sisend-Gen'!I$295</f>
        <v>-0.26</v>
      </c>
      <c r="J69" s="22">
        <f>'Sisend-Gen'!J$295</f>
        <v>-0.26</v>
      </c>
      <c r="K69" s="22">
        <f>'Sisend-Gen'!K$295</f>
        <v>-0.26</v>
      </c>
      <c r="L69" s="22">
        <f>'Sisend-Gen'!L$295</f>
        <v>-0.26</v>
      </c>
      <c r="M69" s="22">
        <f>'Sisend-Gen'!M$295</f>
        <v>-0.26</v>
      </c>
      <c r="N69" s="22">
        <f>'Sisend-Gen'!N$295</f>
        <v>-0.26</v>
      </c>
      <c r="O69" s="22">
        <f>'Sisend-Gen'!O$295</f>
        <v>-0.26</v>
      </c>
      <c r="P69" s="1"/>
    </row>
    <row r="70" spans="1:16">
      <c r="A70" s="1" t="s">
        <v>352</v>
      </c>
      <c r="B70" s="1"/>
      <c r="C70" s="1"/>
      <c r="D70" s="1"/>
      <c r="E70" s="1"/>
      <c r="F70" s="31">
        <f t="shared" ref="F70:O70" si="17">F67*F69</f>
        <v>-2.81002243829469E-2</v>
      </c>
      <c r="G70" s="31">
        <f t="shared" si="17"/>
        <v>-2.81002243829469E-2</v>
      </c>
      <c r="H70" s="31">
        <f t="shared" si="17"/>
        <v>-2.81002243829469E-2</v>
      </c>
      <c r="I70" s="31">
        <f t="shared" si="17"/>
        <v>-2.81002243829469E-2</v>
      </c>
      <c r="J70" s="31">
        <f t="shared" si="17"/>
        <v>-2.81002243829469E-2</v>
      </c>
      <c r="K70" s="31">
        <f t="shared" si="17"/>
        <v>-2.81002243829469E-2</v>
      </c>
      <c r="L70" s="31">
        <f t="shared" si="17"/>
        <v>-2.81002243829469E-2</v>
      </c>
      <c r="M70" s="31">
        <f t="shared" si="17"/>
        <v>-2.81002243829469E-2</v>
      </c>
      <c r="N70" s="31">
        <f t="shared" si="17"/>
        <v>-2.81002243829469E-2</v>
      </c>
      <c r="O70" s="31">
        <f t="shared" si="17"/>
        <v>-2.81002243829469E-2</v>
      </c>
      <c r="P70" s="1"/>
    </row>
    <row r="71" spans="1:16">
      <c r="A71" s="1"/>
      <c r="B71" s="1"/>
      <c r="C71" s="1"/>
      <c r="D71" s="1"/>
      <c r="E71" s="1"/>
      <c r="F71" s="1"/>
      <c r="G71" s="1"/>
      <c r="H71" s="1"/>
      <c r="I71" s="1"/>
      <c r="J71" s="1"/>
      <c r="K71" s="1"/>
      <c r="L71" s="1"/>
      <c r="M71" s="1"/>
      <c r="N71" s="1"/>
      <c r="O71" s="1"/>
      <c r="P71" s="1"/>
    </row>
    <row r="72" spans="1:16">
      <c r="A72" s="1" t="s">
        <v>395</v>
      </c>
      <c r="B72" s="1"/>
      <c r="C72" s="1"/>
      <c r="D72" s="1"/>
      <c r="E72" s="1"/>
      <c r="F72" s="22">
        <f>'Sisend-Gen'!F$59</f>
        <v>634722.22222222213</v>
      </c>
      <c r="G72" s="22">
        <f>'Sisend-Gen'!G$59</f>
        <v>639464.75</v>
      </c>
      <c r="H72" s="22">
        <f>'Sisend-Gen'!H$59</f>
        <v>639464.75</v>
      </c>
      <c r="I72" s="22">
        <f>'Sisend-Gen'!I$59</f>
        <v>639464.75</v>
      </c>
      <c r="J72" s="22">
        <f>'Sisend-Gen'!J$59</f>
        <v>639464.75</v>
      </c>
      <c r="K72" s="22">
        <f>'Sisend-Gen'!K$59</f>
        <v>639464.75</v>
      </c>
      <c r="L72" s="22">
        <f>'Sisend-Gen'!L$59</f>
        <v>639464.75</v>
      </c>
      <c r="M72" s="22">
        <f>'Sisend-Gen'!M$59</f>
        <v>639464.75</v>
      </c>
      <c r="N72" s="22">
        <f>'Sisend-Gen'!N$59</f>
        <v>639464.75</v>
      </c>
      <c r="O72" s="22">
        <f>'Sisend-Gen'!O$59</f>
        <v>639464.75</v>
      </c>
      <c r="P72" s="1" t="s">
        <v>40</v>
      </c>
    </row>
    <row r="73" spans="1:16">
      <c r="A73" s="1" t="s">
        <v>396</v>
      </c>
      <c r="B73" s="1"/>
      <c r="C73" s="1"/>
      <c r="D73" s="1"/>
      <c r="E73" s="1"/>
      <c r="F73" s="22">
        <f t="shared" ref="F73:O73" si="18">F72/(1+F70)</f>
        <v>653073.7408795479</v>
      </c>
      <c r="G73" s="22">
        <f t="shared" si="18"/>
        <v>657953.38783158769</v>
      </c>
      <c r="H73" s="22">
        <f t="shared" si="18"/>
        <v>657953.38783158769</v>
      </c>
      <c r="I73" s="22">
        <f t="shared" si="18"/>
        <v>657953.38783158769</v>
      </c>
      <c r="J73" s="22">
        <f t="shared" si="18"/>
        <v>657953.38783158769</v>
      </c>
      <c r="K73" s="22">
        <f t="shared" si="18"/>
        <v>657953.38783158769</v>
      </c>
      <c r="L73" s="22">
        <f t="shared" si="18"/>
        <v>657953.38783158769</v>
      </c>
      <c r="M73" s="22">
        <f t="shared" si="18"/>
        <v>657953.38783158769</v>
      </c>
      <c r="N73" s="22">
        <f t="shared" si="18"/>
        <v>657953.38783158769</v>
      </c>
      <c r="O73" s="22">
        <f t="shared" si="18"/>
        <v>657953.38783158769</v>
      </c>
      <c r="P73" s="1" t="s">
        <v>40</v>
      </c>
    </row>
    <row r="74" spans="1:16">
      <c r="A74" s="14" t="s">
        <v>355</v>
      </c>
      <c r="B74" s="14"/>
      <c r="C74" s="14"/>
      <c r="D74" s="14"/>
      <c r="E74" s="14"/>
      <c r="F74" s="32">
        <f t="shared" ref="F74:O74" si="19">F73-F72</f>
        <v>18351.518657325767</v>
      </c>
      <c r="G74" s="32">
        <f t="shared" si="19"/>
        <v>18488.637831587694</v>
      </c>
      <c r="H74" s="32">
        <f t="shared" si="19"/>
        <v>18488.637831587694</v>
      </c>
      <c r="I74" s="32">
        <f t="shared" si="19"/>
        <v>18488.637831587694</v>
      </c>
      <c r="J74" s="32">
        <f t="shared" si="19"/>
        <v>18488.637831587694</v>
      </c>
      <c r="K74" s="32">
        <f t="shared" si="19"/>
        <v>18488.637831587694</v>
      </c>
      <c r="L74" s="32">
        <f t="shared" si="19"/>
        <v>18488.637831587694</v>
      </c>
      <c r="M74" s="32">
        <f t="shared" si="19"/>
        <v>18488.637831587694</v>
      </c>
      <c r="N74" s="32">
        <f t="shared" si="19"/>
        <v>18488.637831587694</v>
      </c>
      <c r="O74" s="32">
        <f t="shared" si="19"/>
        <v>18488.637831587694</v>
      </c>
      <c r="P74" s="1" t="s">
        <v>40</v>
      </c>
    </row>
    <row r="75" spans="1:16">
      <c r="A75" s="1"/>
      <c r="B75" s="1"/>
      <c r="C75" s="1"/>
      <c r="D75" s="1"/>
      <c r="E75" s="1"/>
      <c r="F75" s="1"/>
      <c r="G75" s="1"/>
      <c r="H75" s="1"/>
      <c r="I75" s="1"/>
      <c r="J75" s="1"/>
      <c r="K75" s="1"/>
      <c r="L75" s="1"/>
      <c r="M75" s="1"/>
      <c r="N75" s="1"/>
      <c r="O75" s="1"/>
      <c r="P75" s="1"/>
    </row>
    <row r="76" spans="1:16">
      <c r="A76" s="14" t="s">
        <v>62</v>
      </c>
      <c r="B76" s="1"/>
      <c r="C76" s="1"/>
      <c r="D76" s="1"/>
      <c r="E76" s="1"/>
      <c r="F76" s="1"/>
      <c r="G76" s="1"/>
      <c r="H76" s="1"/>
      <c r="I76" s="1"/>
      <c r="J76" s="1"/>
      <c r="K76" s="1"/>
      <c r="L76" s="1"/>
      <c r="M76" s="1"/>
      <c r="N76" s="1"/>
      <c r="O76" s="1"/>
      <c r="P76" s="1"/>
    </row>
    <row r="77" spans="1:16">
      <c r="A77" s="1"/>
      <c r="B77" s="1"/>
      <c r="C77" s="1"/>
      <c r="D77" s="1"/>
      <c r="E77" s="1"/>
      <c r="F77" s="1"/>
      <c r="G77" s="1"/>
      <c r="H77" s="1"/>
      <c r="I77" s="1"/>
      <c r="J77" s="1"/>
      <c r="K77" s="1"/>
      <c r="L77" s="1"/>
      <c r="M77" s="1"/>
      <c r="N77" s="1"/>
      <c r="O77" s="1"/>
      <c r="P77" s="1"/>
    </row>
    <row r="78" spans="1:16">
      <c r="A78" s="1" t="s">
        <v>360</v>
      </c>
      <c r="B78" s="1"/>
      <c r="C78" s="1"/>
      <c r="D78" s="1"/>
      <c r="E78" s="1"/>
      <c r="F78" s="22">
        <f>'Sisend-Gen'!F$221</f>
        <v>0</v>
      </c>
      <c r="G78" s="22">
        <f>'Sisend-Gen'!G$221</f>
        <v>0</v>
      </c>
      <c r="H78" s="22">
        <f>'Sisend-Gen'!H$221</f>
        <v>0</v>
      </c>
      <c r="I78" s="22">
        <f>'Sisend-Gen'!I$221</f>
        <v>0</v>
      </c>
      <c r="J78" s="22">
        <f>'Sisend-Gen'!J$221</f>
        <v>0</v>
      </c>
      <c r="K78" s="22">
        <f>'Sisend-Gen'!K$221</f>
        <v>0</v>
      </c>
      <c r="L78" s="22">
        <f>'Sisend-Gen'!L$221</f>
        <v>0</v>
      </c>
      <c r="M78" s="22">
        <f>'Sisend-Gen'!M$221</f>
        <v>0</v>
      </c>
      <c r="N78" s="22">
        <f>'Sisend-Gen'!N$221</f>
        <v>0</v>
      </c>
      <c r="O78" s="22">
        <f>'Sisend-Gen'!O$221</f>
        <v>0</v>
      </c>
      <c r="P78" s="1" t="s">
        <v>96</v>
      </c>
    </row>
    <row r="79" spans="1:16">
      <c r="A79" s="1" t="s">
        <v>347</v>
      </c>
      <c r="B79" s="1"/>
      <c r="C79" s="1"/>
      <c r="D79" s="1"/>
      <c r="E79" s="1"/>
      <c r="F79" s="22">
        <f>'Sisend-Gen'!F$263</f>
        <v>0</v>
      </c>
      <c r="G79" s="22">
        <f>'Sisend-Gen'!G$263</f>
        <v>0</v>
      </c>
      <c r="H79" s="22">
        <f>'Sisend-Gen'!H$263</f>
        <v>0</v>
      </c>
      <c r="I79" s="22">
        <f>'Sisend-Gen'!I$263</f>
        <v>0</v>
      </c>
      <c r="J79" s="22">
        <f>'Sisend-Gen'!J$263</f>
        <v>0</v>
      </c>
      <c r="K79" s="22">
        <f>'Sisend-Gen'!K$263</f>
        <v>0</v>
      </c>
      <c r="L79" s="22">
        <f>'Sisend-Gen'!L$263</f>
        <v>0</v>
      </c>
      <c r="M79" s="22">
        <f>'Sisend-Gen'!M$263</f>
        <v>0</v>
      </c>
      <c r="N79" s="22">
        <f>'Sisend-Gen'!N$263</f>
        <v>0</v>
      </c>
      <c r="O79" s="22">
        <f>'Sisend-Gen'!O$263</f>
        <v>0</v>
      </c>
      <c r="P79" s="1" t="s">
        <v>96</v>
      </c>
    </row>
    <row r="80" spans="1:16">
      <c r="A80" s="1" t="s">
        <v>361</v>
      </c>
      <c r="B80" s="1"/>
      <c r="C80" s="1"/>
      <c r="D80" s="1"/>
      <c r="E80" s="1"/>
      <c r="F80" s="22">
        <f t="shared" ref="F80:O80" si="20">F78-F79</f>
        <v>0</v>
      </c>
      <c r="G80" s="22">
        <f t="shared" si="20"/>
        <v>0</v>
      </c>
      <c r="H80" s="22">
        <f t="shared" si="20"/>
        <v>0</v>
      </c>
      <c r="I80" s="22">
        <f t="shared" si="20"/>
        <v>0</v>
      </c>
      <c r="J80" s="22">
        <f t="shared" si="20"/>
        <v>0</v>
      </c>
      <c r="K80" s="22">
        <f t="shared" si="20"/>
        <v>0</v>
      </c>
      <c r="L80" s="22">
        <f t="shared" si="20"/>
        <v>0</v>
      </c>
      <c r="M80" s="22">
        <f t="shared" si="20"/>
        <v>0</v>
      </c>
      <c r="N80" s="22">
        <f t="shared" si="20"/>
        <v>0</v>
      </c>
      <c r="O80" s="22">
        <f t="shared" si="20"/>
        <v>0</v>
      </c>
      <c r="P80" s="1" t="s">
        <v>96</v>
      </c>
    </row>
    <row r="81" spans="1:16">
      <c r="A81" s="1"/>
      <c r="B81" s="1"/>
      <c r="C81" s="1"/>
      <c r="D81" s="1"/>
      <c r="E81" s="1"/>
      <c r="F81" s="1"/>
      <c r="G81" s="1"/>
      <c r="H81" s="1"/>
      <c r="I81" s="1"/>
      <c r="J81" s="1"/>
      <c r="K81" s="1"/>
      <c r="L81" s="1"/>
      <c r="M81" s="1"/>
      <c r="N81" s="1"/>
      <c r="O81" s="1"/>
      <c r="P81" s="1"/>
    </row>
    <row r="82" spans="1:16">
      <c r="A82" s="1" t="s">
        <v>398</v>
      </c>
      <c r="B82" s="1"/>
      <c r="C82" s="1"/>
      <c r="D82" s="1"/>
      <c r="E82" s="1"/>
      <c r="F82" s="22">
        <f>'Sisend-Gen'!F$176</f>
        <v>25.78</v>
      </c>
      <c r="G82" s="22">
        <f>'Sisend-Gen'!G$176</f>
        <v>25.78</v>
      </c>
      <c r="H82" s="22">
        <f>'Sisend-Gen'!H$176</f>
        <v>25.78</v>
      </c>
      <c r="I82" s="22">
        <f>'Sisend-Gen'!I$176</f>
        <v>25.78</v>
      </c>
      <c r="J82" s="22">
        <f>'Sisend-Gen'!J$176</f>
        <v>25.78</v>
      </c>
      <c r="K82" s="22">
        <f>'Sisend-Gen'!K$176</f>
        <v>25.78</v>
      </c>
      <c r="L82" s="22">
        <f>'Sisend-Gen'!L$176</f>
        <v>25.78</v>
      </c>
      <c r="M82" s="22">
        <f>'Sisend-Gen'!M$176</f>
        <v>25.78</v>
      </c>
      <c r="N82" s="22">
        <f>'Sisend-Gen'!N$176</f>
        <v>25.78</v>
      </c>
      <c r="O82" s="22">
        <f>'Sisend-Gen'!O$176</f>
        <v>25.78</v>
      </c>
      <c r="P82" s="1" t="s">
        <v>96</v>
      </c>
    </row>
    <row r="83" spans="1:16">
      <c r="A83" s="1" t="s">
        <v>350</v>
      </c>
      <c r="B83" s="1"/>
      <c r="C83" s="1"/>
      <c r="D83" s="1"/>
      <c r="E83" s="1"/>
      <c r="F83" s="22">
        <f t="shared" ref="F83:O83" si="21">F80/F82</f>
        <v>0</v>
      </c>
      <c r="G83" s="22">
        <f t="shared" si="21"/>
        <v>0</v>
      </c>
      <c r="H83" s="22">
        <f t="shared" si="21"/>
        <v>0</v>
      </c>
      <c r="I83" s="22">
        <f t="shared" si="21"/>
        <v>0</v>
      </c>
      <c r="J83" s="22">
        <f t="shared" si="21"/>
        <v>0</v>
      </c>
      <c r="K83" s="22">
        <f t="shared" si="21"/>
        <v>0</v>
      </c>
      <c r="L83" s="22">
        <f t="shared" si="21"/>
        <v>0</v>
      </c>
      <c r="M83" s="22">
        <f t="shared" si="21"/>
        <v>0</v>
      </c>
      <c r="N83" s="22">
        <f t="shared" si="21"/>
        <v>0</v>
      </c>
      <c r="O83" s="22">
        <f t="shared" si="21"/>
        <v>0</v>
      </c>
      <c r="P83" s="1"/>
    </row>
    <row r="84" spans="1:16">
      <c r="A84" s="1"/>
      <c r="B84" s="1"/>
      <c r="C84" s="1"/>
      <c r="D84" s="1"/>
      <c r="E84" s="1"/>
      <c r="F84" s="1"/>
      <c r="G84" s="1"/>
      <c r="H84" s="1"/>
      <c r="I84" s="1"/>
      <c r="J84" s="1"/>
      <c r="K84" s="1"/>
      <c r="L84" s="1"/>
      <c r="M84" s="1"/>
      <c r="N84" s="1"/>
      <c r="O84" s="1"/>
      <c r="P84" s="1"/>
    </row>
    <row r="85" spans="1:16">
      <c r="A85" s="1" t="s">
        <v>394</v>
      </c>
      <c r="B85" s="1"/>
      <c r="C85" s="1"/>
      <c r="D85" s="1"/>
      <c r="E85" s="1"/>
      <c r="F85" s="22">
        <f t="shared" ref="F85:O85" si="22">F$69</f>
        <v>-0.26</v>
      </c>
      <c r="G85" s="22">
        <f t="shared" si="22"/>
        <v>-0.26</v>
      </c>
      <c r="H85" s="22">
        <f t="shared" si="22"/>
        <v>-0.26</v>
      </c>
      <c r="I85" s="22">
        <f t="shared" si="22"/>
        <v>-0.26</v>
      </c>
      <c r="J85" s="22">
        <f t="shared" si="22"/>
        <v>-0.26</v>
      </c>
      <c r="K85" s="22">
        <f t="shared" si="22"/>
        <v>-0.26</v>
      </c>
      <c r="L85" s="22">
        <f t="shared" si="22"/>
        <v>-0.26</v>
      </c>
      <c r="M85" s="22">
        <f t="shared" si="22"/>
        <v>-0.26</v>
      </c>
      <c r="N85" s="22">
        <f t="shared" si="22"/>
        <v>-0.26</v>
      </c>
      <c r="O85" s="22">
        <f t="shared" si="22"/>
        <v>-0.26</v>
      </c>
      <c r="P85" s="1"/>
    </row>
    <row r="86" spans="1:16">
      <c r="A86" s="1" t="s">
        <v>352</v>
      </c>
      <c r="B86" s="1"/>
      <c r="C86" s="1"/>
      <c r="D86" s="1"/>
      <c r="E86" s="1"/>
      <c r="F86" s="31">
        <f t="shared" ref="F86:O86" si="23">F83*F85</f>
        <v>0</v>
      </c>
      <c r="G86" s="31">
        <f t="shared" si="23"/>
        <v>0</v>
      </c>
      <c r="H86" s="31">
        <f t="shared" si="23"/>
        <v>0</v>
      </c>
      <c r="I86" s="31">
        <f t="shared" si="23"/>
        <v>0</v>
      </c>
      <c r="J86" s="31">
        <f t="shared" si="23"/>
        <v>0</v>
      </c>
      <c r="K86" s="31">
        <f t="shared" si="23"/>
        <v>0</v>
      </c>
      <c r="L86" s="31">
        <f t="shared" si="23"/>
        <v>0</v>
      </c>
      <c r="M86" s="31">
        <f t="shared" si="23"/>
        <v>0</v>
      </c>
      <c r="N86" s="31">
        <f t="shared" si="23"/>
        <v>0</v>
      </c>
      <c r="O86" s="31">
        <f t="shared" si="23"/>
        <v>0</v>
      </c>
      <c r="P86" s="1"/>
    </row>
    <row r="87" spans="1:16">
      <c r="A87" s="1"/>
      <c r="B87" s="1"/>
      <c r="C87" s="1"/>
      <c r="D87" s="1"/>
      <c r="E87" s="1"/>
      <c r="F87" s="1"/>
      <c r="G87" s="1"/>
      <c r="H87" s="1"/>
      <c r="I87" s="1"/>
      <c r="J87" s="1"/>
      <c r="K87" s="1"/>
      <c r="L87" s="1"/>
      <c r="M87" s="1"/>
      <c r="N87" s="1"/>
      <c r="O87" s="1"/>
      <c r="P87" s="1"/>
    </row>
    <row r="88" spans="1:16">
      <c r="A88" s="1" t="s">
        <v>399</v>
      </c>
      <c r="B88" s="1"/>
      <c r="C88" s="1"/>
      <c r="D88" s="1"/>
      <c r="E88" s="1"/>
      <c r="F88" s="22">
        <f>'Sisend-Gen'!F$60</f>
        <v>942500</v>
      </c>
      <c r="G88" s="22">
        <f>'Sisend-Gen'!G$60</f>
        <v>942500</v>
      </c>
      <c r="H88" s="22">
        <f>'Sisend-Gen'!H$60</f>
        <v>942500</v>
      </c>
      <c r="I88" s="22">
        <f>'Sisend-Gen'!I$60</f>
        <v>942500</v>
      </c>
      <c r="J88" s="22">
        <f>'Sisend-Gen'!J$60</f>
        <v>942500</v>
      </c>
      <c r="K88" s="22">
        <f>'Sisend-Gen'!K$60</f>
        <v>942500</v>
      </c>
      <c r="L88" s="22">
        <f>'Sisend-Gen'!L$60</f>
        <v>942500</v>
      </c>
      <c r="M88" s="22">
        <f>'Sisend-Gen'!M$60</f>
        <v>942500</v>
      </c>
      <c r="N88" s="22">
        <f>'Sisend-Gen'!N$60</f>
        <v>942500</v>
      </c>
      <c r="O88" s="22">
        <f>'Sisend-Gen'!O$60</f>
        <v>942500</v>
      </c>
      <c r="P88" s="1" t="s">
        <v>40</v>
      </c>
    </row>
    <row r="89" spans="1:16">
      <c r="A89" s="1" t="s">
        <v>396</v>
      </c>
      <c r="B89" s="1"/>
      <c r="C89" s="1"/>
      <c r="D89" s="1"/>
      <c r="E89" s="1"/>
      <c r="F89" s="22">
        <f t="shared" ref="F89:O89" si="24">F88/(1+F86)</f>
        <v>942500</v>
      </c>
      <c r="G89" s="22">
        <f t="shared" si="24"/>
        <v>942500</v>
      </c>
      <c r="H89" s="22">
        <f t="shared" si="24"/>
        <v>942500</v>
      </c>
      <c r="I89" s="22">
        <f t="shared" si="24"/>
        <v>942500</v>
      </c>
      <c r="J89" s="22">
        <f t="shared" si="24"/>
        <v>942500</v>
      </c>
      <c r="K89" s="22">
        <f t="shared" si="24"/>
        <v>942500</v>
      </c>
      <c r="L89" s="22">
        <f t="shared" si="24"/>
        <v>942500</v>
      </c>
      <c r="M89" s="22">
        <f t="shared" si="24"/>
        <v>942500</v>
      </c>
      <c r="N89" s="22">
        <f t="shared" si="24"/>
        <v>942500</v>
      </c>
      <c r="O89" s="22">
        <f t="shared" si="24"/>
        <v>942500</v>
      </c>
      <c r="P89" s="1" t="s">
        <v>40</v>
      </c>
    </row>
    <row r="90" spans="1:16">
      <c r="A90" s="14" t="s">
        <v>355</v>
      </c>
      <c r="B90" s="14"/>
      <c r="C90" s="14"/>
      <c r="D90" s="14"/>
      <c r="E90" s="14"/>
      <c r="F90" s="32">
        <f t="shared" ref="F90:O90" si="25">F89-F88</f>
        <v>0</v>
      </c>
      <c r="G90" s="32">
        <f t="shared" si="25"/>
        <v>0</v>
      </c>
      <c r="H90" s="32">
        <f t="shared" si="25"/>
        <v>0</v>
      </c>
      <c r="I90" s="32">
        <f t="shared" si="25"/>
        <v>0</v>
      </c>
      <c r="J90" s="32">
        <f t="shared" si="25"/>
        <v>0</v>
      </c>
      <c r="K90" s="32">
        <f t="shared" si="25"/>
        <v>0</v>
      </c>
      <c r="L90" s="32">
        <f t="shared" si="25"/>
        <v>0</v>
      </c>
      <c r="M90" s="32">
        <f t="shared" si="25"/>
        <v>0</v>
      </c>
      <c r="N90" s="32">
        <f t="shared" si="25"/>
        <v>0</v>
      </c>
      <c r="O90" s="32">
        <f t="shared" si="25"/>
        <v>0</v>
      </c>
      <c r="P90" s="1" t="s">
        <v>40</v>
      </c>
    </row>
    <row r="91" spans="1:16">
      <c r="A91" s="1"/>
      <c r="B91" s="1"/>
      <c r="C91" s="1"/>
      <c r="D91" s="1"/>
      <c r="E91" s="1"/>
      <c r="F91" s="1"/>
      <c r="G91" s="1"/>
      <c r="H91" s="1"/>
      <c r="I91" s="1"/>
      <c r="J91" s="1"/>
      <c r="K91" s="1"/>
      <c r="L91" s="1"/>
      <c r="M91" s="1"/>
      <c r="N91" s="1"/>
      <c r="O91" s="1"/>
      <c r="P91" s="1"/>
    </row>
    <row r="92" spans="1:16">
      <c r="A92" s="14" t="s">
        <v>362</v>
      </c>
      <c r="B92" s="1"/>
      <c r="C92" s="1"/>
      <c r="D92" s="1"/>
      <c r="E92" s="1"/>
      <c r="F92" s="1"/>
      <c r="G92" s="1"/>
      <c r="H92" s="1"/>
      <c r="I92" s="1"/>
      <c r="J92" s="1"/>
      <c r="K92" s="1"/>
      <c r="L92" s="1"/>
      <c r="M92" s="1"/>
      <c r="N92" s="1"/>
      <c r="O92" s="1"/>
      <c r="P92" s="1"/>
    </row>
    <row r="93" spans="1:16">
      <c r="A93" s="1"/>
      <c r="B93" s="1"/>
      <c r="C93" s="1"/>
      <c r="D93" s="1"/>
      <c r="E93" s="1"/>
      <c r="F93" s="1"/>
      <c r="G93" s="1"/>
      <c r="H93" s="1"/>
      <c r="I93" s="1"/>
      <c r="J93" s="1"/>
      <c r="K93" s="1"/>
      <c r="L93" s="1"/>
      <c r="M93" s="1"/>
      <c r="N93" s="1"/>
      <c r="O93" s="1"/>
      <c r="P93" s="1"/>
    </row>
    <row r="94" spans="1:16">
      <c r="A94" s="1" t="s">
        <v>363</v>
      </c>
      <c r="B94" s="1"/>
      <c r="C94" s="1"/>
      <c r="D94" s="1"/>
      <c r="E94" s="1"/>
      <c r="F94" s="22">
        <f t="shared" ref="F94:O94" si="26">F24</f>
        <v>15548.360427152831</v>
      </c>
      <c r="G94" s="22">
        <f t="shared" si="26"/>
        <v>26547.69647897908</v>
      </c>
      <c r="H94" s="22">
        <f t="shared" si="26"/>
        <v>32126.008189549553</v>
      </c>
      <c r="I94" s="22">
        <f t="shared" si="26"/>
        <v>32126.008189549553</v>
      </c>
      <c r="J94" s="22">
        <f t="shared" si="26"/>
        <v>32126.008189549553</v>
      </c>
      <c r="K94" s="22">
        <f t="shared" si="26"/>
        <v>32126.008189549553</v>
      </c>
      <c r="L94" s="22">
        <f t="shared" si="26"/>
        <v>32126.008189549553</v>
      </c>
      <c r="M94" s="22">
        <f t="shared" si="26"/>
        <v>32126.008189549553</v>
      </c>
      <c r="N94" s="22">
        <f t="shared" si="26"/>
        <v>32126.008189549553</v>
      </c>
      <c r="O94" s="22">
        <f t="shared" si="26"/>
        <v>32126.008189549553</v>
      </c>
      <c r="P94" s="1" t="s">
        <v>40</v>
      </c>
    </row>
    <row r="95" spans="1:16">
      <c r="A95" s="1" t="s">
        <v>364</v>
      </c>
      <c r="B95" s="1"/>
      <c r="C95" s="1"/>
      <c r="D95" s="1"/>
      <c r="E95" s="1"/>
      <c r="F95" s="22">
        <f t="shared" ref="F95:O95" si="27">F40</f>
        <v>16580.076082635671</v>
      </c>
      <c r="G95" s="22">
        <f t="shared" si="27"/>
        <v>28244.948761470325</v>
      </c>
      <c r="H95" s="22">
        <f t="shared" si="27"/>
        <v>34312.055971467926</v>
      </c>
      <c r="I95" s="22">
        <f t="shared" si="27"/>
        <v>34312.055971467926</v>
      </c>
      <c r="J95" s="22">
        <f t="shared" si="27"/>
        <v>34312.055971467926</v>
      </c>
      <c r="K95" s="22">
        <f t="shared" si="27"/>
        <v>34312.055971467926</v>
      </c>
      <c r="L95" s="22">
        <f t="shared" si="27"/>
        <v>34312.055971467926</v>
      </c>
      <c r="M95" s="22">
        <f t="shared" si="27"/>
        <v>34312.055971467926</v>
      </c>
      <c r="N95" s="22">
        <f t="shared" si="27"/>
        <v>34312.055971467926</v>
      </c>
      <c r="O95" s="22">
        <f t="shared" si="27"/>
        <v>34312.055971467926</v>
      </c>
      <c r="P95" s="1" t="s">
        <v>40</v>
      </c>
    </row>
    <row r="96" spans="1:16">
      <c r="A96" s="1" t="s">
        <v>401</v>
      </c>
      <c r="B96" s="1"/>
      <c r="C96" s="1"/>
      <c r="D96" s="1"/>
      <c r="E96" s="1"/>
      <c r="F96" s="22">
        <f t="shared" ref="F96:O96" si="28">F56</f>
        <v>5408.9184907585732</v>
      </c>
      <c r="G96" s="22">
        <f t="shared" si="28"/>
        <v>5408.9184907585732</v>
      </c>
      <c r="H96" s="22">
        <f t="shared" si="28"/>
        <v>5408.9184907585732</v>
      </c>
      <c r="I96" s="22">
        <f t="shared" si="28"/>
        <v>5408.9184907585732</v>
      </c>
      <c r="J96" s="22">
        <f t="shared" si="28"/>
        <v>5408.9184907585732</v>
      </c>
      <c r="K96" s="22">
        <f t="shared" si="28"/>
        <v>5408.9184907585732</v>
      </c>
      <c r="L96" s="22">
        <f t="shared" si="28"/>
        <v>5408.9184907585732</v>
      </c>
      <c r="M96" s="22">
        <f t="shared" si="28"/>
        <v>5408.9184907585732</v>
      </c>
      <c r="N96" s="22">
        <f t="shared" si="28"/>
        <v>5408.9184907585732</v>
      </c>
      <c r="O96" s="22">
        <f t="shared" si="28"/>
        <v>5408.9184907585732</v>
      </c>
      <c r="P96" s="1" t="s">
        <v>40</v>
      </c>
    </row>
    <row r="97" spans="1:16">
      <c r="A97" s="1" t="s">
        <v>366</v>
      </c>
      <c r="B97" s="1"/>
      <c r="C97" s="1"/>
      <c r="D97" s="1"/>
      <c r="E97" s="1"/>
      <c r="F97" s="22">
        <f t="shared" ref="F97:O97" si="29">F74</f>
        <v>18351.518657325767</v>
      </c>
      <c r="G97" s="22">
        <f t="shared" si="29"/>
        <v>18488.637831587694</v>
      </c>
      <c r="H97" s="22">
        <f t="shared" si="29"/>
        <v>18488.637831587694</v>
      </c>
      <c r="I97" s="22">
        <f t="shared" si="29"/>
        <v>18488.637831587694</v>
      </c>
      <c r="J97" s="22">
        <f t="shared" si="29"/>
        <v>18488.637831587694</v>
      </c>
      <c r="K97" s="22">
        <f t="shared" si="29"/>
        <v>18488.637831587694</v>
      </c>
      <c r="L97" s="22">
        <f t="shared" si="29"/>
        <v>18488.637831587694</v>
      </c>
      <c r="M97" s="22">
        <f t="shared" si="29"/>
        <v>18488.637831587694</v>
      </c>
      <c r="N97" s="22">
        <f t="shared" si="29"/>
        <v>18488.637831587694</v>
      </c>
      <c r="O97" s="22">
        <f t="shared" si="29"/>
        <v>18488.637831587694</v>
      </c>
      <c r="P97" s="1" t="s">
        <v>40</v>
      </c>
    </row>
    <row r="98" spans="1:16">
      <c r="A98" s="1" t="s">
        <v>367</v>
      </c>
      <c r="B98" s="1"/>
      <c r="C98" s="1"/>
      <c r="D98" s="1"/>
      <c r="E98" s="1"/>
      <c r="F98" s="22">
        <f t="shared" ref="F98:O98" si="30">F90</f>
        <v>0</v>
      </c>
      <c r="G98" s="22">
        <f t="shared" si="30"/>
        <v>0</v>
      </c>
      <c r="H98" s="22">
        <f t="shared" si="30"/>
        <v>0</v>
      </c>
      <c r="I98" s="22">
        <f t="shared" si="30"/>
        <v>0</v>
      </c>
      <c r="J98" s="22">
        <f t="shared" si="30"/>
        <v>0</v>
      </c>
      <c r="K98" s="22">
        <f t="shared" si="30"/>
        <v>0</v>
      </c>
      <c r="L98" s="22">
        <f t="shared" si="30"/>
        <v>0</v>
      </c>
      <c r="M98" s="22">
        <f t="shared" si="30"/>
        <v>0</v>
      </c>
      <c r="N98" s="22">
        <f t="shared" si="30"/>
        <v>0</v>
      </c>
      <c r="O98" s="22">
        <f t="shared" si="30"/>
        <v>0</v>
      </c>
      <c r="P98" s="1" t="s">
        <v>40</v>
      </c>
    </row>
    <row r="99" spans="1:16">
      <c r="A99" s="1" t="s">
        <v>368</v>
      </c>
      <c r="B99" s="1"/>
      <c r="C99" s="1"/>
      <c r="D99" s="1"/>
      <c r="E99" s="1"/>
      <c r="F99" s="22">
        <f t="shared" ref="F99:O99" si="31">SUM(F94:F98)</f>
        <v>55888.873657872842</v>
      </c>
      <c r="G99" s="22">
        <f t="shared" si="31"/>
        <v>78690.201562795672</v>
      </c>
      <c r="H99" s="22">
        <f t="shared" si="31"/>
        <v>90335.620483363746</v>
      </c>
      <c r="I99" s="22">
        <f t="shared" si="31"/>
        <v>90335.620483363746</v>
      </c>
      <c r="J99" s="22">
        <f t="shared" si="31"/>
        <v>90335.620483363746</v>
      </c>
      <c r="K99" s="22">
        <f t="shared" si="31"/>
        <v>90335.620483363746</v>
      </c>
      <c r="L99" s="22">
        <f t="shared" si="31"/>
        <v>90335.620483363746</v>
      </c>
      <c r="M99" s="22">
        <f t="shared" si="31"/>
        <v>90335.620483363746</v>
      </c>
      <c r="N99" s="22">
        <f t="shared" si="31"/>
        <v>90335.620483363746</v>
      </c>
      <c r="O99" s="22">
        <f t="shared" si="31"/>
        <v>90335.620483363746</v>
      </c>
      <c r="P99" s="1" t="s">
        <v>40</v>
      </c>
    </row>
    <row r="100" spans="1:16">
      <c r="A100" s="1" t="s">
        <v>369</v>
      </c>
      <c r="B100" s="1"/>
      <c r="C100" s="1"/>
      <c r="D100" s="1"/>
      <c r="E100" s="1"/>
      <c r="F100" s="22">
        <f t="shared" ref="F100:O100" si="32">E100+F99</f>
        <v>55888.873657872842</v>
      </c>
      <c r="G100" s="22">
        <f t="shared" si="32"/>
        <v>134579.07522066851</v>
      </c>
      <c r="H100" s="22">
        <f t="shared" si="32"/>
        <v>224914.69570403226</v>
      </c>
      <c r="I100" s="22">
        <f t="shared" si="32"/>
        <v>315250.31618739601</v>
      </c>
      <c r="J100" s="22">
        <f t="shared" si="32"/>
        <v>405585.93667075975</v>
      </c>
      <c r="K100" s="22">
        <f t="shared" si="32"/>
        <v>495921.5571541235</v>
      </c>
      <c r="L100" s="22">
        <f t="shared" si="32"/>
        <v>586257.17763748718</v>
      </c>
      <c r="M100" s="22">
        <f t="shared" si="32"/>
        <v>676592.79812085093</v>
      </c>
      <c r="N100" s="22">
        <f t="shared" si="32"/>
        <v>766928.41860421468</v>
      </c>
      <c r="O100" s="22">
        <f t="shared" si="32"/>
        <v>857264.03908757842</v>
      </c>
      <c r="P100" s="1" t="s">
        <v>40</v>
      </c>
    </row>
    <row r="101" spans="1:16">
      <c r="A101" s="1" t="s">
        <v>369</v>
      </c>
      <c r="B101" s="14"/>
      <c r="C101" s="14"/>
      <c r="D101" s="14"/>
      <c r="E101" s="14"/>
      <c r="F101" s="32">
        <f>F100/'Sisend-Gen'!$B$19</f>
        <v>55.888873657872843</v>
      </c>
      <c r="G101" s="32">
        <f>G100/'Sisend-Gen'!$B$19</f>
        <v>134.5790752206685</v>
      </c>
      <c r="H101" s="32">
        <f>H100/'Sisend-Gen'!$B$19</f>
        <v>224.91469570403225</v>
      </c>
      <c r="I101" s="32">
        <f>I100/'Sisend-Gen'!$B$19</f>
        <v>315.25031618739598</v>
      </c>
      <c r="J101" s="32">
        <f>J100/'Sisend-Gen'!$B$19</f>
        <v>405.58593667075974</v>
      </c>
      <c r="K101" s="32">
        <f>K100/'Sisend-Gen'!$B$19</f>
        <v>495.92155715412349</v>
      </c>
      <c r="L101" s="32">
        <f>L100/'Sisend-Gen'!$B$19</f>
        <v>586.25717763748719</v>
      </c>
      <c r="M101" s="32">
        <f>M100/'Sisend-Gen'!$B$19</f>
        <v>676.59279812085094</v>
      </c>
      <c r="N101" s="32">
        <f>N100/'Sisend-Gen'!$B$19</f>
        <v>766.9284186042147</v>
      </c>
      <c r="O101" s="32">
        <f>O100/'Sisend-Gen'!$B$19</f>
        <v>857.26403908757845</v>
      </c>
      <c r="P101" s="1" t="s">
        <v>199</v>
      </c>
    </row>
    <row r="102" spans="1:16">
      <c r="A102" s="1" t="s">
        <v>371</v>
      </c>
      <c r="B102" s="14"/>
      <c r="C102" s="14"/>
      <c r="D102" s="14"/>
      <c r="E102" s="14"/>
      <c r="F102" s="32">
        <f>'Sisend-Gen'!$F$306*F101/1000</f>
        <v>11.298342680939278</v>
      </c>
      <c r="G102" s="32">
        <f>'Sisend-Gen'!$F$306*G101/1000</f>
        <v>27.206139791525874</v>
      </c>
      <c r="H102" s="32">
        <f>'Sisend-Gen'!$F$306*H101/1000</f>
        <v>45.468143115555065</v>
      </c>
      <c r="I102" s="32">
        <f>'Sisend-Gen'!$F$306*I101/1000</f>
        <v>63.730146439584246</v>
      </c>
      <c r="J102" s="32">
        <f>'Sisend-Gen'!$F$306*J101/1000</f>
        <v>81.99214976361344</v>
      </c>
      <c r="K102" s="32">
        <f>'Sisend-Gen'!$F$306*K101/1000</f>
        <v>100.25415308764262</v>
      </c>
      <c r="L102" s="32">
        <f>'Sisend-Gen'!$F$306*L101/1000</f>
        <v>118.5161564116718</v>
      </c>
      <c r="M102" s="32">
        <f>'Sisend-Gen'!$F$306*M101/1000</f>
        <v>136.778159735701</v>
      </c>
      <c r="N102" s="32">
        <f>'Sisend-Gen'!$F$306*N101/1000</f>
        <v>155.04016305973019</v>
      </c>
      <c r="O102" s="32">
        <f>'Sisend-Gen'!$F$306*O101/1000</f>
        <v>173.30216638375938</v>
      </c>
      <c r="P102" s="1" t="s">
        <v>372</v>
      </c>
    </row>
    <row r="103" spans="1:16">
      <c r="A103" s="1"/>
      <c r="B103" s="1"/>
      <c r="C103" s="1"/>
      <c r="D103" s="1"/>
      <c r="E103" s="1"/>
      <c r="F103" s="1"/>
      <c r="G103" s="1"/>
      <c r="H103" s="1"/>
      <c r="I103" s="1"/>
      <c r="J103" s="1"/>
      <c r="K103" s="1"/>
      <c r="L103" s="1"/>
      <c r="M103" s="1"/>
      <c r="N103" s="1"/>
      <c r="O103" s="1"/>
      <c r="P103" s="1"/>
    </row>
    <row r="104" spans="1:16">
      <c r="A104" s="1"/>
      <c r="B104" s="1"/>
      <c r="C104" s="1"/>
      <c r="D104" s="1"/>
      <c r="E104" s="1"/>
      <c r="F104" s="1"/>
      <c r="G104" s="1"/>
      <c r="H104" s="1"/>
      <c r="I104" s="1"/>
      <c r="J104" s="1"/>
      <c r="K104" s="1"/>
      <c r="L104" s="1"/>
      <c r="M104" s="1"/>
      <c r="N104" s="1"/>
      <c r="O104" s="1"/>
      <c r="P104" s="1"/>
    </row>
    <row r="105" spans="1:16">
      <c r="A105" s="1"/>
      <c r="B105" s="1"/>
      <c r="C105" s="1"/>
      <c r="D105" s="1"/>
      <c r="E105" s="1"/>
      <c r="F105" s="1"/>
      <c r="G105" s="1"/>
      <c r="H105" s="1"/>
      <c r="I105" s="1"/>
      <c r="J105" s="1"/>
      <c r="K105" s="1"/>
      <c r="L105" s="1"/>
      <c r="M105" s="1"/>
      <c r="N105" s="1"/>
      <c r="O105" s="1"/>
      <c r="P105" s="1"/>
    </row>
    <row r="106" spans="1:16">
      <c r="A106" s="1"/>
      <c r="B106" s="1"/>
      <c r="C106" s="1"/>
      <c r="D106" s="1"/>
      <c r="E106" s="1"/>
      <c r="F106" s="1"/>
      <c r="G106" s="1"/>
      <c r="H106" s="1"/>
      <c r="I106" s="1"/>
      <c r="J106" s="1"/>
      <c r="K106" s="1"/>
      <c r="L106" s="1"/>
      <c r="M106" s="1"/>
      <c r="N106" s="1"/>
      <c r="O106" s="1"/>
      <c r="P106" s="1"/>
    </row>
    <row r="107" spans="1:16">
      <c r="A107" s="1"/>
      <c r="B107" s="1"/>
      <c r="C107" s="1"/>
      <c r="D107" s="1"/>
      <c r="E107" s="1"/>
      <c r="F107" s="1"/>
      <c r="G107" s="1"/>
      <c r="H107" s="1"/>
      <c r="I107" s="1"/>
      <c r="J107" s="1"/>
      <c r="K107" s="1"/>
      <c r="L107" s="1"/>
      <c r="M107" s="1"/>
      <c r="N107" s="1"/>
      <c r="O107" s="1"/>
      <c r="P107" s="1"/>
    </row>
    <row r="108" spans="1:16">
      <c r="A108" s="1"/>
      <c r="B108" s="1"/>
      <c r="C108" s="1"/>
      <c r="D108" s="1"/>
      <c r="E108" s="1"/>
      <c r="F108" s="1"/>
      <c r="G108" s="1"/>
      <c r="H108" s="1"/>
      <c r="I108" s="1"/>
      <c r="J108" s="1"/>
      <c r="K108" s="1"/>
      <c r="L108" s="1"/>
      <c r="M108" s="1"/>
      <c r="N108" s="1"/>
      <c r="O108" s="1"/>
      <c r="P108" s="1"/>
    </row>
    <row r="109" spans="1:16">
      <c r="A109" s="1"/>
      <c r="B109" s="1"/>
      <c r="C109" s="1"/>
      <c r="D109" s="1"/>
      <c r="E109" s="1"/>
      <c r="F109" s="1"/>
      <c r="G109" s="1"/>
      <c r="H109" s="1"/>
      <c r="I109" s="1"/>
      <c r="J109" s="1"/>
      <c r="K109" s="1"/>
      <c r="L109" s="1"/>
      <c r="M109" s="1"/>
      <c r="N109" s="1"/>
      <c r="O109" s="1"/>
      <c r="P109" s="1"/>
    </row>
    <row r="110" spans="1:16">
      <c r="A110" s="1"/>
      <c r="B110" s="1"/>
      <c r="C110" s="1"/>
      <c r="D110" s="1"/>
      <c r="E110" s="1"/>
      <c r="F110" s="1"/>
      <c r="G110" s="1"/>
      <c r="H110" s="1"/>
      <c r="I110" s="1"/>
      <c r="J110" s="1"/>
      <c r="K110" s="1"/>
      <c r="L110" s="1"/>
      <c r="M110" s="1"/>
      <c r="N110" s="1"/>
      <c r="O110" s="1"/>
      <c r="P110" s="1"/>
    </row>
    <row r="111" spans="1:16">
      <c r="A111" s="1"/>
      <c r="B111" s="1"/>
      <c r="C111" s="1"/>
      <c r="D111" s="1"/>
      <c r="E111" s="1"/>
      <c r="F111" s="1"/>
      <c r="G111" s="1"/>
      <c r="H111" s="1"/>
      <c r="I111" s="1"/>
      <c r="J111" s="1"/>
      <c r="K111" s="1"/>
      <c r="L111" s="1"/>
      <c r="M111" s="1"/>
      <c r="N111" s="1"/>
      <c r="O111" s="1"/>
      <c r="P111" s="1"/>
    </row>
    <row r="112" spans="1:16">
      <c r="A112" s="1"/>
      <c r="B112" s="1"/>
      <c r="C112" s="1"/>
      <c r="D112" s="1"/>
      <c r="E112" s="1"/>
      <c r="F112" s="1"/>
      <c r="G112" s="1"/>
      <c r="H112" s="1"/>
      <c r="I112" s="1"/>
      <c r="J112" s="1"/>
      <c r="K112" s="1"/>
      <c r="L112" s="1"/>
      <c r="M112" s="1"/>
      <c r="N112" s="1"/>
      <c r="O112" s="1"/>
      <c r="P112" s="1"/>
    </row>
    <row r="113" spans="1:16">
      <c r="A113" s="1"/>
      <c r="B113" s="1"/>
      <c r="C113" s="1"/>
      <c r="D113" s="1"/>
      <c r="E113" s="1"/>
      <c r="F113" s="1"/>
      <c r="G113" s="1"/>
      <c r="H113" s="1"/>
      <c r="I113" s="1"/>
      <c r="J113" s="1"/>
      <c r="K113" s="1"/>
      <c r="L113" s="1"/>
      <c r="M113" s="1"/>
      <c r="N113" s="1"/>
      <c r="O113" s="1"/>
      <c r="P113" s="1"/>
    </row>
    <row r="114" spans="1:16">
      <c r="A114" s="1"/>
      <c r="B114" s="1"/>
      <c r="C114" s="1"/>
      <c r="D114" s="1"/>
      <c r="E114" s="1"/>
      <c r="F114" s="1"/>
      <c r="G114" s="1"/>
      <c r="H114" s="1"/>
      <c r="I114" s="1"/>
      <c r="J114" s="1"/>
      <c r="K114" s="1"/>
      <c r="L114" s="1"/>
      <c r="M114" s="1"/>
      <c r="N114" s="1"/>
      <c r="O114" s="1"/>
      <c r="P114" s="1"/>
    </row>
    <row r="115" spans="1:16">
      <c r="A115" s="1"/>
      <c r="B115" s="1"/>
      <c r="C115" s="1"/>
      <c r="D115" s="1"/>
      <c r="E115" s="1"/>
      <c r="F115" s="1"/>
      <c r="G115" s="1"/>
      <c r="H115" s="1"/>
      <c r="I115" s="1"/>
      <c r="J115" s="1"/>
      <c r="K115" s="1"/>
      <c r="L115" s="1"/>
      <c r="M115" s="1"/>
      <c r="N115" s="1"/>
      <c r="O115" s="1"/>
      <c r="P115" s="1"/>
    </row>
    <row r="116" spans="1:16">
      <c r="A116" s="1"/>
      <c r="B116" s="1"/>
      <c r="C116" s="1"/>
      <c r="D116" s="1"/>
      <c r="E116" s="1"/>
      <c r="F116" s="1"/>
      <c r="G116" s="1"/>
      <c r="H116" s="1"/>
      <c r="I116" s="1"/>
      <c r="J116" s="1"/>
      <c r="K116" s="1"/>
      <c r="L116" s="1"/>
      <c r="M116" s="1"/>
      <c r="N116" s="1"/>
      <c r="O116" s="1"/>
      <c r="P116" s="1"/>
    </row>
    <row r="117" spans="1:16">
      <c r="A117" s="1"/>
      <c r="B117" s="1"/>
      <c r="C117" s="1"/>
      <c r="D117" s="1"/>
      <c r="E117" s="1"/>
      <c r="F117" s="1"/>
      <c r="G117" s="1"/>
      <c r="H117" s="1"/>
      <c r="I117" s="1"/>
      <c r="J117" s="1"/>
      <c r="K117" s="1"/>
      <c r="L117" s="1"/>
      <c r="M117" s="1"/>
      <c r="N117" s="1"/>
      <c r="O117" s="1"/>
      <c r="P117" s="1"/>
    </row>
    <row r="118" spans="1:16">
      <c r="A118" s="1"/>
      <c r="B118" s="1"/>
      <c r="C118" s="1"/>
      <c r="D118" s="1"/>
      <c r="E118" s="1"/>
      <c r="F118" s="1"/>
      <c r="G118" s="1"/>
      <c r="H118" s="1"/>
      <c r="I118" s="1"/>
      <c r="J118" s="1"/>
      <c r="K118" s="1"/>
      <c r="L118" s="1"/>
      <c r="M118" s="1"/>
      <c r="N118" s="1"/>
      <c r="O118" s="1"/>
      <c r="P118" s="1"/>
    </row>
    <row r="119" spans="1:16">
      <c r="A119" s="1"/>
      <c r="B119" s="1"/>
      <c r="C119" s="1"/>
      <c r="D119" s="1"/>
      <c r="E119" s="1"/>
      <c r="F119" s="1"/>
      <c r="G119" s="1"/>
      <c r="H119" s="1"/>
      <c r="I119" s="1"/>
      <c r="J119" s="1"/>
      <c r="K119" s="1"/>
      <c r="L119" s="1"/>
      <c r="M119" s="1"/>
      <c r="N119" s="1"/>
      <c r="O119" s="1"/>
      <c r="P119" s="1"/>
    </row>
    <row r="120" spans="1:16">
      <c r="A120" s="1"/>
      <c r="B120" s="1"/>
      <c r="C120" s="1"/>
      <c r="D120" s="1"/>
      <c r="E120" s="1"/>
      <c r="F120" s="1"/>
      <c r="G120" s="1"/>
      <c r="H120" s="1"/>
      <c r="I120" s="1"/>
      <c r="J120" s="1"/>
      <c r="K120" s="1"/>
      <c r="L120" s="1"/>
      <c r="M120" s="1"/>
      <c r="N120" s="1"/>
      <c r="O120" s="1"/>
      <c r="P120" s="1"/>
    </row>
    <row r="121" spans="1:16">
      <c r="A121" s="1"/>
      <c r="B121" s="1"/>
      <c r="C121" s="1"/>
      <c r="D121" s="1"/>
      <c r="E121" s="1"/>
      <c r="F121" s="1"/>
      <c r="G121" s="1"/>
      <c r="H121" s="1"/>
      <c r="I121" s="1"/>
      <c r="J121" s="1"/>
      <c r="K121" s="1"/>
      <c r="L121" s="1"/>
      <c r="M121" s="1"/>
      <c r="N121" s="1"/>
      <c r="O121" s="1"/>
      <c r="P121" s="1"/>
    </row>
    <row r="122" spans="1:16">
      <c r="A122" s="1"/>
      <c r="B122" s="1"/>
      <c r="C122" s="1"/>
      <c r="D122" s="1"/>
      <c r="E122" s="1"/>
      <c r="F122" s="1"/>
      <c r="G122" s="1"/>
      <c r="H122" s="1"/>
      <c r="I122" s="1"/>
      <c r="J122" s="1"/>
      <c r="K122" s="1"/>
      <c r="L122" s="1"/>
      <c r="M122" s="1"/>
      <c r="N122" s="1"/>
      <c r="O122" s="1"/>
      <c r="P122" s="1"/>
    </row>
    <row r="123" spans="1:16">
      <c r="A123" s="1"/>
      <c r="B123" s="1"/>
      <c r="C123" s="1"/>
      <c r="D123" s="1"/>
      <c r="E123" s="1"/>
      <c r="F123" s="1"/>
      <c r="G123" s="1"/>
      <c r="H123" s="1"/>
      <c r="I123" s="1"/>
      <c r="J123" s="1"/>
      <c r="K123" s="1"/>
      <c r="L123" s="1"/>
      <c r="M123" s="1"/>
      <c r="N123" s="1"/>
      <c r="O123" s="1"/>
      <c r="P123" s="1"/>
    </row>
    <row r="124" spans="1:16">
      <c r="A124" s="1"/>
      <c r="B124" s="1"/>
      <c r="C124" s="1"/>
      <c r="D124" s="1"/>
      <c r="E124" s="1"/>
      <c r="F124" s="1"/>
      <c r="G124" s="1"/>
      <c r="H124" s="1"/>
      <c r="I124" s="1"/>
      <c r="J124" s="1"/>
      <c r="K124" s="1"/>
      <c r="L124" s="1"/>
      <c r="M124" s="1"/>
      <c r="N124" s="1"/>
      <c r="O124" s="1"/>
      <c r="P124" s="1"/>
    </row>
    <row r="125" spans="1:16">
      <c r="A125" s="1"/>
      <c r="B125" s="1"/>
      <c r="C125" s="1"/>
      <c r="D125" s="1"/>
      <c r="E125" s="1"/>
      <c r="F125" s="1"/>
      <c r="G125" s="1"/>
      <c r="H125" s="1"/>
      <c r="I125" s="1"/>
      <c r="J125" s="1"/>
      <c r="K125" s="1"/>
      <c r="L125" s="1"/>
      <c r="M125" s="1"/>
      <c r="N125" s="1"/>
      <c r="O125" s="1"/>
      <c r="P125" s="1"/>
    </row>
    <row r="126" spans="1:16">
      <c r="A126" s="1"/>
      <c r="B126" s="1"/>
      <c r="C126" s="1"/>
      <c r="D126" s="1"/>
      <c r="E126" s="1"/>
      <c r="F126" s="1"/>
      <c r="G126" s="1"/>
      <c r="H126" s="1"/>
      <c r="I126" s="1"/>
      <c r="J126" s="1"/>
      <c r="K126" s="1"/>
      <c r="L126" s="1"/>
      <c r="M126" s="1"/>
      <c r="N126" s="1"/>
      <c r="O126" s="1"/>
      <c r="P126" s="1"/>
    </row>
    <row r="127" spans="1:16">
      <c r="A127" s="1"/>
      <c r="B127" s="1"/>
      <c r="C127" s="1"/>
      <c r="D127" s="1"/>
      <c r="E127" s="1"/>
      <c r="F127" s="1"/>
      <c r="G127" s="1"/>
      <c r="H127" s="1"/>
      <c r="I127" s="1"/>
      <c r="J127" s="1"/>
      <c r="K127" s="1"/>
      <c r="L127" s="1"/>
      <c r="M127" s="1"/>
      <c r="N127" s="1"/>
      <c r="O127" s="1"/>
      <c r="P127" s="1"/>
    </row>
    <row r="128" spans="1:16">
      <c r="A128" s="1"/>
      <c r="B128" s="1"/>
      <c r="C128" s="1"/>
      <c r="D128" s="1"/>
      <c r="E128" s="1"/>
      <c r="F128" s="1"/>
      <c r="G128" s="1"/>
      <c r="H128" s="1"/>
      <c r="I128" s="1"/>
      <c r="J128" s="1"/>
      <c r="K128" s="1"/>
      <c r="L128" s="1"/>
      <c r="M128" s="1"/>
      <c r="N128" s="1"/>
      <c r="O128" s="1"/>
      <c r="P128" s="1"/>
    </row>
    <row r="129" spans="1:16">
      <c r="A129" s="1"/>
      <c r="B129" s="1"/>
      <c r="C129" s="1"/>
      <c r="D129" s="1"/>
      <c r="E129" s="1"/>
      <c r="F129" s="1"/>
      <c r="G129" s="1"/>
      <c r="H129" s="1"/>
      <c r="I129" s="1"/>
      <c r="J129" s="1"/>
      <c r="K129" s="1"/>
      <c r="L129" s="1"/>
      <c r="M129" s="1"/>
      <c r="N129" s="1"/>
      <c r="O129" s="1"/>
      <c r="P129" s="1"/>
    </row>
    <row r="130" spans="1:16">
      <c r="A130" s="1"/>
      <c r="B130" s="1"/>
      <c r="C130" s="1"/>
      <c r="D130" s="1"/>
      <c r="E130" s="1"/>
      <c r="F130" s="1"/>
      <c r="G130" s="1"/>
      <c r="H130" s="1"/>
      <c r="I130" s="1"/>
      <c r="J130" s="1"/>
      <c r="K130" s="1"/>
      <c r="L130" s="1"/>
      <c r="M130" s="1"/>
      <c r="N130" s="1"/>
      <c r="O130" s="1"/>
      <c r="P130" s="1"/>
    </row>
    <row r="131" spans="1:16">
      <c r="A131" s="1"/>
      <c r="B131" s="1"/>
      <c r="C131" s="1"/>
      <c r="D131" s="1"/>
      <c r="E131" s="1"/>
      <c r="F131" s="1"/>
      <c r="G131" s="1"/>
      <c r="H131" s="1"/>
      <c r="I131" s="1"/>
      <c r="J131" s="1"/>
      <c r="K131" s="1"/>
      <c r="L131" s="1"/>
      <c r="M131" s="1"/>
      <c r="N131" s="1"/>
      <c r="O131" s="1"/>
      <c r="P131" s="1"/>
    </row>
    <row r="132" spans="1:16">
      <c r="A132" s="1"/>
      <c r="B132" s="1"/>
      <c r="C132" s="1"/>
      <c r="D132" s="1"/>
      <c r="E132" s="1"/>
      <c r="F132" s="1"/>
      <c r="G132" s="1"/>
      <c r="H132" s="1"/>
      <c r="I132" s="1"/>
      <c r="J132" s="1"/>
      <c r="K132" s="1"/>
      <c r="L132" s="1"/>
      <c r="M132" s="1"/>
      <c r="N132" s="1"/>
      <c r="O132" s="1"/>
      <c r="P132" s="1"/>
    </row>
    <row r="133" spans="1:16">
      <c r="A133" s="1"/>
      <c r="B133" s="1"/>
      <c r="C133" s="1"/>
      <c r="D133" s="1"/>
      <c r="E133" s="1"/>
      <c r="F133" s="1"/>
      <c r="G133" s="1"/>
      <c r="H133" s="1"/>
      <c r="I133" s="1"/>
      <c r="J133" s="1"/>
      <c r="K133" s="1"/>
      <c r="L133" s="1"/>
      <c r="M133" s="1"/>
      <c r="N133" s="1"/>
      <c r="O133" s="1"/>
      <c r="P133" s="1"/>
    </row>
    <row r="134" spans="1:16">
      <c r="A134" s="1"/>
      <c r="B134" s="1"/>
      <c r="C134" s="1"/>
      <c r="D134" s="1"/>
      <c r="E134" s="1"/>
      <c r="F134" s="1"/>
      <c r="G134" s="1"/>
      <c r="H134" s="1"/>
      <c r="I134" s="1"/>
      <c r="J134" s="1"/>
      <c r="K134" s="1"/>
      <c r="L134" s="1"/>
      <c r="M134" s="1"/>
      <c r="N134" s="1"/>
      <c r="O134" s="1"/>
      <c r="P134" s="1"/>
    </row>
    <row r="135" spans="1:16">
      <c r="A135" s="1"/>
      <c r="B135" s="1"/>
      <c r="C135" s="1"/>
      <c r="D135" s="1"/>
      <c r="E135" s="1"/>
      <c r="F135" s="1"/>
      <c r="G135" s="1"/>
      <c r="H135" s="1"/>
      <c r="I135" s="1"/>
      <c r="J135" s="1"/>
      <c r="K135" s="1"/>
      <c r="L135" s="1"/>
      <c r="M135" s="1"/>
      <c r="N135" s="1"/>
      <c r="O135" s="1"/>
      <c r="P135" s="1"/>
    </row>
    <row r="136" spans="1:16">
      <c r="A136" s="1"/>
      <c r="B136" s="1"/>
      <c r="C136" s="1"/>
      <c r="D136" s="1"/>
      <c r="E136" s="1"/>
      <c r="F136" s="1"/>
      <c r="G136" s="1"/>
      <c r="H136" s="1"/>
      <c r="I136" s="1"/>
      <c r="J136" s="1"/>
      <c r="K136" s="1"/>
      <c r="L136" s="1"/>
      <c r="M136" s="1"/>
      <c r="N136" s="1"/>
      <c r="O136" s="1"/>
      <c r="P136" s="1"/>
    </row>
    <row r="137" spans="1:16">
      <c r="A137" s="1"/>
      <c r="B137" s="1"/>
      <c r="C137" s="1"/>
      <c r="D137" s="1"/>
      <c r="E137" s="1"/>
      <c r="F137" s="1"/>
      <c r="G137" s="1"/>
      <c r="H137" s="1"/>
      <c r="I137" s="1"/>
      <c r="J137" s="1"/>
      <c r="K137" s="1"/>
      <c r="L137" s="1"/>
      <c r="M137" s="1"/>
      <c r="N137" s="1"/>
      <c r="O137" s="1"/>
      <c r="P137" s="1"/>
    </row>
    <row r="138" spans="1:16">
      <c r="A138" s="1"/>
      <c r="B138" s="1"/>
      <c r="C138" s="1"/>
      <c r="D138" s="1"/>
      <c r="E138" s="1"/>
      <c r="F138" s="1"/>
      <c r="G138" s="1"/>
      <c r="H138" s="1"/>
      <c r="I138" s="1"/>
      <c r="J138" s="1"/>
      <c r="K138" s="1"/>
      <c r="L138" s="1"/>
      <c r="M138" s="1"/>
      <c r="N138" s="1"/>
      <c r="O138" s="1"/>
      <c r="P138" s="1"/>
    </row>
    <row r="139" spans="1:16">
      <c r="A139" s="1"/>
      <c r="B139" s="1"/>
      <c r="C139" s="1"/>
      <c r="D139" s="1"/>
      <c r="E139" s="1"/>
      <c r="F139" s="1"/>
      <c r="G139" s="1"/>
      <c r="H139" s="1"/>
      <c r="I139" s="1"/>
      <c r="J139" s="1"/>
      <c r="K139" s="1"/>
      <c r="L139" s="1"/>
      <c r="M139" s="1"/>
      <c r="N139" s="1"/>
      <c r="O139" s="1"/>
      <c r="P139" s="1"/>
    </row>
    <row r="140" spans="1:16">
      <c r="A140" s="1"/>
      <c r="B140" s="1"/>
      <c r="C140" s="1"/>
      <c r="D140" s="1"/>
      <c r="E140" s="1"/>
      <c r="F140" s="1"/>
      <c r="G140" s="1"/>
      <c r="H140" s="1"/>
      <c r="I140" s="1"/>
      <c r="J140" s="1"/>
      <c r="K140" s="1"/>
      <c r="L140" s="1"/>
      <c r="M140" s="1"/>
      <c r="N140" s="1"/>
      <c r="O140" s="1"/>
      <c r="P140" s="1"/>
    </row>
    <row r="141" spans="1:16">
      <c r="A141" s="1"/>
      <c r="B141" s="1"/>
      <c r="C141" s="1"/>
      <c r="D141" s="1"/>
      <c r="E141" s="1"/>
      <c r="F141" s="1"/>
      <c r="G141" s="1"/>
      <c r="H141" s="1"/>
      <c r="I141" s="1"/>
      <c r="J141" s="1"/>
      <c r="K141" s="1"/>
      <c r="L141" s="1"/>
      <c r="M141" s="1"/>
      <c r="N141" s="1"/>
      <c r="O141" s="1"/>
      <c r="P141" s="1"/>
    </row>
    <row r="142" spans="1:16">
      <c r="A142" s="1"/>
      <c r="B142" s="1"/>
      <c r="C142" s="1"/>
      <c r="D142" s="1"/>
      <c r="E142" s="1"/>
      <c r="F142" s="1"/>
      <c r="G142" s="1"/>
      <c r="H142" s="1"/>
      <c r="I142" s="1"/>
      <c r="J142" s="1"/>
      <c r="K142" s="1"/>
      <c r="L142" s="1"/>
      <c r="M142" s="1"/>
      <c r="N142" s="1"/>
      <c r="O142" s="1"/>
      <c r="P142" s="1"/>
    </row>
    <row r="143" spans="1:16">
      <c r="A143" s="1"/>
      <c r="B143" s="1"/>
      <c r="C143" s="1"/>
      <c r="D143" s="1"/>
      <c r="E143" s="1"/>
      <c r="F143" s="1"/>
      <c r="G143" s="1"/>
      <c r="H143" s="1"/>
      <c r="I143" s="1"/>
      <c r="J143" s="1"/>
      <c r="K143" s="1"/>
      <c r="L143" s="1"/>
      <c r="M143" s="1"/>
      <c r="N143" s="1"/>
      <c r="O143" s="1"/>
      <c r="P143" s="1"/>
    </row>
    <row r="144" spans="1:16">
      <c r="A144" s="1"/>
      <c r="B144" s="1"/>
      <c r="C144" s="1"/>
      <c r="D144" s="1"/>
      <c r="E144" s="1"/>
      <c r="F144" s="1"/>
      <c r="G144" s="1"/>
      <c r="H144" s="1"/>
      <c r="I144" s="1"/>
      <c r="J144" s="1"/>
      <c r="K144" s="1"/>
      <c r="L144" s="1"/>
      <c r="M144" s="1"/>
      <c r="N144" s="1"/>
      <c r="O144" s="1"/>
      <c r="P144" s="1"/>
    </row>
    <row r="145" spans="1:16">
      <c r="A145" s="1"/>
      <c r="B145" s="1"/>
      <c r="C145" s="1"/>
      <c r="D145" s="1"/>
      <c r="E145" s="1"/>
      <c r="F145" s="1"/>
      <c r="G145" s="1"/>
      <c r="H145" s="1"/>
      <c r="I145" s="1"/>
      <c r="J145" s="1"/>
      <c r="K145" s="1"/>
      <c r="L145" s="1"/>
      <c r="M145" s="1"/>
      <c r="N145" s="1"/>
      <c r="O145" s="1"/>
      <c r="P145" s="1"/>
    </row>
    <row r="146" spans="1:16">
      <c r="A146" s="1"/>
      <c r="B146" s="1"/>
      <c r="C146" s="1"/>
      <c r="D146" s="1"/>
      <c r="E146" s="1"/>
      <c r="F146" s="1"/>
      <c r="G146" s="1"/>
      <c r="H146" s="1"/>
      <c r="I146" s="1"/>
      <c r="J146" s="1"/>
      <c r="K146" s="1"/>
      <c r="L146" s="1"/>
      <c r="M146" s="1"/>
      <c r="N146" s="1"/>
      <c r="O146" s="1"/>
      <c r="P146" s="1"/>
    </row>
    <row r="147" spans="1:16">
      <c r="A147" s="1"/>
      <c r="B147" s="1"/>
      <c r="C147" s="1"/>
      <c r="D147" s="1"/>
      <c r="E147" s="1"/>
      <c r="F147" s="1"/>
      <c r="G147" s="1"/>
      <c r="H147" s="1"/>
      <c r="I147" s="1"/>
      <c r="J147" s="1"/>
      <c r="K147" s="1"/>
      <c r="L147" s="1"/>
      <c r="M147" s="1"/>
      <c r="N147" s="1"/>
      <c r="O147" s="1"/>
      <c r="P147" s="1"/>
    </row>
    <row r="148" spans="1:16">
      <c r="A148" s="1"/>
      <c r="B148" s="1"/>
      <c r="C148" s="1"/>
      <c r="D148" s="1"/>
      <c r="E148" s="1"/>
      <c r="F148" s="1"/>
      <c r="G148" s="1"/>
      <c r="H148" s="1"/>
      <c r="I148" s="1"/>
      <c r="J148" s="1"/>
      <c r="K148" s="1"/>
      <c r="L148" s="1"/>
      <c r="M148" s="1"/>
      <c r="N148" s="1"/>
      <c r="O148" s="1"/>
      <c r="P148" s="1"/>
    </row>
    <row r="149" spans="1:16">
      <c r="A149" s="1"/>
      <c r="B149" s="1"/>
      <c r="C149" s="1"/>
      <c r="D149" s="1"/>
      <c r="E149" s="1"/>
      <c r="F149" s="1"/>
      <c r="G149" s="1"/>
      <c r="H149" s="1"/>
      <c r="I149" s="1"/>
      <c r="J149" s="1"/>
      <c r="K149" s="1"/>
      <c r="L149" s="1"/>
      <c r="M149" s="1"/>
      <c r="N149" s="1"/>
      <c r="O149" s="1"/>
      <c r="P149" s="1"/>
    </row>
    <row r="150" spans="1:16">
      <c r="A150" s="1"/>
      <c r="B150" s="1"/>
      <c r="C150" s="1"/>
      <c r="D150" s="1"/>
      <c r="E150" s="1"/>
      <c r="F150" s="1"/>
      <c r="G150" s="1"/>
      <c r="H150" s="1"/>
      <c r="I150" s="1"/>
      <c r="J150" s="1"/>
      <c r="K150" s="1"/>
      <c r="L150" s="1"/>
      <c r="M150" s="1"/>
      <c r="N150" s="1"/>
      <c r="O150" s="1"/>
      <c r="P150" s="1"/>
    </row>
    <row r="151" spans="1:16">
      <c r="A151" s="1"/>
      <c r="B151" s="1"/>
      <c r="C151" s="1"/>
      <c r="D151" s="1"/>
      <c r="E151" s="1"/>
      <c r="F151" s="1"/>
      <c r="G151" s="1"/>
      <c r="H151" s="1"/>
      <c r="I151" s="1"/>
      <c r="J151" s="1"/>
      <c r="K151" s="1"/>
      <c r="L151" s="1"/>
      <c r="M151" s="1"/>
      <c r="N151" s="1"/>
      <c r="O151" s="1"/>
      <c r="P151" s="1"/>
    </row>
    <row r="152" spans="1:16">
      <c r="A152" s="1"/>
      <c r="B152" s="1"/>
      <c r="C152" s="1"/>
      <c r="D152" s="1"/>
      <c r="E152" s="1"/>
      <c r="F152" s="1"/>
      <c r="G152" s="1"/>
      <c r="H152" s="1"/>
      <c r="I152" s="1"/>
      <c r="J152" s="1"/>
      <c r="K152" s="1"/>
      <c r="L152" s="1"/>
      <c r="M152" s="1"/>
      <c r="N152" s="1"/>
      <c r="O152" s="1"/>
      <c r="P152" s="1"/>
    </row>
    <row r="153" spans="1:16">
      <c r="A153" s="1"/>
      <c r="B153" s="1"/>
      <c r="C153" s="1"/>
      <c r="D153" s="1"/>
      <c r="E153" s="1"/>
      <c r="F153" s="1"/>
      <c r="G153" s="1"/>
      <c r="H153" s="1"/>
      <c r="I153" s="1"/>
      <c r="J153" s="1"/>
      <c r="K153" s="1"/>
      <c r="L153" s="1"/>
      <c r="M153" s="1"/>
      <c r="N153" s="1"/>
      <c r="O153" s="1"/>
      <c r="P153" s="1"/>
    </row>
    <row r="154" spans="1:16">
      <c r="A154" s="1"/>
      <c r="B154" s="1"/>
      <c r="C154" s="1"/>
      <c r="D154" s="1"/>
      <c r="E154" s="1"/>
      <c r="F154" s="1"/>
      <c r="G154" s="1"/>
      <c r="H154" s="1"/>
      <c r="I154" s="1"/>
      <c r="J154" s="1"/>
      <c r="K154" s="1"/>
      <c r="L154" s="1"/>
      <c r="M154" s="1"/>
      <c r="N154" s="1"/>
      <c r="O154" s="1"/>
      <c r="P154" s="1"/>
    </row>
    <row r="155" spans="1:16">
      <c r="A155" s="1"/>
      <c r="B155" s="1"/>
      <c r="C155" s="1"/>
      <c r="D155" s="1"/>
      <c r="E155" s="1"/>
      <c r="F155" s="1"/>
      <c r="G155" s="1"/>
      <c r="H155" s="1"/>
      <c r="I155" s="1"/>
      <c r="J155" s="1"/>
      <c r="K155" s="1"/>
      <c r="L155" s="1"/>
      <c r="M155" s="1"/>
      <c r="N155" s="1"/>
      <c r="O155" s="1"/>
      <c r="P155" s="1"/>
    </row>
    <row r="156" spans="1:16">
      <c r="A156" s="1"/>
      <c r="B156" s="1"/>
      <c r="C156" s="1"/>
      <c r="D156" s="1"/>
      <c r="E156" s="1"/>
      <c r="F156" s="1"/>
      <c r="G156" s="1"/>
      <c r="H156" s="1"/>
      <c r="I156" s="1"/>
      <c r="J156" s="1"/>
      <c r="K156" s="1"/>
      <c r="L156" s="1"/>
      <c r="M156" s="1"/>
      <c r="N156" s="1"/>
      <c r="O156" s="1"/>
      <c r="P156" s="1"/>
    </row>
    <row r="157" spans="1:16">
      <c r="A157" s="1"/>
      <c r="B157" s="1"/>
      <c r="C157" s="1"/>
      <c r="D157" s="1"/>
      <c r="E157" s="1"/>
      <c r="F157" s="1"/>
      <c r="G157" s="1"/>
      <c r="H157" s="1"/>
      <c r="I157" s="1"/>
      <c r="J157" s="1"/>
      <c r="K157" s="1"/>
      <c r="L157" s="1"/>
      <c r="M157" s="1"/>
      <c r="N157" s="1"/>
      <c r="O157" s="1"/>
      <c r="P157" s="1"/>
    </row>
    <row r="158" spans="1:16">
      <c r="A158" s="1"/>
      <c r="B158" s="1"/>
      <c r="C158" s="1"/>
      <c r="D158" s="1"/>
      <c r="E158" s="1"/>
      <c r="F158" s="1"/>
      <c r="G158" s="1"/>
      <c r="H158" s="1"/>
      <c r="I158" s="1"/>
      <c r="J158" s="1"/>
      <c r="K158" s="1"/>
      <c r="L158" s="1"/>
      <c r="M158" s="1"/>
      <c r="N158" s="1"/>
      <c r="O158" s="1"/>
      <c r="P158" s="1"/>
    </row>
    <row r="159" spans="1:16">
      <c r="A159" s="1"/>
      <c r="B159" s="1"/>
      <c r="C159" s="1"/>
      <c r="D159" s="1"/>
      <c r="E159" s="1"/>
      <c r="F159" s="1"/>
      <c r="G159" s="1"/>
      <c r="H159" s="1"/>
      <c r="I159" s="1"/>
      <c r="J159" s="1"/>
      <c r="K159" s="1"/>
      <c r="L159" s="1"/>
      <c r="M159" s="1"/>
      <c r="N159" s="1"/>
      <c r="O159" s="1"/>
      <c r="P159" s="1"/>
    </row>
    <row r="160" spans="1:16">
      <c r="A160" s="1"/>
      <c r="B160" s="1"/>
      <c r="C160" s="1"/>
      <c r="D160" s="1"/>
      <c r="E160" s="1"/>
      <c r="F160" s="1"/>
      <c r="G160" s="1"/>
      <c r="H160" s="1"/>
      <c r="I160" s="1"/>
      <c r="J160" s="1"/>
      <c r="K160" s="1"/>
      <c r="L160" s="1"/>
      <c r="M160" s="1"/>
      <c r="N160" s="1"/>
      <c r="O160" s="1"/>
      <c r="P160" s="1"/>
    </row>
    <row r="161" spans="1:16">
      <c r="A161" s="1"/>
      <c r="B161" s="1"/>
      <c r="C161" s="1"/>
      <c r="D161" s="1"/>
      <c r="E161" s="1"/>
      <c r="F161" s="1"/>
      <c r="G161" s="1"/>
      <c r="H161" s="1"/>
      <c r="I161" s="1"/>
      <c r="J161" s="1"/>
      <c r="K161" s="1"/>
      <c r="L161" s="1"/>
      <c r="M161" s="1"/>
      <c r="N161" s="1"/>
      <c r="O161" s="1"/>
      <c r="P161" s="1"/>
    </row>
    <row r="162" spans="1:16">
      <c r="A162" s="1"/>
      <c r="B162" s="1"/>
      <c r="C162" s="1"/>
      <c r="D162" s="1"/>
      <c r="E162" s="1"/>
      <c r="F162" s="1"/>
      <c r="G162" s="1"/>
      <c r="H162" s="1"/>
      <c r="I162" s="1"/>
      <c r="J162" s="1"/>
      <c r="K162" s="1"/>
      <c r="L162" s="1"/>
      <c r="M162" s="1"/>
      <c r="N162" s="1"/>
      <c r="O162" s="1"/>
      <c r="P162" s="1"/>
    </row>
    <row r="163" spans="1:16">
      <c r="A163" s="1"/>
      <c r="B163" s="1"/>
      <c r="C163" s="1"/>
      <c r="D163" s="1"/>
      <c r="E163" s="1"/>
      <c r="F163" s="1"/>
      <c r="G163" s="1"/>
      <c r="H163" s="1"/>
      <c r="I163" s="1"/>
      <c r="J163" s="1"/>
      <c r="K163" s="1"/>
      <c r="L163" s="1"/>
      <c r="M163" s="1"/>
      <c r="N163" s="1"/>
      <c r="O163" s="1"/>
      <c r="P163" s="1"/>
    </row>
    <row r="164" spans="1:16">
      <c r="A164" s="1"/>
      <c r="B164" s="1"/>
      <c r="C164" s="1"/>
      <c r="D164" s="1"/>
      <c r="E164" s="1"/>
      <c r="F164" s="1"/>
      <c r="G164" s="1"/>
      <c r="H164" s="1"/>
      <c r="I164" s="1"/>
      <c r="J164" s="1"/>
      <c r="K164" s="1"/>
      <c r="L164" s="1"/>
      <c r="M164" s="1"/>
      <c r="N164" s="1"/>
      <c r="O164" s="1"/>
      <c r="P164" s="1"/>
    </row>
    <row r="165" spans="1:16">
      <c r="A165" s="1"/>
      <c r="B165" s="1"/>
      <c r="C165" s="1"/>
      <c r="D165" s="1"/>
      <c r="E165" s="1"/>
      <c r="F165" s="1"/>
      <c r="G165" s="1"/>
      <c r="H165" s="1"/>
      <c r="I165" s="1"/>
      <c r="J165" s="1"/>
      <c r="K165" s="1"/>
      <c r="L165" s="1"/>
      <c r="M165" s="1"/>
      <c r="N165" s="1"/>
      <c r="O165" s="1"/>
      <c r="P165" s="1"/>
    </row>
    <row r="166" spans="1:16">
      <c r="A166" s="1"/>
      <c r="B166" s="1"/>
      <c r="C166" s="1"/>
      <c r="D166" s="1"/>
      <c r="E166" s="1"/>
      <c r="F166" s="1"/>
      <c r="G166" s="1"/>
      <c r="H166" s="1"/>
      <c r="I166" s="1"/>
      <c r="J166" s="1"/>
      <c r="K166" s="1"/>
      <c r="L166" s="1"/>
      <c r="M166" s="1"/>
      <c r="N166" s="1"/>
      <c r="O166" s="1"/>
      <c r="P166" s="1"/>
    </row>
    <row r="167" spans="1:16">
      <c r="A167" s="1"/>
      <c r="B167" s="1"/>
      <c r="C167" s="1"/>
      <c r="D167" s="1"/>
      <c r="E167" s="1"/>
      <c r="F167" s="1"/>
      <c r="G167" s="1"/>
      <c r="H167" s="1"/>
      <c r="I167" s="1"/>
      <c r="J167" s="1"/>
      <c r="K167" s="1"/>
      <c r="L167" s="1"/>
      <c r="M167" s="1"/>
      <c r="N167" s="1"/>
      <c r="O167" s="1"/>
      <c r="P167" s="1"/>
    </row>
    <row r="168" spans="1:16">
      <c r="A168" s="1"/>
      <c r="B168" s="1"/>
      <c r="C168" s="1"/>
      <c r="D168" s="1"/>
      <c r="E168" s="1"/>
      <c r="F168" s="1"/>
      <c r="G168" s="1"/>
      <c r="H168" s="1"/>
      <c r="I168" s="1"/>
      <c r="J168" s="1"/>
      <c r="K168" s="1"/>
      <c r="L168" s="1"/>
      <c r="M168" s="1"/>
      <c r="N168" s="1"/>
      <c r="O168" s="1"/>
      <c r="P168" s="1"/>
    </row>
    <row r="169" spans="1:16">
      <c r="A169" s="1"/>
      <c r="B169" s="1"/>
      <c r="C169" s="1"/>
      <c r="D169" s="1"/>
      <c r="E169" s="1"/>
      <c r="F169" s="1"/>
      <c r="G169" s="1"/>
      <c r="H169" s="1"/>
      <c r="I169" s="1"/>
      <c r="J169" s="1"/>
      <c r="K169" s="1"/>
      <c r="L169" s="1"/>
      <c r="M169" s="1"/>
      <c r="N169" s="1"/>
      <c r="O169" s="1"/>
      <c r="P169" s="1"/>
    </row>
    <row r="170" spans="1:16">
      <c r="A170" s="1"/>
      <c r="B170" s="1"/>
      <c r="C170" s="1"/>
      <c r="D170" s="1"/>
      <c r="E170" s="1"/>
      <c r="F170" s="1"/>
      <c r="G170" s="1"/>
      <c r="H170" s="1"/>
      <c r="I170" s="1"/>
      <c r="J170" s="1"/>
      <c r="K170" s="1"/>
      <c r="L170" s="1"/>
      <c r="M170" s="1"/>
      <c r="N170" s="1"/>
      <c r="O170" s="1"/>
      <c r="P170" s="1"/>
    </row>
    <row r="171" spans="1:16">
      <c r="A171" s="1"/>
      <c r="B171" s="1"/>
      <c r="C171" s="1"/>
      <c r="D171" s="1"/>
      <c r="E171" s="1"/>
      <c r="F171" s="1"/>
      <c r="G171" s="1"/>
      <c r="H171" s="1"/>
      <c r="I171" s="1"/>
      <c r="J171" s="1"/>
      <c r="K171" s="1"/>
      <c r="L171" s="1"/>
      <c r="M171" s="1"/>
      <c r="N171" s="1"/>
      <c r="O171" s="1"/>
      <c r="P171" s="1"/>
    </row>
    <row r="172" spans="1:16">
      <c r="A172" s="1"/>
      <c r="B172" s="1"/>
      <c r="C172" s="1"/>
      <c r="D172" s="1"/>
      <c r="E172" s="1"/>
      <c r="F172" s="1"/>
      <c r="G172" s="1"/>
      <c r="H172" s="1"/>
      <c r="I172" s="1"/>
      <c r="J172" s="1"/>
      <c r="K172" s="1"/>
      <c r="L172" s="1"/>
      <c r="M172" s="1"/>
      <c r="N172" s="1"/>
      <c r="O172" s="1"/>
      <c r="P172" s="1"/>
    </row>
    <row r="173" spans="1:16">
      <c r="A173" s="1"/>
      <c r="B173" s="1"/>
      <c r="C173" s="1"/>
      <c r="D173" s="1"/>
      <c r="E173" s="1"/>
      <c r="F173" s="1"/>
      <c r="G173" s="1"/>
      <c r="H173" s="1"/>
      <c r="I173" s="1"/>
      <c r="J173" s="1"/>
      <c r="K173" s="1"/>
      <c r="L173" s="1"/>
      <c r="M173" s="1"/>
      <c r="N173" s="1"/>
      <c r="O173" s="1"/>
      <c r="P173" s="1"/>
    </row>
    <row r="174" spans="1:16">
      <c r="A174" s="1"/>
      <c r="B174" s="1"/>
      <c r="C174" s="1"/>
      <c r="D174" s="1"/>
      <c r="E174" s="1"/>
      <c r="F174" s="1"/>
      <c r="G174" s="1"/>
      <c r="H174" s="1"/>
      <c r="I174" s="1"/>
      <c r="J174" s="1"/>
      <c r="K174" s="1"/>
      <c r="L174" s="1"/>
      <c r="M174" s="1"/>
      <c r="N174" s="1"/>
      <c r="O174" s="1"/>
      <c r="P174" s="1"/>
    </row>
    <row r="175" spans="1:16">
      <c r="A175" s="1"/>
      <c r="B175" s="1"/>
      <c r="C175" s="1"/>
      <c r="D175" s="1"/>
      <c r="E175" s="1"/>
      <c r="F175" s="1"/>
      <c r="G175" s="1"/>
      <c r="H175" s="1"/>
      <c r="I175" s="1"/>
      <c r="J175" s="1"/>
      <c r="K175" s="1"/>
      <c r="L175" s="1"/>
      <c r="M175" s="1"/>
      <c r="N175" s="1"/>
      <c r="O175" s="1"/>
      <c r="P175" s="1"/>
    </row>
    <row r="176" spans="1:16">
      <c r="A176" s="1"/>
      <c r="B176" s="1"/>
      <c r="C176" s="1"/>
      <c r="D176" s="1"/>
      <c r="E176" s="1"/>
      <c r="F176" s="1"/>
      <c r="G176" s="1"/>
      <c r="H176" s="1"/>
      <c r="I176" s="1"/>
      <c r="J176" s="1"/>
      <c r="K176" s="1"/>
      <c r="L176" s="1"/>
      <c r="M176" s="1"/>
      <c r="N176" s="1"/>
      <c r="O176" s="1"/>
      <c r="P176" s="1"/>
    </row>
    <row r="177" spans="1:16">
      <c r="A177" s="1"/>
      <c r="B177" s="1"/>
      <c r="C177" s="1"/>
      <c r="D177" s="1"/>
      <c r="E177" s="1"/>
      <c r="F177" s="1"/>
      <c r="G177" s="1"/>
      <c r="H177" s="1"/>
      <c r="I177" s="1"/>
      <c r="J177" s="1"/>
      <c r="K177" s="1"/>
      <c r="L177" s="1"/>
      <c r="M177" s="1"/>
      <c r="N177" s="1"/>
      <c r="O177" s="1"/>
      <c r="P177" s="1"/>
    </row>
    <row r="178" spans="1:16">
      <c r="A178" s="1"/>
      <c r="B178" s="1"/>
      <c r="C178" s="1"/>
      <c r="D178" s="1"/>
      <c r="E178" s="1"/>
      <c r="F178" s="1"/>
      <c r="G178" s="1"/>
      <c r="H178" s="1"/>
      <c r="I178" s="1"/>
      <c r="J178" s="1"/>
      <c r="K178" s="1"/>
      <c r="L178" s="1"/>
      <c r="M178" s="1"/>
      <c r="N178" s="1"/>
      <c r="O178" s="1"/>
      <c r="P178" s="1"/>
    </row>
    <row r="179" spans="1:16">
      <c r="A179" s="1"/>
      <c r="B179" s="1"/>
      <c r="C179" s="1"/>
      <c r="D179" s="1"/>
      <c r="E179" s="1"/>
      <c r="F179" s="1"/>
      <c r="G179" s="1"/>
      <c r="H179" s="1"/>
      <c r="I179" s="1"/>
      <c r="J179" s="1"/>
      <c r="K179" s="1"/>
      <c r="L179" s="1"/>
      <c r="M179" s="1"/>
      <c r="N179" s="1"/>
      <c r="O179" s="1"/>
      <c r="P179" s="1"/>
    </row>
    <row r="180" spans="1:16">
      <c r="A180" s="1"/>
      <c r="B180" s="1"/>
      <c r="C180" s="1"/>
      <c r="D180" s="1"/>
      <c r="E180" s="1"/>
      <c r="F180" s="1"/>
      <c r="G180" s="1"/>
      <c r="H180" s="1"/>
      <c r="I180" s="1"/>
      <c r="J180" s="1"/>
      <c r="K180" s="1"/>
      <c r="L180" s="1"/>
      <c r="M180" s="1"/>
      <c r="N180" s="1"/>
      <c r="O180" s="1"/>
      <c r="P180" s="1"/>
    </row>
    <row r="181" spans="1:16">
      <c r="A181" s="1"/>
      <c r="B181" s="1"/>
      <c r="C181" s="1"/>
      <c r="D181" s="1"/>
      <c r="E181" s="1"/>
      <c r="F181" s="1"/>
      <c r="G181" s="1"/>
      <c r="H181" s="1"/>
      <c r="I181" s="1"/>
      <c r="J181" s="1"/>
      <c r="K181" s="1"/>
      <c r="L181" s="1"/>
      <c r="M181" s="1"/>
      <c r="N181" s="1"/>
      <c r="O181" s="1"/>
      <c r="P181" s="1"/>
    </row>
    <row r="182" spans="1:16">
      <c r="A182" s="1"/>
      <c r="B182" s="1"/>
      <c r="C182" s="1"/>
      <c r="D182" s="1"/>
      <c r="E182" s="1"/>
      <c r="F182" s="1"/>
      <c r="G182" s="1"/>
      <c r="H182" s="1"/>
      <c r="I182" s="1"/>
      <c r="J182" s="1"/>
      <c r="K182" s="1"/>
      <c r="L182" s="1"/>
      <c r="M182" s="1"/>
      <c r="N182" s="1"/>
      <c r="O182" s="1"/>
      <c r="P182" s="1"/>
    </row>
    <row r="183" spans="1:16">
      <c r="A183" s="1"/>
      <c r="B183" s="1"/>
      <c r="C183" s="1"/>
      <c r="D183" s="1"/>
      <c r="E183" s="1"/>
      <c r="F183" s="1"/>
      <c r="G183" s="1"/>
      <c r="H183" s="1"/>
      <c r="I183" s="1"/>
      <c r="J183" s="1"/>
      <c r="K183" s="1"/>
      <c r="L183" s="1"/>
      <c r="M183" s="1"/>
      <c r="N183" s="1"/>
      <c r="O183" s="1"/>
      <c r="P183" s="1"/>
    </row>
    <row r="184" spans="1:16">
      <c r="A184" s="1"/>
      <c r="B184" s="1"/>
      <c r="C184" s="1"/>
      <c r="D184" s="1"/>
      <c r="E184" s="1"/>
      <c r="F184" s="1"/>
      <c r="G184" s="1"/>
      <c r="H184" s="1"/>
      <c r="I184" s="1"/>
      <c r="J184" s="1"/>
      <c r="K184" s="1"/>
      <c r="L184" s="1"/>
      <c r="M184" s="1"/>
      <c r="N184" s="1"/>
      <c r="O184" s="1"/>
      <c r="P184" s="1"/>
    </row>
  </sheetData>
  <pageMargins left="0.7" right="0.7" top="0.75" bottom="0.75" header="0.51180555555555496" footer="0.51180555555555496"/>
  <pageSetup firstPageNumber="0" orientation="portrait" horizontalDpi="300" verticalDpi="300" r:id="rId1"/>
  <headerFooter>
    <oddFooter>&amp;C&amp;7&amp;B&amp;"Arial"Document Classification: KPMG Confidential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40"/>
  <sheetViews>
    <sheetView showGridLines="0" zoomScale="80" zoomScaleNormal="80" workbookViewId="0">
      <selection activeCell="F86" sqref="F86:O86"/>
    </sheetView>
  </sheetViews>
  <sheetFormatPr defaultColWidth="8.5546875" defaultRowHeight="14.4"/>
  <cols>
    <col min="5" max="5" width="15.5546875" customWidth="1"/>
    <col min="6" max="15" width="14.6640625" customWidth="1"/>
    <col min="18" max="18" width="9.21875" bestFit="1" customWidth="1"/>
  </cols>
  <sheetData>
    <row r="1" spans="1:16">
      <c r="A1" s="1"/>
      <c r="B1" s="1"/>
      <c r="C1" s="1"/>
      <c r="D1" s="1"/>
      <c r="E1" s="1"/>
      <c r="F1" s="1"/>
      <c r="G1" s="1"/>
      <c r="H1" s="1"/>
      <c r="I1" s="1"/>
      <c r="J1" s="1"/>
      <c r="K1" s="1"/>
      <c r="L1" s="1"/>
      <c r="M1" s="1"/>
      <c r="N1" s="1"/>
      <c r="O1" s="1"/>
    </row>
    <row r="2" spans="1:16">
      <c r="A2" s="2" t="s">
        <v>402</v>
      </c>
      <c r="B2" s="3"/>
      <c r="C2" s="3"/>
      <c r="D2" s="3"/>
      <c r="E2" s="3"/>
      <c r="F2" s="3"/>
      <c r="G2" s="3"/>
      <c r="H2" s="3"/>
      <c r="I2" s="3"/>
      <c r="J2" s="3"/>
      <c r="K2" s="3"/>
      <c r="L2" s="3"/>
      <c r="M2" s="3"/>
      <c r="N2" s="3"/>
      <c r="O2" s="3"/>
    </row>
    <row r="3" spans="1:16">
      <c r="A3" s="1"/>
      <c r="B3" s="1"/>
      <c r="C3" s="1"/>
      <c r="D3" s="1"/>
      <c r="E3" s="1"/>
      <c r="F3" s="1"/>
      <c r="G3" s="1"/>
      <c r="H3" s="1"/>
      <c r="I3" s="1"/>
      <c r="J3" s="1"/>
      <c r="K3" s="1"/>
      <c r="L3" s="1"/>
      <c r="M3" s="1"/>
      <c r="N3" s="1"/>
      <c r="O3" s="1"/>
    </row>
    <row r="4" spans="1:16">
      <c r="A4" s="4"/>
      <c r="B4" s="4"/>
      <c r="C4" s="4"/>
      <c r="D4" s="4"/>
      <c r="E4" s="5" t="str">
        <f>'Kalk-Elek'!E4</f>
        <v>Perioodi number</v>
      </c>
      <c r="F4" s="6">
        <f>'Kalk-Elek'!F4</f>
        <v>1</v>
      </c>
      <c r="G4" s="4">
        <f>'Kalk-Elek'!G4</f>
        <v>2</v>
      </c>
      <c r="H4" s="4">
        <f>'Kalk-Elek'!H4</f>
        <v>3</v>
      </c>
      <c r="I4" s="4">
        <f>'Kalk-Elek'!I4</f>
        <v>4</v>
      </c>
      <c r="J4" s="4">
        <f>'Kalk-Elek'!J4</f>
        <v>5</v>
      </c>
      <c r="K4" s="4">
        <f>'Kalk-Elek'!K4</f>
        <v>6</v>
      </c>
      <c r="L4" s="4">
        <f>'Kalk-Elek'!L4</f>
        <v>7</v>
      </c>
      <c r="M4" s="4">
        <f>'Kalk-Elek'!M4</f>
        <v>8</v>
      </c>
      <c r="N4" s="4">
        <f>'Kalk-Elek'!N4</f>
        <v>9</v>
      </c>
      <c r="O4" s="4">
        <f>'Kalk-Elek'!O4</f>
        <v>10</v>
      </c>
    </row>
    <row r="5" spans="1:16">
      <c r="A5" s="4"/>
      <c r="B5" s="4"/>
      <c r="C5" s="4"/>
      <c r="D5" s="4"/>
      <c r="E5" s="5" t="str">
        <f>'Kalk-Elek'!E5</f>
        <v>Aasta algus</v>
      </c>
      <c r="F5" s="7">
        <f>'Kalk-Elek'!F5</f>
        <v>44197</v>
      </c>
      <c r="G5" s="7">
        <f>'Kalk-Elek'!G5</f>
        <v>44562</v>
      </c>
      <c r="H5" s="7">
        <f>'Kalk-Elek'!H5</f>
        <v>44927</v>
      </c>
      <c r="I5" s="7">
        <f>'Kalk-Elek'!I5</f>
        <v>45292</v>
      </c>
      <c r="J5" s="7">
        <f>'Kalk-Elek'!J5</f>
        <v>45658</v>
      </c>
      <c r="K5" s="7">
        <f>'Kalk-Elek'!K5</f>
        <v>46023</v>
      </c>
      <c r="L5" s="7">
        <f>'Kalk-Elek'!L5</f>
        <v>46388</v>
      </c>
      <c r="M5" s="7">
        <f>'Kalk-Elek'!M5</f>
        <v>46753</v>
      </c>
      <c r="N5" s="7">
        <f>'Kalk-Elek'!N5</f>
        <v>47119</v>
      </c>
      <c r="O5" s="7">
        <f>'Kalk-Elek'!O5</f>
        <v>47484</v>
      </c>
    </row>
    <row r="6" spans="1:16">
      <c r="A6" s="4"/>
      <c r="B6" s="4"/>
      <c r="C6" s="4"/>
      <c r="D6" s="4"/>
      <c r="E6" s="5" t="str">
        <f>'Kalk-Elek'!E6</f>
        <v>Aasta lõpp</v>
      </c>
      <c r="F6" s="7">
        <f>'Kalk-Elek'!F6</f>
        <v>44561</v>
      </c>
      <c r="G6" s="7">
        <f>'Kalk-Elek'!G6</f>
        <v>44926</v>
      </c>
      <c r="H6" s="7">
        <f>'Kalk-Elek'!H6</f>
        <v>45291</v>
      </c>
      <c r="I6" s="7">
        <f>'Kalk-Elek'!I6</f>
        <v>45657</v>
      </c>
      <c r="J6" s="7">
        <f>'Kalk-Elek'!J6</f>
        <v>46022</v>
      </c>
      <c r="K6" s="7">
        <f>'Kalk-Elek'!K6</f>
        <v>46387</v>
      </c>
      <c r="L6" s="7">
        <f>'Kalk-Elek'!L6</f>
        <v>46752</v>
      </c>
      <c r="M6" s="7">
        <f>'Kalk-Elek'!M6</f>
        <v>47118</v>
      </c>
      <c r="N6" s="7">
        <f>'Kalk-Elek'!N6</f>
        <v>47483</v>
      </c>
      <c r="O6" s="7">
        <f>'Kalk-Elek'!O6</f>
        <v>47848</v>
      </c>
    </row>
    <row r="7" spans="1:16">
      <c r="A7" s="1"/>
      <c r="B7" s="1"/>
      <c r="C7" s="1"/>
      <c r="D7" s="1"/>
      <c r="E7" s="1"/>
      <c r="F7" s="1"/>
      <c r="G7" s="1"/>
      <c r="H7" s="1"/>
      <c r="I7" s="1"/>
      <c r="J7" s="1"/>
      <c r="K7" s="1"/>
      <c r="L7" s="1"/>
      <c r="M7" s="1"/>
      <c r="N7" s="1"/>
      <c r="O7" s="1"/>
      <c r="P7" s="1"/>
    </row>
    <row r="8" spans="1:16">
      <c r="A8" s="14" t="s">
        <v>345</v>
      </c>
      <c r="B8" s="1"/>
      <c r="C8" s="1"/>
      <c r="D8" s="1"/>
      <c r="E8" s="1"/>
      <c r="F8" s="1"/>
      <c r="G8" s="1"/>
      <c r="H8" s="1"/>
      <c r="I8" s="1"/>
      <c r="J8" s="1"/>
      <c r="K8" s="1"/>
      <c r="L8" s="1"/>
      <c r="M8" s="1"/>
      <c r="N8" s="1"/>
      <c r="O8" s="1"/>
      <c r="P8" s="1"/>
    </row>
    <row r="9" spans="1:16">
      <c r="A9" s="1"/>
      <c r="B9" s="1"/>
      <c r="C9" s="1"/>
      <c r="D9" s="1"/>
      <c r="E9" s="1"/>
      <c r="F9" s="1"/>
      <c r="G9" s="1"/>
      <c r="H9" s="1"/>
      <c r="I9" s="1"/>
      <c r="J9" s="1"/>
      <c r="K9" s="1"/>
      <c r="L9" s="1"/>
      <c r="M9" s="1"/>
      <c r="N9" s="1"/>
      <c r="O9" s="1"/>
      <c r="P9" s="1"/>
    </row>
    <row r="10" spans="1:16">
      <c r="A10" s="14" t="s">
        <v>403</v>
      </c>
      <c r="B10" s="1"/>
      <c r="C10" s="1"/>
      <c r="D10" s="1"/>
      <c r="E10" s="1"/>
      <c r="F10" s="1"/>
      <c r="G10" s="1"/>
      <c r="H10" s="1"/>
      <c r="I10" s="1"/>
      <c r="J10" s="1"/>
      <c r="K10" s="1"/>
      <c r="L10" s="1"/>
      <c r="M10" s="1"/>
      <c r="N10" s="1"/>
      <c r="O10" s="1"/>
      <c r="P10" s="1"/>
    </row>
    <row r="11" spans="1:16">
      <c r="A11" s="1"/>
      <c r="B11" s="1"/>
      <c r="C11" s="1"/>
      <c r="D11" s="1"/>
      <c r="E11" s="1"/>
      <c r="F11" s="1"/>
      <c r="G11" s="1"/>
      <c r="H11" s="1"/>
      <c r="I11" s="1"/>
      <c r="J11" s="1"/>
      <c r="K11" s="1"/>
      <c r="L11" s="1"/>
      <c r="M11" s="1"/>
      <c r="N11" s="1"/>
      <c r="O11" s="1"/>
      <c r="P11" s="1"/>
    </row>
    <row r="12" spans="1:16">
      <c r="A12" s="1" t="s">
        <v>346</v>
      </c>
      <c r="B12" s="1"/>
      <c r="C12" s="1"/>
      <c r="D12" s="1"/>
      <c r="E12" s="1"/>
      <c r="F12" s="22">
        <f>'Sisend-Gen'!F$134</f>
        <v>1.6235186454708841</v>
      </c>
      <c r="G12" s="22">
        <f>'Sisend-Gen'!G$134</f>
        <v>2.289707718239923</v>
      </c>
      <c r="H12" s="22">
        <f>'Sisend-Gen'!H$134</f>
        <v>2.6582855782553212</v>
      </c>
      <c r="I12" s="22">
        <f>'Sisend-Gen'!I$134</f>
        <v>2.6582855782553212</v>
      </c>
      <c r="J12" s="22">
        <f>'Sisend-Gen'!J$134</f>
        <v>2.6582855782553212</v>
      </c>
      <c r="K12" s="22">
        <f>'Sisend-Gen'!K$134</f>
        <v>2.6582855782553212</v>
      </c>
      <c r="L12" s="22">
        <f>'Sisend-Gen'!L$134</f>
        <v>2.6582855782553212</v>
      </c>
      <c r="M12" s="22">
        <f>'Sisend-Gen'!M$134</f>
        <v>2.6582855782553212</v>
      </c>
      <c r="N12" s="22">
        <f>'Sisend-Gen'!N$134</f>
        <v>2.6582855782553212</v>
      </c>
      <c r="O12" s="22">
        <f>'Sisend-Gen'!O$134</f>
        <v>2.6582855782553212</v>
      </c>
      <c r="P12" s="1" t="s">
        <v>96</v>
      </c>
    </row>
    <row r="13" spans="1:16">
      <c r="A13" s="1" t="s">
        <v>347</v>
      </c>
      <c r="B13" s="1"/>
      <c r="C13" s="1"/>
      <c r="D13" s="1"/>
      <c r="E13" s="1"/>
      <c r="F13" s="22">
        <f>'Sisend-Gen'!F$157</f>
        <v>0.26167119599068944</v>
      </c>
      <c r="G13" s="22">
        <f>'Sisend-Gen'!G$157</f>
        <v>0.26167119599068944</v>
      </c>
      <c r="H13" s="22">
        <f>'Sisend-Gen'!H$157</f>
        <v>0.26167119599068944</v>
      </c>
      <c r="I13" s="22">
        <f>'Sisend-Gen'!I$157</f>
        <v>0.26167119599068944</v>
      </c>
      <c r="J13" s="22">
        <f>'Sisend-Gen'!J$157</f>
        <v>0.26167119599068944</v>
      </c>
      <c r="K13" s="22">
        <f>'Sisend-Gen'!K$157</f>
        <v>0.26167119599068944</v>
      </c>
      <c r="L13" s="22">
        <f>'Sisend-Gen'!L$157</f>
        <v>0.26167119599068944</v>
      </c>
      <c r="M13" s="22">
        <f>'Sisend-Gen'!M$157</f>
        <v>0.26167119599068944</v>
      </c>
      <c r="N13" s="22">
        <f>'Sisend-Gen'!N$157</f>
        <v>0.26167119599068944</v>
      </c>
      <c r="O13" s="22">
        <f>'Sisend-Gen'!O$157</f>
        <v>0.26167119599068944</v>
      </c>
      <c r="P13" s="1" t="s">
        <v>96</v>
      </c>
    </row>
    <row r="14" spans="1:16">
      <c r="A14" s="1" t="s">
        <v>348</v>
      </c>
      <c r="B14" s="1"/>
      <c r="C14" s="1"/>
      <c r="D14" s="1"/>
      <c r="E14" s="1"/>
      <c r="F14" s="22">
        <f t="shared" ref="F14:O14" si="0">F12-F13</f>
        <v>1.3618474494801946</v>
      </c>
      <c r="G14" s="22">
        <f t="shared" si="0"/>
        <v>2.0280365222492334</v>
      </c>
      <c r="H14" s="22">
        <f t="shared" si="0"/>
        <v>2.396614382264632</v>
      </c>
      <c r="I14" s="22">
        <f t="shared" si="0"/>
        <v>2.396614382264632</v>
      </c>
      <c r="J14" s="22">
        <f t="shared" si="0"/>
        <v>2.396614382264632</v>
      </c>
      <c r="K14" s="22">
        <f t="shared" si="0"/>
        <v>2.396614382264632</v>
      </c>
      <c r="L14" s="22">
        <f t="shared" si="0"/>
        <v>2.396614382264632</v>
      </c>
      <c r="M14" s="22">
        <f t="shared" si="0"/>
        <v>2.396614382264632</v>
      </c>
      <c r="N14" s="22">
        <f t="shared" si="0"/>
        <v>2.396614382264632</v>
      </c>
      <c r="O14" s="22">
        <f t="shared" si="0"/>
        <v>2.396614382264632</v>
      </c>
      <c r="P14" s="1" t="s">
        <v>96</v>
      </c>
    </row>
    <row r="15" spans="1:16">
      <c r="A15" s="1"/>
      <c r="B15" s="1"/>
      <c r="C15" s="1"/>
      <c r="D15" s="1"/>
      <c r="E15" s="1"/>
      <c r="F15" s="1"/>
      <c r="G15" s="1"/>
      <c r="H15" s="1"/>
      <c r="I15" s="1"/>
      <c r="J15" s="1"/>
      <c r="K15" s="1"/>
      <c r="L15" s="1"/>
      <c r="M15" s="1"/>
      <c r="N15" s="1"/>
      <c r="O15" s="1"/>
      <c r="P15" s="1"/>
    </row>
    <row r="16" spans="1:16">
      <c r="A16" s="1" t="s">
        <v>404</v>
      </c>
      <c r="B16" s="1"/>
      <c r="C16" s="1"/>
      <c r="D16" s="1"/>
      <c r="E16" s="1"/>
      <c r="F16" s="22">
        <f>'Sisend-Gen'!F183</f>
        <v>75.599999999999994</v>
      </c>
      <c r="G16" s="22">
        <f>'Sisend-Gen'!G183</f>
        <v>75.599999999999994</v>
      </c>
      <c r="H16" s="22">
        <f>'Sisend-Gen'!H183</f>
        <v>75.599999999999994</v>
      </c>
      <c r="I16" s="22">
        <f>'Sisend-Gen'!I183</f>
        <v>75.599999999999994</v>
      </c>
      <c r="J16" s="22">
        <f>'Sisend-Gen'!J183</f>
        <v>75.599999999999994</v>
      </c>
      <c r="K16" s="22">
        <f>'Sisend-Gen'!K183</f>
        <v>75.599999999999994</v>
      </c>
      <c r="L16" s="22">
        <f>'Sisend-Gen'!L183</f>
        <v>75.599999999999994</v>
      </c>
      <c r="M16" s="22">
        <f>'Sisend-Gen'!M183</f>
        <v>75.599999999999994</v>
      </c>
      <c r="N16" s="22">
        <f>'Sisend-Gen'!N183</f>
        <v>75.599999999999994</v>
      </c>
      <c r="O16" s="22">
        <f>'Sisend-Gen'!O183</f>
        <v>75.599999999999994</v>
      </c>
      <c r="P16" s="1" t="s">
        <v>96</v>
      </c>
    </row>
    <row r="17" spans="1:16">
      <c r="A17" s="1" t="s">
        <v>350</v>
      </c>
      <c r="B17" s="1"/>
      <c r="C17" s="1"/>
      <c r="D17" s="1"/>
      <c r="E17" s="1"/>
      <c r="F17" s="30">
        <f t="shared" ref="F17:N17" si="1">F14/F16</f>
        <v>1.8013855151854427E-2</v>
      </c>
      <c r="G17" s="30">
        <f t="shared" si="1"/>
        <v>2.6825879923931661E-2</v>
      </c>
      <c r="H17" s="30">
        <f t="shared" si="1"/>
        <v>3.1701248442653866E-2</v>
      </c>
      <c r="I17" s="30">
        <f t="shared" si="1"/>
        <v>3.1701248442653866E-2</v>
      </c>
      <c r="J17" s="30">
        <f t="shared" si="1"/>
        <v>3.1701248442653866E-2</v>
      </c>
      <c r="K17" s="30">
        <f t="shared" si="1"/>
        <v>3.1701248442653866E-2</v>
      </c>
      <c r="L17" s="30">
        <f t="shared" si="1"/>
        <v>3.1701248442653866E-2</v>
      </c>
      <c r="M17" s="30">
        <f t="shared" si="1"/>
        <v>3.1701248442653866E-2</v>
      </c>
      <c r="N17" s="30">
        <f t="shared" si="1"/>
        <v>3.1701248442653866E-2</v>
      </c>
      <c r="O17" s="30">
        <f>O14/O16</f>
        <v>3.1701248442653866E-2</v>
      </c>
      <c r="P17" s="1"/>
    </row>
    <row r="18" spans="1:16">
      <c r="A18" s="1"/>
      <c r="B18" s="1"/>
      <c r="C18" s="1"/>
      <c r="D18" s="1"/>
      <c r="E18" s="1"/>
      <c r="F18" s="1"/>
      <c r="G18" s="1"/>
      <c r="H18" s="1"/>
      <c r="I18" s="1"/>
      <c r="J18" s="1"/>
      <c r="K18" s="1"/>
      <c r="L18" s="1"/>
      <c r="M18" s="1"/>
      <c r="N18" s="1"/>
      <c r="O18" s="1"/>
      <c r="P18" s="1"/>
    </row>
    <row r="19" spans="1:16">
      <c r="A19" s="1" t="s">
        <v>405</v>
      </c>
      <c r="B19" s="1"/>
      <c r="C19" s="1"/>
      <c r="D19" s="1"/>
      <c r="E19" s="1"/>
      <c r="F19" s="22">
        <f>'Sisend-Gen'!F$296</f>
        <v>-0.28000000000000003</v>
      </c>
      <c r="G19" s="22">
        <f>'Sisend-Gen'!G$296</f>
        <v>-0.28000000000000003</v>
      </c>
      <c r="H19" s="22">
        <f>'Sisend-Gen'!H$296</f>
        <v>-0.28000000000000003</v>
      </c>
      <c r="I19" s="22">
        <f>'Sisend-Gen'!I$296</f>
        <v>-0.28000000000000003</v>
      </c>
      <c r="J19" s="22">
        <f>'Sisend-Gen'!J$296</f>
        <v>-0.28000000000000003</v>
      </c>
      <c r="K19" s="22">
        <f>'Sisend-Gen'!K$296</f>
        <v>-0.28000000000000003</v>
      </c>
      <c r="L19" s="22">
        <f>'Sisend-Gen'!L$296</f>
        <v>-0.28000000000000003</v>
      </c>
      <c r="M19" s="22">
        <f>'Sisend-Gen'!M$296</f>
        <v>-0.28000000000000003</v>
      </c>
      <c r="N19" s="22">
        <f>'Sisend-Gen'!N$296</f>
        <v>-0.28000000000000003</v>
      </c>
      <c r="O19" s="22">
        <f>'Sisend-Gen'!O$296</f>
        <v>-0.28000000000000003</v>
      </c>
      <c r="P19" s="1"/>
    </row>
    <row r="20" spans="1:16">
      <c r="A20" s="1" t="s">
        <v>352</v>
      </c>
      <c r="B20" s="1"/>
      <c r="C20" s="1"/>
      <c r="D20" s="1"/>
      <c r="E20" s="1"/>
      <c r="F20" s="31">
        <f t="shared" ref="F20:O20" si="2">F17*F19</f>
        <v>-5.0438794425192402E-3</v>
      </c>
      <c r="G20" s="31">
        <f t="shared" si="2"/>
        <v>-7.5112463787008659E-3</v>
      </c>
      <c r="H20" s="31">
        <f t="shared" si="2"/>
        <v>-8.8763495639430836E-3</v>
      </c>
      <c r="I20" s="31">
        <f t="shared" si="2"/>
        <v>-8.8763495639430836E-3</v>
      </c>
      <c r="J20" s="31">
        <f t="shared" si="2"/>
        <v>-8.8763495639430836E-3</v>
      </c>
      <c r="K20" s="31">
        <f t="shared" si="2"/>
        <v>-8.8763495639430836E-3</v>
      </c>
      <c r="L20" s="31">
        <f t="shared" si="2"/>
        <v>-8.8763495639430836E-3</v>
      </c>
      <c r="M20" s="31">
        <f t="shared" si="2"/>
        <v>-8.8763495639430836E-3</v>
      </c>
      <c r="N20" s="31">
        <f t="shared" si="2"/>
        <v>-8.8763495639430836E-3</v>
      </c>
      <c r="O20" s="31">
        <f t="shared" si="2"/>
        <v>-8.8763495639430836E-3</v>
      </c>
      <c r="P20" s="1"/>
    </row>
    <row r="21" spans="1:16">
      <c r="A21" s="1"/>
      <c r="B21" s="1"/>
      <c r="C21" s="1"/>
      <c r="D21" s="1"/>
      <c r="E21" s="1"/>
      <c r="F21" s="1"/>
      <c r="G21" s="1"/>
      <c r="H21" s="1"/>
      <c r="I21" s="1"/>
      <c r="J21" s="1"/>
      <c r="K21" s="1"/>
      <c r="L21" s="1"/>
      <c r="M21" s="1"/>
      <c r="N21" s="1"/>
      <c r="O21" s="1"/>
      <c r="P21" s="1"/>
    </row>
    <row r="22" spans="1:16">
      <c r="A22" s="1" t="s">
        <v>406</v>
      </c>
      <c r="B22" s="1"/>
      <c r="C22" s="1"/>
      <c r="D22" s="1"/>
      <c r="E22" s="1"/>
      <c r="F22" s="22">
        <f>'Sisend-Gen'!F$68</f>
        <v>3750000</v>
      </c>
      <c r="G22" s="22">
        <f>'Sisend-Gen'!G$68</f>
        <v>3750000</v>
      </c>
      <c r="H22" s="22">
        <f>'Sisend-Gen'!H$68</f>
        <v>3750000</v>
      </c>
      <c r="I22" s="22">
        <f>'Sisend-Gen'!I$68</f>
        <v>3750000</v>
      </c>
      <c r="J22" s="22">
        <f>'Sisend-Gen'!J$68</f>
        <v>3750000</v>
      </c>
      <c r="K22" s="22">
        <f>'Sisend-Gen'!K$68</f>
        <v>3750000</v>
      </c>
      <c r="L22" s="22">
        <f>'Sisend-Gen'!L$68</f>
        <v>3750000</v>
      </c>
      <c r="M22" s="22">
        <f>'Sisend-Gen'!M$68</f>
        <v>3750000</v>
      </c>
      <c r="N22" s="22">
        <f>'Sisend-Gen'!N$68</f>
        <v>3750000</v>
      </c>
      <c r="O22" s="22">
        <f>'Sisend-Gen'!O$68</f>
        <v>3750000</v>
      </c>
      <c r="P22" s="1" t="s">
        <v>40</v>
      </c>
    </row>
    <row r="23" spans="1:16">
      <c r="A23" s="1" t="s">
        <v>407</v>
      </c>
      <c r="B23" s="1"/>
      <c r="C23" s="1"/>
      <c r="D23" s="1"/>
      <c r="E23" s="1"/>
      <c r="F23" s="22">
        <f t="shared" ref="F23:O23" si="3">F22/(1+F20)</f>
        <v>3769010.434247944</v>
      </c>
      <c r="G23" s="22">
        <f t="shared" si="3"/>
        <v>3778380.3456889102</v>
      </c>
      <c r="H23" s="22">
        <f t="shared" si="3"/>
        <v>3783584.4178979504</v>
      </c>
      <c r="I23" s="22">
        <f t="shared" si="3"/>
        <v>3783584.4178979504</v>
      </c>
      <c r="J23" s="22">
        <f t="shared" si="3"/>
        <v>3783584.4178979504</v>
      </c>
      <c r="K23" s="22">
        <f t="shared" si="3"/>
        <v>3783584.4178979504</v>
      </c>
      <c r="L23" s="22">
        <f t="shared" si="3"/>
        <v>3783584.4178979504</v>
      </c>
      <c r="M23" s="22">
        <f t="shared" si="3"/>
        <v>3783584.4178979504</v>
      </c>
      <c r="N23" s="22">
        <f t="shared" si="3"/>
        <v>3783584.4178979504</v>
      </c>
      <c r="O23" s="22">
        <f t="shared" si="3"/>
        <v>3783584.4178979504</v>
      </c>
      <c r="P23" s="1" t="s">
        <v>40</v>
      </c>
    </row>
    <row r="24" spans="1:16">
      <c r="A24" s="14" t="s">
        <v>355</v>
      </c>
      <c r="B24" s="14"/>
      <c r="C24" s="14"/>
      <c r="D24" s="14"/>
      <c r="E24" s="14"/>
      <c r="F24" s="32">
        <f t="shared" ref="F24:O24" si="4">F23-F22</f>
        <v>19010.434247944038</v>
      </c>
      <c r="G24" s="32">
        <f t="shared" si="4"/>
        <v>28380.345688910224</v>
      </c>
      <c r="H24" s="32">
        <f t="shared" si="4"/>
        <v>33584.417897950392</v>
      </c>
      <c r="I24" s="32">
        <f t="shared" si="4"/>
        <v>33584.417897950392</v>
      </c>
      <c r="J24" s="32">
        <f t="shared" si="4"/>
        <v>33584.417897950392</v>
      </c>
      <c r="K24" s="32">
        <f t="shared" si="4"/>
        <v>33584.417897950392</v>
      </c>
      <c r="L24" s="32">
        <f t="shared" si="4"/>
        <v>33584.417897950392</v>
      </c>
      <c r="M24" s="32">
        <f t="shared" si="4"/>
        <v>33584.417897950392</v>
      </c>
      <c r="N24" s="32">
        <f t="shared" si="4"/>
        <v>33584.417897950392</v>
      </c>
      <c r="O24" s="32">
        <f t="shared" si="4"/>
        <v>33584.417897950392</v>
      </c>
      <c r="P24" s="1" t="s">
        <v>40</v>
      </c>
    </row>
    <row r="25" spans="1:16">
      <c r="A25" s="1"/>
      <c r="B25" s="1"/>
      <c r="C25" s="1"/>
      <c r="D25" s="1"/>
      <c r="E25" s="1"/>
      <c r="F25" s="1"/>
      <c r="G25" s="1"/>
      <c r="H25" s="1"/>
      <c r="I25" s="1"/>
      <c r="J25" s="1"/>
      <c r="K25" s="1"/>
      <c r="L25" s="1"/>
      <c r="M25" s="1"/>
      <c r="N25" s="1"/>
      <c r="O25" s="1"/>
      <c r="P25" s="1"/>
    </row>
    <row r="26" spans="1:16">
      <c r="A26" s="14" t="s">
        <v>408</v>
      </c>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 t="s">
        <v>346</v>
      </c>
      <c r="B28" s="1"/>
      <c r="C28" s="1"/>
      <c r="D28" s="1"/>
      <c r="E28" s="1"/>
      <c r="F28" s="22">
        <f>'Sisend-Gen'!F$134</f>
        <v>1.6235186454708841</v>
      </c>
      <c r="G28" s="22">
        <f>'Sisend-Gen'!G$134</f>
        <v>2.289707718239923</v>
      </c>
      <c r="H28" s="22">
        <f>'Sisend-Gen'!H$134</f>
        <v>2.6582855782553212</v>
      </c>
      <c r="I28" s="22">
        <f>'Sisend-Gen'!I$134</f>
        <v>2.6582855782553212</v>
      </c>
      <c r="J28" s="22">
        <f>'Sisend-Gen'!J$134</f>
        <v>2.6582855782553212</v>
      </c>
      <c r="K28" s="22">
        <f>'Sisend-Gen'!K$134</f>
        <v>2.6582855782553212</v>
      </c>
      <c r="L28" s="22">
        <f>'Sisend-Gen'!L$134</f>
        <v>2.6582855782553212</v>
      </c>
      <c r="M28" s="22">
        <f>'Sisend-Gen'!M$134</f>
        <v>2.6582855782553212</v>
      </c>
      <c r="N28" s="22">
        <f>'Sisend-Gen'!N$134</f>
        <v>2.6582855782553212</v>
      </c>
      <c r="O28" s="22">
        <f>'Sisend-Gen'!O$134</f>
        <v>2.6582855782553212</v>
      </c>
      <c r="P28" s="1" t="s">
        <v>96</v>
      </c>
    </row>
    <row r="29" spans="1:16">
      <c r="A29" s="1" t="s">
        <v>347</v>
      </c>
      <c r="B29" s="1"/>
      <c r="C29" s="1"/>
      <c r="D29" s="1"/>
      <c r="E29" s="1"/>
      <c r="F29" s="22">
        <f>'Sisend-Gen'!F$157</f>
        <v>0.26167119599068944</v>
      </c>
      <c r="G29" s="22">
        <f>'Sisend-Gen'!G$157</f>
        <v>0.26167119599068944</v>
      </c>
      <c r="H29" s="22">
        <f>'Sisend-Gen'!H$157</f>
        <v>0.26167119599068944</v>
      </c>
      <c r="I29" s="22">
        <f>'Sisend-Gen'!I$157</f>
        <v>0.26167119599068944</v>
      </c>
      <c r="J29" s="22">
        <f>'Sisend-Gen'!J$157</f>
        <v>0.26167119599068944</v>
      </c>
      <c r="K29" s="22">
        <f>'Sisend-Gen'!K$157</f>
        <v>0.26167119599068944</v>
      </c>
      <c r="L29" s="22">
        <f>'Sisend-Gen'!L$157</f>
        <v>0.26167119599068944</v>
      </c>
      <c r="M29" s="22">
        <f>'Sisend-Gen'!M$157</f>
        <v>0.26167119599068944</v>
      </c>
      <c r="N29" s="22">
        <f>'Sisend-Gen'!N$157</f>
        <v>0.26167119599068944</v>
      </c>
      <c r="O29" s="22">
        <f>'Sisend-Gen'!O$157</f>
        <v>0.26167119599068944</v>
      </c>
      <c r="P29" s="1" t="s">
        <v>96</v>
      </c>
    </row>
    <row r="30" spans="1:16">
      <c r="A30" s="1" t="s">
        <v>348</v>
      </c>
      <c r="B30" s="1"/>
      <c r="C30" s="1"/>
      <c r="D30" s="1"/>
      <c r="E30" s="1"/>
      <c r="F30" s="22">
        <f t="shared" ref="F30:O30" si="5">F28-F29</f>
        <v>1.3618474494801946</v>
      </c>
      <c r="G30" s="22">
        <f t="shared" si="5"/>
        <v>2.0280365222492334</v>
      </c>
      <c r="H30" s="22">
        <f t="shared" si="5"/>
        <v>2.396614382264632</v>
      </c>
      <c r="I30" s="22">
        <f t="shared" si="5"/>
        <v>2.396614382264632</v>
      </c>
      <c r="J30" s="22">
        <f t="shared" si="5"/>
        <v>2.396614382264632</v>
      </c>
      <c r="K30" s="22">
        <f t="shared" si="5"/>
        <v>2.396614382264632</v>
      </c>
      <c r="L30" s="22">
        <f t="shared" si="5"/>
        <v>2.396614382264632</v>
      </c>
      <c r="M30" s="22">
        <f t="shared" si="5"/>
        <v>2.396614382264632</v>
      </c>
      <c r="N30" s="22">
        <f t="shared" si="5"/>
        <v>2.396614382264632</v>
      </c>
      <c r="O30" s="22">
        <f t="shared" si="5"/>
        <v>2.396614382264632</v>
      </c>
      <c r="P30" s="1" t="s">
        <v>96</v>
      </c>
    </row>
    <row r="31" spans="1:16">
      <c r="A31" s="1"/>
      <c r="B31" s="1"/>
      <c r="C31" s="1"/>
      <c r="D31" s="1"/>
      <c r="E31" s="1"/>
      <c r="F31" s="1"/>
      <c r="G31" s="1"/>
      <c r="H31" s="1"/>
      <c r="I31" s="1"/>
      <c r="J31" s="1"/>
      <c r="K31" s="1"/>
      <c r="L31" s="1"/>
      <c r="M31" s="1"/>
      <c r="N31" s="1"/>
      <c r="O31" s="1"/>
      <c r="P31" s="1"/>
    </row>
    <row r="32" spans="1:16">
      <c r="A32" s="1" t="s">
        <v>409</v>
      </c>
      <c r="B32" s="1"/>
      <c r="C32" s="1"/>
      <c r="D32" s="1"/>
      <c r="E32" s="1"/>
      <c r="F32" s="22">
        <f>'Sisend-Gen'!F185</f>
        <v>78.012</v>
      </c>
      <c r="G32" s="22">
        <f>'Sisend-Gen'!G185</f>
        <v>78.012</v>
      </c>
      <c r="H32" s="22">
        <f>'Sisend-Gen'!H185</f>
        <v>78.012</v>
      </c>
      <c r="I32" s="22">
        <f>'Sisend-Gen'!I185</f>
        <v>78.012</v>
      </c>
      <c r="J32" s="22">
        <f>'Sisend-Gen'!J185</f>
        <v>78.012</v>
      </c>
      <c r="K32" s="22">
        <f>'Sisend-Gen'!K185</f>
        <v>78.012</v>
      </c>
      <c r="L32" s="22">
        <f>'Sisend-Gen'!L185</f>
        <v>78.012</v>
      </c>
      <c r="M32" s="22">
        <f>'Sisend-Gen'!M185</f>
        <v>78.012</v>
      </c>
      <c r="N32" s="22">
        <f>'Sisend-Gen'!N185</f>
        <v>78.012</v>
      </c>
      <c r="O32" s="22">
        <f>'Sisend-Gen'!O185</f>
        <v>78.012</v>
      </c>
      <c r="P32" s="1" t="s">
        <v>96</v>
      </c>
    </row>
    <row r="33" spans="1:16">
      <c r="A33" s="1" t="s">
        <v>350</v>
      </c>
      <c r="B33" s="1"/>
      <c r="C33" s="1"/>
      <c r="D33" s="1"/>
      <c r="E33" s="1"/>
      <c r="F33" s="30">
        <f t="shared" ref="F33:O33" si="6">F30/F32</f>
        <v>1.7456897009180568E-2</v>
      </c>
      <c r="G33" s="30">
        <f t="shared" si="6"/>
        <v>2.5996468777229571E-2</v>
      </c>
      <c r="H33" s="30">
        <f t="shared" si="6"/>
        <v>3.0721099090712096E-2</v>
      </c>
      <c r="I33" s="30">
        <f t="shared" si="6"/>
        <v>3.0721099090712096E-2</v>
      </c>
      <c r="J33" s="30">
        <f t="shared" si="6"/>
        <v>3.0721099090712096E-2</v>
      </c>
      <c r="K33" s="30">
        <f t="shared" si="6"/>
        <v>3.0721099090712096E-2</v>
      </c>
      <c r="L33" s="30">
        <f t="shared" si="6"/>
        <v>3.0721099090712096E-2</v>
      </c>
      <c r="M33" s="30">
        <f t="shared" si="6"/>
        <v>3.0721099090712096E-2</v>
      </c>
      <c r="N33" s="30">
        <f t="shared" si="6"/>
        <v>3.0721099090712096E-2</v>
      </c>
      <c r="O33" s="30">
        <f t="shared" si="6"/>
        <v>3.0721099090712096E-2</v>
      </c>
      <c r="P33" s="1"/>
    </row>
    <row r="34" spans="1:16">
      <c r="A34" s="1"/>
      <c r="B34" s="1"/>
      <c r="C34" s="1"/>
      <c r="D34" s="1"/>
      <c r="E34" s="1"/>
      <c r="F34" s="1"/>
      <c r="G34" s="1"/>
      <c r="H34" s="1"/>
      <c r="I34" s="1"/>
      <c r="J34" s="1"/>
      <c r="K34" s="1"/>
      <c r="L34" s="1"/>
      <c r="M34" s="1"/>
      <c r="N34" s="1"/>
      <c r="O34" s="1"/>
      <c r="P34" s="1"/>
    </row>
    <row r="35" spans="1:16">
      <c r="A35" s="1" t="s">
        <v>405</v>
      </c>
      <c r="B35" s="1"/>
      <c r="C35" s="1"/>
      <c r="D35" s="1"/>
      <c r="E35" s="1"/>
      <c r="F35" s="22">
        <f>'Sisend-Gen'!F$296</f>
        <v>-0.28000000000000003</v>
      </c>
      <c r="G35" s="22">
        <f>'Sisend-Gen'!G$296</f>
        <v>-0.28000000000000003</v>
      </c>
      <c r="H35" s="22">
        <f>'Sisend-Gen'!H$296</f>
        <v>-0.28000000000000003</v>
      </c>
      <c r="I35" s="22">
        <f>'Sisend-Gen'!I$296</f>
        <v>-0.28000000000000003</v>
      </c>
      <c r="J35" s="22">
        <f>'Sisend-Gen'!J$296</f>
        <v>-0.28000000000000003</v>
      </c>
      <c r="K35" s="22">
        <f>'Sisend-Gen'!K$296</f>
        <v>-0.28000000000000003</v>
      </c>
      <c r="L35" s="22">
        <f>'Sisend-Gen'!L$296</f>
        <v>-0.28000000000000003</v>
      </c>
      <c r="M35" s="22">
        <f>'Sisend-Gen'!M$296</f>
        <v>-0.28000000000000003</v>
      </c>
      <c r="N35" s="22">
        <f>'Sisend-Gen'!N$296</f>
        <v>-0.28000000000000003</v>
      </c>
      <c r="O35" s="22">
        <f>'Sisend-Gen'!O$296</f>
        <v>-0.28000000000000003</v>
      </c>
      <c r="P35" s="1"/>
    </row>
    <row r="36" spans="1:16">
      <c r="A36" s="1" t="s">
        <v>352</v>
      </c>
      <c r="B36" s="1"/>
      <c r="C36" s="1"/>
      <c r="D36" s="1"/>
      <c r="E36" s="1"/>
      <c r="F36" s="31">
        <f t="shared" ref="F36:O36" si="7">F33*F35</f>
        <v>-4.8879311625705593E-3</v>
      </c>
      <c r="G36" s="31">
        <f t="shared" si="7"/>
        <v>-7.2790112576242806E-3</v>
      </c>
      <c r="H36" s="31">
        <f t="shared" si="7"/>
        <v>-8.601907745399387E-3</v>
      </c>
      <c r="I36" s="31">
        <f t="shared" si="7"/>
        <v>-8.601907745399387E-3</v>
      </c>
      <c r="J36" s="31">
        <f t="shared" si="7"/>
        <v>-8.601907745399387E-3</v>
      </c>
      <c r="K36" s="31">
        <f t="shared" si="7"/>
        <v>-8.601907745399387E-3</v>
      </c>
      <c r="L36" s="31">
        <f t="shared" si="7"/>
        <v>-8.601907745399387E-3</v>
      </c>
      <c r="M36" s="31">
        <f t="shared" si="7"/>
        <v>-8.601907745399387E-3</v>
      </c>
      <c r="N36" s="31">
        <f t="shared" si="7"/>
        <v>-8.601907745399387E-3</v>
      </c>
      <c r="O36" s="31">
        <f t="shared" si="7"/>
        <v>-8.601907745399387E-3</v>
      </c>
      <c r="P36" s="1"/>
    </row>
    <row r="37" spans="1:16">
      <c r="A37" s="1"/>
      <c r="B37" s="1"/>
      <c r="C37" s="1"/>
      <c r="D37" s="1"/>
      <c r="E37" s="1"/>
      <c r="F37" s="1"/>
      <c r="G37" s="1"/>
      <c r="H37" s="1"/>
      <c r="I37" s="1"/>
      <c r="J37" s="1"/>
      <c r="K37" s="1"/>
      <c r="L37" s="1"/>
      <c r="M37" s="1"/>
      <c r="N37" s="1"/>
      <c r="O37" s="1"/>
      <c r="P37" s="1"/>
    </row>
    <row r="38" spans="1:16">
      <c r="A38" s="1" t="s">
        <v>410</v>
      </c>
      <c r="B38" s="1"/>
      <c r="C38" s="1"/>
      <c r="D38" s="1"/>
      <c r="E38" s="1"/>
      <c r="F38" s="22">
        <f>'Sisend-Gen'!F$70</f>
        <v>4375000</v>
      </c>
      <c r="G38" s="22">
        <f>'Sisend-Gen'!G$70</f>
        <v>4375000</v>
      </c>
      <c r="H38" s="22">
        <f>'Sisend-Gen'!H$70</f>
        <v>4375000</v>
      </c>
      <c r="I38" s="22">
        <f>'Sisend-Gen'!I$70</f>
        <v>4375000</v>
      </c>
      <c r="J38" s="22">
        <f>'Sisend-Gen'!J$70</f>
        <v>4375000</v>
      </c>
      <c r="K38" s="22">
        <f>'Sisend-Gen'!K$70</f>
        <v>4375000</v>
      </c>
      <c r="L38" s="22">
        <f>'Sisend-Gen'!L$70</f>
        <v>4375000</v>
      </c>
      <c r="M38" s="22">
        <f>'Sisend-Gen'!M$70</f>
        <v>4375000</v>
      </c>
      <c r="N38" s="22">
        <f>'Sisend-Gen'!N$70</f>
        <v>4375000</v>
      </c>
      <c r="O38" s="22">
        <f>'Sisend-Gen'!O$70</f>
        <v>4375000</v>
      </c>
      <c r="P38" s="1" t="s">
        <v>40</v>
      </c>
    </row>
    <row r="39" spans="1:16">
      <c r="A39" s="1" t="s">
        <v>407</v>
      </c>
      <c r="B39" s="1"/>
      <c r="C39" s="1"/>
      <c r="D39" s="1"/>
      <c r="E39" s="1"/>
      <c r="F39" s="22">
        <f t="shared" ref="F39:O39" si="8">F38/(1+F36)</f>
        <v>4396489.7392021678</v>
      </c>
      <c r="G39" s="22">
        <f t="shared" si="8"/>
        <v>4407079.1789568691</v>
      </c>
      <c r="H39" s="22">
        <f t="shared" si="8"/>
        <v>4412959.8737178706</v>
      </c>
      <c r="I39" s="22">
        <f t="shared" si="8"/>
        <v>4412959.8737178706</v>
      </c>
      <c r="J39" s="22">
        <f t="shared" si="8"/>
        <v>4412959.8737178706</v>
      </c>
      <c r="K39" s="22">
        <f t="shared" si="8"/>
        <v>4412959.8737178706</v>
      </c>
      <c r="L39" s="22">
        <f t="shared" si="8"/>
        <v>4412959.8737178706</v>
      </c>
      <c r="M39" s="22">
        <f t="shared" si="8"/>
        <v>4412959.8737178706</v>
      </c>
      <c r="N39" s="22">
        <f t="shared" si="8"/>
        <v>4412959.8737178706</v>
      </c>
      <c r="O39" s="22">
        <f t="shared" si="8"/>
        <v>4412959.8737178706</v>
      </c>
      <c r="P39" s="1" t="s">
        <v>40</v>
      </c>
    </row>
    <row r="40" spans="1:16">
      <c r="A40" s="14" t="s">
        <v>355</v>
      </c>
      <c r="B40" s="14"/>
      <c r="C40" s="14"/>
      <c r="D40" s="14"/>
      <c r="E40" s="14"/>
      <c r="F40" s="32">
        <f t="shared" ref="F40:O40" si="9">F39-F38</f>
        <v>21489.739202167839</v>
      </c>
      <c r="G40" s="32">
        <f t="shared" si="9"/>
        <v>32079.178956869058</v>
      </c>
      <c r="H40" s="32">
        <f t="shared" si="9"/>
        <v>37959.873717870563</v>
      </c>
      <c r="I40" s="32">
        <f t="shared" si="9"/>
        <v>37959.873717870563</v>
      </c>
      <c r="J40" s="32">
        <f t="shared" si="9"/>
        <v>37959.873717870563</v>
      </c>
      <c r="K40" s="32">
        <f t="shared" si="9"/>
        <v>37959.873717870563</v>
      </c>
      <c r="L40" s="32">
        <f t="shared" si="9"/>
        <v>37959.873717870563</v>
      </c>
      <c r="M40" s="32">
        <f t="shared" si="9"/>
        <v>37959.873717870563</v>
      </c>
      <c r="N40" s="32">
        <f t="shared" si="9"/>
        <v>37959.873717870563</v>
      </c>
      <c r="O40" s="32">
        <f t="shared" si="9"/>
        <v>37959.873717870563</v>
      </c>
      <c r="P40" s="1" t="s">
        <v>40</v>
      </c>
    </row>
    <row r="41" spans="1:16">
      <c r="A41" s="1"/>
      <c r="B41" s="1"/>
      <c r="C41" s="1"/>
      <c r="D41" s="1"/>
      <c r="E41" s="1"/>
      <c r="F41" s="1"/>
      <c r="G41" s="1"/>
      <c r="H41" s="1"/>
      <c r="I41" s="1"/>
      <c r="J41" s="1"/>
      <c r="K41" s="1"/>
      <c r="L41" s="1"/>
      <c r="M41" s="1"/>
      <c r="N41" s="1"/>
      <c r="O41" s="1"/>
      <c r="P41" s="1"/>
    </row>
    <row r="42" spans="1:16">
      <c r="A42" s="14" t="s">
        <v>156</v>
      </c>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4" t="s">
        <v>67</v>
      </c>
      <c r="B44" s="1"/>
      <c r="C44" s="1"/>
      <c r="D44" s="1"/>
      <c r="E44" s="1"/>
      <c r="F44" s="1"/>
      <c r="G44" s="1"/>
      <c r="H44" s="1"/>
      <c r="I44" s="1"/>
      <c r="J44" s="1"/>
      <c r="K44" s="1"/>
      <c r="L44" s="1"/>
      <c r="M44" s="1"/>
      <c r="N44" s="1"/>
      <c r="O44" s="1"/>
      <c r="P44" s="1"/>
    </row>
    <row r="45" spans="1:16">
      <c r="A45" s="1"/>
      <c r="B45" s="1"/>
      <c r="C45" s="1"/>
      <c r="D45" s="1"/>
      <c r="E45" s="1"/>
      <c r="F45" s="1"/>
      <c r="G45" s="1"/>
      <c r="H45" s="1"/>
      <c r="I45" s="1"/>
      <c r="J45" s="1"/>
      <c r="K45" s="1"/>
      <c r="L45" s="1"/>
      <c r="M45" s="1"/>
      <c r="N45" s="1"/>
      <c r="O45" s="1"/>
      <c r="P45" s="1"/>
    </row>
    <row r="46" spans="1:16">
      <c r="A46" s="1" t="s">
        <v>360</v>
      </c>
      <c r="B46" s="1"/>
      <c r="C46" s="1"/>
      <c r="D46" s="1"/>
      <c r="E46" s="1"/>
      <c r="F46" s="22">
        <f>'Sisend-Gen'!F$227</f>
        <v>12.600000000000001</v>
      </c>
      <c r="G46" s="22">
        <f>'Sisend-Gen'!G$227</f>
        <v>12.600000000000001</v>
      </c>
      <c r="H46" s="22">
        <f>'Sisend-Gen'!H$227</f>
        <v>12.600000000000001</v>
      </c>
      <c r="I46" s="22">
        <f>'Sisend-Gen'!I$227</f>
        <v>12.600000000000001</v>
      </c>
      <c r="J46" s="22">
        <f>'Sisend-Gen'!J$227</f>
        <v>12.600000000000001</v>
      </c>
      <c r="K46" s="22">
        <f>'Sisend-Gen'!K$227</f>
        <v>12.600000000000001</v>
      </c>
      <c r="L46" s="22">
        <f>'Sisend-Gen'!L$227</f>
        <v>12.600000000000001</v>
      </c>
      <c r="M46" s="22">
        <f>'Sisend-Gen'!M$227</f>
        <v>12.600000000000001</v>
      </c>
      <c r="N46" s="22">
        <f>'Sisend-Gen'!N$227</f>
        <v>12.600000000000001</v>
      </c>
      <c r="O46" s="22">
        <f>'Sisend-Gen'!O$227</f>
        <v>12.600000000000001</v>
      </c>
      <c r="P46" s="1" t="s">
        <v>96</v>
      </c>
    </row>
    <row r="47" spans="1:16">
      <c r="A47" s="1" t="s">
        <v>347</v>
      </c>
      <c r="B47" s="1"/>
      <c r="C47" s="1"/>
      <c r="D47" s="1"/>
      <c r="E47" s="1"/>
      <c r="F47" s="22">
        <f>'Sisend-Gen'!F$269</f>
        <v>3.1500000000000004</v>
      </c>
      <c r="G47" s="22">
        <f>'Sisend-Gen'!G$269</f>
        <v>3.1500000000000004</v>
      </c>
      <c r="H47" s="22">
        <f>'Sisend-Gen'!H$269</f>
        <v>3.1500000000000004</v>
      </c>
      <c r="I47" s="22">
        <f>'Sisend-Gen'!I$269</f>
        <v>3.1500000000000004</v>
      </c>
      <c r="J47" s="22">
        <f>'Sisend-Gen'!J$269</f>
        <v>3.1500000000000004</v>
      </c>
      <c r="K47" s="22">
        <f>'Sisend-Gen'!K$269</f>
        <v>3.1500000000000004</v>
      </c>
      <c r="L47" s="22">
        <f>'Sisend-Gen'!L$269</f>
        <v>3.1500000000000004</v>
      </c>
      <c r="M47" s="22">
        <f>'Sisend-Gen'!M$269</f>
        <v>3.1500000000000004</v>
      </c>
      <c r="N47" s="22">
        <f>'Sisend-Gen'!N$269</f>
        <v>3.1500000000000004</v>
      </c>
      <c r="O47" s="22">
        <f>'Sisend-Gen'!O$269</f>
        <v>3.1500000000000004</v>
      </c>
      <c r="P47" s="1" t="s">
        <v>96</v>
      </c>
    </row>
    <row r="48" spans="1:16">
      <c r="A48" s="1" t="s">
        <v>361</v>
      </c>
      <c r="B48" s="1"/>
      <c r="C48" s="1"/>
      <c r="D48" s="1"/>
      <c r="E48" s="1"/>
      <c r="F48" s="22">
        <f t="shared" ref="F48:O48" si="10">F46-F47</f>
        <v>9.4500000000000011</v>
      </c>
      <c r="G48" s="22">
        <f t="shared" si="10"/>
        <v>9.4500000000000011</v>
      </c>
      <c r="H48" s="22">
        <f t="shared" si="10"/>
        <v>9.4500000000000011</v>
      </c>
      <c r="I48" s="22">
        <f t="shared" si="10"/>
        <v>9.4500000000000011</v>
      </c>
      <c r="J48" s="22">
        <f t="shared" si="10"/>
        <v>9.4500000000000011</v>
      </c>
      <c r="K48" s="22">
        <f t="shared" si="10"/>
        <v>9.4500000000000011</v>
      </c>
      <c r="L48" s="22">
        <f t="shared" si="10"/>
        <v>9.4500000000000011</v>
      </c>
      <c r="M48" s="22">
        <f t="shared" si="10"/>
        <v>9.4500000000000011</v>
      </c>
      <c r="N48" s="22">
        <f t="shared" si="10"/>
        <v>9.4500000000000011</v>
      </c>
      <c r="O48" s="22">
        <f t="shared" si="10"/>
        <v>9.4500000000000011</v>
      </c>
      <c r="P48" s="1" t="s">
        <v>96</v>
      </c>
    </row>
    <row r="49" spans="1:16">
      <c r="A49" s="1"/>
      <c r="B49" s="1"/>
      <c r="C49" s="1"/>
      <c r="D49" s="1"/>
      <c r="E49" s="1"/>
      <c r="F49" s="1"/>
      <c r="G49" s="1"/>
      <c r="H49" s="1"/>
      <c r="I49" s="1"/>
      <c r="J49" s="1"/>
      <c r="K49" s="1"/>
      <c r="L49" s="1"/>
      <c r="M49" s="1"/>
      <c r="N49" s="1"/>
      <c r="O49" s="1"/>
      <c r="P49" s="1"/>
    </row>
    <row r="50" spans="1:16">
      <c r="A50" s="1" t="s">
        <v>404</v>
      </c>
      <c r="B50" s="1"/>
      <c r="C50" s="1"/>
      <c r="D50" s="1"/>
      <c r="E50" s="1"/>
      <c r="F50" s="22">
        <f>'Sisend-Gen'!F183</f>
        <v>75.599999999999994</v>
      </c>
      <c r="G50" s="22">
        <f>'Sisend-Gen'!G183</f>
        <v>75.599999999999994</v>
      </c>
      <c r="H50" s="22">
        <f>'Sisend-Gen'!H183</f>
        <v>75.599999999999994</v>
      </c>
      <c r="I50" s="22">
        <f>'Sisend-Gen'!I183</f>
        <v>75.599999999999994</v>
      </c>
      <c r="J50" s="22">
        <f>'Sisend-Gen'!J183</f>
        <v>75.599999999999994</v>
      </c>
      <c r="K50" s="22">
        <f>'Sisend-Gen'!K183</f>
        <v>75.599999999999994</v>
      </c>
      <c r="L50" s="22">
        <f>'Sisend-Gen'!L183</f>
        <v>75.599999999999994</v>
      </c>
      <c r="M50" s="22">
        <f>'Sisend-Gen'!M183</f>
        <v>75.599999999999994</v>
      </c>
      <c r="N50" s="22">
        <f>'Sisend-Gen'!N183</f>
        <v>75.599999999999994</v>
      </c>
      <c r="O50" s="22">
        <f>'Sisend-Gen'!O183</f>
        <v>75.599999999999994</v>
      </c>
      <c r="P50" s="1" t="s">
        <v>96</v>
      </c>
    </row>
    <row r="51" spans="1:16">
      <c r="A51" s="1" t="s">
        <v>350</v>
      </c>
      <c r="B51" s="1"/>
      <c r="C51" s="1"/>
      <c r="D51" s="1"/>
      <c r="E51" s="1"/>
      <c r="F51" s="19">
        <f t="shared" ref="F51:O51" si="11">F48/F50</f>
        <v>0.12500000000000003</v>
      </c>
      <c r="G51" s="19">
        <f t="shared" si="11"/>
        <v>0.12500000000000003</v>
      </c>
      <c r="H51" s="19">
        <f t="shared" si="11"/>
        <v>0.12500000000000003</v>
      </c>
      <c r="I51" s="19">
        <f t="shared" si="11"/>
        <v>0.12500000000000003</v>
      </c>
      <c r="J51" s="19">
        <f t="shared" si="11"/>
        <v>0.12500000000000003</v>
      </c>
      <c r="K51" s="19">
        <f t="shared" si="11"/>
        <v>0.12500000000000003</v>
      </c>
      <c r="L51" s="19">
        <f t="shared" si="11"/>
        <v>0.12500000000000003</v>
      </c>
      <c r="M51" s="19">
        <f t="shared" si="11"/>
        <v>0.12500000000000003</v>
      </c>
      <c r="N51" s="19">
        <f t="shared" si="11"/>
        <v>0.12500000000000003</v>
      </c>
      <c r="O51" s="19">
        <f t="shared" si="11"/>
        <v>0.12500000000000003</v>
      </c>
      <c r="P51" s="1"/>
    </row>
    <row r="52" spans="1:16">
      <c r="A52" s="1"/>
      <c r="B52" s="1"/>
      <c r="C52" s="1"/>
      <c r="D52" s="1"/>
      <c r="E52" s="1"/>
      <c r="F52" s="1"/>
      <c r="G52" s="1"/>
      <c r="H52" s="1"/>
      <c r="I52" s="1"/>
      <c r="J52" s="1"/>
      <c r="K52" s="1"/>
      <c r="L52" s="1"/>
      <c r="M52" s="1"/>
      <c r="N52" s="1"/>
      <c r="O52" s="1"/>
      <c r="P52" s="1"/>
    </row>
    <row r="53" spans="1:16">
      <c r="A53" s="1" t="s">
        <v>405</v>
      </c>
      <c r="B53" s="1"/>
      <c r="C53" s="1"/>
      <c r="D53" s="1"/>
      <c r="E53" s="1"/>
      <c r="F53" s="22">
        <f>'Sisend-Gen'!F$296</f>
        <v>-0.28000000000000003</v>
      </c>
      <c r="G53" s="22">
        <f>'Sisend-Gen'!G$296</f>
        <v>-0.28000000000000003</v>
      </c>
      <c r="H53" s="22">
        <f>'Sisend-Gen'!H$296</f>
        <v>-0.28000000000000003</v>
      </c>
      <c r="I53" s="22">
        <f>'Sisend-Gen'!I$296</f>
        <v>-0.28000000000000003</v>
      </c>
      <c r="J53" s="22">
        <f>'Sisend-Gen'!J$296</f>
        <v>-0.28000000000000003</v>
      </c>
      <c r="K53" s="22">
        <f>'Sisend-Gen'!K$296</f>
        <v>-0.28000000000000003</v>
      </c>
      <c r="L53" s="22">
        <f>'Sisend-Gen'!L$296</f>
        <v>-0.28000000000000003</v>
      </c>
      <c r="M53" s="22">
        <f>'Sisend-Gen'!M$296</f>
        <v>-0.28000000000000003</v>
      </c>
      <c r="N53" s="22">
        <f>'Sisend-Gen'!N$296</f>
        <v>-0.28000000000000003</v>
      </c>
      <c r="O53" s="22">
        <f>'Sisend-Gen'!O$296</f>
        <v>-0.28000000000000003</v>
      </c>
      <c r="P53" s="1"/>
    </row>
    <row r="54" spans="1:16">
      <c r="A54" s="1" t="s">
        <v>352</v>
      </c>
      <c r="B54" s="1"/>
      <c r="C54" s="1"/>
      <c r="D54" s="1"/>
      <c r="E54" s="1"/>
      <c r="F54" s="31">
        <f t="shared" ref="F54:O54" si="12">F51*F53</f>
        <v>-3.500000000000001E-2</v>
      </c>
      <c r="G54" s="31">
        <f t="shared" si="12"/>
        <v>-3.500000000000001E-2</v>
      </c>
      <c r="H54" s="31">
        <f t="shared" si="12"/>
        <v>-3.500000000000001E-2</v>
      </c>
      <c r="I54" s="31">
        <f t="shared" si="12"/>
        <v>-3.500000000000001E-2</v>
      </c>
      <c r="J54" s="31">
        <f t="shared" si="12"/>
        <v>-3.500000000000001E-2</v>
      </c>
      <c r="K54" s="31">
        <f t="shared" si="12"/>
        <v>-3.500000000000001E-2</v>
      </c>
      <c r="L54" s="31">
        <f t="shared" si="12"/>
        <v>-3.500000000000001E-2</v>
      </c>
      <c r="M54" s="31">
        <f t="shared" si="12"/>
        <v>-3.500000000000001E-2</v>
      </c>
      <c r="N54" s="31">
        <f t="shared" si="12"/>
        <v>-3.500000000000001E-2</v>
      </c>
      <c r="O54" s="31">
        <f t="shared" si="12"/>
        <v>-3.500000000000001E-2</v>
      </c>
      <c r="P54" s="1"/>
    </row>
    <row r="55" spans="1:16">
      <c r="A55" s="1"/>
      <c r="B55" s="1"/>
      <c r="C55" s="1"/>
      <c r="D55" s="1"/>
      <c r="E55" s="1"/>
      <c r="F55" s="1"/>
      <c r="G55" s="1"/>
      <c r="H55" s="1"/>
      <c r="I55" s="1"/>
      <c r="J55" s="1"/>
      <c r="K55" s="1"/>
      <c r="L55" s="1"/>
      <c r="M55" s="1"/>
      <c r="N55" s="1"/>
      <c r="O55" s="1"/>
      <c r="P55" s="1"/>
    </row>
    <row r="56" spans="1:16">
      <c r="A56" s="1" t="s">
        <v>406</v>
      </c>
      <c r="B56" s="1"/>
      <c r="C56" s="1"/>
      <c r="D56" s="1"/>
      <c r="E56" s="1"/>
      <c r="F56" s="22">
        <f>'Sisend-Gen'!F$68</f>
        <v>3750000</v>
      </c>
      <c r="G56" s="22">
        <f>'Sisend-Gen'!G$68</f>
        <v>3750000</v>
      </c>
      <c r="H56" s="22">
        <f>'Sisend-Gen'!H$68</f>
        <v>3750000</v>
      </c>
      <c r="I56" s="22">
        <f>'Sisend-Gen'!I$68</f>
        <v>3750000</v>
      </c>
      <c r="J56" s="22">
        <f>'Sisend-Gen'!J$68</f>
        <v>3750000</v>
      </c>
      <c r="K56" s="22">
        <f>'Sisend-Gen'!K$68</f>
        <v>3750000</v>
      </c>
      <c r="L56" s="22">
        <f>'Sisend-Gen'!L$68</f>
        <v>3750000</v>
      </c>
      <c r="M56" s="22">
        <f>'Sisend-Gen'!M$68</f>
        <v>3750000</v>
      </c>
      <c r="N56" s="22">
        <f>'Sisend-Gen'!N$68</f>
        <v>3750000</v>
      </c>
      <c r="O56" s="22">
        <f>'Sisend-Gen'!O$68</f>
        <v>3750000</v>
      </c>
      <c r="P56" s="1" t="s">
        <v>40</v>
      </c>
    </row>
    <row r="57" spans="1:16">
      <c r="A57" s="1" t="s">
        <v>407</v>
      </c>
      <c r="B57" s="1"/>
      <c r="C57" s="1"/>
      <c r="D57" s="1"/>
      <c r="E57" s="1"/>
      <c r="F57" s="22">
        <f t="shared" ref="F57:O57" si="13">F56/(1+F54)</f>
        <v>3886010.3626943007</v>
      </c>
      <c r="G57" s="22">
        <f t="shared" si="13"/>
        <v>3886010.3626943007</v>
      </c>
      <c r="H57" s="22">
        <f t="shared" si="13"/>
        <v>3886010.3626943007</v>
      </c>
      <c r="I57" s="22">
        <f t="shared" si="13"/>
        <v>3886010.3626943007</v>
      </c>
      <c r="J57" s="22">
        <f t="shared" si="13"/>
        <v>3886010.3626943007</v>
      </c>
      <c r="K57" s="22">
        <f t="shared" si="13"/>
        <v>3886010.3626943007</v>
      </c>
      <c r="L57" s="22">
        <f t="shared" si="13"/>
        <v>3886010.3626943007</v>
      </c>
      <c r="M57" s="22">
        <f t="shared" si="13"/>
        <v>3886010.3626943007</v>
      </c>
      <c r="N57" s="22">
        <f t="shared" si="13"/>
        <v>3886010.3626943007</v>
      </c>
      <c r="O57" s="22">
        <f t="shared" si="13"/>
        <v>3886010.3626943007</v>
      </c>
      <c r="P57" s="1" t="s">
        <v>40</v>
      </c>
    </row>
    <row r="58" spans="1:16">
      <c r="A58" s="14" t="s">
        <v>355</v>
      </c>
      <c r="B58" s="14"/>
      <c r="C58" s="14"/>
      <c r="D58" s="14"/>
      <c r="E58" s="14"/>
      <c r="F58" s="32">
        <f t="shared" ref="F58:O58" si="14">F57-F56</f>
        <v>136010.36269430071</v>
      </c>
      <c r="G58" s="32">
        <f t="shared" si="14"/>
        <v>136010.36269430071</v>
      </c>
      <c r="H58" s="32">
        <f t="shared" si="14"/>
        <v>136010.36269430071</v>
      </c>
      <c r="I58" s="32">
        <f t="shared" si="14"/>
        <v>136010.36269430071</v>
      </c>
      <c r="J58" s="32">
        <f t="shared" si="14"/>
        <v>136010.36269430071</v>
      </c>
      <c r="K58" s="32">
        <f t="shared" si="14"/>
        <v>136010.36269430071</v>
      </c>
      <c r="L58" s="32">
        <f t="shared" si="14"/>
        <v>136010.36269430071</v>
      </c>
      <c r="M58" s="32">
        <f t="shared" si="14"/>
        <v>136010.36269430071</v>
      </c>
      <c r="N58" s="32">
        <f t="shared" si="14"/>
        <v>136010.36269430071</v>
      </c>
      <c r="O58" s="32">
        <f t="shared" si="14"/>
        <v>136010.36269430071</v>
      </c>
      <c r="P58" s="1" t="s">
        <v>40</v>
      </c>
    </row>
    <row r="59" spans="1:16">
      <c r="A59" s="1"/>
      <c r="B59" s="1"/>
      <c r="C59" s="1"/>
      <c r="D59" s="1"/>
      <c r="E59" s="1"/>
      <c r="F59" s="1"/>
      <c r="G59" s="1"/>
      <c r="H59" s="1"/>
      <c r="I59" s="1"/>
      <c r="J59" s="1"/>
      <c r="K59" s="1"/>
      <c r="L59" s="1"/>
      <c r="M59" s="1"/>
      <c r="N59" s="1"/>
      <c r="O59" s="1"/>
      <c r="P59" s="1"/>
    </row>
    <row r="60" spans="1:16">
      <c r="A60" s="14" t="s">
        <v>69</v>
      </c>
      <c r="B60" s="14"/>
      <c r="C60" s="14"/>
      <c r="D60" s="14"/>
      <c r="E60" s="14"/>
      <c r="F60" s="14"/>
      <c r="G60" s="14"/>
      <c r="H60" s="14"/>
      <c r="I60" s="14"/>
      <c r="J60" s="14"/>
      <c r="K60" s="14"/>
      <c r="L60" s="14"/>
      <c r="M60" s="14"/>
      <c r="N60" s="14"/>
      <c r="O60" s="14"/>
      <c r="P60" s="14"/>
    </row>
    <row r="61" spans="1:16">
      <c r="A61" s="1"/>
      <c r="B61" s="1"/>
      <c r="C61" s="1"/>
      <c r="D61" s="1"/>
      <c r="E61" s="1"/>
      <c r="F61" s="1"/>
      <c r="G61" s="1"/>
      <c r="H61" s="1"/>
      <c r="I61" s="1"/>
      <c r="J61" s="1"/>
      <c r="K61" s="1"/>
      <c r="L61" s="1"/>
      <c r="M61" s="1"/>
      <c r="N61" s="1"/>
      <c r="O61" s="1"/>
      <c r="P61" s="1"/>
    </row>
    <row r="62" spans="1:16">
      <c r="A62" s="1" t="s">
        <v>360</v>
      </c>
      <c r="B62" s="1"/>
      <c r="C62" s="1"/>
      <c r="D62" s="1"/>
      <c r="E62" s="1"/>
      <c r="F62" s="22">
        <f>'Sisend-Gen'!F229</f>
        <v>0</v>
      </c>
      <c r="G62" s="22">
        <f>'Sisend-Gen'!G229</f>
        <v>0</v>
      </c>
      <c r="H62" s="22">
        <f>'Sisend-Gen'!H229</f>
        <v>0</v>
      </c>
      <c r="I62" s="22">
        <f>'Sisend-Gen'!I229</f>
        <v>0</v>
      </c>
      <c r="J62" s="22">
        <f>'Sisend-Gen'!J229</f>
        <v>0</v>
      </c>
      <c r="K62" s="22">
        <f>'Sisend-Gen'!K229</f>
        <v>0</v>
      </c>
      <c r="L62" s="22">
        <f>'Sisend-Gen'!L229</f>
        <v>0</v>
      </c>
      <c r="M62" s="22">
        <f>'Sisend-Gen'!M229</f>
        <v>0</v>
      </c>
      <c r="N62" s="22">
        <f>'Sisend-Gen'!N229</f>
        <v>0</v>
      </c>
      <c r="O62" s="22">
        <f>'Sisend-Gen'!O229</f>
        <v>0</v>
      </c>
      <c r="P62" s="1" t="s">
        <v>96</v>
      </c>
    </row>
    <row r="63" spans="1:16">
      <c r="A63" s="1" t="s">
        <v>347</v>
      </c>
      <c r="B63" s="1"/>
      <c r="C63" s="1"/>
      <c r="D63" s="1"/>
      <c r="E63" s="1"/>
      <c r="F63" s="22">
        <f>'Sisend-Gen'!F271</f>
        <v>0</v>
      </c>
      <c r="G63" s="22">
        <f>'Sisend-Gen'!G271</f>
        <v>0</v>
      </c>
      <c r="H63" s="22">
        <f>'Sisend-Gen'!H271</f>
        <v>0</v>
      </c>
      <c r="I63" s="22">
        <f>'Sisend-Gen'!I271</f>
        <v>0</v>
      </c>
      <c r="J63" s="22">
        <f>'Sisend-Gen'!J271</f>
        <v>0</v>
      </c>
      <c r="K63" s="22">
        <f>'Sisend-Gen'!K271</f>
        <v>0</v>
      </c>
      <c r="L63" s="22">
        <f>'Sisend-Gen'!L271</f>
        <v>0</v>
      </c>
      <c r="M63" s="22">
        <f>'Sisend-Gen'!M271</f>
        <v>0</v>
      </c>
      <c r="N63" s="22">
        <f>'Sisend-Gen'!N271</f>
        <v>0</v>
      </c>
      <c r="O63" s="22">
        <f>'Sisend-Gen'!O271</f>
        <v>0</v>
      </c>
      <c r="P63" s="1" t="s">
        <v>96</v>
      </c>
    </row>
    <row r="64" spans="1:16">
      <c r="A64" s="1" t="s">
        <v>361</v>
      </c>
      <c r="B64" s="1"/>
      <c r="C64" s="1"/>
      <c r="D64" s="1"/>
      <c r="E64" s="1"/>
      <c r="F64" s="22">
        <f t="shared" ref="F64:O64" si="15">F62-F63</f>
        <v>0</v>
      </c>
      <c r="G64" s="22">
        <f t="shared" si="15"/>
        <v>0</v>
      </c>
      <c r="H64" s="22">
        <f t="shared" si="15"/>
        <v>0</v>
      </c>
      <c r="I64" s="22">
        <f t="shared" si="15"/>
        <v>0</v>
      </c>
      <c r="J64" s="22">
        <f t="shared" si="15"/>
        <v>0</v>
      </c>
      <c r="K64" s="22">
        <f t="shared" si="15"/>
        <v>0</v>
      </c>
      <c r="L64" s="22">
        <f t="shared" si="15"/>
        <v>0</v>
      </c>
      <c r="M64" s="22">
        <f t="shared" si="15"/>
        <v>0</v>
      </c>
      <c r="N64" s="22">
        <f t="shared" si="15"/>
        <v>0</v>
      </c>
      <c r="O64" s="22">
        <f t="shared" si="15"/>
        <v>0</v>
      </c>
      <c r="P64" s="1" t="s">
        <v>96</v>
      </c>
    </row>
    <row r="65" spans="1:16">
      <c r="A65" s="1"/>
      <c r="B65" s="1"/>
      <c r="C65" s="1"/>
      <c r="D65" s="1"/>
      <c r="E65" s="1"/>
      <c r="F65" s="1"/>
      <c r="G65" s="1"/>
      <c r="H65" s="1"/>
      <c r="I65" s="1"/>
      <c r="J65" s="1"/>
      <c r="K65" s="1"/>
      <c r="L65" s="1"/>
      <c r="M65" s="1"/>
      <c r="N65" s="1"/>
      <c r="O65" s="1"/>
      <c r="P65" s="1"/>
    </row>
    <row r="66" spans="1:16">
      <c r="A66" s="1" t="s">
        <v>409</v>
      </c>
      <c r="B66" s="1"/>
      <c r="C66" s="1"/>
      <c r="D66" s="1"/>
      <c r="E66" s="1"/>
      <c r="F66" s="22">
        <f>'Sisend-Gen'!F184</f>
        <v>65.010000000000005</v>
      </c>
      <c r="G66" s="22">
        <f>'Sisend-Gen'!G184</f>
        <v>65.010000000000005</v>
      </c>
      <c r="H66" s="22">
        <f>'Sisend-Gen'!H184</f>
        <v>65.010000000000005</v>
      </c>
      <c r="I66" s="22">
        <f>'Sisend-Gen'!I184</f>
        <v>65.010000000000005</v>
      </c>
      <c r="J66" s="22">
        <f>'Sisend-Gen'!J184</f>
        <v>65.010000000000005</v>
      </c>
      <c r="K66" s="22">
        <f>'Sisend-Gen'!K184</f>
        <v>65.010000000000005</v>
      </c>
      <c r="L66" s="22">
        <f>'Sisend-Gen'!L184</f>
        <v>65.010000000000005</v>
      </c>
      <c r="M66" s="22">
        <f>'Sisend-Gen'!M184</f>
        <v>65.010000000000005</v>
      </c>
      <c r="N66" s="22">
        <f>'Sisend-Gen'!N184</f>
        <v>65.010000000000005</v>
      </c>
      <c r="O66" s="22">
        <f>'Sisend-Gen'!O184</f>
        <v>65.010000000000005</v>
      </c>
      <c r="P66" s="1" t="s">
        <v>96</v>
      </c>
    </row>
    <row r="67" spans="1:16">
      <c r="A67" s="1" t="s">
        <v>350</v>
      </c>
      <c r="B67" s="1"/>
      <c r="C67" s="1"/>
      <c r="D67" s="1"/>
      <c r="E67" s="1"/>
      <c r="F67" s="30">
        <f t="shared" ref="F67:O67" si="16">F64/F66</f>
        <v>0</v>
      </c>
      <c r="G67" s="30">
        <f t="shared" si="16"/>
        <v>0</v>
      </c>
      <c r="H67" s="30">
        <f t="shared" si="16"/>
        <v>0</v>
      </c>
      <c r="I67" s="30">
        <f t="shared" si="16"/>
        <v>0</v>
      </c>
      <c r="J67" s="30">
        <f t="shared" si="16"/>
        <v>0</v>
      </c>
      <c r="K67" s="30">
        <f t="shared" si="16"/>
        <v>0</v>
      </c>
      <c r="L67" s="30">
        <f t="shared" si="16"/>
        <v>0</v>
      </c>
      <c r="M67" s="30">
        <f t="shared" si="16"/>
        <v>0</v>
      </c>
      <c r="N67" s="30">
        <f t="shared" si="16"/>
        <v>0</v>
      </c>
      <c r="O67" s="30">
        <f t="shared" si="16"/>
        <v>0</v>
      </c>
      <c r="P67" s="1"/>
    </row>
    <row r="68" spans="1:16">
      <c r="A68" s="1"/>
      <c r="B68" s="1"/>
      <c r="C68" s="1"/>
      <c r="D68" s="1"/>
      <c r="E68" s="1"/>
      <c r="F68" s="1"/>
      <c r="G68" s="1"/>
      <c r="H68" s="1"/>
      <c r="I68" s="1"/>
      <c r="J68" s="1"/>
      <c r="K68" s="1"/>
      <c r="L68" s="1"/>
      <c r="M68" s="1"/>
      <c r="N68" s="1"/>
      <c r="O68" s="1"/>
      <c r="P68" s="1"/>
    </row>
    <row r="69" spans="1:16">
      <c r="A69" s="1" t="s">
        <v>405</v>
      </c>
      <c r="B69" s="1"/>
      <c r="C69" s="1"/>
      <c r="D69" s="1"/>
      <c r="E69" s="1"/>
      <c r="F69" s="22">
        <f>'Sisend-Gen'!F$296</f>
        <v>-0.28000000000000003</v>
      </c>
      <c r="G69" s="22">
        <f>'Sisend-Gen'!G$296</f>
        <v>-0.28000000000000003</v>
      </c>
      <c r="H69" s="22">
        <f>'Sisend-Gen'!H$296</f>
        <v>-0.28000000000000003</v>
      </c>
      <c r="I69" s="22">
        <f>'Sisend-Gen'!I$296</f>
        <v>-0.28000000000000003</v>
      </c>
      <c r="J69" s="22">
        <f>'Sisend-Gen'!J$296</f>
        <v>-0.28000000000000003</v>
      </c>
      <c r="K69" s="22">
        <f>'Sisend-Gen'!K$296</f>
        <v>-0.28000000000000003</v>
      </c>
      <c r="L69" s="22">
        <f>'Sisend-Gen'!L$296</f>
        <v>-0.28000000000000003</v>
      </c>
      <c r="M69" s="22">
        <f>'Sisend-Gen'!M$296</f>
        <v>-0.28000000000000003</v>
      </c>
      <c r="N69" s="22">
        <f>'Sisend-Gen'!N$296</f>
        <v>-0.28000000000000003</v>
      </c>
      <c r="O69" s="22">
        <f>'Sisend-Gen'!O$296</f>
        <v>-0.28000000000000003</v>
      </c>
      <c r="P69" s="1"/>
    </row>
    <row r="70" spans="1:16">
      <c r="A70" s="1" t="s">
        <v>352</v>
      </c>
      <c r="B70" s="1"/>
      <c r="C70" s="1"/>
      <c r="D70" s="1"/>
      <c r="E70" s="1"/>
      <c r="F70" s="31">
        <f t="shared" ref="F70:O70" si="17">F67*F69</f>
        <v>0</v>
      </c>
      <c r="G70" s="31">
        <f t="shared" si="17"/>
        <v>0</v>
      </c>
      <c r="H70" s="31">
        <f t="shared" si="17"/>
        <v>0</v>
      </c>
      <c r="I70" s="31">
        <f t="shared" si="17"/>
        <v>0</v>
      </c>
      <c r="J70" s="31">
        <f t="shared" si="17"/>
        <v>0</v>
      </c>
      <c r="K70" s="31">
        <f t="shared" si="17"/>
        <v>0</v>
      </c>
      <c r="L70" s="31">
        <f t="shared" si="17"/>
        <v>0</v>
      </c>
      <c r="M70" s="31">
        <f t="shared" si="17"/>
        <v>0</v>
      </c>
      <c r="N70" s="31">
        <f t="shared" si="17"/>
        <v>0</v>
      </c>
      <c r="O70" s="31">
        <f t="shared" si="17"/>
        <v>0</v>
      </c>
      <c r="P70" s="1"/>
    </row>
    <row r="71" spans="1:16">
      <c r="A71" s="1"/>
      <c r="B71" s="1"/>
      <c r="C71" s="1"/>
      <c r="D71" s="1"/>
      <c r="E71" s="1"/>
      <c r="F71" s="1"/>
      <c r="G71" s="1"/>
      <c r="H71" s="1"/>
      <c r="I71" s="1"/>
      <c r="J71" s="1"/>
      <c r="K71" s="1"/>
      <c r="L71" s="1"/>
      <c r="M71" s="1"/>
      <c r="N71" s="1"/>
      <c r="O71" s="1"/>
      <c r="P71" s="1"/>
    </row>
    <row r="72" spans="1:16">
      <c r="A72" s="1" t="s">
        <v>410</v>
      </c>
      <c r="B72" s="1"/>
      <c r="C72" s="1"/>
      <c r="D72" s="1"/>
      <c r="E72" s="1"/>
      <c r="F72" s="22">
        <f>'Sisend-Gen'!F$70</f>
        <v>4375000</v>
      </c>
      <c r="G72" s="22">
        <f>'Sisend-Gen'!G$70</f>
        <v>4375000</v>
      </c>
      <c r="H72" s="22">
        <f>'Sisend-Gen'!H$70</f>
        <v>4375000</v>
      </c>
      <c r="I72" s="22">
        <f>'Sisend-Gen'!I$70</f>
        <v>4375000</v>
      </c>
      <c r="J72" s="22">
        <f>'Sisend-Gen'!J$70</f>
        <v>4375000</v>
      </c>
      <c r="K72" s="22">
        <f>'Sisend-Gen'!K$70</f>
        <v>4375000</v>
      </c>
      <c r="L72" s="22">
        <f>'Sisend-Gen'!L$70</f>
        <v>4375000</v>
      </c>
      <c r="M72" s="22">
        <f>'Sisend-Gen'!M$70</f>
        <v>4375000</v>
      </c>
      <c r="N72" s="22">
        <f>'Sisend-Gen'!N$70</f>
        <v>4375000</v>
      </c>
      <c r="O72" s="22">
        <f>'Sisend-Gen'!O$70</f>
        <v>4375000</v>
      </c>
      <c r="P72" s="1" t="s">
        <v>40</v>
      </c>
    </row>
    <row r="73" spans="1:16">
      <c r="A73" s="1" t="s">
        <v>407</v>
      </c>
      <c r="B73" s="1"/>
      <c r="C73" s="1"/>
      <c r="D73" s="1"/>
      <c r="E73" s="1"/>
      <c r="F73" s="22">
        <f t="shared" ref="F73:O73" si="18">F72/(1+F70)</f>
        <v>4375000</v>
      </c>
      <c r="G73" s="22">
        <f t="shared" si="18"/>
        <v>4375000</v>
      </c>
      <c r="H73" s="22">
        <f t="shared" si="18"/>
        <v>4375000</v>
      </c>
      <c r="I73" s="22">
        <f t="shared" si="18"/>
        <v>4375000</v>
      </c>
      <c r="J73" s="22">
        <f t="shared" si="18"/>
        <v>4375000</v>
      </c>
      <c r="K73" s="22">
        <f t="shared" si="18"/>
        <v>4375000</v>
      </c>
      <c r="L73" s="22">
        <f t="shared" si="18"/>
        <v>4375000</v>
      </c>
      <c r="M73" s="22">
        <f t="shared" si="18"/>
        <v>4375000</v>
      </c>
      <c r="N73" s="22">
        <f t="shared" si="18"/>
        <v>4375000</v>
      </c>
      <c r="O73" s="22">
        <f t="shared" si="18"/>
        <v>4375000</v>
      </c>
      <c r="P73" s="1" t="s">
        <v>40</v>
      </c>
    </row>
    <row r="74" spans="1:16">
      <c r="A74" s="14" t="s">
        <v>355</v>
      </c>
      <c r="B74" s="14"/>
      <c r="C74" s="14"/>
      <c r="D74" s="14"/>
      <c r="E74" s="14"/>
      <c r="F74" s="32">
        <f t="shared" ref="F74:O74" si="19">F73-F72</f>
        <v>0</v>
      </c>
      <c r="G74" s="32">
        <f t="shared" si="19"/>
        <v>0</v>
      </c>
      <c r="H74" s="32">
        <f t="shared" si="19"/>
        <v>0</v>
      </c>
      <c r="I74" s="32">
        <f t="shared" si="19"/>
        <v>0</v>
      </c>
      <c r="J74" s="32">
        <f t="shared" si="19"/>
        <v>0</v>
      </c>
      <c r="K74" s="32">
        <f t="shared" si="19"/>
        <v>0</v>
      </c>
      <c r="L74" s="32">
        <f t="shared" si="19"/>
        <v>0</v>
      </c>
      <c r="M74" s="32">
        <f t="shared" si="19"/>
        <v>0</v>
      </c>
      <c r="N74" s="32">
        <f t="shared" si="19"/>
        <v>0</v>
      </c>
      <c r="O74" s="32">
        <f t="shared" si="19"/>
        <v>0</v>
      </c>
      <c r="P74" s="1" t="s">
        <v>40</v>
      </c>
    </row>
    <row r="75" spans="1:16">
      <c r="A75" s="1"/>
      <c r="B75" s="1"/>
      <c r="C75" s="1"/>
      <c r="D75" s="1"/>
      <c r="E75" s="1"/>
      <c r="F75" s="1"/>
      <c r="G75" s="1"/>
      <c r="H75" s="1"/>
      <c r="I75" s="1"/>
      <c r="J75" s="1"/>
      <c r="K75" s="1"/>
      <c r="L75" s="1"/>
      <c r="M75" s="1"/>
      <c r="N75" s="1"/>
      <c r="O75" s="1"/>
      <c r="P75" s="1"/>
    </row>
    <row r="76" spans="1:16">
      <c r="A76" s="14" t="s">
        <v>362</v>
      </c>
      <c r="B76" s="1"/>
      <c r="C76" s="1"/>
      <c r="D76" s="1"/>
      <c r="E76" s="1"/>
      <c r="F76" s="1"/>
      <c r="G76" s="1"/>
      <c r="H76" s="1"/>
      <c r="I76" s="1"/>
      <c r="J76" s="1"/>
      <c r="K76" s="1"/>
      <c r="L76" s="1"/>
      <c r="M76" s="1"/>
      <c r="N76" s="1"/>
      <c r="O76" s="1"/>
      <c r="P76" s="1"/>
    </row>
    <row r="77" spans="1:16">
      <c r="A77" s="1"/>
      <c r="B77" s="1"/>
      <c r="C77" s="1"/>
      <c r="D77" s="1"/>
      <c r="E77" s="1"/>
      <c r="F77" s="1"/>
      <c r="G77" s="1"/>
      <c r="H77" s="1"/>
      <c r="I77" s="1"/>
      <c r="J77" s="1"/>
      <c r="K77" s="1"/>
      <c r="L77" s="1"/>
      <c r="M77" s="1"/>
      <c r="N77" s="1"/>
      <c r="O77" s="1"/>
      <c r="P77" s="1"/>
    </row>
    <row r="78" spans="1:16">
      <c r="A78" s="1" t="s">
        <v>363</v>
      </c>
      <c r="B78" s="1"/>
      <c r="C78" s="1"/>
      <c r="D78" s="1"/>
      <c r="E78" s="1"/>
      <c r="F78" s="22">
        <f t="shared" ref="F78:O78" si="20">F24</f>
        <v>19010.434247944038</v>
      </c>
      <c r="G78" s="22">
        <f t="shared" si="20"/>
        <v>28380.345688910224</v>
      </c>
      <c r="H78" s="22">
        <f t="shared" si="20"/>
        <v>33584.417897950392</v>
      </c>
      <c r="I78" s="22">
        <f t="shared" si="20"/>
        <v>33584.417897950392</v>
      </c>
      <c r="J78" s="22">
        <f t="shared" si="20"/>
        <v>33584.417897950392</v>
      </c>
      <c r="K78" s="22">
        <f t="shared" si="20"/>
        <v>33584.417897950392</v>
      </c>
      <c r="L78" s="22">
        <f t="shared" si="20"/>
        <v>33584.417897950392</v>
      </c>
      <c r="M78" s="22">
        <f t="shared" si="20"/>
        <v>33584.417897950392</v>
      </c>
      <c r="N78" s="22">
        <f t="shared" si="20"/>
        <v>33584.417897950392</v>
      </c>
      <c r="O78" s="22">
        <f t="shared" si="20"/>
        <v>33584.417897950392</v>
      </c>
      <c r="P78" s="1" t="s">
        <v>40</v>
      </c>
    </row>
    <row r="79" spans="1:16">
      <c r="A79" s="1" t="s">
        <v>382</v>
      </c>
      <c r="B79" s="1"/>
      <c r="C79" s="1"/>
      <c r="D79" s="1"/>
      <c r="E79" s="1"/>
      <c r="F79" s="22">
        <f t="shared" ref="F79:O79" si="21">F40</f>
        <v>21489.739202167839</v>
      </c>
      <c r="G79" s="22">
        <f t="shared" si="21"/>
        <v>32079.178956869058</v>
      </c>
      <c r="H79" s="22">
        <f t="shared" si="21"/>
        <v>37959.873717870563</v>
      </c>
      <c r="I79" s="22">
        <f t="shared" si="21"/>
        <v>37959.873717870563</v>
      </c>
      <c r="J79" s="22">
        <f t="shared" si="21"/>
        <v>37959.873717870563</v>
      </c>
      <c r="K79" s="22">
        <f t="shared" si="21"/>
        <v>37959.873717870563</v>
      </c>
      <c r="L79" s="22">
        <f t="shared" si="21"/>
        <v>37959.873717870563</v>
      </c>
      <c r="M79" s="22">
        <f t="shared" si="21"/>
        <v>37959.873717870563</v>
      </c>
      <c r="N79" s="22">
        <f t="shared" si="21"/>
        <v>37959.873717870563</v>
      </c>
      <c r="O79" s="22">
        <f t="shared" si="21"/>
        <v>37959.873717870563</v>
      </c>
      <c r="P79" s="1" t="s">
        <v>40</v>
      </c>
    </row>
    <row r="80" spans="1:16">
      <c r="A80" s="1" t="s">
        <v>366</v>
      </c>
      <c r="B80" s="1"/>
      <c r="C80" s="1"/>
      <c r="D80" s="1"/>
      <c r="E80" s="1"/>
      <c r="F80" s="22">
        <f t="shared" ref="F80:O80" si="22">F58</f>
        <v>136010.36269430071</v>
      </c>
      <c r="G80" s="22">
        <f t="shared" si="22"/>
        <v>136010.36269430071</v>
      </c>
      <c r="H80" s="22">
        <f t="shared" si="22"/>
        <v>136010.36269430071</v>
      </c>
      <c r="I80" s="22">
        <f t="shared" si="22"/>
        <v>136010.36269430071</v>
      </c>
      <c r="J80" s="22">
        <f t="shared" si="22"/>
        <v>136010.36269430071</v>
      </c>
      <c r="K80" s="22">
        <f t="shared" si="22"/>
        <v>136010.36269430071</v>
      </c>
      <c r="L80" s="22">
        <f t="shared" si="22"/>
        <v>136010.36269430071</v>
      </c>
      <c r="M80" s="22">
        <f t="shared" si="22"/>
        <v>136010.36269430071</v>
      </c>
      <c r="N80" s="22">
        <f t="shared" si="22"/>
        <v>136010.36269430071</v>
      </c>
      <c r="O80" s="22">
        <f t="shared" si="22"/>
        <v>136010.36269430071</v>
      </c>
      <c r="P80" s="1" t="s">
        <v>40</v>
      </c>
    </row>
    <row r="81" spans="1:18">
      <c r="A81" s="1" t="s">
        <v>367</v>
      </c>
      <c r="B81" s="1"/>
      <c r="C81" s="1"/>
      <c r="D81" s="1"/>
      <c r="E81" s="1"/>
      <c r="F81" s="22">
        <f t="shared" ref="F81:O81" si="23">F74</f>
        <v>0</v>
      </c>
      <c r="G81" s="22">
        <f t="shared" si="23"/>
        <v>0</v>
      </c>
      <c r="H81" s="22">
        <f t="shared" si="23"/>
        <v>0</v>
      </c>
      <c r="I81" s="22">
        <f t="shared" si="23"/>
        <v>0</v>
      </c>
      <c r="J81" s="22">
        <f t="shared" si="23"/>
        <v>0</v>
      </c>
      <c r="K81" s="22">
        <f t="shared" si="23"/>
        <v>0</v>
      </c>
      <c r="L81" s="22">
        <f t="shared" si="23"/>
        <v>0</v>
      </c>
      <c r="M81" s="22">
        <f t="shared" si="23"/>
        <v>0</v>
      </c>
      <c r="N81" s="22">
        <f t="shared" si="23"/>
        <v>0</v>
      </c>
      <c r="O81" s="22">
        <f t="shared" si="23"/>
        <v>0</v>
      </c>
      <c r="P81" s="1" t="s">
        <v>40</v>
      </c>
    </row>
    <row r="82" spans="1:18">
      <c r="A82" s="1" t="s">
        <v>368</v>
      </c>
      <c r="B82" s="1"/>
      <c r="C82" s="1"/>
      <c r="D82" s="1"/>
      <c r="E82" s="1"/>
      <c r="F82" s="22">
        <f t="shared" ref="F82:O82" si="24">SUM(F78:F81)</f>
        <v>176510.53614441259</v>
      </c>
      <c r="G82" s="22">
        <f t="shared" si="24"/>
        <v>196469.88734007999</v>
      </c>
      <c r="H82" s="22">
        <f t="shared" si="24"/>
        <v>207554.65431012167</v>
      </c>
      <c r="I82" s="22">
        <f t="shared" si="24"/>
        <v>207554.65431012167</v>
      </c>
      <c r="J82" s="22">
        <f t="shared" si="24"/>
        <v>207554.65431012167</v>
      </c>
      <c r="K82" s="22">
        <f t="shared" si="24"/>
        <v>207554.65431012167</v>
      </c>
      <c r="L82" s="22">
        <f t="shared" si="24"/>
        <v>207554.65431012167</v>
      </c>
      <c r="M82" s="22">
        <f t="shared" si="24"/>
        <v>207554.65431012167</v>
      </c>
      <c r="N82" s="22">
        <f t="shared" si="24"/>
        <v>207554.65431012167</v>
      </c>
      <c r="O82" s="22">
        <f t="shared" si="24"/>
        <v>207554.65431012167</v>
      </c>
      <c r="P82" s="1" t="s">
        <v>40</v>
      </c>
    </row>
    <row r="83" spans="1:18">
      <c r="A83" s="1" t="s">
        <v>369</v>
      </c>
      <c r="B83" s="1"/>
      <c r="C83" s="1"/>
      <c r="D83" s="1"/>
      <c r="E83" s="1"/>
      <c r="F83" s="22">
        <f t="shared" ref="F83:O83" si="25">E83+F82</f>
        <v>176510.53614441259</v>
      </c>
      <c r="G83" s="22">
        <f t="shared" si="25"/>
        <v>372980.42348449258</v>
      </c>
      <c r="H83" s="22">
        <f t="shared" si="25"/>
        <v>580535.07779461425</v>
      </c>
      <c r="I83" s="22">
        <f t="shared" si="25"/>
        <v>788089.73210473591</v>
      </c>
      <c r="J83" s="22">
        <f t="shared" si="25"/>
        <v>995644.38641485758</v>
      </c>
      <c r="K83" s="22">
        <f t="shared" si="25"/>
        <v>1203199.0407249792</v>
      </c>
      <c r="L83" s="22">
        <f t="shared" si="25"/>
        <v>1410753.6950351009</v>
      </c>
      <c r="M83" s="22">
        <f t="shared" si="25"/>
        <v>1618308.3493452226</v>
      </c>
      <c r="N83" s="22">
        <f t="shared" si="25"/>
        <v>1825863.0036553442</v>
      </c>
      <c r="O83" s="22">
        <f t="shared" si="25"/>
        <v>2033417.6579654659</v>
      </c>
      <c r="P83" s="1" t="s">
        <v>40</v>
      </c>
    </row>
    <row r="84" spans="1:18">
      <c r="A84" s="14" t="s">
        <v>370</v>
      </c>
      <c r="B84" s="14"/>
      <c r="C84" s="14"/>
      <c r="D84" s="14"/>
      <c r="E84" s="14"/>
      <c r="F84" s="32">
        <f>F83/'Sisend-Gen'!$B$19</f>
        <v>176.51053614441258</v>
      </c>
      <c r="G84" s="32">
        <f>G83/'Sisend-Gen'!$B$19</f>
        <v>372.98042348449258</v>
      </c>
      <c r="H84" s="32">
        <f>H83/'Sisend-Gen'!$B$19</f>
        <v>580.53507779461427</v>
      </c>
      <c r="I84" s="32">
        <f>I83/'Sisend-Gen'!$B$19</f>
        <v>788.08973210473596</v>
      </c>
      <c r="J84" s="32">
        <f>J83/'Sisend-Gen'!$B$19</f>
        <v>995.64438641485754</v>
      </c>
      <c r="K84" s="32">
        <f>K83/'Sisend-Gen'!$B$19</f>
        <v>1203.1990407249793</v>
      </c>
      <c r="L84" s="32">
        <f>L83/'Sisend-Gen'!$B$19</f>
        <v>1410.7536950351009</v>
      </c>
      <c r="M84" s="32">
        <f>M83/'Sisend-Gen'!$B$19</f>
        <v>1618.3083493452225</v>
      </c>
      <c r="N84" s="32">
        <f>N83/'Sisend-Gen'!$B$19</f>
        <v>1825.8630036553443</v>
      </c>
      <c r="O84" s="32">
        <f>O83/'Sisend-Gen'!$B$19</f>
        <v>2033.4176579654659</v>
      </c>
      <c r="P84" s="1" t="s">
        <v>199</v>
      </c>
    </row>
    <row r="85" spans="1:18">
      <c r="A85" s="14" t="s">
        <v>371</v>
      </c>
      <c r="B85" s="14"/>
      <c r="C85" s="14"/>
      <c r="D85" s="14"/>
      <c r="E85" s="14"/>
      <c r="F85" s="32">
        <f>F84*'Sisend-Gen'!$F$308/1000</f>
        <v>38.30278634333753</v>
      </c>
      <c r="G85" s="32">
        <f>G84*'Sisend-Gen'!$F$308/1000</f>
        <v>80.936751896134879</v>
      </c>
      <c r="H85" s="32">
        <f>H84*'Sisend-Gen'!$F$308/1000</f>
        <v>125.97611188143129</v>
      </c>
      <c r="I85" s="32">
        <f>I84*'Sisend-Gen'!$F$308/1000</f>
        <v>171.01547186672769</v>
      </c>
      <c r="J85" s="32">
        <f>J84*'Sisend-Gen'!$F$308/1000</f>
        <v>216.05483185202408</v>
      </c>
      <c r="K85" s="32">
        <f>K84*'Sisend-Gen'!$F$308/1000</f>
        <v>261.09419183732052</v>
      </c>
      <c r="L85" s="32">
        <f>L84*'Sisend-Gen'!$F$308/1000</f>
        <v>306.13355182261688</v>
      </c>
      <c r="M85" s="32">
        <f>M84*'Sisend-Gen'!$F$308/1000</f>
        <v>351.17291180791329</v>
      </c>
      <c r="N85" s="32">
        <f>N84*'Sisend-Gen'!$F$308/1000</f>
        <v>396.21227179320971</v>
      </c>
      <c r="O85" s="32">
        <f>O84*'Sisend-Gen'!$F$308/1000</f>
        <v>441.25163177850612</v>
      </c>
      <c r="P85" s="1" t="s">
        <v>372</v>
      </c>
      <c r="R85" s="107"/>
    </row>
    <row r="86" spans="1:18">
      <c r="A86" s="1"/>
      <c r="B86" s="1"/>
      <c r="C86" s="1"/>
      <c r="D86" s="1"/>
      <c r="E86" s="1"/>
      <c r="F86" s="104"/>
      <c r="G86" s="104"/>
      <c r="H86" s="104"/>
      <c r="I86" s="104"/>
      <c r="J86" s="104"/>
      <c r="K86" s="104"/>
      <c r="L86" s="104"/>
      <c r="M86" s="104"/>
      <c r="N86" s="104"/>
      <c r="O86" s="104"/>
      <c r="P86" s="1"/>
    </row>
    <row r="87" spans="1:18">
      <c r="A87" s="1"/>
      <c r="B87" s="1"/>
      <c r="C87" s="1"/>
      <c r="D87" s="1"/>
      <c r="E87" s="1"/>
      <c r="F87" s="1"/>
      <c r="G87" s="1"/>
      <c r="H87" s="1"/>
      <c r="I87" s="1"/>
      <c r="J87" s="1"/>
      <c r="K87" s="1"/>
      <c r="L87" s="1"/>
      <c r="M87" s="1"/>
      <c r="N87" s="1"/>
      <c r="O87" s="1"/>
      <c r="P87" s="1"/>
    </row>
    <row r="88" spans="1:18">
      <c r="A88" s="1"/>
      <c r="B88" s="1"/>
      <c r="C88" s="1"/>
      <c r="D88" s="1"/>
      <c r="E88" s="1"/>
      <c r="F88" s="1"/>
      <c r="G88" s="1"/>
      <c r="H88" s="1"/>
      <c r="I88" s="1"/>
      <c r="J88" s="1"/>
      <c r="K88" s="1"/>
      <c r="L88" s="1"/>
      <c r="M88" s="1"/>
      <c r="N88" s="1"/>
      <c r="O88" s="1"/>
      <c r="P88" s="1"/>
    </row>
    <row r="89" spans="1:18">
      <c r="A89" s="1"/>
      <c r="B89" s="1"/>
      <c r="C89" s="1"/>
      <c r="D89" s="1"/>
      <c r="E89" s="1"/>
      <c r="F89" s="1"/>
      <c r="G89" s="1"/>
      <c r="H89" s="1"/>
      <c r="I89" s="1"/>
      <c r="J89" s="1"/>
      <c r="K89" s="1"/>
      <c r="L89" s="1"/>
      <c r="M89" s="1"/>
      <c r="N89" s="1"/>
      <c r="O89" s="1"/>
      <c r="P89" s="1"/>
    </row>
    <row r="90" spans="1:18">
      <c r="A90" s="1"/>
      <c r="B90" s="1"/>
      <c r="C90" s="1"/>
      <c r="D90" s="1"/>
      <c r="E90" s="1"/>
      <c r="F90" s="1"/>
      <c r="G90" s="1"/>
      <c r="H90" s="1"/>
      <c r="I90" s="1"/>
      <c r="J90" s="1"/>
      <c r="K90" s="1"/>
      <c r="L90" s="1"/>
      <c r="M90" s="1"/>
      <c r="N90" s="1"/>
      <c r="O90" s="1"/>
      <c r="P90" s="1"/>
    </row>
    <row r="91" spans="1:18">
      <c r="A91" s="1"/>
      <c r="B91" s="1"/>
      <c r="C91" s="1"/>
      <c r="D91" s="1"/>
      <c r="E91" s="1"/>
      <c r="F91" s="1"/>
      <c r="G91" s="1"/>
      <c r="H91" s="1"/>
      <c r="I91" s="1"/>
      <c r="J91" s="1"/>
      <c r="K91" s="1"/>
      <c r="L91" s="1"/>
      <c r="M91" s="1"/>
      <c r="N91" s="1"/>
      <c r="O91" s="1"/>
      <c r="P91" s="1"/>
    </row>
    <row r="92" spans="1:18">
      <c r="A92" s="1"/>
      <c r="B92" s="1"/>
      <c r="C92" s="1"/>
      <c r="D92" s="1"/>
      <c r="E92" s="1"/>
      <c r="F92" s="1"/>
      <c r="G92" s="1"/>
      <c r="H92" s="1"/>
      <c r="I92" s="1"/>
      <c r="J92" s="1"/>
      <c r="K92" s="1"/>
      <c r="L92" s="1"/>
      <c r="M92" s="1"/>
      <c r="N92" s="1"/>
      <c r="O92" s="1"/>
      <c r="P92" s="1"/>
    </row>
    <row r="93" spans="1:18">
      <c r="A93" s="1"/>
      <c r="B93" s="1"/>
      <c r="C93" s="1"/>
      <c r="D93" s="1"/>
      <c r="E93" s="1"/>
      <c r="F93" s="1"/>
      <c r="G93" s="1"/>
      <c r="H93" s="1"/>
      <c r="I93" s="1"/>
      <c r="J93" s="1"/>
      <c r="K93" s="1"/>
      <c r="L93" s="1"/>
      <c r="M93" s="1"/>
      <c r="N93" s="1"/>
      <c r="O93" s="1"/>
      <c r="P93" s="1"/>
    </row>
    <row r="94" spans="1:18">
      <c r="A94" s="1"/>
      <c r="B94" s="1"/>
      <c r="C94" s="1"/>
      <c r="D94" s="1"/>
      <c r="E94" s="1"/>
      <c r="F94" s="1"/>
      <c r="G94" s="1"/>
      <c r="H94" s="1"/>
      <c r="I94" s="1"/>
      <c r="J94" s="1"/>
      <c r="K94" s="1"/>
      <c r="L94" s="1"/>
      <c r="M94" s="1"/>
      <c r="N94" s="1"/>
      <c r="O94" s="1"/>
      <c r="P94" s="1"/>
    </row>
    <row r="95" spans="1:18">
      <c r="A95" s="1"/>
      <c r="B95" s="1"/>
      <c r="C95" s="1"/>
      <c r="D95" s="1"/>
      <c r="E95" s="1"/>
      <c r="F95" s="1"/>
      <c r="G95" s="1"/>
      <c r="H95" s="1"/>
      <c r="I95" s="1"/>
      <c r="J95" s="1"/>
      <c r="K95" s="1"/>
      <c r="L95" s="1"/>
      <c r="M95" s="1"/>
      <c r="N95" s="1"/>
      <c r="O95" s="1"/>
      <c r="P95" s="1"/>
    </row>
    <row r="96" spans="1:18">
      <c r="A96" s="1"/>
      <c r="B96" s="1"/>
      <c r="C96" s="1"/>
      <c r="D96" s="1"/>
      <c r="E96" s="1"/>
      <c r="F96" s="1"/>
      <c r="G96" s="1"/>
      <c r="H96" s="1"/>
      <c r="I96" s="1"/>
      <c r="J96" s="1"/>
      <c r="K96" s="1"/>
      <c r="L96" s="1"/>
      <c r="M96" s="1"/>
      <c r="N96" s="1"/>
      <c r="O96" s="1"/>
      <c r="P96" s="1"/>
    </row>
    <row r="97" spans="1:16">
      <c r="A97" s="1"/>
      <c r="B97" s="1"/>
      <c r="C97" s="1"/>
      <c r="D97" s="1"/>
      <c r="E97" s="1"/>
      <c r="F97" s="1"/>
      <c r="G97" s="1"/>
      <c r="H97" s="1"/>
      <c r="I97" s="1"/>
      <c r="J97" s="1"/>
      <c r="K97" s="1"/>
      <c r="L97" s="1"/>
      <c r="M97" s="1"/>
      <c r="N97" s="1"/>
      <c r="O97" s="1"/>
      <c r="P97" s="1"/>
    </row>
    <row r="98" spans="1:16">
      <c r="A98" s="1"/>
      <c r="B98" s="1"/>
      <c r="C98" s="1"/>
      <c r="D98" s="1"/>
      <c r="E98" s="1"/>
      <c r="F98" s="1"/>
      <c r="G98" s="1"/>
      <c r="H98" s="1"/>
      <c r="I98" s="1"/>
      <c r="J98" s="1"/>
      <c r="K98" s="1"/>
      <c r="L98" s="1"/>
      <c r="M98" s="1"/>
      <c r="N98" s="1"/>
      <c r="O98" s="1"/>
      <c r="P98" s="1"/>
    </row>
    <row r="99" spans="1:16">
      <c r="A99" s="1"/>
      <c r="B99" s="1"/>
      <c r="C99" s="1"/>
      <c r="D99" s="1"/>
      <c r="E99" s="1"/>
      <c r="F99" s="1"/>
      <c r="G99" s="1"/>
      <c r="H99" s="1"/>
      <c r="I99" s="1"/>
      <c r="J99" s="1"/>
      <c r="K99" s="1"/>
      <c r="L99" s="1"/>
      <c r="M99" s="1"/>
      <c r="N99" s="1"/>
      <c r="O99" s="1"/>
      <c r="P99" s="1"/>
    </row>
    <row r="100" spans="1:16">
      <c r="A100" s="1"/>
      <c r="B100" s="1"/>
      <c r="C100" s="1"/>
      <c r="D100" s="1"/>
      <c r="E100" s="1"/>
      <c r="F100" s="1"/>
      <c r="G100" s="1"/>
      <c r="H100" s="1"/>
      <c r="I100" s="1"/>
      <c r="J100" s="1"/>
      <c r="K100" s="1"/>
      <c r="L100" s="1"/>
      <c r="M100" s="1"/>
      <c r="N100" s="1"/>
      <c r="O100" s="1"/>
      <c r="P100" s="1"/>
    </row>
    <row r="101" spans="1:16">
      <c r="A101" s="1"/>
      <c r="B101" s="1"/>
      <c r="C101" s="1"/>
      <c r="D101" s="1"/>
      <c r="E101" s="1"/>
      <c r="F101" s="1"/>
      <c r="G101" s="1"/>
      <c r="H101" s="1"/>
      <c r="I101" s="1"/>
      <c r="J101" s="1"/>
      <c r="K101" s="1"/>
      <c r="L101" s="1"/>
      <c r="M101" s="1"/>
      <c r="N101" s="1"/>
      <c r="O101" s="1"/>
      <c r="P101" s="1"/>
    </row>
    <row r="102" spans="1:16">
      <c r="A102" s="1"/>
      <c r="B102" s="1"/>
      <c r="C102" s="1"/>
      <c r="D102" s="1"/>
      <c r="E102" s="1"/>
      <c r="F102" s="1"/>
      <c r="G102" s="1"/>
      <c r="H102" s="1"/>
      <c r="I102" s="1"/>
      <c r="J102" s="1"/>
      <c r="K102" s="1"/>
      <c r="L102" s="1"/>
      <c r="M102" s="1"/>
      <c r="N102" s="1"/>
      <c r="O102" s="1"/>
      <c r="P102" s="1"/>
    </row>
    <row r="103" spans="1:16">
      <c r="A103" s="1"/>
      <c r="B103" s="1"/>
      <c r="C103" s="1"/>
      <c r="D103" s="1"/>
      <c r="E103" s="1"/>
      <c r="F103" s="1"/>
      <c r="G103" s="1"/>
      <c r="H103" s="1"/>
      <c r="I103" s="1"/>
      <c r="J103" s="1"/>
      <c r="K103" s="1"/>
      <c r="L103" s="1"/>
      <c r="M103" s="1"/>
      <c r="N103" s="1"/>
      <c r="O103" s="1"/>
      <c r="P103" s="1"/>
    </row>
    <row r="104" spans="1:16">
      <c r="A104" s="1"/>
      <c r="B104" s="1"/>
      <c r="C104" s="1"/>
      <c r="D104" s="1"/>
      <c r="E104" s="1"/>
      <c r="F104" s="1"/>
      <c r="G104" s="1"/>
      <c r="H104" s="1"/>
      <c r="I104" s="1"/>
      <c r="J104" s="1"/>
      <c r="K104" s="1"/>
      <c r="L104" s="1"/>
      <c r="M104" s="1"/>
      <c r="N104" s="1"/>
      <c r="O104" s="1"/>
      <c r="P104" s="1"/>
    </row>
    <row r="105" spans="1:16">
      <c r="A105" s="1"/>
      <c r="B105" s="1"/>
      <c r="C105" s="1"/>
      <c r="D105" s="1"/>
      <c r="E105" s="1"/>
      <c r="F105" s="1"/>
      <c r="G105" s="1"/>
      <c r="H105" s="1"/>
      <c r="I105" s="1"/>
      <c r="J105" s="1"/>
      <c r="K105" s="1"/>
      <c r="L105" s="1"/>
      <c r="M105" s="1"/>
      <c r="N105" s="1"/>
      <c r="O105" s="1"/>
      <c r="P105" s="1"/>
    </row>
    <row r="106" spans="1:16">
      <c r="A106" s="1"/>
      <c r="B106" s="1"/>
      <c r="C106" s="1"/>
      <c r="D106" s="1"/>
      <c r="E106" s="1"/>
      <c r="F106" s="1"/>
      <c r="G106" s="1"/>
      <c r="H106" s="1"/>
      <c r="I106" s="1"/>
      <c r="J106" s="1"/>
      <c r="K106" s="1"/>
      <c r="L106" s="1"/>
      <c r="M106" s="1"/>
      <c r="N106" s="1"/>
      <c r="O106" s="1"/>
      <c r="P106" s="1"/>
    </row>
    <row r="107" spans="1:16">
      <c r="A107" s="1"/>
      <c r="B107" s="1"/>
      <c r="C107" s="1"/>
      <c r="D107" s="1"/>
      <c r="E107" s="1"/>
      <c r="F107" s="1"/>
      <c r="G107" s="1"/>
      <c r="H107" s="1"/>
      <c r="I107" s="1"/>
      <c r="J107" s="1"/>
      <c r="K107" s="1"/>
      <c r="L107" s="1"/>
      <c r="M107" s="1"/>
      <c r="N107" s="1"/>
      <c r="O107" s="1"/>
      <c r="P107" s="1"/>
    </row>
    <row r="108" spans="1:16">
      <c r="A108" s="1"/>
      <c r="B108" s="1"/>
      <c r="C108" s="1"/>
      <c r="D108" s="1"/>
      <c r="E108" s="1"/>
      <c r="F108" s="1"/>
      <c r="G108" s="1"/>
      <c r="H108" s="1"/>
      <c r="I108" s="1"/>
      <c r="J108" s="1"/>
      <c r="K108" s="1"/>
      <c r="L108" s="1"/>
      <c r="M108" s="1"/>
      <c r="N108" s="1"/>
      <c r="O108" s="1"/>
      <c r="P108" s="1"/>
    </row>
    <row r="109" spans="1:16">
      <c r="A109" s="1"/>
      <c r="B109" s="1"/>
      <c r="C109" s="1"/>
      <c r="D109" s="1"/>
      <c r="E109" s="1"/>
      <c r="F109" s="1"/>
      <c r="G109" s="1"/>
      <c r="H109" s="1"/>
      <c r="I109" s="1"/>
      <c r="J109" s="1"/>
      <c r="K109" s="1"/>
      <c r="L109" s="1"/>
      <c r="M109" s="1"/>
      <c r="N109" s="1"/>
      <c r="O109" s="1"/>
      <c r="P109" s="1"/>
    </row>
    <row r="110" spans="1:16">
      <c r="A110" s="1"/>
      <c r="B110" s="1"/>
      <c r="C110" s="1"/>
      <c r="D110" s="1"/>
      <c r="E110" s="1"/>
      <c r="F110" s="1"/>
      <c r="G110" s="1"/>
      <c r="H110" s="1"/>
      <c r="I110" s="1"/>
      <c r="J110" s="1"/>
      <c r="K110" s="1"/>
      <c r="L110" s="1"/>
      <c r="M110" s="1"/>
      <c r="N110" s="1"/>
      <c r="O110" s="1"/>
      <c r="P110" s="1"/>
    </row>
    <row r="111" spans="1:16">
      <c r="A111" s="1"/>
      <c r="B111" s="1"/>
      <c r="C111" s="1"/>
      <c r="D111" s="1"/>
      <c r="E111" s="1"/>
      <c r="F111" s="1"/>
      <c r="G111" s="1"/>
      <c r="H111" s="1"/>
      <c r="I111" s="1"/>
      <c r="J111" s="1"/>
      <c r="K111" s="1"/>
      <c r="L111" s="1"/>
      <c r="M111" s="1"/>
      <c r="N111" s="1"/>
      <c r="O111" s="1"/>
      <c r="P111" s="1"/>
    </row>
    <row r="112" spans="1:16">
      <c r="A112" s="1"/>
      <c r="B112" s="1"/>
      <c r="C112" s="1"/>
      <c r="D112" s="1"/>
      <c r="E112" s="1"/>
      <c r="F112" s="1"/>
      <c r="G112" s="1"/>
      <c r="H112" s="1"/>
      <c r="I112" s="1"/>
      <c r="J112" s="1"/>
      <c r="K112" s="1"/>
      <c r="L112" s="1"/>
      <c r="M112" s="1"/>
      <c r="N112" s="1"/>
      <c r="O112" s="1"/>
      <c r="P112" s="1"/>
    </row>
    <row r="113" spans="1:16">
      <c r="A113" s="1"/>
      <c r="B113" s="1"/>
      <c r="C113" s="1"/>
      <c r="D113" s="1"/>
      <c r="E113" s="1"/>
      <c r="F113" s="1"/>
      <c r="G113" s="1"/>
      <c r="H113" s="1"/>
      <c r="I113" s="1"/>
      <c r="J113" s="1"/>
      <c r="K113" s="1"/>
      <c r="L113" s="1"/>
      <c r="M113" s="1"/>
      <c r="N113" s="1"/>
      <c r="O113" s="1"/>
      <c r="P113" s="1"/>
    </row>
    <row r="114" spans="1:16">
      <c r="A114" s="1"/>
      <c r="B114" s="1"/>
      <c r="C114" s="1"/>
      <c r="D114" s="1"/>
      <c r="E114" s="1"/>
      <c r="F114" s="1"/>
      <c r="G114" s="1"/>
      <c r="H114" s="1"/>
      <c r="I114" s="1"/>
      <c r="J114" s="1"/>
      <c r="K114" s="1"/>
      <c r="L114" s="1"/>
      <c r="M114" s="1"/>
      <c r="N114" s="1"/>
      <c r="O114" s="1"/>
      <c r="P114" s="1"/>
    </row>
    <row r="115" spans="1:16">
      <c r="A115" s="1"/>
      <c r="B115" s="1"/>
      <c r="C115" s="1"/>
      <c r="D115" s="1"/>
      <c r="E115" s="1"/>
      <c r="F115" s="1"/>
      <c r="G115" s="1"/>
      <c r="H115" s="1"/>
      <c r="I115" s="1"/>
      <c r="J115" s="1"/>
      <c r="K115" s="1"/>
      <c r="L115" s="1"/>
      <c r="M115" s="1"/>
      <c r="N115" s="1"/>
      <c r="O115" s="1"/>
      <c r="P115" s="1"/>
    </row>
    <row r="116" spans="1:16">
      <c r="A116" s="1"/>
      <c r="B116" s="1"/>
      <c r="C116" s="1"/>
      <c r="D116" s="1"/>
      <c r="E116" s="1"/>
      <c r="F116" s="1"/>
      <c r="G116" s="1"/>
      <c r="H116" s="1"/>
      <c r="I116" s="1"/>
      <c r="J116" s="1"/>
      <c r="K116" s="1"/>
      <c r="L116" s="1"/>
      <c r="M116" s="1"/>
      <c r="N116" s="1"/>
      <c r="O116" s="1"/>
      <c r="P116" s="1"/>
    </row>
    <row r="117" spans="1:16">
      <c r="A117" s="1"/>
      <c r="B117" s="1"/>
      <c r="C117" s="1"/>
      <c r="D117" s="1"/>
      <c r="E117" s="1"/>
      <c r="F117" s="1"/>
      <c r="G117" s="1"/>
      <c r="H117" s="1"/>
      <c r="I117" s="1"/>
      <c r="J117" s="1"/>
      <c r="K117" s="1"/>
      <c r="L117" s="1"/>
      <c r="M117" s="1"/>
      <c r="N117" s="1"/>
      <c r="O117" s="1"/>
      <c r="P117" s="1"/>
    </row>
    <row r="118" spans="1:16">
      <c r="A118" s="1"/>
      <c r="B118" s="1"/>
      <c r="C118" s="1"/>
      <c r="D118" s="1"/>
      <c r="E118" s="1"/>
      <c r="F118" s="1"/>
      <c r="G118" s="1"/>
      <c r="H118" s="1"/>
      <c r="I118" s="1"/>
      <c r="J118" s="1"/>
      <c r="K118" s="1"/>
      <c r="L118" s="1"/>
      <c r="M118" s="1"/>
      <c r="N118" s="1"/>
      <c r="O118" s="1"/>
      <c r="P118" s="1"/>
    </row>
    <row r="119" spans="1:16">
      <c r="A119" s="1"/>
      <c r="B119" s="1"/>
      <c r="C119" s="1"/>
      <c r="D119" s="1"/>
      <c r="E119" s="1"/>
      <c r="F119" s="1"/>
      <c r="G119" s="1"/>
      <c r="H119" s="1"/>
      <c r="I119" s="1"/>
      <c r="J119" s="1"/>
      <c r="K119" s="1"/>
      <c r="L119" s="1"/>
      <c r="M119" s="1"/>
      <c r="N119" s="1"/>
      <c r="O119" s="1"/>
      <c r="P119" s="1"/>
    </row>
    <row r="120" spans="1:16">
      <c r="A120" s="1"/>
      <c r="B120" s="1"/>
      <c r="C120" s="1"/>
      <c r="D120" s="1"/>
      <c r="E120" s="1"/>
      <c r="F120" s="1"/>
      <c r="G120" s="1"/>
      <c r="H120" s="1"/>
      <c r="I120" s="1"/>
      <c r="J120" s="1"/>
      <c r="K120" s="1"/>
      <c r="L120" s="1"/>
      <c r="M120" s="1"/>
      <c r="N120" s="1"/>
      <c r="O120" s="1"/>
      <c r="P120" s="1"/>
    </row>
    <row r="121" spans="1:16">
      <c r="A121" s="1"/>
      <c r="B121" s="1"/>
      <c r="C121" s="1"/>
      <c r="D121" s="1"/>
      <c r="E121" s="1"/>
      <c r="F121" s="1"/>
      <c r="G121" s="1"/>
      <c r="H121" s="1"/>
      <c r="I121" s="1"/>
      <c r="J121" s="1"/>
      <c r="K121" s="1"/>
      <c r="L121" s="1"/>
      <c r="M121" s="1"/>
      <c r="N121" s="1"/>
      <c r="O121" s="1"/>
      <c r="P121" s="1"/>
    </row>
    <row r="122" spans="1:16">
      <c r="A122" s="1"/>
      <c r="B122" s="1"/>
      <c r="C122" s="1"/>
      <c r="D122" s="1"/>
      <c r="E122" s="1"/>
      <c r="F122" s="1"/>
      <c r="G122" s="1"/>
      <c r="H122" s="1"/>
      <c r="I122" s="1"/>
      <c r="J122" s="1"/>
      <c r="K122" s="1"/>
      <c r="L122" s="1"/>
      <c r="M122" s="1"/>
      <c r="N122" s="1"/>
      <c r="O122" s="1"/>
      <c r="P122" s="1"/>
    </row>
    <row r="123" spans="1:16">
      <c r="A123" s="1"/>
      <c r="B123" s="1"/>
      <c r="C123" s="1"/>
      <c r="D123" s="1"/>
      <c r="E123" s="1"/>
      <c r="F123" s="1"/>
      <c r="G123" s="1"/>
      <c r="H123" s="1"/>
      <c r="I123" s="1"/>
      <c r="J123" s="1"/>
      <c r="K123" s="1"/>
      <c r="L123" s="1"/>
      <c r="M123" s="1"/>
      <c r="N123" s="1"/>
      <c r="O123" s="1"/>
      <c r="P123" s="1"/>
    </row>
    <row r="124" spans="1:16">
      <c r="A124" s="1"/>
      <c r="B124" s="1"/>
      <c r="C124" s="1"/>
      <c r="D124" s="1"/>
      <c r="E124" s="1"/>
      <c r="F124" s="1"/>
      <c r="G124" s="1"/>
      <c r="H124" s="1"/>
      <c r="I124" s="1"/>
      <c r="J124" s="1"/>
      <c r="K124" s="1"/>
      <c r="L124" s="1"/>
      <c r="M124" s="1"/>
      <c r="N124" s="1"/>
      <c r="O124" s="1"/>
      <c r="P124" s="1"/>
    </row>
    <row r="125" spans="1:16">
      <c r="A125" s="1"/>
      <c r="B125" s="1"/>
      <c r="C125" s="1"/>
      <c r="D125" s="1"/>
      <c r="E125" s="1"/>
      <c r="F125" s="1"/>
      <c r="G125" s="1"/>
      <c r="H125" s="1"/>
      <c r="I125" s="1"/>
      <c r="J125" s="1"/>
      <c r="K125" s="1"/>
      <c r="L125" s="1"/>
      <c r="M125" s="1"/>
      <c r="N125" s="1"/>
      <c r="O125" s="1"/>
      <c r="P125" s="1"/>
    </row>
    <row r="126" spans="1:16">
      <c r="A126" s="1"/>
      <c r="B126" s="1"/>
      <c r="C126" s="1"/>
      <c r="D126" s="1"/>
      <c r="E126" s="1"/>
      <c r="F126" s="1"/>
      <c r="G126" s="1"/>
      <c r="H126" s="1"/>
      <c r="I126" s="1"/>
      <c r="J126" s="1"/>
      <c r="K126" s="1"/>
      <c r="L126" s="1"/>
      <c r="M126" s="1"/>
      <c r="N126" s="1"/>
      <c r="O126" s="1"/>
      <c r="P126" s="1"/>
    </row>
    <row r="127" spans="1:16">
      <c r="A127" s="1"/>
      <c r="B127" s="1"/>
      <c r="C127" s="1"/>
      <c r="D127" s="1"/>
      <c r="E127" s="1"/>
      <c r="F127" s="1"/>
      <c r="G127" s="1"/>
      <c r="H127" s="1"/>
      <c r="I127" s="1"/>
      <c r="J127" s="1"/>
      <c r="K127" s="1"/>
      <c r="L127" s="1"/>
      <c r="M127" s="1"/>
      <c r="N127" s="1"/>
      <c r="O127" s="1"/>
      <c r="P127" s="1"/>
    </row>
    <row r="128" spans="1:16">
      <c r="A128" s="1"/>
      <c r="B128" s="1"/>
      <c r="C128" s="1"/>
      <c r="D128" s="1"/>
      <c r="E128" s="1"/>
      <c r="F128" s="1"/>
      <c r="G128" s="1"/>
      <c r="H128" s="1"/>
      <c r="I128" s="1"/>
      <c r="J128" s="1"/>
      <c r="K128" s="1"/>
      <c r="L128" s="1"/>
      <c r="M128" s="1"/>
      <c r="N128" s="1"/>
      <c r="O128" s="1"/>
      <c r="P128" s="1"/>
    </row>
    <row r="129" spans="1:16">
      <c r="A129" s="1"/>
      <c r="B129" s="1"/>
      <c r="C129" s="1"/>
      <c r="D129" s="1"/>
      <c r="E129" s="1"/>
      <c r="F129" s="1"/>
      <c r="G129" s="1"/>
      <c r="H129" s="1"/>
      <c r="I129" s="1"/>
      <c r="J129" s="1"/>
      <c r="K129" s="1"/>
      <c r="L129" s="1"/>
      <c r="M129" s="1"/>
      <c r="N129" s="1"/>
      <c r="O129" s="1"/>
      <c r="P129" s="1"/>
    </row>
    <row r="130" spans="1:16">
      <c r="A130" s="1"/>
      <c r="B130" s="1"/>
      <c r="C130" s="1"/>
      <c r="D130" s="1"/>
      <c r="E130" s="1"/>
      <c r="F130" s="1"/>
      <c r="G130" s="1"/>
      <c r="H130" s="1"/>
      <c r="I130" s="1"/>
      <c r="J130" s="1"/>
      <c r="K130" s="1"/>
      <c r="L130" s="1"/>
      <c r="M130" s="1"/>
      <c r="N130" s="1"/>
      <c r="O130" s="1"/>
      <c r="P130" s="1"/>
    </row>
    <row r="131" spans="1:16">
      <c r="A131" s="1"/>
      <c r="B131" s="1"/>
      <c r="C131" s="1"/>
      <c r="D131" s="1"/>
      <c r="E131" s="1"/>
      <c r="F131" s="1"/>
      <c r="G131" s="1"/>
      <c r="H131" s="1"/>
      <c r="I131" s="1"/>
      <c r="J131" s="1"/>
      <c r="K131" s="1"/>
      <c r="L131" s="1"/>
      <c r="M131" s="1"/>
      <c r="N131" s="1"/>
      <c r="O131" s="1"/>
      <c r="P131" s="1"/>
    </row>
    <row r="132" spans="1:16">
      <c r="A132" s="1"/>
      <c r="B132" s="1"/>
      <c r="C132" s="1"/>
      <c r="D132" s="1"/>
      <c r="E132" s="1"/>
      <c r="F132" s="1"/>
      <c r="G132" s="1"/>
      <c r="H132" s="1"/>
      <c r="I132" s="1"/>
      <c r="J132" s="1"/>
      <c r="K132" s="1"/>
      <c r="L132" s="1"/>
      <c r="M132" s="1"/>
      <c r="N132" s="1"/>
      <c r="O132" s="1"/>
      <c r="P132" s="1"/>
    </row>
    <row r="133" spans="1:16">
      <c r="A133" s="1"/>
      <c r="B133" s="1"/>
      <c r="C133" s="1"/>
      <c r="D133" s="1"/>
      <c r="E133" s="1"/>
      <c r="F133" s="1"/>
      <c r="G133" s="1"/>
      <c r="H133" s="1"/>
      <c r="I133" s="1"/>
      <c r="J133" s="1"/>
      <c r="K133" s="1"/>
      <c r="L133" s="1"/>
      <c r="M133" s="1"/>
      <c r="N133" s="1"/>
      <c r="O133" s="1"/>
      <c r="P133" s="1"/>
    </row>
    <row r="134" spans="1:16">
      <c r="A134" s="1"/>
      <c r="B134" s="1"/>
      <c r="C134" s="1"/>
      <c r="D134" s="1"/>
      <c r="E134" s="1"/>
      <c r="F134" s="1"/>
      <c r="G134" s="1"/>
      <c r="H134" s="1"/>
      <c r="I134" s="1"/>
      <c r="J134" s="1"/>
      <c r="K134" s="1"/>
      <c r="L134" s="1"/>
      <c r="M134" s="1"/>
      <c r="N134" s="1"/>
      <c r="O134" s="1"/>
      <c r="P134" s="1"/>
    </row>
    <row r="135" spans="1:16">
      <c r="A135" s="1"/>
      <c r="B135" s="1"/>
      <c r="C135" s="1"/>
      <c r="D135" s="1"/>
      <c r="E135" s="1"/>
      <c r="F135" s="1"/>
      <c r="G135" s="1"/>
      <c r="H135" s="1"/>
      <c r="I135" s="1"/>
      <c r="J135" s="1"/>
      <c r="K135" s="1"/>
      <c r="L135" s="1"/>
      <c r="M135" s="1"/>
      <c r="N135" s="1"/>
      <c r="O135" s="1"/>
      <c r="P135" s="1"/>
    </row>
    <row r="136" spans="1:16">
      <c r="A136" s="1"/>
      <c r="B136" s="1"/>
      <c r="C136" s="1"/>
      <c r="D136" s="1"/>
      <c r="E136" s="1"/>
      <c r="F136" s="1"/>
      <c r="G136" s="1"/>
      <c r="H136" s="1"/>
      <c r="I136" s="1"/>
      <c r="J136" s="1"/>
      <c r="K136" s="1"/>
      <c r="L136" s="1"/>
      <c r="M136" s="1"/>
      <c r="N136" s="1"/>
      <c r="O136" s="1"/>
      <c r="P136" s="1"/>
    </row>
    <row r="137" spans="1:16">
      <c r="A137" s="1"/>
      <c r="B137" s="1"/>
      <c r="C137" s="1"/>
      <c r="D137" s="1"/>
      <c r="E137" s="1"/>
      <c r="F137" s="1"/>
      <c r="G137" s="1"/>
      <c r="H137" s="1"/>
      <c r="I137" s="1"/>
      <c r="J137" s="1"/>
      <c r="K137" s="1"/>
      <c r="L137" s="1"/>
      <c r="M137" s="1"/>
      <c r="N137" s="1"/>
      <c r="O137" s="1"/>
      <c r="P137" s="1"/>
    </row>
    <row r="138" spans="1:16">
      <c r="A138" s="1"/>
      <c r="B138" s="1"/>
      <c r="C138" s="1"/>
      <c r="D138" s="1"/>
      <c r="E138" s="1"/>
      <c r="F138" s="1"/>
      <c r="G138" s="1"/>
      <c r="H138" s="1"/>
      <c r="I138" s="1"/>
      <c r="J138" s="1"/>
      <c r="K138" s="1"/>
      <c r="L138" s="1"/>
      <c r="M138" s="1"/>
      <c r="N138" s="1"/>
      <c r="O138" s="1"/>
      <c r="P138" s="1"/>
    </row>
    <row r="139" spans="1:16">
      <c r="A139" s="1"/>
      <c r="B139" s="1"/>
      <c r="C139" s="1"/>
      <c r="D139" s="1"/>
      <c r="E139" s="1"/>
      <c r="F139" s="1"/>
      <c r="G139" s="1"/>
      <c r="H139" s="1"/>
      <c r="I139" s="1"/>
      <c r="J139" s="1"/>
      <c r="K139" s="1"/>
      <c r="L139" s="1"/>
      <c r="M139" s="1"/>
      <c r="N139" s="1"/>
      <c r="O139" s="1"/>
      <c r="P139" s="1"/>
    </row>
    <row r="140" spans="1:16">
      <c r="A140" s="1"/>
      <c r="B140" s="1"/>
      <c r="C140" s="1"/>
      <c r="D140" s="1"/>
      <c r="E140" s="1"/>
      <c r="F140" s="1"/>
      <c r="G140" s="1"/>
      <c r="H140" s="1"/>
      <c r="I140" s="1"/>
      <c r="J140" s="1"/>
      <c r="K140" s="1"/>
      <c r="L140" s="1"/>
      <c r="M140" s="1"/>
      <c r="N140" s="1"/>
      <c r="O140" s="1"/>
      <c r="P140" s="1"/>
    </row>
  </sheetData>
  <pageMargins left="0.7" right="0.7" top="0.75" bottom="0.75" header="0.51180555555555496" footer="0.51180555555555496"/>
  <pageSetup firstPageNumber="0" orientation="portrait" horizontalDpi="300" verticalDpi="300" r:id="rId1"/>
  <headerFooter>
    <oddFooter>&amp;C&amp;7&amp;B&amp;"Arial"Document Classification: KPMG 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8C14039EB955458F56864AAF04C530" ma:contentTypeVersion="4" ma:contentTypeDescription="Create a new document." ma:contentTypeScope="" ma:versionID="0d6a623f6b4c671269b02b07078b64d9">
  <xsd:schema xmlns:xsd="http://www.w3.org/2001/XMLSchema" xmlns:xs="http://www.w3.org/2001/XMLSchema" xmlns:p="http://schemas.microsoft.com/office/2006/metadata/properties" xmlns:ns2="3889f45b-c649-4416-8ae4-49e881936ca6" targetNamespace="http://schemas.microsoft.com/office/2006/metadata/properties" ma:root="true" ma:fieldsID="0b99736bae42b0b2f31b2917357e80c2" ns2:_="">
    <xsd:import namespace="3889f45b-c649-4416-8ae4-49e881936c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9f45b-c649-4416-8ae4-49e881936c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517B0C-8984-4F47-AACF-1CD0C5627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89f45b-c649-4416-8ae4-49e881936c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C4369F-21CD-4946-83BF-35E956526106}">
  <ds:schemaRefs>
    <ds:schemaRef ds:uri="http://schemas.microsoft.com/sharepoint/v3/contenttype/forms"/>
  </ds:schemaRefs>
</ds:datastoreItem>
</file>

<file path=customXml/itemProps3.xml><?xml version="1.0" encoding="utf-8"?>
<ds:datastoreItem xmlns:ds="http://schemas.openxmlformats.org/officeDocument/2006/customXml" ds:itemID="{8E02A496-524D-464F-91ED-A97A2B8DD52D}">
  <ds:schemaRefs>
    <ds:schemaRef ds:uri="http://schemas.microsoft.com/office/2006/documentManagement/types"/>
    <ds:schemaRef ds:uri="http://www.w3.org/XML/1998/namespace"/>
    <ds:schemaRef ds:uri="http://schemas.openxmlformats.org/package/2006/metadata/core-properties"/>
    <ds:schemaRef ds:uri="http://purl.org/dc/elements/1.1/"/>
    <ds:schemaRef ds:uri="3889f45b-c649-4416-8ae4-49e881936ca6"/>
    <ds:schemaRef ds:uri="http://purl.org/dc/term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Sissejuhatus</vt:lpstr>
      <vt:lpstr>Kokkuvõte</vt:lpstr>
      <vt:lpstr>Sisend-Gen</vt:lpstr>
      <vt:lpstr>Sisend-Kütteväärtused</vt:lpstr>
      <vt:lpstr>Kalk-Elek</vt:lpstr>
      <vt:lpstr>Kalk-Ben</vt:lpstr>
      <vt:lpstr>Kal-Diis</vt:lpstr>
      <vt:lpstr>Kalk-Gaas</vt:lpstr>
      <vt:lpstr>Kalk-Sooj</vt:lpstr>
      <vt:lpstr>Kalk-EMD</vt:lpstr>
      <vt:lpstr>Kalk-Puit</vt:lpstr>
      <vt:lpstr>Kalk-PJäät</vt:lpstr>
      <vt:lpstr>Sensitiivsus (1)</vt:lpstr>
      <vt:lpstr>Sensitiivsus (2)</vt:lpstr>
      <vt:lpstr>Sens(1) tulu&amp;kulu</vt:lpstr>
      <vt:lpstr>Sens(2) tulu&amp;kulu</vt:lpstr>
      <vt:lpstr>Arvutuslik tulu&amp;kulu</vt:lpstr>
      <vt:lpstr>Säästu kohustus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Ševoldajev, Dmitri</dc:creator>
  <cp:keywords/>
  <dc:description/>
  <cp:lastModifiedBy>Ševoldajev, Dmitri</cp:lastModifiedBy>
  <cp:revision>1</cp:revision>
  <cp:lastPrinted>2020-07-14T11:27:09Z</cp:lastPrinted>
  <dcterms:created xsi:type="dcterms:W3CDTF">2015-06-05T18:17:20Z</dcterms:created>
  <dcterms:modified xsi:type="dcterms:W3CDTF">2020-07-24T13:03:13Z</dcterms:modified>
  <cp:category>KPMG Confidential</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0x010100658C14039EB955458F56864AAF04C530</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