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ise.envir.ee\Kasutajad$\KeM\38301290216\Documents\Gaasivõrgu dekarboniseerimine\"/>
    </mc:Choice>
  </mc:AlternateContent>
  <xr:revisionPtr revIDLastSave="0" documentId="8_{AECBA205-BC4A-4CEA-8D09-0D452F7DA486}" xr6:coauthVersionLast="47" xr6:coauthVersionMax="47" xr10:uidLastSave="{00000000-0000-0000-0000-000000000000}"/>
  <bookViews>
    <workbookView xWindow="-110" yWindow="-110" windowWidth="19420" windowHeight="10420" tabRatio="817" firstSheet="4" activeTab="12" xr2:uid="{109650B6-A537-4D07-ABF2-0F94928B60EA}"/>
  </bookViews>
  <sheets>
    <sheet name="Cover" sheetId="14" r:id="rId1"/>
    <sheet name="Demography &amp; Economy_1" sheetId="8" r:id="rId2"/>
    <sheet name="Demography &amp; Economy_2" sheetId="12" r:id="rId3"/>
    <sheet name="Gas Consumption " sheetId="1" r:id="rId4"/>
    <sheet name="Sub-Annual Gas consump. Estonia" sheetId="2" r:id="rId5"/>
    <sheet name="Consmued gas mix" sheetId="3" state="hidden" r:id="rId6"/>
    <sheet name="Gas Supply_A" sheetId="4" r:id="rId7"/>
    <sheet name="Gas Supply_B" sheetId="5" r:id="rId8"/>
    <sheet name="Emissions" sheetId="10" r:id="rId9"/>
    <sheet name="Gas Transport" sheetId="7" r:id="rId10"/>
    <sheet name="Gas Supply_C" sheetId="6" r:id="rId11"/>
    <sheet name="Gas Storage" sheetId="9" r:id="rId12"/>
    <sheet name="EU ETS price" sheetId="17" r:id="rId13"/>
    <sheet name="Fuel Characteristics_A" sheetId="11" r:id="rId14"/>
    <sheet name="Biogas feedstocks &amp; CO2 sources" sheetId="15" r:id="rId15"/>
    <sheet name="NG price projections" sheetId="18" r:id="rId16"/>
    <sheet name="Ren. electricity price data" sheetId="19" r:id="rId17"/>
  </sheets>
  <definedNames>
    <definedName name="_ftn1" localSheetId="15">'NG price projections'!$C$6</definedName>
    <definedName name="_ftn2" localSheetId="15">'NG price projections'!$C$7</definedName>
    <definedName name="_ftnref1" localSheetId="16">'Ren. electricity price data'!$C$8</definedName>
    <definedName name="_Ref103380800" localSheetId="7">'Gas Supply_B'!$B$62</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5" i="5" l="1"/>
  <c r="E44" i="9"/>
  <c r="C37" i="5"/>
  <c r="T33" i="6"/>
  <c r="S33" i="6"/>
  <c r="R33" i="6"/>
  <c r="R29" i="9"/>
  <c r="R23" i="9"/>
  <c r="R32" i="6"/>
  <c r="T22" i="9"/>
  <c r="R22" i="9"/>
  <c r="D44" i="9" l="1"/>
  <c r="D53" i="7"/>
  <c r="C79" i="7" s="1"/>
  <c r="D27" i="7"/>
  <c r="D40" i="7"/>
  <c r="C65" i="7"/>
  <c r="C74" i="5"/>
  <c r="C73" i="5"/>
  <c r="E49" i="5" l="1"/>
  <c r="D49" i="5"/>
  <c r="C49" i="5"/>
  <c r="R30" i="6" l="1"/>
  <c r="T30" i="6"/>
  <c r="S30" i="6"/>
  <c r="T31" i="6"/>
  <c r="S31" i="6"/>
  <c r="R31" i="6"/>
  <c r="C30" i="6"/>
  <c r="R28" i="9"/>
  <c r="T23" i="9"/>
  <c r="B29" i="6"/>
  <c r="AL14" i="17"/>
  <c r="N23" i="2"/>
  <c r="N24" i="2"/>
  <c r="N25" i="2"/>
  <c r="N22" i="2"/>
  <c r="T28" i="9"/>
  <c r="T29" i="9" s="1"/>
  <c r="S30" i="9"/>
  <c r="T30" i="9" s="1"/>
  <c r="S29" i="9"/>
  <c r="T16" i="9"/>
  <c r="R16" i="9"/>
  <c r="S16" i="9"/>
  <c r="C24" i="1"/>
  <c r="B24" i="1"/>
  <c r="G22" i="1"/>
  <c r="G20" i="1"/>
  <c r="G19" i="1"/>
  <c r="G24" i="1" s="1"/>
  <c r="F19" i="1"/>
  <c r="F24" i="1" s="1"/>
  <c r="E19" i="1"/>
  <c r="E24" i="1" s="1"/>
  <c r="D19" i="1"/>
  <c r="D24" i="1" s="1"/>
  <c r="C19" i="1"/>
  <c r="B19" i="1"/>
  <c r="S22" i="9" l="1"/>
  <c r="S23" i="9" s="1"/>
  <c r="R30" i="9"/>
  <c r="R25" i="4"/>
  <c r="C82" i="7"/>
  <c r="C76" i="7"/>
  <c r="C73" i="7"/>
  <c r="I16" i="17"/>
  <c r="J16" i="17"/>
  <c r="K16" i="17"/>
  <c r="L16" i="17"/>
  <c r="M16" i="17"/>
  <c r="N16" i="17"/>
  <c r="O16" i="17"/>
  <c r="P16" i="17"/>
  <c r="Q16" i="17"/>
  <c r="R16" i="17"/>
  <c r="S16" i="17"/>
  <c r="T16" i="17"/>
  <c r="U16" i="17"/>
  <c r="V16" i="17"/>
  <c r="W16" i="17"/>
  <c r="X16" i="17"/>
  <c r="Y16" i="17"/>
  <c r="Z16" i="17"/>
  <c r="AA16" i="17"/>
  <c r="AB16" i="17"/>
  <c r="AC16" i="17"/>
  <c r="AD16" i="17"/>
  <c r="AE16" i="17"/>
  <c r="AF16" i="17"/>
  <c r="AG16" i="17"/>
  <c r="AH16" i="17"/>
  <c r="AI16" i="17"/>
  <c r="AJ16" i="17"/>
  <c r="AK16" i="17"/>
  <c r="AL16" i="17"/>
  <c r="AQ16" i="17"/>
  <c r="H16" i="17"/>
  <c r="I24" i="17"/>
  <c r="C1303" i="17"/>
  <c r="C1304" i="17"/>
  <c r="C1305" i="17"/>
  <c r="C1306" i="17"/>
  <c r="C1307" i="17"/>
  <c r="C1308" i="17"/>
  <c r="C1309" i="17"/>
  <c r="C1310" i="17"/>
  <c r="C1311" i="17"/>
  <c r="C1312" i="17"/>
  <c r="C1313" i="17"/>
  <c r="C1314" i="17"/>
  <c r="C1315" i="17"/>
  <c r="C1316" i="17"/>
  <c r="C1317" i="17"/>
  <c r="C1318" i="17"/>
  <c r="C1319" i="17"/>
  <c r="C1320" i="17"/>
  <c r="C1321" i="17"/>
  <c r="C1322" i="17"/>
  <c r="C1323" i="17"/>
  <c r="C1324" i="17"/>
  <c r="C1325" i="17"/>
  <c r="C1326" i="17"/>
  <c r="C1327" i="17"/>
  <c r="C1328" i="17"/>
  <c r="C1329" i="17"/>
  <c r="C1330" i="17"/>
  <c r="C1331" i="17"/>
  <c r="C1332" i="17"/>
  <c r="C1333" i="17"/>
  <c r="C1334" i="17"/>
  <c r="C1335" i="17"/>
  <c r="C1336" i="17"/>
  <c r="C1337" i="17"/>
  <c r="C1338" i="17"/>
  <c r="C1339" i="17"/>
  <c r="C1340" i="17"/>
  <c r="C1341" i="17"/>
  <c r="C1342" i="17"/>
  <c r="C1343" i="17"/>
  <c r="C1344" i="17"/>
  <c r="C1345" i="17"/>
  <c r="C1346" i="17"/>
  <c r="C1347" i="17"/>
  <c r="C1348" i="17"/>
  <c r="C1349" i="17"/>
  <c r="C1350" i="17"/>
  <c r="C1351" i="17"/>
  <c r="C1352" i="17"/>
  <c r="C1353" i="17"/>
  <c r="C1354" i="17"/>
  <c r="C1355" i="17"/>
  <c r="C1356" i="17"/>
  <c r="C1357" i="17"/>
  <c r="C1358" i="17"/>
  <c r="C1359" i="17"/>
  <c r="C1360" i="17"/>
  <c r="C1361" i="17"/>
  <c r="C1362" i="17"/>
  <c r="C1363" i="17"/>
  <c r="C1364" i="17"/>
  <c r="C1365" i="17"/>
  <c r="C1366" i="17"/>
  <c r="C1367" i="17"/>
  <c r="C1368" i="17"/>
  <c r="C1369" i="17"/>
  <c r="C1370" i="17"/>
  <c r="C1371" i="17"/>
  <c r="C1372" i="17"/>
  <c r="C1373" i="17"/>
  <c r="C1374" i="17"/>
  <c r="C1375" i="17"/>
  <c r="C1376" i="17"/>
  <c r="C1377" i="17"/>
  <c r="C1378" i="17"/>
  <c r="C1379" i="17"/>
  <c r="C1380" i="17"/>
  <c r="C1381" i="17"/>
  <c r="C1382" i="17"/>
  <c r="C1383" i="17"/>
  <c r="C1384" i="17"/>
  <c r="C1385" i="17"/>
  <c r="C1386" i="17"/>
  <c r="C1387" i="17"/>
  <c r="C1388" i="17"/>
  <c r="C1389" i="17"/>
  <c r="C1390" i="17"/>
  <c r="C1391" i="17"/>
  <c r="C1392" i="17"/>
  <c r="C1393" i="17"/>
  <c r="C1394" i="17"/>
  <c r="C1395" i="17"/>
  <c r="C1396" i="17"/>
  <c r="C1397" i="17"/>
  <c r="C1398" i="17"/>
  <c r="C1399" i="17"/>
  <c r="C1400" i="17"/>
  <c r="C1401" i="17"/>
  <c r="C1402" i="17"/>
  <c r="C1403" i="17"/>
  <c r="C1404" i="17"/>
  <c r="C1405" i="17"/>
  <c r="C1406" i="17"/>
  <c r="C1407" i="17"/>
  <c r="C1408" i="17"/>
  <c r="C1409" i="17"/>
  <c r="C1410" i="17"/>
  <c r="C1411" i="17"/>
  <c r="C1412" i="17"/>
  <c r="C1413" i="17"/>
  <c r="C1414" i="17"/>
  <c r="C1415" i="17"/>
  <c r="C1416" i="17"/>
  <c r="C1417" i="17"/>
  <c r="C1418" i="17"/>
  <c r="C1419" i="17"/>
  <c r="C1420" i="17"/>
  <c r="C1421" i="17"/>
  <c r="C1422" i="17"/>
  <c r="C1423" i="17"/>
  <c r="C1424" i="17"/>
  <c r="C1425" i="17"/>
  <c r="C1426" i="17"/>
  <c r="C1427" i="17"/>
  <c r="C1428" i="17"/>
  <c r="C1429" i="17"/>
  <c r="C1430" i="17"/>
  <c r="C1431" i="17"/>
  <c r="C1432" i="17"/>
  <c r="C1433" i="17"/>
  <c r="C1434" i="17"/>
  <c r="C1435" i="17"/>
  <c r="C1436" i="17"/>
  <c r="C1437" i="17"/>
  <c r="C1438" i="17"/>
  <c r="C1439" i="17"/>
  <c r="C1440" i="17"/>
  <c r="C1441" i="17"/>
  <c r="C1442" i="17"/>
  <c r="C1443" i="17"/>
  <c r="C1444" i="17"/>
  <c r="C1445" i="17"/>
  <c r="C1446" i="17"/>
  <c r="C1447" i="17"/>
  <c r="C1448" i="17"/>
  <c r="C1449" i="17"/>
  <c r="C1450" i="17"/>
  <c r="C1451" i="17"/>
  <c r="C1452" i="17"/>
  <c r="C1453" i="17"/>
  <c r="C1454" i="17"/>
  <c r="C1455" i="17"/>
  <c r="C1456" i="17"/>
  <c r="C1457" i="17"/>
  <c r="C1458" i="17"/>
  <c r="C1459" i="17"/>
  <c r="C1460" i="17"/>
  <c r="C1461" i="17"/>
  <c r="C1462" i="17"/>
  <c r="C1463" i="17"/>
  <c r="C1464" i="17"/>
  <c r="C1465" i="17"/>
  <c r="C1466" i="17"/>
  <c r="C1467" i="17"/>
  <c r="C1468" i="17"/>
  <c r="C1469" i="17"/>
  <c r="C1470" i="17"/>
  <c r="C1471" i="17"/>
  <c r="C1472" i="17"/>
  <c r="C1473" i="17"/>
  <c r="C1474" i="17"/>
  <c r="C1475" i="17"/>
  <c r="C1476" i="17"/>
  <c r="C1477" i="17"/>
  <c r="C1478" i="17"/>
  <c r="C1479" i="17"/>
  <c r="C1480" i="17"/>
  <c r="C1481" i="17"/>
  <c r="C1482" i="17"/>
  <c r="C1483" i="17"/>
  <c r="C1484" i="17"/>
  <c r="C1485" i="17"/>
  <c r="C1486" i="17"/>
  <c r="C1487" i="17"/>
  <c r="C1488" i="17"/>
  <c r="C1489" i="17"/>
  <c r="C1490" i="17"/>
  <c r="C1491" i="17"/>
  <c r="C1492" i="17"/>
  <c r="C1493" i="17"/>
  <c r="C1494" i="17"/>
  <c r="C1495" i="17"/>
  <c r="C1496" i="17"/>
  <c r="C1497" i="17"/>
  <c r="C1498" i="17"/>
  <c r="C1499" i="17"/>
  <c r="C1500" i="17"/>
  <c r="C1501" i="17"/>
  <c r="C1502" i="17"/>
  <c r="C1503" i="17"/>
  <c r="C1504" i="17"/>
  <c r="C1505" i="17"/>
  <c r="C1506" i="17"/>
  <c r="C1507" i="17"/>
  <c r="C1508" i="17"/>
  <c r="C1509" i="17"/>
  <c r="C1510" i="17"/>
  <c r="C1511" i="17"/>
  <c r="C1512" i="17"/>
  <c r="C1513" i="17"/>
  <c r="C1514" i="17"/>
  <c r="C1515" i="17"/>
  <c r="C1516" i="17"/>
  <c r="C1517" i="17"/>
  <c r="C1518" i="17"/>
  <c r="C1519" i="17"/>
  <c r="C1520" i="17"/>
  <c r="C1521" i="17"/>
  <c r="C1522" i="17"/>
  <c r="C1523" i="17"/>
  <c r="C1524" i="17"/>
  <c r="C1525" i="17"/>
  <c r="C1526" i="17"/>
  <c r="C1527" i="17"/>
  <c r="C1528" i="17"/>
  <c r="C1529" i="17"/>
  <c r="C1530" i="17"/>
  <c r="C1531" i="17"/>
  <c r="C1532" i="17"/>
  <c r="C1533" i="17"/>
  <c r="C1534" i="17"/>
  <c r="C1535" i="17"/>
  <c r="C1536" i="17"/>
  <c r="C1537" i="17"/>
  <c r="C1538" i="17"/>
  <c r="C1539" i="17"/>
  <c r="C1540" i="17"/>
  <c r="C1541" i="17"/>
  <c r="C1542" i="17"/>
  <c r="C1543" i="17"/>
  <c r="C1544" i="17"/>
  <c r="C1545" i="17"/>
  <c r="C1546" i="17"/>
  <c r="C1547" i="17"/>
  <c r="C1548" i="17"/>
  <c r="C1549" i="17"/>
  <c r="C1550" i="17"/>
  <c r="C1551" i="17"/>
  <c r="C1552" i="17"/>
  <c r="C1553" i="17"/>
  <c r="C1554" i="17"/>
  <c r="C1555" i="17"/>
  <c r="C1556" i="17"/>
  <c r="C1557" i="17"/>
  <c r="C1558" i="17"/>
  <c r="C1559" i="17"/>
  <c r="C1560" i="17"/>
  <c r="C1302" i="17"/>
  <c r="C1045" i="17"/>
  <c r="C1046" i="17"/>
  <c r="C1047" i="17"/>
  <c r="C1048" i="17"/>
  <c r="C1049" i="17"/>
  <c r="C1050" i="17"/>
  <c r="C1051" i="17"/>
  <c r="C1052" i="17"/>
  <c r="C1053" i="17"/>
  <c r="C1054" i="17"/>
  <c r="C1055" i="17"/>
  <c r="C1056" i="17"/>
  <c r="C1057" i="17"/>
  <c r="C1058" i="17"/>
  <c r="C1059" i="17"/>
  <c r="C1060" i="17"/>
  <c r="C1061" i="17"/>
  <c r="C1062" i="17"/>
  <c r="C1063" i="17"/>
  <c r="C1064" i="17"/>
  <c r="C1065" i="17"/>
  <c r="C1066" i="17"/>
  <c r="C1067" i="17"/>
  <c r="C1068" i="17"/>
  <c r="C1069" i="17"/>
  <c r="C1070" i="17"/>
  <c r="C1071" i="17"/>
  <c r="C1072" i="17"/>
  <c r="C1073" i="17"/>
  <c r="C1074" i="17"/>
  <c r="C1075" i="17"/>
  <c r="C1076" i="17"/>
  <c r="C1077" i="17"/>
  <c r="C1078" i="17"/>
  <c r="C1079" i="17"/>
  <c r="C1080" i="17"/>
  <c r="C1081" i="17"/>
  <c r="C1082" i="17"/>
  <c r="C1083" i="17"/>
  <c r="C1084" i="17"/>
  <c r="C1085" i="17"/>
  <c r="C1086" i="17"/>
  <c r="C1087" i="17"/>
  <c r="C1088" i="17"/>
  <c r="C1089" i="17"/>
  <c r="C1090" i="17"/>
  <c r="C1091" i="17"/>
  <c r="C1092" i="17"/>
  <c r="C1093" i="17"/>
  <c r="C1094" i="17"/>
  <c r="C1095" i="17"/>
  <c r="C1096" i="17"/>
  <c r="C1097" i="17"/>
  <c r="C1098" i="17"/>
  <c r="C1099" i="17"/>
  <c r="C1100" i="17"/>
  <c r="C1101" i="17"/>
  <c r="C1102" i="17"/>
  <c r="C1103" i="17"/>
  <c r="C1104" i="17"/>
  <c r="C1105" i="17"/>
  <c r="C1106" i="17"/>
  <c r="C1107" i="17"/>
  <c r="C1108" i="17"/>
  <c r="C1109" i="17"/>
  <c r="C1110" i="17"/>
  <c r="C1111" i="17"/>
  <c r="C1112" i="17"/>
  <c r="C1113" i="17"/>
  <c r="C1114" i="17"/>
  <c r="C1115" i="17"/>
  <c r="C1116" i="17"/>
  <c r="C1117" i="17"/>
  <c r="C1118" i="17"/>
  <c r="C1119" i="17"/>
  <c r="C1120" i="17"/>
  <c r="C1121" i="17"/>
  <c r="C1122" i="17"/>
  <c r="C1123" i="17"/>
  <c r="C1124" i="17"/>
  <c r="C1125" i="17"/>
  <c r="C1126" i="17"/>
  <c r="C1127" i="17"/>
  <c r="C1128" i="17"/>
  <c r="C1129" i="17"/>
  <c r="C1130" i="17"/>
  <c r="C1131" i="17"/>
  <c r="C1132" i="17"/>
  <c r="C1133" i="17"/>
  <c r="C1134" i="17"/>
  <c r="C1135" i="17"/>
  <c r="C1136" i="17"/>
  <c r="C1137" i="17"/>
  <c r="C1138" i="17"/>
  <c r="C1139" i="17"/>
  <c r="C1140" i="17"/>
  <c r="C1141" i="17"/>
  <c r="C1142" i="17"/>
  <c r="C1143" i="17"/>
  <c r="C1144" i="17"/>
  <c r="C1145" i="17"/>
  <c r="C1146" i="17"/>
  <c r="C1147" i="17"/>
  <c r="C1148" i="17"/>
  <c r="C1149" i="17"/>
  <c r="C1150" i="17"/>
  <c r="C1151" i="17"/>
  <c r="C1152" i="17"/>
  <c r="C1153" i="17"/>
  <c r="C1154" i="17"/>
  <c r="C1155" i="17"/>
  <c r="C1156" i="17"/>
  <c r="C1157" i="17"/>
  <c r="C1158" i="17"/>
  <c r="C1159" i="17"/>
  <c r="C1160" i="17"/>
  <c r="C1161" i="17"/>
  <c r="C1162" i="17"/>
  <c r="C1163" i="17"/>
  <c r="C1164" i="17"/>
  <c r="C1165" i="17"/>
  <c r="C1166" i="17"/>
  <c r="C1167" i="17"/>
  <c r="C1168" i="17"/>
  <c r="C1169" i="17"/>
  <c r="C1170" i="17"/>
  <c r="C1171" i="17"/>
  <c r="C1172" i="17"/>
  <c r="C1173" i="17"/>
  <c r="C1174" i="17"/>
  <c r="C1175" i="17"/>
  <c r="C1176" i="17"/>
  <c r="C1177" i="17"/>
  <c r="C1178" i="17"/>
  <c r="C1179" i="17"/>
  <c r="C1180" i="17"/>
  <c r="C1181" i="17"/>
  <c r="C1182" i="17"/>
  <c r="C1183" i="17"/>
  <c r="C1184" i="17"/>
  <c r="C1185" i="17"/>
  <c r="C1186" i="17"/>
  <c r="C1187" i="17"/>
  <c r="C1188" i="17"/>
  <c r="C1189" i="17"/>
  <c r="C1190" i="17"/>
  <c r="C1191" i="17"/>
  <c r="C1192" i="17"/>
  <c r="C1193" i="17"/>
  <c r="C1194" i="17"/>
  <c r="C1195" i="17"/>
  <c r="C1196" i="17"/>
  <c r="C1197" i="17"/>
  <c r="C1198" i="17"/>
  <c r="C1199" i="17"/>
  <c r="C1200" i="17"/>
  <c r="C1201" i="17"/>
  <c r="C1202" i="17"/>
  <c r="C1203" i="17"/>
  <c r="C1204" i="17"/>
  <c r="C1205" i="17"/>
  <c r="C1206" i="17"/>
  <c r="C1207" i="17"/>
  <c r="C1208" i="17"/>
  <c r="C1209" i="17"/>
  <c r="C1210" i="17"/>
  <c r="C1211" i="17"/>
  <c r="C1212" i="17"/>
  <c r="C1213" i="17"/>
  <c r="C1214" i="17"/>
  <c r="C1215" i="17"/>
  <c r="C1216" i="17"/>
  <c r="C1217" i="17"/>
  <c r="C1218" i="17"/>
  <c r="C1219" i="17"/>
  <c r="C1220" i="17"/>
  <c r="C1221" i="17"/>
  <c r="C1222" i="17"/>
  <c r="C1223" i="17"/>
  <c r="C1224" i="17"/>
  <c r="C1225" i="17"/>
  <c r="C1226" i="17"/>
  <c r="C1227" i="17"/>
  <c r="C1228" i="17"/>
  <c r="C1229" i="17"/>
  <c r="C1230" i="17"/>
  <c r="C1231" i="17"/>
  <c r="C1232" i="17"/>
  <c r="C1233" i="17"/>
  <c r="C1234" i="17"/>
  <c r="C1235" i="17"/>
  <c r="C1236" i="17"/>
  <c r="C1237" i="17"/>
  <c r="C1238" i="17"/>
  <c r="C1239" i="17"/>
  <c r="C1240" i="17"/>
  <c r="C1241" i="17"/>
  <c r="C1242" i="17"/>
  <c r="C1243" i="17"/>
  <c r="C1244" i="17"/>
  <c r="C1245" i="17"/>
  <c r="C1246" i="17"/>
  <c r="C1247" i="17"/>
  <c r="C1248" i="17"/>
  <c r="C1249" i="17"/>
  <c r="C1250" i="17"/>
  <c r="C1251" i="17"/>
  <c r="C1252" i="17"/>
  <c r="C1253" i="17"/>
  <c r="C1254" i="17"/>
  <c r="C1255" i="17"/>
  <c r="C1256" i="17"/>
  <c r="C1257" i="17"/>
  <c r="C1258" i="17"/>
  <c r="C1259" i="17"/>
  <c r="C1260" i="17"/>
  <c r="C1261" i="17"/>
  <c r="C1262" i="17"/>
  <c r="C1263" i="17"/>
  <c r="C1264" i="17"/>
  <c r="C1265" i="17"/>
  <c r="C1266" i="17"/>
  <c r="C1267" i="17"/>
  <c r="C1268" i="17"/>
  <c r="C1269" i="17"/>
  <c r="C1270" i="17"/>
  <c r="C1271" i="17"/>
  <c r="C1272" i="17"/>
  <c r="C1273" i="17"/>
  <c r="C1274" i="17"/>
  <c r="C1275" i="17"/>
  <c r="C1276" i="17"/>
  <c r="C1277" i="17"/>
  <c r="C1278" i="17"/>
  <c r="C1279" i="17"/>
  <c r="C1280" i="17"/>
  <c r="C1281" i="17"/>
  <c r="C1282" i="17"/>
  <c r="C1283" i="17"/>
  <c r="C1284" i="17"/>
  <c r="C1285" i="17"/>
  <c r="C1286" i="17"/>
  <c r="C1287" i="17"/>
  <c r="C1288" i="17"/>
  <c r="C1289" i="17"/>
  <c r="C1290" i="17"/>
  <c r="C1291" i="17"/>
  <c r="C1292" i="17"/>
  <c r="C1293" i="17"/>
  <c r="C1294" i="17"/>
  <c r="C1295" i="17"/>
  <c r="C1296" i="17"/>
  <c r="C1297" i="17"/>
  <c r="C1298" i="17"/>
  <c r="C1299" i="17"/>
  <c r="C1300" i="17"/>
  <c r="C1301" i="17"/>
  <c r="C1044" i="17"/>
  <c r="C787" i="17"/>
  <c r="C788" i="17"/>
  <c r="C789" i="17"/>
  <c r="C790" i="17"/>
  <c r="C791" i="17"/>
  <c r="C792" i="17"/>
  <c r="C793" i="17"/>
  <c r="C794" i="17"/>
  <c r="C795" i="17"/>
  <c r="C796" i="17"/>
  <c r="C797" i="17"/>
  <c r="C798" i="17"/>
  <c r="C799" i="17"/>
  <c r="C800" i="17"/>
  <c r="C801" i="17"/>
  <c r="C802" i="17"/>
  <c r="C803" i="17"/>
  <c r="C804" i="17"/>
  <c r="C805" i="17"/>
  <c r="C806" i="17"/>
  <c r="C807" i="17"/>
  <c r="C808" i="17"/>
  <c r="C809" i="17"/>
  <c r="C810" i="17"/>
  <c r="C811" i="17"/>
  <c r="C812" i="17"/>
  <c r="C813" i="17"/>
  <c r="C814" i="17"/>
  <c r="C815" i="17"/>
  <c r="C816" i="17"/>
  <c r="C817" i="17"/>
  <c r="C818" i="17"/>
  <c r="C819" i="17"/>
  <c r="C820" i="17"/>
  <c r="C821" i="17"/>
  <c r="C822" i="17"/>
  <c r="C823" i="17"/>
  <c r="C824" i="17"/>
  <c r="C825" i="17"/>
  <c r="C826" i="17"/>
  <c r="C827" i="17"/>
  <c r="C828" i="17"/>
  <c r="C829" i="17"/>
  <c r="C830" i="17"/>
  <c r="C831" i="17"/>
  <c r="C832" i="17"/>
  <c r="C833" i="17"/>
  <c r="C834" i="17"/>
  <c r="C835" i="17"/>
  <c r="C836" i="17"/>
  <c r="C837" i="17"/>
  <c r="C838" i="17"/>
  <c r="C839" i="17"/>
  <c r="C840" i="17"/>
  <c r="C841" i="17"/>
  <c r="C842" i="17"/>
  <c r="C843" i="17"/>
  <c r="C844" i="17"/>
  <c r="C845" i="17"/>
  <c r="C846" i="17"/>
  <c r="C847" i="17"/>
  <c r="C848" i="17"/>
  <c r="C849" i="17"/>
  <c r="C850" i="17"/>
  <c r="C851" i="17"/>
  <c r="C852" i="17"/>
  <c r="C853" i="17"/>
  <c r="C854" i="17"/>
  <c r="C855" i="17"/>
  <c r="C856" i="17"/>
  <c r="C857" i="17"/>
  <c r="C858" i="17"/>
  <c r="C859" i="17"/>
  <c r="C860" i="17"/>
  <c r="C861" i="17"/>
  <c r="C862" i="17"/>
  <c r="C863" i="17"/>
  <c r="C864" i="17"/>
  <c r="C865" i="17"/>
  <c r="C866" i="17"/>
  <c r="C867" i="17"/>
  <c r="C868" i="17"/>
  <c r="C869" i="17"/>
  <c r="C870" i="17"/>
  <c r="C871" i="17"/>
  <c r="C872" i="17"/>
  <c r="C873" i="17"/>
  <c r="C874" i="17"/>
  <c r="C875" i="17"/>
  <c r="C876" i="17"/>
  <c r="C877" i="17"/>
  <c r="C878" i="17"/>
  <c r="C879" i="17"/>
  <c r="C880" i="17"/>
  <c r="C881" i="17"/>
  <c r="C882" i="17"/>
  <c r="C883" i="17"/>
  <c r="C884" i="17"/>
  <c r="C885" i="17"/>
  <c r="C886" i="17"/>
  <c r="C887" i="17"/>
  <c r="C888" i="17"/>
  <c r="C889" i="17"/>
  <c r="C890" i="17"/>
  <c r="C891" i="17"/>
  <c r="C892" i="17"/>
  <c r="C893" i="17"/>
  <c r="C894" i="17"/>
  <c r="C895" i="17"/>
  <c r="C896" i="17"/>
  <c r="C897" i="17"/>
  <c r="C898" i="17"/>
  <c r="C899" i="17"/>
  <c r="C900" i="17"/>
  <c r="C901" i="17"/>
  <c r="C902" i="17"/>
  <c r="C903" i="17"/>
  <c r="C904" i="17"/>
  <c r="C905" i="17"/>
  <c r="C906" i="17"/>
  <c r="C907" i="17"/>
  <c r="C908" i="17"/>
  <c r="C909" i="17"/>
  <c r="C910" i="17"/>
  <c r="C911" i="17"/>
  <c r="C912" i="17"/>
  <c r="C913" i="17"/>
  <c r="C914" i="17"/>
  <c r="C915" i="17"/>
  <c r="C916" i="17"/>
  <c r="C917" i="17"/>
  <c r="C918" i="17"/>
  <c r="C919" i="17"/>
  <c r="C920" i="17"/>
  <c r="C921" i="17"/>
  <c r="C922" i="17"/>
  <c r="C923" i="17"/>
  <c r="C924" i="17"/>
  <c r="C925" i="17"/>
  <c r="C926" i="17"/>
  <c r="C927" i="17"/>
  <c r="C928" i="17"/>
  <c r="C929" i="17"/>
  <c r="C930" i="17"/>
  <c r="C931" i="17"/>
  <c r="C932" i="17"/>
  <c r="C933" i="17"/>
  <c r="C934" i="17"/>
  <c r="C935" i="17"/>
  <c r="C936" i="17"/>
  <c r="C937" i="17"/>
  <c r="C938" i="17"/>
  <c r="C939" i="17"/>
  <c r="C940" i="17"/>
  <c r="C941" i="17"/>
  <c r="C942" i="17"/>
  <c r="C943" i="17"/>
  <c r="C944" i="17"/>
  <c r="C945" i="17"/>
  <c r="C946" i="17"/>
  <c r="C947" i="17"/>
  <c r="C948" i="17"/>
  <c r="C949" i="17"/>
  <c r="C950" i="17"/>
  <c r="C951" i="17"/>
  <c r="C952" i="17"/>
  <c r="C953" i="17"/>
  <c r="C954" i="17"/>
  <c r="C955" i="17"/>
  <c r="C956" i="17"/>
  <c r="C957" i="17"/>
  <c r="C958" i="17"/>
  <c r="C959" i="17"/>
  <c r="C960" i="17"/>
  <c r="C961" i="17"/>
  <c r="C962" i="17"/>
  <c r="C963" i="17"/>
  <c r="C964" i="17"/>
  <c r="C965" i="17"/>
  <c r="C966" i="17"/>
  <c r="C967" i="17"/>
  <c r="C968" i="17"/>
  <c r="C969" i="17"/>
  <c r="C970" i="17"/>
  <c r="C971" i="17"/>
  <c r="C972" i="17"/>
  <c r="C973" i="17"/>
  <c r="C974" i="17"/>
  <c r="C975" i="17"/>
  <c r="C976" i="17"/>
  <c r="C977" i="17"/>
  <c r="C978" i="17"/>
  <c r="C979" i="17"/>
  <c r="C980" i="17"/>
  <c r="C981" i="17"/>
  <c r="C982" i="17"/>
  <c r="C983" i="17"/>
  <c r="C984" i="17"/>
  <c r="C985" i="17"/>
  <c r="C986" i="17"/>
  <c r="C987" i="17"/>
  <c r="C988" i="17"/>
  <c r="C989" i="17"/>
  <c r="C990" i="17"/>
  <c r="C991" i="17"/>
  <c r="C992" i="17"/>
  <c r="C993" i="17"/>
  <c r="C994" i="17"/>
  <c r="C995" i="17"/>
  <c r="C996" i="17"/>
  <c r="C997" i="17"/>
  <c r="C998" i="17"/>
  <c r="C999" i="17"/>
  <c r="C1000" i="17"/>
  <c r="C1001" i="17"/>
  <c r="C1002" i="17"/>
  <c r="C1003" i="17"/>
  <c r="C1004" i="17"/>
  <c r="C1005" i="17"/>
  <c r="C1006" i="17"/>
  <c r="C1007" i="17"/>
  <c r="C1008" i="17"/>
  <c r="C1009" i="17"/>
  <c r="C1010" i="17"/>
  <c r="C1011" i="17"/>
  <c r="C1012" i="17"/>
  <c r="C1013" i="17"/>
  <c r="C1014" i="17"/>
  <c r="C1015" i="17"/>
  <c r="C1016" i="17"/>
  <c r="C1017" i="17"/>
  <c r="C1018" i="17"/>
  <c r="C1019" i="17"/>
  <c r="C1020" i="17"/>
  <c r="C1021" i="17"/>
  <c r="C1022" i="17"/>
  <c r="C1023" i="17"/>
  <c r="C1024" i="17"/>
  <c r="C1025" i="17"/>
  <c r="C1026" i="17"/>
  <c r="C1027" i="17"/>
  <c r="C1028" i="17"/>
  <c r="C1029" i="17"/>
  <c r="C1030" i="17"/>
  <c r="C1031" i="17"/>
  <c r="C1032" i="17"/>
  <c r="C1033" i="17"/>
  <c r="C1034" i="17"/>
  <c r="C1035" i="17"/>
  <c r="C1036" i="17"/>
  <c r="C1037" i="17"/>
  <c r="C1038" i="17"/>
  <c r="C1039" i="17"/>
  <c r="C1040" i="17"/>
  <c r="C1041" i="17"/>
  <c r="C1042" i="17"/>
  <c r="C1043" i="17"/>
  <c r="C786" i="17"/>
  <c r="C529" i="17"/>
  <c r="C530" i="17"/>
  <c r="C531" i="17"/>
  <c r="C532" i="17"/>
  <c r="C533" i="17"/>
  <c r="C534" i="17"/>
  <c r="C535" i="17"/>
  <c r="C536" i="17"/>
  <c r="C537" i="17"/>
  <c r="C538" i="17"/>
  <c r="C539" i="17"/>
  <c r="C540" i="17"/>
  <c r="C541" i="17"/>
  <c r="C542" i="17"/>
  <c r="C543" i="17"/>
  <c r="C544" i="17"/>
  <c r="C545" i="17"/>
  <c r="C546" i="17"/>
  <c r="C547" i="17"/>
  <c r="C548" i="17"/>
  <c r="C549" i="17"/>
  <c r="C550" i="17"/>
  <c r="C551" i="17"/>
  <c r="C552" i="17"/>
  <c r="C553" i="17"/>
  <c r="C554" i="17"/>
  <c r="C555" i="17"/>
  <c r="C556" i="17"/>
  <c r="C557" i="17"/>
  <c r="C558" i="17"/>
  <c r="C559" i="17"/>
  <c r="C560" i="17"/>
  <c r="C561" i="17"/>
  <c r="C562" i="17"/>
  <c r="C563" i="17"/>
  <c r="C564" i="17"/>
  <c r="C565" i="17"/>
  <c r="C566" i="17"/>
  <c r="C567" i="17"/>
  <c r="C568" i="17"/>
  <c r="C569" i="17"/>
  <c r="C570" i="17"/>
  <c r="C571" i="17"/>
  <c r="C572" i="17"/>
  <c r="C573" i="17"/>
  <c r="C574" i="17"/>
  <c r="C575" i="17"/>
  <c r="C576" i="17"/>
  <c r="C577" i="17"/>
  <c r="C578" i="17"/>
  <c r="C579" i="17"/>
  <c r="C580" i="17"/>
  <c r="C581" i="17"/>
  <c r="C582" i="17"/>
  <c r="C583" i="17"/>
  <c r="C584" i="17"/>
  <c r="C585" i="17"/>
  <c r="C586" i="17"/>
  <c r="C587" i="17"/>
  <c r="C588" i="17"/>
  <c r="C589" i="17"/>
  <c r="C590" i="17"/>
  <c r="C591" i="17"/>
  <c r="C592" i="17"/>
  <c r="C593" i="17"/>
  <c r="C594" i="17"/>
  <c r="C595" i="17"/>
  <c r="C596" i="17"/>
  <c r="C597" i="17"/>
  <c r="C598" i="17"/>
  <c r="C599" i="17"/>
  <c r="C600" i="17"/>
  <c r="C601" i="17"/>
  <c r="C602" i="17"/>
  <c r="C603" i="17"/>
  <c r="C604" i="17"/>
  <c r="C605" i="17"/>
  <c r="C606" i="17"/>
  <c r="C607" i="17"/>
  <c r="C608" i="17"/>
  <c r="C609" i="17"/>
  <c r="C610" i="17"/>
  <c r="C611" i="17"/>
  <c r="C612" i="17"/>
  <c r="C613" i="17"/>
  <c r="C614" i="17"/>
  <c r="C615" i="17"/>
  <c r="C616" i="17"/>
  <c r="C617" i="17"/>
  <c r="C618" i="17"/>
  <c r="C619" i="17"/>
  <c r="C620" i="17"/>
  <c r="C621" i="17"/>
  <c r="C622" i="17"/>
  <c r="C623" i="17"/>
  <c r="C624" i="17"/>
  <c r="C625" i="17"/>
  <c r="C626" i="17"/>
  <c r="C627" i="17"/>
  <c r="C628" i="17"/>
  <c r="C629" i="17"/>
  <c r="C630" i="17"/>
  <c r="C631" i="17"/>
  <c r="C632" i="17"/>
  <c r="C633" i="17"/>
  <c r="C634" i="17"/>
  <c r="C635" i="17"/>
  <c r="C636" i="17"/>
  <c r="C637" i="17"/>
  <c r="C638" i="17"/>
  <c r="C639" i="17"/>
  <c r="C640" i="17"/>
  <c r="C641" i="17"/>
  <c r="C642" i="17"/>
  <c r="C643" i="17"/>
  <c r="C644" i="17"/>
  <c r="C645" i="17"/>
  <c r="C646" i="17"/>
  <c r="C647" i="17"/>
  <c r="C648" i="17"/>
  <c r="C649" i="17"/>
  <c r="C650" i="17"/>
  <c r="C651" i="17"/>
  <c r="C652" i="17"/>
  <c r="C653" i="17"/>
  <c r="C654" i="17"/>
  <c r="C655" i="17"/>
  <c r="C656" i="17"/>
  <c r="C657" i="17"/>
  <c r="C658" i="17"/>
  <c r="C659" i="17"/>
  <c r="C660" i="17"/>
  <c r="C661" i="17"/>
  <c r="C662" i="17"/>
  <c r="C663" i="17"/>
  <c r="C664" i="17"/>
  <c r="C665" i="17"/>
  <c r="C666" i="17"/>
  <c r="C667" i="17"/>
  <c r="C668" i="17"/>
  <c r="C669" i="17"/>
  <c r="C670" i="17"/>
  <c r="C671" i="17"/>
  <c r="C672" i="17"/>
  <c r="C673" i="17"/>
  <c r="C674" i="17"/>
  <c r="C675" i="17"/>
  <c r="C676" i="17"/>
  <c r="C677" i="17"/>
  <c r="C678" i="17"/>
  <c r="C679" i="17"/>
  <c r="C680" i="17"/>
  <c r="C681" i="17"/>
  <c r="C682" i="17"/>
  <c r="C683" i="17"/>
  <c r="C684" i="17"/>
  <c r="C685" i="17"/>
  <c r="C686" i="17"/>
  <c r="C687" i="17"/>
  <c r="C688" i="17"/>
  <c r="C689" i="17"/>
  <c r="C690" i="17"/>
  <c r="C691" i="17"/>
  <c r="C692" i="17"/>
  <c r="C693" i="17"/>
  <c r="C694" i="17"/>
  <c r="C695" i="17"/>
  <c r="C696" i="17"/>
  <c r="C697" i="17"/>
  <c r="C698" i="17"/>
  <c r="C699" i="17"/>
  <c r="C700" i="17"/>
  <c r="C701" i="17"/>
  <c r="C702" i="17"/>
  <c r="C703" i="17"/>
  <c r="C704" i="17"/>
  <c r="C705" i="17"/>
  <c r="C706" i="17"/>
  <c r="C707" i="17"/>
  <c r="C708" i="17"/>
  <c r="C709" i="17"/>
  <c r="C710" i="17"/>
  <c r="C711" i="17"/>
  <c r="C712" i="17"/>
  <c r="C713" i="17"/>
  <c r="C714" i="17"/>
  <c r="C715" i="17"/>
  <c r="C716" i="17"/>
  <c r="C717" i="17"/>
  <c r="C718" i="17"/>
  <c r="C719" i="17"/>
  <c r="C720" i="17"/>
  <c r="C721" i="17"/>
  <c r="C722" i="17"/>
  <c r="C723" i="17"/>
  <c r="C724" i="17"/>
  <c r="C725" i="17"/>
  <c r="C726" i="17"/>
  <c r="C727" i="17"/>
  <c r="C728" i="17"/>
  <c r="C729" i="17"/>
  <c r="C730" i="17"/>
  <c r="C731" i="17"/>
  <c r="C732" i="17"/>
  <c r="C733" i="17"/>
  <c r="C734" i="17"/>
  <c r="C735" i="17"/>
  <c r="C736" i="17"/>
  <c r="C737" i="17"/>
  <c r="C738" i="17"/>
  <c r="C739" i="17"/>
  <c r="C740" i="17"/>
  <c r="C741" i="17"/>
  <c r="C742" i="17"/>
  <c r="C743" i="17"/>
  <c r="C744" i="17"/>
  <c r="C745" i="17"/>
  <c r="C746" i="17"/>
  <c r="C747" i="17"/>
  <c r="C748" i="17"/>
  <c r="C749" i="17"/>
  <c r="C750" i="17"/>
  <c r="C751" i="17"/>
  <c r="C752" i="17"/>
  <c r="C753" i="17"/>
  <c r="C754" i="17"/>
  <c r="C755" i="17"/>
  <c r="C756" i="17"/>
  <c r="C757" i="17"/>
  <c r="C758" i="17"/>
  <c r="C759" i="17"/>
  <c r="C760" i="17"/>
  <c r="C761" i="17"/>
  <c r="C762" i="17"/>
  <c r="C763" i="17"/>
  <c r="C764" i="17"/>
  <c r="C765" i="17"/>
  <c r="C766" i="17"/>
  <c r="C767" i="17"/>
  <c r="C768" i="17"/>
  <c r="C769" i="17"/>
  <c r="C770" i="17"/>
  <c r="C771" i="17"/>
  <c r="C772" i="17"/>
  <c r="C773" i="17"/>
  <c r="C774" i="17"/>
  <c r="C775" i="17"/>
  <c r="C776" i="17"/>
  <c r="C777" i="17"/>
  <c r="C778" i="17"/>
  <c r="C779" i="17"/>
  <c r="C780" i="17"/>
  <c r="C781" i="17"/>
  <c r="C782" i="17"/>
  <c r="C783" i="17"/>
  <c r="C784" i="17"/>
  <c r="C785" i="17"/>
  <c r="C528" i="17"/>
  <c r="C271" i="17"/>
  <c r="C272" i="17"/>
  <c r="C273" i="17"/>
  <c r="C274" i="17"/>
  <c r="C275" i="17"/>
  <c r="C276" i="17"/>
  <c r="C277" i="17"/>
  <c r="C278" i="17"/>
  <c r="C279" i="17"/>
  <c r="C280" i="17"/>
  <c r="C281" i="17"/>
  <c r="C282" i="17"/>
  <c r="C283" i="17"/>
  <c r="C284" i="17"/>
  <c r="C285" i="17"/>
  <c r="C286" i="17"/>
  <c r="C287" i="17"/>
  <c r="C288" i="17"/>
  <c r="C289" i="17"/>
  <c r="C290" i="17"/>
  <c r="C291" i="17"/>
  <c r="C292" i="17"/>
  <c r="C293" i="17"/>
  <c r="C294" i="17"/>
  <c r="C295" i="17"/>
  <c r="C296" i="17"/>
  <c r="C297" i="17"/>
  <c r="C298" i="17"/>
  <c r="C299" i="17"/>
  <c r="C300" i="17"/>
  <c r="C301" i="17"/>
  <c r="C302" i="17"/>
  <c r="C303" i="17"/>
  <c r="C304" i="17"/>
  <c r="C305" i="17"/>
  <c r="C306" i="17"/>
  <c r="C307" i="17"/>
  <c r="C308" i="17"/>
  <c r="C309" i="17"/>
  <c r="C310" i="17"/>
  <c r="C311" i="17"/>
  <c r="C312" i="17"/>
  <c r="C313" i="17"/>
  <c r="C314" i="17"/>
  <c r="C315" i="17"/>
  <c r="C316" i="17"/>
  <c r="C317" i="17"/>
  <c r="C318" i="17"/>
  <c r="C319" i="17"/>
  <c r="C320" i="17"/>
  <c r="C321" i="17"/>
  <c r="C322" i="17"/>
  <c r="C323" i="17"/>
  <c r="C324" i="17"/>
  <c r="C325" i="17"/>
  <c r="C326" i="17"/>
  <c r="C327" i="17"/>
  <c r="C328" i="17"/>
  <c r="C329" i="17"/>
  <c r="C330" i="17"/>
  <c r="C331" i="17"/>
  <c r="C332" i="17"/>
  <c r="C333" i="17"/>
  <c r="C334" i="17"/>
  <c r="C335" i="17"/>
  <c r="C336" i="17"/>
  <c r="C337" i="17"/>
  <c r="C338" i="17"/>
  <c r="C339" i="17"/>
  <c r="C340" i="17"/>
  <c r="C341" i="17"/>
  <c r="C342" i="17"/>
  <c r="C343" i="17"/>
  <c r="C344" i="17"/>
  <c r="C345" i="17"/>
  <c r="C346" i="17"/>
  <c r="C347" i="17"/>
  <c r="C348" i="17"/>
  <c r="C349" i="17"/>
  <c r="C350" i="17"/>
  <c r="C351" i="17"/>
  <c r="C352" i="17"/>
  <c r="C353" i="17"/>
  <c r="C354" i="17"/>
  <c r="C355" i="17"/>
  <c r="C356" i="17"/>
  <c r="C357" i="17"/>
  <c r="C358" i="17"/>
  <c r="C359" i="17"/>
  <c r="C360" i="17"/>
  <c r="C361" i="17"/>
  <c r="C362" i="17"/>
  <c r="C363" i="17"/>
  <c r="C364" i="17"/>
  <c r="C365" i="17"/>
  <c r="C366" i="17"/>
  <c r="C367" i="17"/>
  <c r="C368" i="17"/>
  <c r="C369" i="17"/>
  <c r="C370" i="17"/>
  <c r="C371" i="17"/>
  <c r="C372" i="17"/>
  <c r="C373" i="17"/>
  <c r="C374" i="17"/>
  <c r="C375" i="17"/>
  <c r="C376" i="17"/>
  <c r="C377" i="17"/>
  <c r="C378" i="17"/>
  <c r="C379" i="17"/>
  <c r="C380" i="17"/>
  <c r="C381" i="17"/>
  <c r="C382" i="17"/>
  <c r="C383" i="17"/>
  <c r="C384" i="17"/>
  <c r="C385" i="17"/>
  <c r="C386" i="17"/>
  <c r="C387" i="17"/>
  <c r="C388" i="17"/>
  <c r="C389" i="17"/>
  <c r="C390" i="17"/>
  <c r="C391" i="17"/>
  <c r="C392" i="17"/>
  <c r="C393" i="17"/>
  <c r="C394" i="17"/>
  <c r="C395" i="17"/>
  <c r="C396" i="17"/>
  <c r="C397" i="17"/>
  <c r="C398" i="17"/>
  <c r="C399" i="17"/>
  <c r="C400" i="17"/>
  <c r="C401" i="17"/>
  <c r="C402" i="17"/>
  <c r="C403" i="17"/>
  <c r="C404" i="17"/>
  <c r="C405" i="17"/>
  <c r="C406" i="17"/>
  <c r="C407" i="17"/>
  <c r="C408" i="17"/>
  <c r="C409" i="17"/>
  <c r="C410" i="17"/>
  <c r="C411" i="17"/>
  <c r="C412" i="17"/>
  <c r="C413" i="17"/>
  <c r="C414" i="17"/>
  <c r="C415" i="17"/>
  <c r="C416" i="17"/>
  <c r="C417" i="17"/>
  <c r="C418" i="17"/>
  <c r="C419" i="17"/>
  <c r="C420" i="17"/>
  <c r="C421" i="17"/>
  <c r="C422" i="17"/>
  <c r="C423" i="17"/>
  <c r="C424" i="17"/>
  <c r="C425" i="17"/>
  <c r="C426" i="17"/>
  <c r="C427" i="17"/>
  <c r="C428" i="17"/>
  <c r="C429" i="17"/>
  <c r="C430" i="17"/>
  <c r="C431" i="17"/>
  <c r="C432" i="17"/>
  <c r="C433" i="17"/>
  <c r="C434" i="17"/>
  <c r="C435" i="17"/>
  <c r="C436" i="17"/>
  <c r="C437" i="17"/>
  <c r="C438" i="17"/>
  <c r="C439" i="17"/>
  <c r="C440" i="17"/>
  <c r="C441" i="17"/>
  <c r="C442" i="17"/>
  <c r="C443" i="17"/>
  <c r="C444" i="17"/>
  <c r="C445" i="17"/>
  <c r="C446" i="17"/>
  <c r="C447" i="17"/>
  <c r="C448" i="17"/>
  <c r="C449" i="17"/>
  <c r="C450" i="17"/>
  <c r="C451" i="17"/>
  <c r="C452" i="17"/>
  <c r="C453" i="17"/>
  <c r="C454" i="17"/>
  <c r="C455" i="17"/>
  <c r="C456" i="17"/>
  <c r="C457" i="17"/>
  <c r="C458" i="17"/>
  <c r="C459" i="17"/>
  <c r="C460" i="17"/>
  <c r="C461" i="17"/>
  <c r="C462" i="17"/>
  <c r="C463" i="17"/>
  <c r="C464" i="17"/>
  <c r="C465" i="17"/>
  <c r="C466" i="17"/>
  <c r="C467" i="17"/>
  <c r="C468" i="17"/>
  <c r="C469" i="17"/>
  <c r="C470" i="17"/>
  <c r="C471" i="17"/>
  <c r="C472" i="17"/>
  <c r="C473" i="17"/>
  <c r="C474" i="17"/>
  <c r="C475" i="17"/>
  <c r="C476" i="17"/>
  <c r="C477" i="17"/>
  <c r="C478" i="17"/>
  <c r="C479" i="17"/>
  <c r="C480" i="17"/>
  <c r="C481" i="17"/>
  <c r="C482" i="17"/>
  <c r="C483" i="17"/>
  <c r="C484" i="17"/>
  <c r="C485" i="17"/>
  <c r="C486" i="17"/>
  <c r="C487" i="17"/>
  <c r="C488" i="17"/>
  <c r="C489" i="17"/>
  <c r="C490" i="17"/>
  <c r="C491" i="17"/>
  <c r="C492" i="17"/>
  <c r="C493" i="17"/>
  <c r="C494" i="17"/>
  <c r="C495" i="17"/>
  <c r="C496" i="17"/>
  <c r="C497" i="17"/>
  <c r="C498" i="17"/>
  <c r="C499" i="17"/>
  <c r="C500" i="17"/>
  <c r="C501" i="17"/>
  <c r="C502" i="17"/>
  <c r="C503" i="17"/>
  <c r="C504" i="17"/>
  <c r="C505" i="17"/>
  <c r="C506" i="17"/>
  <c r="C507" i="17"/>
  <c r="C508" i="17"/>
  <c r="C509" i="17"/>
  <c r="C510" i="17"/>
  <c r="C511" i="17"/>
  <c r="C512" i="17"/>
  <c r="C513" i="17"/>
  <c r="C514" i="17"/>
  <c r="C515" i="17"/>
  <c r="C516" i="17"/>
  <c r="C517" i="17"/>
  <c r="C518" i="17"/>
  <c r="C519" i="17"/>
  <c r="C520" i="17"/>
  <c r="C521" i="17"/>
  <c r="C522" i="17"/>
  <c r="C523" i="17"/>
  <c r="C524" i="17"/>
  <c r="C525" i="17"/>
  <c r="C526" i="17"/>
  <c r="C527" i="17"/>
  <c r="C270" i="17"/>
  <c r="C13" i="17"/>
  <c r="X14" i="17"/>
  <c r="Y14" i="17" s="1"/>
  <c r="Z14" i="17" s="1"/>
  <c r="AA14" i="17" s="1"/>
  <c r="AB14" i="17" s="1"/>
  <c r="AC14" i="17" s="1"/>
  <c r="AD14" i="17" s="1"/>
  <c r="AE14" i="17" s="1"/>
  <c r="AF14" i="17" s="1"/>
  <c r="AG14" i="17" s="1"/>
  <c r="AH14" i="17" s="1"/>
  <c r="AI14" i="17" s="1"/>
  <c r="AJ14" i="17" s="1"/>
  <c r="AK14" i="17" s="1"/>
  <c r="AM14" i="17" s="1"/>
  <c r="AN14" i="17" s="1"/>
  <c r="AO14" i="17" s="1"/>
  <c r="AP14" i="17" s="1"/>
  <c r="AP16" i="17" s="1"/>
  <c r="R15" i="17"/>
  <c r="S15" i="17" s="1"/>
  <c r="T15" i="17" s="1"/>
  <c r="U15" i="17" s="1"/>
  <c r="V15" i="17" s="1"/>
  <c r="W15" i="17" s="1"/>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97" i="17"/>
  <c r="C98" i="17"/>
  <c r="C99" i="17"/>
  <c r="C100" i="17"/>
  <c r="C101" i="17"/>
  <c r="C102" i="17"/>
  <c r="C103" i="17"/>
  <c r="C104" i="17"/>
  <c r="C105" i="17"/>
  <c r="C106" i="17"/>
  <c r="C107" i="17"/>
  <c r="C108" i="17"/>
  <c r="C109" i="17"/>
  <c r="C110" i="17"/>
  <c r="C111" i="17"/>
  <c r="C112" i="17"/>
  <c r="C113" i="17"/>
  <c r="C114" i="17"/>
  <c r="C115" i="17"/>
  <c r="C116" i="17"/>
  <c r="C117" i="17"/>
  <c r="C118" i="17"/>
  <c r="C119" i="17"/>
  <c r="C120" i="17"/>
  <c r="C121" i="17"/>
  <c r="C122" i="17"/>
  <c r="C123" i="17"/>
  <c r="C124" i="17"/>
  <c r="C125" i="17"/>
  <c r="C126" i="17"/>
  <c r="C127" i="17"/>
  <c r="C128" i="17"/>
  <c r="C129" i="17"/>
  <c r="C130" i="17"/>
  <c r="C131" i="17"/>
  <c r="C132" i="17"/>
  <c r="C133" i="17"/>
  <c r="C134" i="17"/>
  <c r="C135" i="17"/>
  <c r="C136" i="17"/>
  <c r="C137" i="17"/>
  <c r="C138" i="17"/>
  <c r="C139" i="17"/>
  <c r="C140" i="17"/>
  <c r="C141" i="17"/>
  <c r="C142" i="17"/>
  <c r="C143" i="17"/>
  <c r="C144" i="17"/>
  <c r="C145" i="17"/>
  <c r="C146" i="17"/>
  <c r="C147" i="17"/>
  <c r="C148" i="17"/>
  <c r="C149" i="17"/>
  <c r="C150" i="17"/>
  <c r="C151" i="17"/>
  <c r="C152" i="17"/>
  <c r="C153" i="17"/>
  <c r="C154" i="17"/>
  <c r="C155" i="17"/>
  <c r="C156" i="17"/>
  <c r="C157" i="17"/>
  <c r="C158" i="17"/>
  <c r="C159" i="17"/>
  <c r="C160" i="17"/>
  <c r="C161" i="17"/>
  <c r="C162" i="17"/>
  <c r="C163" i="17"/>
  <c r="C164" i="17"/>
  <c r="C165" i="17"/>
  <c r="C166" i="17"/>
  <c r="C167" i="17"/>
  <c r="C168" i="17"/>
  <c r="C169" i="17"/>
  <c r="C170" i="17"/>
  <c r="C171" i="17"/>
  <c r="C172" i="17"/>
  <c r="C173" i="17"/>
  <c r="C174" i="17"/>
  <c r="C175" i="17"/>
  <c r="C176" i="17"/>
  <c r="C177" i="17"/>
  <c r="C178" i="17"/>
  <c r="C179" i="17"/>
  <c r="C180" i="17"/>
  <c r="C181" i="17"/>
  <c r="C182" i="17"/>
  <c r="C183" i="17"/>
  <c r="C184" i="17"/>
  <c r="C185" i="17"/>
  <c r="C186" i="17"/>
  <c r="C187" i="17"/>
  <c r="C188" i="17"/>
  <c r="C189" i="17"/>
  <c r="C190" i="17"/>
  <c r="C191" i="17"/>
  <c r="C192" i="17"/>
  <c r="C193" i="17"/>
  <c r="C194" i="17"/>
  <c r="C195" i="17"/>
  <c r="C196" i="17"/>
  <c r="C197" i="17"/>
  <c r="C198" i="17"/>
  <c r="C199" i="17"/>
  <c r="C200" i="17"/>
  <c r="C201" i="17"/>
  <c r="C202" i="17"/>
  <c r="C203" i="17"/>
  <c r="C204" i="17"/>
  <c r="C205" i="17"/>
  <c r="C206" i="17"/>
  <c r="C207" i="17"/>
  <c r="C208" i="17"/>
  <c r="C209" i="17"/>
  <c r="C210" i="17"/>
  <c r="C211" i="17"/>
  <c r="C212" i="17"/>
  <c r="C213" i="17"/>
  <c r="C214" i="17"/>
  <c r="C215" i="17"/>
  <c r="C216" i="17"/>
  <c r="C217" i="17"/>
  <c r="C218" i="17"/>
  <c r="C219" i="17"/>
  <c r="C220" i="17"/>
  <c r="C221" i="17"/>
  <c r="C222" i="17"/>
  <c r="C223" i="17"/>
  <c r="C224" i="17"/>
  <c r="C225" i="17"/>
  <c r="C226" i="17"/>
  <c r="C227" i="17"/>
  <c r="C228" i="17"/>
  <c r="C229" i="17"/>
  <c r="C230" i="17"/>
  <c r="C231" i="17"/>
  <c r="C232" i="17"/>
  <c r="C233" i="17"/>
  <c r="C234" i="17"/>
  <c r="C235" i="17"/>
  <c r="C236" i="17"/>
  <c r="C237" i="17"/>
  <c r="C238" i="17"/>
  <c r="C239" i="17"/>
  <c r="C240" i="17"/>
  <c r="C241" i="17"/>
  <c r="C242" i="17"/>
  <c r="C243" i="17"/>
  <c r="C244" i="17"/>
  <c r="C245" i="17"/>
  <c r="C246" i="17"/>
  <c r="C247" i="17"/>
  <c r="C248" i="17"/>
  <c r="C249" i="17"/>
  <c r="C250" i="17"/>
  <c r="C251" i="17"/>
  <c r="C252" i="17"/>
  <c r="C253" i="17"/>
  <c r="C254" i="17"/>
  <c r="C255" i="17"/>
  <c r="C256" i="17"/>
  <c r="C257" i="17"/>
  <c r="C258" i="17"/>
  <c r="C259" i="17"/>
  <c r="C260" i="17"/>
  <c r="C261" i="17"/>
  <c r="C262" i="17"/>
  <c r="C263" i="17"/>
  <c r="C264" i="17"/>
  <c r="C265" i="17"/>
  <c r="C266" i="17"/>
  <c r="C267" i="17"/>
  <c r="C268" i="17"/>
  <c r="C269" i="17"/>
  <c r="X13" i="17"/>
  <c r="Y13" i="17" s="1"/>
  <c r="Z13" i="17" s="1"/>
  <c r="AA13" i="17" s="1"/>
  <c r="AB13" i="17" s="1"/>
  <c r="AC13" i="17" s="1"/>
  <c r="AD13" i="17" s="1"/>
  <c r="AE13" i="17" s="1"/>
  <c r="AF13" i="17" s="1"/>
  <c r="AG13" i="17" s="1"/>
  <c r="AH13" i="17" s="1"/>
  <c r="AI13" i="17" s="1"/>
  <c r="AJ13" i="17" s="1"/>
  <c r="AK13" i="17" s="1"/>
  <c r="AL13" i="17" s="1"/>
  <c r="AM13" i="17" s="1"/>
  <c r="AN13" i="17" s="1"/>
  <c r="AO13" i="17" s="1"/>
  <c r="AP13" i="17" s="1"/>
  <c r="AO16" i="17" l="1"/>
  <c r="AN16" i="17"/>
  <c r="AM16" i="17"/>
  <c r="I21" i="17"/>
  <c r="I19" i="17"/>
  <c r="I23" i="17"/>
  <c r="I22" i="17"/>
  <c r="I20" i="17"/>
  <c r="X15" i="17"/>
  <c r="Y15" i="17" s="1"/>
  <c r="Z15" i="17" s="1"/>
  <c r="AA15" i="17" s="1"/>
  <c r="AB15" i="17" s="1"/>
  <c r="AC15" i="17" s="1"/>
  <c r="AD15" i="17" s="1"/>
  <c r="AE15" i="17" s="1"/>
  <c r="AF15" i="17" s="1"/>
  <c r="AG15" i="17" s="1"/>
  <c r="AH15" i="17" s="1"/>
  <c r="AI15" i="17" s="1"/>
  <c r="AJ15" i="17" s="1"/>
  <c r="AK15" i="17" s="1"/>
  <c r="AL15" i="17" s="1"/>
  <c r="AM15" i="17" s="1"/>
  <c r="AN15" i="17" s="1"/>
  <c r="AO15" i="17" s="1"/>
  <c r="AP15" i="17" s="1"/>
  <c r="AQ15" i="17" s="1"/>
  <c r="I25" i="17"/>
  <c r="H33" i="5"/>
  <c r="K62" i="7" l="1"/>
  <c r="K63" i="7" s="1"/>
  <c r="C58" i="6" l="1"/>
  <c r="E75" i="5"/>
  <c r="E63" i="5"/>
  <c r="D75" i="5"/>
  <c r="C75" i="5"/>
  <c r="C63" i="5"/>
  <c r="B12" i="17"/>
  <c r="C12" i="17" s="1"/>
  <c r="I18" i="17" s="1"/>
  <c r="D63" i="5"/>
  <c r="E56" i="5"/>
  <c r="D56" i="5"/>
  <c r="C56" i="5"/>
  <c r="G27" i="7"/>
  <c r="H27" i="7"/>
  <c r="I27" i="7"/>
  <c r="J27" i="7"/>
  <c r="K27" i="7"/>
  <c r="F27" i="7"/>
  <c r="L62" i="7" l="1"/>
  <c r="L63" i="7" s="1"/>
  <c r="C59" i="6" l="1"/>
  <c r="R17" i="9"/>
  <c r="S17" i="9"/>
  <c r="T17" i="9"/>
  <c r="S32" i="6"/>
  <c r="T32" i="6"/>
  <c r="T28" i="6"/>
  <c r="S28" i="6"/>
  <c r="R28" i="6"/>
  <c r="D55" i="5"/>
  <c r="C55" i="5"/>
  <c r="D73" i="5"/>
  <c r="E73" i="5"/>
  <c r="D74" i="5"/>
  <c r="E74" i="5"/>
  <c r="C26" i="10"/>
  <c r="C25" i="10"/>
  <c r="S29" i="6" l="1"/>
  <c r="R29" i="6"/>
  <c r="T29" i="6"/>
  <c r="L41" i="4" l="1"/>
  <c r="F27" i="8" l="1"/>
  <c r="G27" i="8"/>
  <c r="H27" i="8"/>
  <c r="I27" i="8"/>
  <c r="J27" i="8"/>
  <c r="K27" i="8"/>
  <c r="L27" i="8"/>
  <c r="M27" i="8"/>
  <c r="N27" i="8"/>
  <c r="O27" i="8"/>
  <c r="P27" i="8"/>
  <c r="Q27" i="8"/>
  <c r="R27" i="8"/>
  <c r="S27" i="8"/>
  <c r="T27" i="8"/>
  <c r="U27" i="8"/>
  <c r="V27" i="8"/>
  <c r="W27" i="8"/>
  <c r="X27" i="8"/>
  <c r="Y27" i="8"/>
  <c r="Z27" i="8"/>
  <c r="AA27" i="8"/>
  <c r="AB27" i="8"/>
  <c r="AC27" i="8"/>
  <c r="AD27" i="8"/>
  <c r="AE27" i="8"/>
  <c r="AF27" i="8"/>
  <c r="AG27" i="8"/>
  <c r="AH27" i="8"/>
  <c r="AI27" i="8"/>
  <c r="AJ27" i="8"/>
  <c r="AK27" i="8"/>
  <c r="AL27" i="8"/>
  <c r="AM27" i="8"/>
  <c r="AN27" i="8"/>
  <c r="AO27" i="8"/>
  <c r="AP27" i="8"/>
  <c r="AQ27" i="8"/>
  <c r="AR27" i="8"/>
  <c r="AS27" i="8"/>
  <c r="AT27" i="8"/>
  <c r="AU27" i="8"/>
  <c r="AV27" i="8"/>
  <c r="AW27" i="8"/>
  <c r="AX27" i="8"/>
  <c r="AY27" i="8"/>
  <c r="AZ27" i="8"/>
  <c r="BA27" i="8"/>
  <c r="BB27" i="8"/>
  <c r="BC27" i="8"/>
  <c r="BD27" i="8"/>
  <c r="BE27" i="8"/>
  <c r="BF27" i="8"/>
  <c r="BG27" i="8"/>
  <c r="BH27" i="8"/>
  <c r="BI27" i="8"/>
  <c r="BJ27" i="8"/>
  <c r="BK27" i="8"/>
  <c r="BL27" i="8"/>
  <c r="BM27" i="8"/>
  <c r="BN27" i="8"/>
  <c r="BO27" i="8"/>
  <c r="BP27" i="8"/>
  <c r="BQ27" i="8"/>
  <c r="BR27" i="8"/>
  <c r="BS27" i="8"/>
  <c r="BT27" i="8"/>
  <c r="BU27" i="8"/>
  <c r="BV27" i="8"/>
  <c r="BW27" i="8"/>
  <c r="BX27" i="8"/>
  <c r="BY27" i="8"/>
  <c r="BZ27" i="8"/>
  <c r="CA27" i="8"/>
  <c r="CB27" i="8"/>
  <c r="CC27" i="8"/>
  <c r="CD27" i="8"/>
  <c r="CE27" i="8"/>
  <c r="CF27" i="8"/>
  <c r="CG27" i="8"/>
  <c r="CH27" i="8"/>
  <c r="CI27" i="8"/>
  <c r="O26" i="4"/>
  <c r="R26" i="4" s="1"/>
  <c r="O28" i="4"/>
  <c r="O25" i="4"/>
  <c r="U40" i="4"/>
  <c r="U41" i="4"/>
  <c r="U42" i="4"/>
  <c r="U39" i="4"/>
  <c r="U33" i="4"/>
  <c r="U34" i="4"/>
  <c r="U35" i="4"/>
  <c r="U32" i="4"/>
  <c r="L40" i="4"/>
  <c r="L42" i="4"/>
  <c r="L39" i="4"/>
  <c r="B47" i="4"/>
  <c r="C47" i="4"/>
  <c r="D47" i="4"/>
  <c r="E47" i="4"/>
  <c r="F47" i="4"/>
  <c r="G47" i="4"/>
  <c r="H47" i="4"/>
  <c r="B48" i="4"/>
  <c r="C48" i="4"/>
  <c r="D48" i="4"/>
  <c r="E48" i="4"/>
  <c r="F48" i="4"/>
  <c r="G48" i="4"/>
  <c r="H48" i="4"/>
  <c r="B49" i="4"/>
  <c r="C49" i="4"/>
  <c r="D49" i="4"/>
  <c r="E49" i="4"/>
  <c r="F49" i="4"/>
  <c r="G49" i="4"/>
  <c r="H49" i="4"/>
  <c r="C46" i="4"/>
  <c r="D46" i="4"/>
  <c r="E46" i="4"/>
  <c r="F46" i="4"/>
  <c r="G46" i="4"/>
  <c r="H46" i="4"/>
  <c r="B46" i="4"/>
  <c r="B40" i="4"/>
  <c r="C40" i="4"/>
  <c r="D40" i="4"/>
  <c r="E40" i="4"/>
  <c r="F40" i="4"/>
  <c r="G40" i="4"/>
  <c r="H40" i="4"/>
  <c r="B41" i="4"/>
  <c r="C41" i="4"/>
  <c r="D41" i="4"/>
  <c r="E41" i="4"/>
  <c r="F41" i="4"/>
  <c r="G41" i="4"/>
  <c r="H41" i="4"/>
  <c r="B42" i="4"/>
  <c r="C42" i="4"/>
  <c r="D42" i="4"/>
  <c r="E42" i="4"/>
  <c r="F42" i="4"/>
  <c r="G42" i="4"/>
  <c r="H42" i="4"/>
  <c r="C39" i="4"/>
  <c r="D39" i="4"/>
  <c r="E39" i="4"/>
  <c r="F39" i="4"/>
  <c r="G39" i="4"/>
  <c r="H39" i="4"/>
  <c r="B39" i="4"/>
  <c r="B33" i="4"/>
  <c r="C33" i="4"/>
  <c r="D33" i="4"/>
  <c r="E33" i="4"/>
  <c r="F33" i="4"/>
  <c r="G33" i="4"/>
  <c r="H33" i="4"/>
  <c r="B34" i="4"/>
  <c r="C34" i="4"/>
  <c r="D34" i="4"/>
  <c r="E34" i="4"/>
  <c r="F34" i="4"/>
  <c r="G34" i="4"/>
  <c r="H34" i="4"/>
  <c r="B35" i="4"/>
  <c r="C35" i="4"/>
  <c r="D35" i="4"/>
  <c r="E35" i="4"/>
  <c r="F35" i="4"/>
  <c r="G35" i="4"/>
  <c r="H35" i="4"/>
  <c r="C32" i="4"/>
  <c r="D32" i="4"/>
  <c r="E32" i="4"/>
  <c r="F32" i="4"/>
  <c r="G32" i="4"/>
  <c r="H32" i="4"/>
  <c r="B32" i="4"/>
  <c r="B26" i="4"/>
  <c r="C26" i="4"/>
  <c r="D26" i="4"/>
  <c r="E26" i="4"/>
  <c r="F26" i="4"/>
  <c r="G26" i="4"/>
  <c r="H26" i="4"/>
  <c r="B27" i="4"/>
  <c r="C27" i="4"/>
  <c r="D27" i="4"/>
  <c r="E27" i="4"/>
  <c r="F27" i="4"/>
  <c r="G27" i="4"/>
  <c r="H27" i="4"/>
  <c r="B28" i="4"/>
  <c r="C28" i="4"/>
  <c r="D28" i="4"/>
  <c r="E28" i="4"/>
  <c r="F28" i="4"/>
  <c r="G28" i="4"/>
  <c r="H28" i="4"/>
  <c r="C25" i="4"/>
  <c r="D25" i="4"/>
  <c r="E25" i="4"/>
  <c r="F25" i="4"/>
  <c r="G25" i="4"/>
  <c r="H25" i="4"/>
  <c r="B25" i="4"/>
  <c r="C35" i="3"/>
  <c r="D35" i="3"/>
  <c r="E35" i="3"/>
  <c r="F35" i="3"/>
  <c r="G35" i="3"/>
  <c r="H35" i="3"/>
  <c r="C36" i="3"/>
  <c r="D36" i="3"/>
  <c r="E36" i="3"/>
  <c r="F36" i="3"/>
  <c r="G36" i="3"/>
  <c r="H36" i="3"/>
  <c r="C37" i="3"/>
  <c r="D37" i="3"/>
  <c r="E37" i="3"/>
  <c r="F37" i="3"/>
  <c r="G37" i="3"/>
  <c r="H37" i="3"/>
  <c r="C38" i="3"/>
  <c r="D38" i="3"/>
  <c r="E38" i="3"/>
  <c r="F38" i="3"/>
  <c r="G38" i="3"/>
  <c r="H38" i="3"/>
  <c r="C39" i="3"/>
  <c r="D39" i="3"/>
  <c r="E39" i="3"/>
  <c r="F39" i="3"/>
  <c r="G39" i="3"/>
  <c r="H39" i="3"/>
  <c r="B39" i="3"/>
  <c r="B38" i="3"/>
  <c r="B37" i="3"/>
  <c r="B36" i="3"/>
  <c r="B35" i="3"/>
  <c r="C27" i="3"/>
  <c r="D27" i="3"/>
  <c r="E27" i="3"/>
  <c r="F27" i="3"/>
  <c r="G27" i="3"/>
  <c r="H27" i="3"/>
  <c r="C28" i="3"/>
  <c r="D28" i="3"/>
  <c r="E28" i="3"/>
  <c r="F28" i="3"/>
  <c r="G28" i="3"/>
  <c r="H28" i="3"/>
  <c r="C29" i="3"/>
  <c r="D29" i="3"/>
  <c r="E29" i="3"/>
  <c r="F29" i="3"/>
  <c r="G29" i="3"/>
  <c r="H29" i="3"/>
  <c r="C30" i="3"/>
  <c r="D30" i="3"/>
  <c r="E30" i="3"/>
  <c r="F30" i="3"/>
  <c r="G30" i="3"/>
  <c r="H30" i="3"/>
  <c r="B30" i="3"/>
  <c r="B29" i="3"/>
  <c r="B28" i="3"/>
  <c r="B27" i="3"/>
  <c r="C26" i="3"/>
  <c r="D26" i="3"/>
  <c r="E26" i="3"/>
  <c r="F26" i="3"/>
  <c r="G26" i="3"/>
  <c r="H26" i="3"/>
  <c r="B26" i="3"/>
  <c r="T25" i="4" l="1"/>
  <c r="S25" i="4"/>
  <c r="S28" i="4"/>
  <c r="R28" i="4"/>
  <c r="T28" i="4"/>
  <c r="U28" i="4"/>
  <c r="S26" i="4"/>
  <c r="T26" i="4"/>
  <c r="U26" i="4"/>
  <c r="B31" i="3"/>
  <c r="C31" i="3"/>
  <c r="D31" i="3"/>
  <c r="E31" i="3"/>
  <c r="H31" i="3"/>
  <c r="G31" i="3"/>
  <c r="F31" i="3"/>
  <c r="C40" i="3"/>
  <c r="G40" i="3"/>
  <c r="H40" i="3"/>
  <c r="F40" i="3"/>
  <c r="B40" i="3"/>
  <c r="E40" i="3"/>
  <c r="D40" i="3"/>
  <c r="C21" i="3"/>
  <c r="D21" i="3"/>
  <c r="E21" i="3"/>
  <c r="F21" i="3"/>
  <c r="G21" i="3"/>
  <c r="H21" i="3"/>
  <c r="B21" i="3"/>
  <c r="C20" i="3"/>
  <c r="D20" i="3"/>
  <c r="E20" i="3"/>
  <c r="F20" i="3"/>
  <c r="G20" i="3"/>
  <c r="H20" i="3"/>
  <c r="B20" i="3"/>
  <c r="C19" i="3"/>
  <c r="D19" i="3"/>
  <c r="E19" i="3"/>
  <c r="F19" i="3"/>
  <c r="G19" i="3"/>
  <c r="H19" i="3"/>
  <c r="B19" i="3"/>
  <c r="C18" i="3"/>
  <c r="D18" i="3"/>
  <c r="E18" i="3"/>
  <c r="F18" i="3"/>
  <c r="G18" i="3"/>
  <c r="H18" i="3"/>
  <c r="B18" i="3"/>
  <c r="C17" i="3"/>
  <c r="D17" i="3"/>
  <c r="E17" i="3"/>
  <c r="F17" i="3"/>
  <c r="G17" i="3"/>
  <c r="H17" i="3"/>
  <c r="B17" i="3"/>
  <c r="V28" i="4" l="1"/>
  <c r="V26" i="4"/>
  <c r="V25" i="4"/>
  <c r="D22" i="3"/>
  <c r="E22" i="3"/>
  <c r="C22" i="3"/>
  <c r="H22" i="3"/>
  <c r="G22" i="3"/>
  <c r="F22" i="3"/>
  <c r="B22" i="3"/>
  <c r="C12" i="3"/>
  <c r="D12" i="3"/>
  <c r="E12" i="3"/>
  <c r="F12" i="3"/>
  <c r="G12" i="3"/>
  <c r="H12" i="3"/>
  <c r="B12" i="3"/>
  <c r="C11" i="3"/>
  <c r="D11" i="3"/>
  <c r="E11" i="3"/>
  <c r="F11" i="3"/>
  <c r="G11" i="3"/>
  <c r="H11" i="3"/>
  <c r="B11" i="3"/>
  <c r="C10" i="3"/>
  <c r="D10" i="3"/>
  <c r="E10" i="3"/>
  <c r="F10" i="3"/>
  <c r="G10" i="3"/>
  <c r="H10" i="3"/>
  <c r="B10" i="3"/>
  <c r="C9" i="3"/>
  <c r="D9" i="3"/>
  <c r="E9" i="3"/>
  <c r="F9" i="3"/>
  <c r="G9" i="3"/>
  <c r="H9" i="3"/>
  <c r="B9" i="3"/>
  <c r="C8" i="3"/>
  <c r="D8" i="3"/>
  <c r="E8" i="3"/>
  <c r="F8" i="3"/>
  <c r="G8" i="3"/>
  <c r="H8" i="3"/>
  <c r="B8" i="3"/>
  <c r="H13" i="3" l="1"/>
  <c r="B13" i="3"/>
  <c r="F13" i="3"/>
  <c r="G13" i="3"/>
  <c r="C13" i="3"/>
  <c r="D13" i="3"/>
  <c r="E13" i="3"/>
</calcChain>
</file>

<file path=xl/sharedStrings.xml><?xml version="1.0" encoding="utf-8"?>
<sst xmlns="http://schemas.openxmlformats.org/spreadsheetml/2006/main" count="3191" uniqueCount="2536">
  <si>
    <t>Deliverable 2 -- Baseline data collection</t>
  </si>
  <si>
    <t>File description: Open source (obtained from online sources) &amp; data collected from stakeholders without NDA</t>
  </si>
  <si>
    <t>Name/explanation</t>
  </si>
  <si>
    <t>Population data (for Estonia, Latvia, Lithuania, and Finland) annually since 2015</t>
  </si>
  <si>
    <t>Value added and Gross domestic product for Estonia annually since 2000</t>
  </si>
  <si>
    <t>Purpose of data</t>
  </si>
  <si>
    <t>Assumptions</t>
  </si>
  <si>
    <t>None</t>
  </si>
  <si>
    <t xml:space="preserve">Data availability </t>
  </si>
  <si>
    <t>Open source</t>
  </si>
  <si>
    <t>Sources:</t>
  </si>
  <si>
    <t>[1]</t>
  </si>
  <si>
    <t>https://www.stat.ee/en/find-statistics/statistics-theme/population</t>
  </si>
  <si>
    <t>[2]</t>
  </si>
  <si>
    <t>https://www.macrotrends.net/countries/LVA/latvia/population#:~:text=The%20current%20population%20of%20Latvia,a%201.13%25%20decline%20from%202018.</t>
  </si>
  <si>
    <t>[3]</t>
  </si>
  <si>
    <t>https://worldpopulationreview.com/countries/lithuania-population</t>
  </si>
  <si>
    <t>[4]</t>
  </si>
  <si>
    <t>https://worldpopulationreview.com/countries/finland-population</t>
  </si>
  <si>
    <t>[5]</t>
  </si>
  <si>
    <t>Statistics Estonia (table RAA0042 and PA001)</t>
  </si>
  <si>
    <t>Population</t>
  </si>
  <si>
    <t>Year</t>
  </si>
  <si>
    <t>Estonia [1]</t>
  </si>
  <si>
    <t>Latvia [2]</t>
  </si>
  <si>
    <t>Lithuania [3]</t>
  </si>
  <si>
    <t>Finland [4]</t>
  </si>
  <si>
    <t>Estonia [5]</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</si>
  <si>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</si>
  <si>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</si>
  <si>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</si>
  <si>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</si>
  <si>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</si>
  <si>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</si>
  <si>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</si>
  <si>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</si>
  <si>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</si>
  <si>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</si>
  <si>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</si>
  <si>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</si>
  <si>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</si>
  <si>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</si>
  <si>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</si>
  <si>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</si>
  <si>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</si>
  <si>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</si>
  <si>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</si>
  <si>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</si>
  <si>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</si>
  <si>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</si>
  <si>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I q</t>
  </si>
  <si>
    <t>II q</t>
  </si>
  <si>
    <t>III q</t>
  </si>
  <si>
    <t>IV q</t>
  </si>
  <si>
    <t>Value added</t>
  </si>
  <si>
    <t>GDP</t>
  </si>
  <si>
    <t>GDP growth (annual)</t>
  </si>
  <si>
    <t>Inflation multiplier for Euro for years 2000-2021</t>
  </si>
  <si>
    <t>Unit</t>
  </si>
  <si>
    <t>Multiplier</t>
  </si>
  <si>
    <t>This table will be used to convert nominal historic price data from various sources to 2021 Euro</t>
  </si>
  <si>
    <t>Data availability</t>
  </si>
  <si>
    <t>[1] Inflation factor</t>
  </si>
  <si>
    <t>https://www.inflationtool.com/euro</t>
  </si>
  <si>
    <t>Inflation factor [1]</t>
  </si>
  <si>
    <t>Annual gas consumption of natural gas and gas alternatives (biogas, biomethane, hydrogen, and synthetic natural gas)</t>
  </si>
  <si>
    <t>GWh</t>
  </si>
  <si>
    <t>The data will be used as historic data for the basis of the gas demand profiles per country</t>
  </si>
  <si>
    <t>Assumptions/processing</t>
  </si>
  <si>
    <t>National gas demands for four countries (Estonia, Latvia, Lithuania, and Finland) also sectoral level gas demands for Estonia</t>
  </si>
  <si>
    <t xml:space="preserve">Open source </t>
  </si>
  <si>
    <t>[1], [2]</t>
  </si>
  <si>
    <t>Bilateral communication</t>
  </si>
  <si>
    <t>[3],[4],[5],[6]</t>
  </si>
  <si>
    <t>Data from paid reports</t>
  </si>
  <si>
    <t>[7]</t>
  </si>
  <si>
    <t>Data From Statistics Estonia</t>
  </si>
  <si>
    <t>IEA country profiles</t>
  </si>
  <si>
    <t>Elering - TSO Estonia</t>
  </si>
  <si>
    <t>Ministry of Latvia</t>
  </si>
  <si>
    <t>Amber Grid - TSO Lithuania</t>
  </si>
  <si>
    <t>[6]</t>
  </si>
  <si>
    <t>Ministry of Finland</t>
  </si>
  <si>
    <t>EBA 2020 Report</t>
  </si>
  <si>
    <t>Natural gas</t>
  </si>
  <si>
    <t>Estonia [1 -3]</t>
  </si>
  <si>
    <t>Heating and others</t>
  </si>
  <si>
    <t>Industry</t>
  </si>
  <si>
    <t>Transport</t>
  </si>
  <si>
    <t>Others</t>
  </si>
  <si>
    <t>Total</t>
  </si>
  <si>
    <t xml:space="preserve">Latvia [2] [4]  </t>
  </si>
  <si>
    <t xml:space="preserve">Lithuania [2] [5]  </t>
  </si>
  <si>
    <t xml:space="preserve">Finland [2] </t>
  </si>
  <si>
    <t xml:space="preserve">Biogas [7]  </t>
  </si>
  <si>
    <r>
      <t>Estonia</t>
    </r>
    <r>
      <rPr>
        <sz val="11"/>
        <color theme="3"/>
        <rFont val="Trebuchet MS"/>
        <family val="2"/>
      </rPr>
      <t xml:space="preserve"> (electricity generation)</t>
    </r>
  </si>
  <si>
    <t>Latvia</t>
  </si>
  <si>
    <t>Lithuania</t>
  </si>
  <si>
    <t>Finland</t>
  </si>
  <si>
    <t xml:space="preserve">Biomethane [7] </t>
  </si>
  <si>
    <r>
      <t xml:space="preserve">Estonia </t>
    </r>
    <r>
      <rPr>
        <sz val="11"/>
        <color theme="3"/>
        <rFont val="Trebuchet MS"/>
        <family val="2"/>
      </rPr>
      <t>(Transport sector)</t>
    </r>
  </si>
  <si>
    <t>Hydrogen</t>
  </si>
  <si>
    <t xml:space="preserve">Estonia </t>
  </si>
  <si>
    <t xml:space="preserve">Finland*  [6] </t>
  </si>
  <si>
    <t>* only from NG based hydrogen</t>
  </si>
  <si>
    <t>Synthetic natural gas (SNG )</t>
  </si>
  <si>
    <t>Gas production technology characteristics</t>
  </si>
  <si>
    <t>Multiple units</t>
  </si>
  <si>
    <t>The data will be used as technology module input in the model</t>
  </si>
  <si>
    <t>Applies to all countries</t>
  </si>
  <si>
    <t>[1-9]</t>
  </si>
  <si>
    <t>http://www.sgc.se/ckfinder/userfiles/files/BasicDataonBiogas2012.pdf</t>
  </si>
  <si>
    <t xml:space="preserve">https://www.ergar.org/wp-content/uploads/2018/07/BIOSURF-D3.4.pdf  </t>
  </si>
  <si>
    <t xml:space="preserve">http://www.sgc.se/ckfinder/userfiles/files/BasicDataonBiogas2012.pdf </t>
  </si>
  <si>
    <t xml:space="preserve">https://devkopsys.de/ptx-atlas/#ermittlung-der-kraftstoffgestehungskosten </t>
  </si>
  <si>
    <t>The role of renewable H₂ import &amp; storage to scale up the EU deployment of renewable H₂ - ENTEC 2022</t>
  </si>
  <si>
    <t>Vesiniku ja sünteetilise gaasi kasutamise potentsiaal ja ühenditest tulenev mõju ülekandetorustikele ja lõpptarbijate seadmetele</t>
  </si>
  <si>
    <t>https://stargatehydrogen.com/wp-content/uploads/2022/02/SNG_whitepaper_Stargate_Feb2022_v1.pdf</t>
  </si>
  <si>
    <t>[8]</t>
  </si>
  <si>
    <t>The future of hydrogen, IEA 2019</t>
  </si>
  <si>
    <t>[9]</t>
  </si>
  <si>
    <t>The global hydrogen review, IEA 2021</t>
  </si>
  <si>
    <t>[10]</t>
  </si>
  <si>
    <t>https://openaccess.nhh.no/nhh-xmlui/bitstream/handle/11250/2770501/masterthesis.pdf?sequence=1&amp;isAllowed=y#:~:text=The%20method%20is%20based%20on,%2C%20grid%2Dconnected%20production%20plant.</t>
  </si>
  <si>
    <t>[11]</t>
  </si>
  <si>
    <t>https://www.sciencedirect.com/science/article/pii/S0306261919312681</t>
  </si>
  <si>
    <t>[12]</t>
  </si>
  <si>
    <t xml:space="preserve">Sustainable supply potential and costs – Outlook for biogas and biomethane: Prospects for organic growth – Analysis - IEA </t>
  </si>
  <si>
    <t xml:space="preserve">Biogas/Biomethane </t>
  </si>
  <si>
    <t xml:space="preserve">Conversion Efficiency (MWh of methane/ton of solid feedstock) [1] </t>
  </si>
  <si>
    <t>Agriculture</t>
  </si>
  <si>
    <t>Sewage sludge</t>
  </si>
  <si>
    <t>Landfill</t>
  </si>
  <si>
    <t>Others*</t>
  </si>
  <si>
    <t>*Average value for the various other feedstocks</t>
  </si>
  <si>
    <t xml:space="preserve">Biogas/Biomethane Plant costs [2],[12] </t>
  </si>
  <si>
    <t>Biogas/biomethane*</t>
  </si>
  <si>
    <t>CAPEX [€/kW]</t>
  </si>
  <si>
    <t>OPEX [% of CAPEX/y]</t>
  </si>
  <si>
    <t>Var. OPEX [€/kWh]</t>
  </si>
  <si>
    <t xml:space="preserve">Biogas plant (Anaerobic Bio-digester) </t>
  </si>
  <si>
    <t xml:space="preserve">Biogas plant (Anaerobic wastewater-digester) </t>
  </si>
  <si>
    <t>Biogas upgradation (Pressurised water scrubber)</t>
  </si>
  <si>
    <t>Biogas upgradation (pressure swing adsorption)</t>
  </si>
  <si>
    <t>Biogas upgradation (membrane separation)</t>
  </si>
  <si>
    <t>Biogas upgradation (Amine scrubber)</t>
  </si>
  <si>
    <t xml:space="preserve">*Biogas upgradation: CO2 &amp; other impurities removal from the biogas to convert in to biomethane, </t>
  </si>
  <si>
    <t>OPEX [€/kW]</t>
  </si>
  <si>
    <t xml:space="preserve">SNG (CO2 + 4H2 --&gt; CH4 + 2H2O) </t>
  </si>
  <si>
    <t>Conversion Efficiency [3]</t>
  </si>
  <si>
    <t>H2 need</t>
  </si>
  <si>
    <t>CO2 need</t>
  </si>
  <si>
    <t>CO2 availability at BG plant</t>
  </si>
  <si>
    <t>Nm3/Nm3 SNG</t>
  </si>
  <si>
    <t>SNG Plant Costs [4-7], [11]</t>
  </si>
  <si>
    <t>Current</t>
  </si>
  <si>
    <t>600 - 1430</t>
  </si>
  <si>
    <t>OPEX [% of CAPEX /y]</t>
  </si>
  <si>
    <t>Var. OPEX [€/kWh]*</t>
  </si>
  <si>
    <t>* Variable costs are related to the electricity and heat usage in methanation plant</t>
  </si>
  <si>
    <t>assumed same as 2030 cost</t>
  </si>
  <si>
    <t>Var. OPEX [Stack replacement cost; % of CAPEX]</t>
  </si>
  <si>
    <t>Efficiency (%)</t>
  </si>
  <si>
    <t>Plant life time [years]</t>
  </si>
  <si>
    <t>Stack lifetime [h]</t>
  </si>
  <si>
    <t>*Most of the costs are fixed costs for routine maintenance and cleaning. Variable costs, such as the cost of water used, which depends on the production quantity, are so small that they are often considered negligible. [10]</t>
  </si>
  <si>
    <t>Additional CAPEX [Stack replacement cost; €/kW]*</t>
  </si>
  <si>
    <t>*The additional CAPEX is for the electrolyzer stack replacement which is required only when the stack's maximum operational hours are exhausted</t>
  </si>
  <si>
    <t>Monthly gas consumption of natural gas, biogas, biomethane in Estonia</t>
  </si>
  <si>
    <t>The data will be used to calibrate the model to assess the gas demand fluctuations in Estonia</t>
  </si>
  <si>
    <t>January</t>
  </si>
  <si>
    <t>February</t>
  </si>
  <si>
    <t>March</t>
  </si>
  <si>
    <t>April</t>
  </si>
  <si>
    <t>May</t>
  </si>
  <si>
    <t>June</t>
  </si>
  <si>
    <t>July</t>
  </si>
  <si>
    <t>August</t>
  </si>
  <si>
    <t>September</t>
  </si>
  <si>
    <t>October</t>
  </si>
  <si>
    <t>November</t>
  </si>
  <si>
    <t>December</t>
  </si>
  <si>
    <t>Residential</t>
  </si>
  <si>
    <t>Electricity &amp; Heat production</t>
  </si>
  <si>
    <t>Estonia</t>
  </si>
  <si>
    <t>Annual gas mix (% share of each gas in the final gas consumption per country)</t>
  </si>
  <si>
    <t>%</t>
  </si>
  <si>
    <t>The data will be used to project the overall gas mixture</t>
  </si>
  <si>
    <t>NG</t>
  </si>
  <si>
    <t>Biogas</t>
  </si>
  <si>
    <t>Biomethane</t>
  </si>
  <si>
    <t xml:space="preserve">Hydrogen </t>
  </si>
  <si>
    <t>SNG</t>
  </si>
  <si>
    <t>Annual gas production, gas production capacity, and consumed gas feedback (NG, biogas, biomethane, hydrogen, and synthetic natural gas)</t>
  </si>
  <si>
    <t>Input to the model (for transformation module)</t>
  </si>
  <si>
    <t>https://www.belfercenter.org/sites/default/files/files/publication/Report_EU%20Hydrogen_FINAL.pdf</t>
  </si>
  <si>
    <t>Gas production (GWh)</t>
  </si>
  <si>
    <t>Gas production Capacity (most recent available data)</t>
  </si>
  <si>
    <t>Consumed gas feedstock</t>
  </si>
  <si>
    <t>Comments</t>
  </si>
  <si>
    <t>NG (TWh/year)</t>
  </si>
  <si>
    <t xml:space="preserve">NG </t>
  </si>
  <si>
    <t>Fossil gas</t>
  </si>
  <si>
    <t>There is no natural gas reserves in the Baltic-Finnish zone and the consumed NG volumes are imported fossil gas volumes</t>
  </si>
  <si>
    <t xml:space="preserve">Biogas [1] </t>
  </si>
  <si>
    <t xml:space="preserve">Biogas (MW)  [1] </t>
  </si>
  <si>
    <t xml:space="preserve">Biogas </t>
  </si>
  <si>
    <t>Sewage</t>
  </si>
  <si>
    <t>Biogas production data for Lithunia and the recent year data ifor the other countries is missing (in talks to obtain the data)</t>
  </si>
  <si>
    <t xml:space="preserve">Biomethane  [1] </t>
  </si>
  <si>
    <t>Biomethane (MW)</t>
  </si>
  <si>
    <t>For Estonia the feedstock was available as agriculture and sewage sludge together. Assumption has been taken for equal share of both feedstocks. Also in talks to obtain the missing production and plant capacity data</t>
  </si>
  <si>
    <t>Hydrogen (dedicated hydrogen)</t>
  </si>
  <si>
    <t>Mt/year</t>
  </si>
  <si>
    <t>GWh/year</t>
  </si>
  <si>
    <t>Coal</t>
  </si>
  <si>
    <t>Electrolysis</t>
  </si>
  <si>
    <t>(No dedicated hydrogen production for Estonia and Latvia is reported). Production numbers (GWh) have to be updated for Finland and Lithuania (waiting for the reply from relevant ministries)</t>
  </si>
  <si>
    <t>SNG (MW)</t>
  </si>
  <si>
    <t>CC (via pps)</t>
  </si>
  <si>
    <t>CC (viabgps)</t>
  </si>
  <si>
    <t>(Currently there is no synthetic natural gas production in any country)</t>
  </si>
  <si>
    <t>*CC (via pps)</t>
  </si>
  <si>
    <t>Carbon capture on power plants</t>
  </si>
  <si>
    <t>*CC (via bgps)</t>
  </si>
  <si>
    <t>Carbon capture on biogas plants</t>
  </si>
  <si>
    <t>[3], [5-12]</t>
  </si>
  <si>
    <t>[1], [2], [4]</t>
  </si>
  <si>
    <t>Ministry of Estonia</t>
  </si>
  <si>
    <t>https://www.kn.lt/en/our-activities/lng-terminals/klaipeda-lng-terminal/559</t>
  </si>
  <si>
    <t>https://yle.fi/news/3-12372058</t>
  </si>
  <si>
    <t xml:space="preserve">https://www.belfercenter.org/sites/default/files/files/publication/Report_EU%20Hydrogen_FINAL.pdf </t>
  </si>
  <si>
    <t>Reuß et al. 2017, Seasonal storage and alternative carriers: A flexible hydrogen supply chain model</t>
  </si>
  <si>
    <t>Energy demand of liquefaction and regasification of natural gas and the potential of LNG for operative thermal energy storage, Pospíšil et al. 2019</t>
  </si>
  <si>
    <t>https://www.sciencedirect.com/science/article/pii/S0301421521003190#:~:text=We%20find%20that%20pipeline%20gas,to%20meet%20domestic%20energy%20demands.</t>
  </si>
  <si>
    <t>LNG Losses [11]</t>
  </si>
  <si>
    <t>Liquification</t>
  </si>
  <si>
    <t>Transport/Storage</t>
  </si>
  <si>
    <t>Regasification</t>
  </si>
  <si>
    <t>At the moment there are none. But there are plans for a Floating storage regasification unit (FSRU)</t>
  </si>
  <si>
    <t>Round trip LNG losses</t>
  </si>
  <si>
    <t>Floating storage regasification unit (FSRU)</t>
  </si>
  <si>
    <t>Operation planned to start</t>
  </si>
  <si>
    <t xml:space="preserve">End of operation </t>
  </si>
  <si>
    <t xml:space="preserve">NG Liquification/regasification plant investment cost [6,7,12] </t>
  </si>
  <si>
    <t xml:space="preserve"> </t>
  </si>
  <si>
    <t>Capacity of the plant</t>
  </si>
  <si>
    <t>Partner country</t>
  </si>
  <si>
    <t>Liquification (LNG)</t>
  </si>
  <si>
    <t>CAPEX [€/tonLNG*y]</t>
  </si>
  <si>
    <t>30 TWh</t>
  </si>
  <si>
    <t>Var. OPEX [€/tonLNG*y]</t>
  </si>
  <si>
    <t>LNG evaporation (Regasification)</t>
  </si>
  <si>
    <t xml:space="preserve">LNG terminal  [2] </t>
  </si>
  <si>
    <t>Planned LNG terminal near skulte but not yet decided</t>
  </si>
  <si>
    <t xml:space="preserve">KLAIPĖDA LNG TERMINAL  (Plan to operate  till 2044)	</t>
  </si>
  <si>
    <t>Capacity</t>
  </si>
  <si>
    <t>10.25 mcm/d</t>
  </si>
  <si>
    <t>170 000 m3</t>
  </si>
  <si>
    <t xml:space="preserve"> LNG regasification and reloading (GWh)</t>
  </si>
  <si>
    <t xml:space="preserve">Klaipeda </t>
  </si>
  <si>
    <t xml:space="preserve">Jan </t>
  </si>
  <si>
    <t>Feb</t>
  </si>
  <si>
    <t>Mar</t>
  </si>
  <si>
    <t>Apr</t>
  </si>
  <si>
    <t>Aug</t>
  </si>
  <si>
    <t>Sept</t>
  </si>
  <si>
    <t>Oct</t>
  </si>
  <si>
    <t>Nov</t>
  </si>
  <si>
    <t>Dec</t>
  </si>
  <si>
    <t>LNG terminal  [4-5]</t>
  </si>
  <si>
    <t>Currently 2 LNG terminals are in Finand but not connected with National gas transmission grid, supply mainly to industry</t>
  </si>
  <si>
    <t>Planned Hamina LNG terminal which will be connected with Balticconnector</t>
  </si>
  <si>
    <t>Operation starts</t>
  </si>
  <si>
    <t>End of 2022</t>
  </si>
  <si>
    <t>The 30,000 cubic metre gas tank in Hamina can hold an energy content equivalent to about 200 gigawatt hours at a time.</t>
  </si>
  <si>
    <t>Gas pipeline infrastructure and cross border flow</t>
  </si>
  <si>
    <t>Detailed gas grid data is required to correctly calibrate the model</t>
  </si>
  <si>
    <t>[1], [3], [5]</t>
  </si>
  <si>
    <t>[2], [4], [6], [7]</t>
  </si>
  <si>
    <t>https://elering.ee/sites/default/files/attachments/Estonian_gas_transmission_network_development_plan_2018_2027.pdf</t>
  </si>
  <si>
    <t>https://www.conexus.lv/</t>
  </si>
  <si>
    <t>https://www.ambergrid.lt/en/</t>
  </si>
  <si>
    <t>Pipeline Length</t>
  </si>
  <si>
    <t>Volume of the natural gas traded to/from Latvia, Lithuania, Finland, Russia, and Belarus</t>
  </si>
  <si>
    <t>Pipelines</t>
  </si>
  <si>
    <t>Length in Km</t>
  </si>
  <si>
    <t>Interconnectors</t>
  </si>
  <si>
    <t>TSO</t>
  </si>
  <si>
    <t>Import from latvia (Karski)</t>
  </si>
  <si>
    <t>DSO</t>
  </si>
  <si>
    <t>Export to Latvia (Karski)</t>
  </si>
  <si>
    <t>Import from Russia (Värska)</t>
  </si>
  <si>
    <t>Net Capacity</t>
  </si>
  <si>
    <t>Import from Russia (Narva)</t>
  </si>
  <si>
    <t xml:space="preserve">Interconnector </t>
  </si>
  <si>
    <t>Maximum Technical capacity</t>
  </si>
  <si>
    <t>Import from Finland (Balticonnector)</t>
  </si>
  <si>
    <t>Latvia-Estonia (Karksi, Bi-directional)</t>
  </si>
  <si>
    <t>7 mcm/d (73.5 GWh/d)</t>
  </si>
  <si>
    <t>Export from to Finland (Balticonnector)</t>
  </si>
  <si>
    <t>Russia-Estonia (Värska )</t>
  </si>
  <si>
    <t>4 mcm/d (42.0 GWh/d)</t>
  </si>
  <si>
    <t>Total NG consumption in TWh</t>
  </si>
  <si>
    <t>Russia-Estonia (Narva)</t>
  </si>
  <si>
    <t>3 mcm/d (31.5 GWh/d)</t>
  </si>
  <si>
    <t>Finland-Estonia (Balticconnector, Bi-directional)</t>
  </si>
  <si>
    <t>7.7 mcm/d (81.2 GWh/d)</t>
  </si>
  <si>
    <t xml:space="preserve">Latvia [1][3-4] </t>
  </si>
  <si>
    <t>Volume of the natural gas traded to/from Estonia, Lithuania, Finland, Russia, and Belarus</t>
  </si>
  <si>
    <t>Import from Russia (Korneti)</t>
  </si>
  <si>
    <t>Export to Russia (Korneti)</t>
  </si>
  <si>
    <t>Import from Estonia (Karksi)</t>
  </si>
  <si>
    <t>Export to Estonia (Karski)</t>
  </si>
  <si>
    <t>Latvia-Estonia (Karksi, Bi- directional)</t>
  </si>
  <si>
    <t>Import from Lithuania (Kiemenai)</t>
  </si>
  <si>
    <t>Lithuania - Latvia (Kiemenai, Bi-directional)</t>
  </si>
  <si>
    <t>67.6 GWh/d</t>
  </si>
  <si>
    <t>Export to Lithuania (Kiemenai)</t>
  </si>
  <si>
    <t>Latvia - Lithuania (Kiemenai, Bi-directional)</t>
  </si>
  <si>
    <t>65.1 GWh/d</t>
  </si>
  <si>
    <t>Latvia - Russia (Korneti, Bi-directional)</t>
  </si>
  <si>
    <t xml:space="preserve">Lithuania [1][5-6] </t>
  </si>
  <si>
    <t>Volume of the natural gas traded to/from Estonia, Latvia, Finland, Russia, and Belarus</t>
  </si>
  <si>
    <t>Export to Latvia (Kiemenai)</t>
  </si>
  <si>
    <t>Import from Latvia (Kiemenai)</t>
  </si>
  <si>
    <t>Lithuania - Lithuania (Klaipeda (LNG terminal) GMS to transmission line)</t>
  </si>
  <si>
    <t>Belarus to Lithuania (Kotlovka)</t>
  </si>
  <si>
    <t>Lithuania to Russia (Sakiai to Kaliningrad Region)</t>
  </si>
  <si>
    <t>Export to Poland (Santaka)</t>
  </si>
  <si>
    <t>Poland - Lithuania (GIPL)</t>
  </si>
  <si>
    <t>Import from Poland (Santaka)</t>
  </si>
  <si>
    <t>Lithuania -  Poland (GIPL)</t>
  </si>
  <si>
    <t>Volume of the natural gas traded to/from Estonia, Latvia, Lithuania, Russia, and Belarus</t>
  </si>
  <si>
    <t>Export to Estonia (Balticonnector)</t>
  </si>
  <si>
    <t>Import from Estonia (Balticonnector)</t>
  </si>
  <si>
    <t>Import from Russia</t>
  </si>
  <si>
    <t>Finland-Estonia (Balticonnector, Bi-directional)</t>
  </si>
  <si>
    <t>Russia (Imatra)</t>
  </si>
  <si>
    <t>Gas storage data for the existing underground storage facility (Latvian UGS, the only seasonal storage site in the Baltic-Finnish zone) and technical parameters of the other gas storage options</t>
  </si>
  <si>
    <t>[2-4]</t>
  </si>
  <si>
    <t>PtX-Atlas Frauenhofer: https://devkopsys.de/ptx-atlas/#ermittlung-der-kraftstoffgestehungskosten</t>
  </si>
  <si>
    <t>https://ec.europa.eu/research/participants/documents/downloadPublic?documentIds=080166e5c1ae5cb2&amp;appId=PPGMS</t>
  </si>
  <si>
    <t>Cost of the other storage options</t>
  </si>
  <si>
    <t xml:space="preserve">Latvia - Inčukalns Underground gas storage (IUGS)  [1] </t>
  </si>
  <si>
    <t>Compressed H2 storage [2,3,4]</t>
  </si>
  <si>
    <t>Total active gas storage capacity (TWh )</t>
  </si>
  <si>
    <t xml:space="preserve">Current </t>
  </si>
  <si>
    <t>CAPEX (€/MWhH2)</t>
  </si>
  <si>
    <t>CAPEX (€/kW)</t>
  </si>
  <si>
    <t>Stored gas (active part) in TWh</t>
  </si>
  <si>
    <t>Var. OPEX [€/MWhH2*y]</t>
  </si>
  <si>
    <t>Historical Charging/Discharging rates (TWh/year) of IUGS facility - Latvia</t>
  </si>
  <si>
    <t>Compressed methane storage [2,3,4]</t>
  </si>
  <si>
    <t>Injection</t>
  </si>
  <si>
    <t>CAPEX (€/MWh)</t>
  </si>
  <si>
    <t>Withdrawn</t>
  </si>
  <si>
    <t>Var. OPEX [€/MWh*y]</t>
  </si>
  <si>
    <t>Sub-Annual Charging/Discharging rates (TWh/year) of IUGS facility - Latvia</t>
  </si>
  <si>
    <t>Liquified storage</t>
  </si>
  <si>
    <t>Please have a look at the sheet 'Gas Supply_C'. The liquification plant cost data for hydrogen and methane is already given</t>
  </si>
  <si>
    <t>Cost of underground storage</t>
  </si>
  <si>
    <t>*Capital cost</t>
  </si>
  <si>
    <t>Losses</t>
  </si>
  <si>
    <t>Not available</t>
  </si>
  <si>
    <t>*Capital costs are investments to storage infrastructure assets. For example, Incukalns modernization project amounts to 88 mEUR over years 2018 to 2025. It includes both renovation of existing storage assets and setting up a new ones.</t>
  </si>
  <si>
    <t>**This includes all operating costs to keep the storage infrastructure up and running. Examples include spare parts, fixtures and fittings, oursourced works, power and gas to run the infrasturcture and employee costs. The amount does not include storage assets depreciation charge.</t>
  </si>
  <si>
    <t>Life Cycle GHG Emissions of Russian Natural Gas (production &amp; processing) and feedstock emissions for biogas production</t>
  </si>
  <si>
    <t>kg CO2 e/MWh</t>
  </si>
  <si>
    <t>For the emission allocation of imported NG</t>
  </si>
  <si>
    <t>https://www.energy.gov/sites/prod/files/2019/09/f66/2019%20NETL%20LCA-GHG%20Report.pdf</t>
  </si>
  <si>
    <t>National Inventory Submissions 2022 | UNFCCC</t>
  </si>
  <si>
    <t>page 81</t>
  </si>
  <si>
    <t>page 82</t>
  </si>
  <si>
    <t>https://ec.europa.eu/jrc/en/publication/eur-scientific-and-technical-research-reports/jec-well-tank-report-v5</t>
  </si>
  <si>
    <t>Sealt laadida alla Exceli tabelid (excel_files.zip), millest avada fail JEC_WTTv5_ Appendix 1_Results.xlsx</t>
  </si>
  <si>
    <t xml:space="preserve">Tegemist on EL ametliku statistikaga eri tüüpi kütuste toomisel, käitlemisel, transpordil, säilitamisel ja tarbimisel tekkivate CO2e heitmete kohta. Üldviide: https://publications.jrc.ec.europa.eu/repository/bitstream/JRC119036/jec_wtt_v5_119036_annexes_final.pdf  </t>
  </si>
  <si>
    <t xml:space="preserve">For renewable hydrogen production, renewable electricty is supposed to be carbon neutral </t>
  </si>
  <si>
    <t>Biomass or biogas precursor</t>
  </si>
  <si>
    <t>GHG emissions in the production of feedstock</t>
  </si>
  <si>
    <t>Data source</t>
  </si>
  <si>
    <t>Liquid slurry (open system)</t>
  </si>
  <si>
    <t>tCO2e/MWh</t>
  </si>
  <si>
    <t>Liquid slurry (closed system)</t>
  </si>
  <si>
    <t>Bio-domestic waste</t>
  </si>
  <si>
    <t>Average</t>
  </si>
  <si>
    <t>Fuel Characteristics</t>
  </si>
  <si>
    <t>The energy density factors will be used as multipliers for energy unit conversions</t>
  </si>
  <si>
    <t>[1-4]</t>
  </si>
  <si>
    <t>https://www.idealhy.eu/index.php?page=lh2_outline</t>
  </si>
  <si>
    <t>https://www.gaas.ee/en/for-business/natural-gas/</t>
  </si>
  <si>
    <t>Gas densities (un der ambient conditions)</t>
  </si>
  <si>
    <t xml:space="preserve">Gas type </t>
  </si>
  <si>
    <t>Net energy density</t>
  </si>
  <si>
    <t>References</t>
  </si>
  <si>
    <t>kWh/m3</t>
  </si>
  <si>
    <t>Biogas (AD)</t>
  </si>
  <si>
    <t>Biogas (Landfil gas)</t>
  </si>
  <si>
    <t>Biomethane*</t>
  </si>
  <si>
    <t>Synthetic natural gas*</t>
  </si>
  <si>
    <t>*it is assumed that the energy content of the Biomethane and SNG will be maintained as NG</t>
  </si>
  <si>
    <t>It is assumed that biowaste, waste water and other waste inputs to produce biogas and biomethane will not have any price parameter</t>
  </si>
  <si>
    <t>Euro stat dataset [NRG_PC_205], Electricity prices for commercial consumers</t>
  </si>
  <si>
    <t>IEA, 2021 [https://www.iea.org/commentaries/is-carbon-capture-too-expensive]</t>
  </si>
  <si>
    <t>Basic data on biogas, SGC, [http://www.sgc.se/ckfinder/userfiles/files/BasicDataonBiogas2012.pdf]</t>
  </si>
  <si>
    <t>Own assessment</t>
  </si>
  <si>
    <t>Biogas production from a range of feedstocks [3]</t>
  </si>
  <si>
    <t>m3/ton solid waste</t>
  </si>
  <si>
    <t>Co-produced CO2 from biomethane plants</t>
  </si>
  <si>
    <t xml:space="preserve">waste water sludge </t>
  </si>
  <si>
    <t>Direct Air capture</t>
  </si>
  <si>
    <t>Fish waste</t>
  </si>
  <si>
    <t>Power generation</t>
  </si>
  <si>
    <t>Straw</t>
  </si>
  <si>
    <t>Hydrogen (SMR)</t>
  </si>
  <si>
    <t>Sorted food waste</t>
  </si>
  <si>
    <t>Potato haulm</t>
  </si>
  <si>
    <t>Liquid cattle manure</t>
  </si>
  <si>
    <t>Slaughter house waste</t>
  </si>
  <si>
    <t>Liquid pig slurry</t>
  </si>
  <si>
    <t>CO2 requirement per TWh of SNG production [4]</t>
  </si>
  <si>
    <t>kg CO2 /kg SNG</t>
  </si>
  <si>
    <t>ton CO2 /MWh SNG</t>
  </si>
  <si>
    <t>kton CO2 /TWh SNG</t>
  </si>
  <si>
    <t>Amount of co-produced CO2 with biomethane production [3]</t>
  </si>
  <si>
    <t>kg CO2 produced per m3 of B.M</t>
  </si>
  <si>
    <t>kt CO2 produced /TWh of B.M</t>
  </si>
  <si>
    <t>https://ec.europa.eu/eurostat/databrowser/view/nrg_pc_203/default/table?lang=en</t>
  </si>
  <si>
    <t>Date</t>
  </si>
  <si>
    <t>Price</t>
  </si>
  <si>
    <t>2021-01-04 00:00:00+00:00</t>
  </si>
  <si>
    <t>2021-01-05 00:00:00+00:00</t>
  </si>
  <si>
    <t>2021-01-06 00:00:00+00:00</t>
  </si>
  <si>
    <t>2021-01-07 00:00:00+00:00</t>
  </si>
  <si>
    <t>2021-01-08 00:00:00+00:00</t>
  </si>
  <si>
    <t>2021-01-11 00:00:00+00:00</t>
  </si>
  <si>
    <t>2021-01-12 00:00:00+00:00</t>
  </si>
  <si>
    <t>2021-01-13 00:00:00+00:00</t>
  </si>
  <si>
    <t>2021-01-14 00:00:00+00:00</t>
  </si>
  <si>
    <t>2021-01-15 00:00:00+00:00</t>
  </si>
  <si>
    <t>2021-01-18 00:00:00+00:00</t>
  </si>
  <si>
    <t>2021-01-19 00:00:00+00:00</t>
  </si>
  <si>
    <t>2021-01-20 00:00:00+00:00</t>
  </si>
  <si>
    <t>2021-01-21 00:00:00+00:00</t>
  </si>
  <si>
    <t>2021-01-22 00:00:00+00:00</t>
  </si>
  <si>
    <t>2021-01-25 00:00:00+00:00</t>
  </si>
  <si>
    <t>2021-01-26 00:00:00+00:00</t>
  </si>
  <si>
    <t>2021-01-27 00:00:00+00:00</t>
  </si>
  <si>
    <t>2021-01-28 00:00:00+00:00</t>
  </si>
  <si>
    <t>2021-01-29 00:00:00+00:00</t>
  </si>
  <si>
    <t>2021-02-01 00:00:00+00:00</t>
  </si>
  <si>
    <t>2021-02-02 00:00:00+00:00</t>
  </si>
  <si>
    <t>2021-02-03 00:00:00+00:00</t>
  </si>
  <si>
    <t>2021-02-04 00:00:00+00:00</t>
  </si>
  <si>
    <t>2021-02-05 00:00:00+00:00</t>
  </si>
  <si>
    <t>2021-02-08 00:00:00+00:00</t>
  </si>
  <si>
    <t>2021-02-09 00:00:00+00:00</t>
  </si>
  <si>
    <t>2021-02-10 00:00:00+00:00</t>
  </si>
  <si>
    <t>2021-02-11 00:00:00+00:00</t>
  </si>
  <si>
    <t>2021-02-12 00:00:00+00:00</t>
  </si>
  <si>
    <t>2021-02-15 00:00:00+00:00</t>
  </si>
  <si>
    <t>2021-02-16 00:00:00+00:00</t>
  </si>
  <si>
    <t>2021-02-17 00:00:00+00:00</t>
  </si>
  <si>
    <t>2021-02-18 00:00:00+00:00</t>
  </si>
  <si>
    <t>2021-02-19 00:00:00+00:00</t>
  </si>
  <si>
    <t>2021-02-22 00:00:00+00:00</t>
  </si>
  <si>
    <t>2021-02-23 00:00:00+00:00</t>
  </si>
  <si>
    <t>2021-02-24 00:00:00+00:00</t>
  </si>
  <si>
    <t>2021-02-25 00:00:00+00:00</t>
  </si>
  <si>
    <t>2021-02-26 00:00:00+00:00</t>
  </si>
  <si>
    <t>2021-03-01 00:00:00+00:00</t>
  </si>
  <si>
    <t>2021-03-02 00:00:00+00:00</t>
  </si>
  <si>
    <t>2021-03-03 00:00:00+00:00</t>
  </si>
  <si>
    <t>2021-03-04 00:00:00+00:00</t>
  </si>
  <si>
    <t>2021-03-05 00:00:00+00:00</t>
  </si>
  <si>
    <t>2021-03-08 00:00:00+00:00</t>
  </si>
  <si>
    <t>2021-03-09 00:00:00+00:00</t>
  </si>
  <si>
    <t>2021-03-10 00:00:00+00:00</t>
  </si>
  <si>
    <t>2021-03-11 00:00:00+00:00</t>
  </si>
  <si>
    <t>2021-03-12 00:00:00+00:00</t>
  </si>
  <si>
    <t>2021-03-15 00:00:00+00:00</t>
  </si>
  <si>
    <t>2021-03-16 00:00:00+00:00</t>
  </si>
  <si>
    <t>2021-03-17 00:00:00+00:00</t>
  </si>
  <si>
    <t>2021-03-18 00:00:00+00:00</t>
  </si>
  <si>
    <t>2021-03-19 00:00:00+00:00</t>
  </si>
  <si>
    <t>2021-03-22 00:00:00+00:00</t>
  </si>
  <si>
    <t>2021-03-23 00:00:00+00:00</t>
  </si>
  <si>
    <t>2021-03-24 00:00:00+00:00</t>
  </si>
  <si>
    <t>2021-03-25 00:00:00+00:00</t>
  </si>
  <si>
    <t>2021-03-26 00:00:00+00:00</t>
  </si>
  <si>
    <t>2021-03-29 00:00:00+00:00</t>
  </si>
  <si>
    <t>2021-03-30 00:00:00+00:00</t>
  </si>
  <si>
    <t>2021-03-31 00:00:00+00:00</t>
  </si>
  <si>
    <t>2021-04-01 00:00:00+00:00</t>
  </si>
  <si>
    <t>2021-04-05 00:00:00+00:00</t>
  </si>
  <si>
    <t>2021-04-06 00:00:00+00:00</t>
  </si>
  <si>
    <t>2021-04-07 00:00:00+00:00</t>
  </si>
  <si>
    <t>2021-04-08 00:00:00+00:00</t>
  </si>
  <si>
    <t>2021-04-09 00:00:00+00:00</t>
  </si>
  <si>
    <t>2021-04-12 00:00:00+00:00</t>
  </si>
  <si>
    <t>2021-04-13 00:00:00+00:00</t>
  </si>
  <si>
    <t>2021-04-14 00:00:00+00:00</t>
  </si>
  <si>
    <t>2021-04-15 00:00:00+00:00</t>
  </si>
  <si>
    <t>2021-04-16 00:00:00+00:00</t>
  </si>
  <si>
    <t>2021-04-19 00:00:00+00:00</t>
  </si>
  <si>
    <t>2021-04-20 00:00:00+00:00</t>
  </si>
  <si>
    <t>2021-04-21 00:00:00+00:00</t>
  </si>
  <si>
    <t>2021-04-22 00:00:00+00:00</t>
  </si>
  <si>
    <t>2021-04-23 00:00:00+00:00</t>
  </si>
  <si>
    <t>2021-04-26 00:00:00+00:00</t>
  </si>
  <si>
    <t>2021-04-27 00:00:00+00:00</t>
  </si>
  <si>
    <t>2021-04-28 00:00:00+00:00</t>
  </si>
  <si>
    <t>2021-04-29 00:00:00+00:00</t>
  </si>
  <si>
    <t>2021-04-30 00:00:00+00:00</t>
  </si>
  <si>
    <t>2021-05-03 00:00:00+00:00</t>
  </si>
  <si>
    <t>2021-05-04 00:00:00+00:00</t>
  </si>
  <si>
    <t>2021-05-05 00:00:00+00:00</t>
  </si>
  <si>
    <t>2021-05-06 00:00:00+00:00</t>
  </si>
  <si>
    <t>2021-05-07 00:00:00+00:00</t>
  </si>
  <si>
    <t>2021-05-10 00:00:00+00:00</t>
  </si>
  <si>
    <t>2021-05-11 00:00:00+00:00</t>
  </si>
  <si>
    <t>2021-05-12 00:00:00+00:00</t>
  </si>
  <si>
    <t>2021-05-13 00:00:00+00:00</t>
  </si>
  <si>
    <t>2021-05-14 00:00:00+00:00</t>
  </si>
  <si>
    <t>2021-05-17 00:00:00+00:00</t>
  </si>
  <si>
    <t>2021-05-18 00:00:00+00:00</t>
  </si>
  <si>
    <t>2021-05-19 00:00:00+00:00</t>
  </si>
  <si>
    <t>2021-05-20 00:00:00+00:00</t>
  </si>
  <si>
    <t>2021-05-21 00:00:00+00:00</t>
  </si>
  <si>
    <t>2021-05-24 00:00:00+00:00</t>
  </si>
  <si>
    <t>2021-05-25 00:00:00+00:00</t>
  </si>
  <si>
    <t>2021-05-26 00:00:00+00:00</t>
  </si>
  <si>
    <t>2021-05-27 00:00:00+00:00</t>
  </si>
  <si>
    <t>2021-05-28 00:00:00+00:00</t>
  </si>
  <si>
    <t>2021-05-31 00:00:00+00:00</t>
  </si>
  <si>
    <t>2021-06-01 00:00:00+00:00</t>
  </si>
  <si>
    <t>2021-06-02 00:00:00+00:00</t>
  </si>
  <si>
    <t>2021-06-03 00:00:00+00:00</t>
  </si>
  <si>
    <t>2021-06-04 00:00:00+00:00</t>
  </si>
  <si>
    <t>2021-06-07 00:00:00+00:00</t>
  </si>
  <si>
    <t>2021-06-08 00:00:00+00:00</t>
  </si>
  <si>
    <t>2021-06-09 00:00:00+00:00</t>
  </si>
  <si>
    <t>2021-06-10 00:00:00+00:00</t>
  </si>
  <si>
    <t>2021-06-11 00:00:00+00:00</t>
  </si>
  <si>
    <t>2021-06-14 00:00:00+00:00</t>
  </si>
  <si>
    <t>2021-06-15 00:00:00+00:00</t>
  </si>
  <si>
    <t>2021-06-16 00:00:00+00:00</t>
  </si>
  <si>
    <t>2021-06-17 00:00:00+00:00</t>
  </si>
  <si>
    <t>2021-06-18 00:00:00+00:00</t>
  </si>
  <si>
    <t>2021-06-21 00:00:00+00:00</t>
  </si>
  <si>
    <t>2021-06-22 00:00:00+00:00</t>
  </si>
  <si>
    <t>2021-06-23 00:00:00+00:00</t>
  </si>
  <si>
    <t>2021-06-24 00:00:00+00:00</t>
  </si>
  <si>
    <t>2021-06-25 00:00:00+00:00</t>
  </si>
  <si>
    <t>2021-06-28 00:00:00+00:00</t>
  </si>
  <si>
    <t>2021-06-29 00:00:00+00:00</t>
  </si>
  <si>
    <t>2021-06-30 00:00:00+00:00</t>
  </si>
  <si>
    <t>2021-07-01 00:00:00+00:00</t>
  </si>
  <si>
    <t>2021-07-02 00:00:00+00:00</t>
  </si>
  <si>
    <t>2021-07-05 00:00:00+00:00</t>
  </si>
  <si>
    <t>2021-07-06 00:00:00+00:00</t>
  </si>
  <si>
    <t>2021-07-07 00:00:00+00:00</t>
  </si>
  <si>
    <t>2021-07-08 00:00:00+00:00</t>
  </si>
  <si>
    <t>2021-07-09 00:00:00+00:00</t>
  </si>
  <si>
    <t>2021-07-12 00:00:00+00:00</t>
  </si>
  <si>
    <t>2021-07-13 00:00:00+00:00</t>
  </si>
  <si>
    <t>2021-07-14 00:00:00+00:00</t>
  </si>
  <si>
    <t>2021-07-15 00:00:00+00:00</t>
  </si>
  <si>
    <t>2021-07-16 00:00:00+00:00</t>
  </si>
  <si>
    <t>2021-07-19 00:00:00+00:00</t>
  </si>
  <si>
    <t>2021-07-20 00:00:00+00:00</t>
  </si>
  <si>
    <t>2021-07-21 00:00:00+00:00</t>
  </si>
  <si>
    <t>2021-07-22 00:00:00+00:00</t>
  </si>
  <si>
    <t>2021-07-23 00:00:00+00:00</t>
  </si>
  <si>
    <t>2021-07-26 00:00:00+00:00</t>
  </si>
  <si>
    <t>2021-07-27 00:00:00+00:00</t>
  </si>
  <si>
    <t>2021-07-28 00:00:00+00:00</t>
  </si>
  <si>
    <t>2021-07-29 00:00:00+00:00</t>
  </si>
  <si>
    <t>2021-07-30 00:00:00+00:00</t>
  </si>
  <si>
    <t>2021-08-02 00:00:00+00:00</t>
  </si>
  <si>
    <t>2021-08-03 00:00:00+00:00</t>
  </si>
  <si>
    <t>2021-08-04 00:00:00+00:00</t>
  </si>
  <si>
    <t>2021-08-05 00:00:00+00:00</t>
  </si>
  <si>
    <t>2021-08-06 00:00:00+00:00</t>
  </si>
  <si>
    <t>2021-08-09 00:00:00+00:00</t>
  </si>
  <si>
    <t>2021-08-10 00:00:00+00:00</t>
  </si>
  <si>
    <t>2021-08-11 00:00:00+00:00</t>
  </si>
  <si>
    <t>2021-08-12 00:00:00+00:00</t>
  </si>
  <si>
    <t>2021-08-13 00:00:00+00:00</t>
  </si>
  <si>
    <t>2021-08-16 00:00:00+00:00</t>
  </si>
  <si>
    <t>2021-08-17 00:00:00+00:00</t>
  </si>
  <si>
    <t>2021-08-18 00:00:00+00:00</t>
  </si>
  <si>
    <t>2021-08-19 00:00:00+00:00</t>
  </si>
  <si>
    <t>2021-08-20 00:00:00+00:00</t>
  </si>
  <si>
    <t>2021-08-23 00:00:00+00:00</t>
  </si>
  <si>
    <t>2021-08-24 00:00:00+00:00</t>
  </si>
  <si>
    <t>2021-08-25 00:00:00+00:00</t>
  </si>
  <si>
    <t>2021-08-26 00:00:00+00:00</t>
  </si>
  <si>
    <t>2021-08-27 00:00:00+00:00</t>
  </si>
  <si>
    <t>2021-08-30 00:00:00+00:00</t>
  </si>
  <si>
    <t>2021-08-31 00:00:00+00:00</t>
  </si>
  <si>
    <t>2021-09-01 00:00:00+00:00</t>
  </si>
  <si>
    <t>2021-09-02 00:00:00+00:00</t>
  </si>
  <si>
    <t>2021-09-03 00:00:00+00:00</t>
  </si>
  <si>
    <t>2021-09-06 00:00:00+00:00</t>
  </si>
  <si>
    <t>2021-09-07 00:00:00+00:00</t>
  </si>
  <si>
    <t>2021-09-08 00:00:00+00:00</t>
  </si>
  <si>
    <t>2021-09-09 00:00:00+00:00</t>
  </si>
  <si>
    <t>2021-09-10 00:00:00+00:00</t>
  </si>
  <si>
    <t>2021-09-13 00:00:00+00:00</t>
  </si>
  <si>
    <t>2021-09-14 00:00:00+00:00</t>
  </si>
  <si>
    <t>2021-09-15 00:00:00+00:00</t>
  </si>
  <si>
    <t>2021-09-16 00:00:00+00:00</t>
  </si>
  <si>
    <t>2021-09-17 00:00:00+00:00</t>
  </si>
  <si>
    <t>2021-09-20 00:00:00+00:00</t>
  </si>
  <si>
    <t>2021-09-21 00:00:00+00:00</t>
  </si>
  <si>
    <t>2021-09-22 00:00:00+00:00</t>
  </si>
  <si>
    <t>2021-09-23 00:00:00+00:00</t>
  </si>
  <si>
    <t>2021-09-24 00:00:00+00:00</t>
  </si>
  <si>
    <t>2021-09-27 00:00:00+00:00</t>
  </si>
  <si>
    <t>2021-09-28 00:00:00+00:00</t>
  </si>
  <si>
    <t>2021-09-29 00:00:00+00:00</t>
  </si>
  <si>
    <t>2021-09-30 00:00:00+00:00</t>
  </si>
  <si>
    <t>2021-10-01 00:00:00+00:00</t>
  </si>
  <si>
    <t>2021-10-04 00:00:00+00:00</t>
  </si>
  <si>
    <t>2021-10-05 00:00:00+00:00</t>
  </si>
  <si>
    <t>2021-10-06 00:00:00+00:00</t>
  </si>
  <si>
    <t>2021-10-07 00:00:00+00:00</t>
  </si>
  <si>
    <t>2021-10-08 00:00:00+00:00</t>
  </si>
  <si>
    <t>2021-10-11 00:00:00+00:00</t>
  </si>
  <si>
    <t>2021-10-12 00:00:00+00:00</t>
  </si>
  <si>
    <t>2021-10-13 00:00:00+00:00</t>
  </si>
  <si>
    <t>2021-10-14 00:00:00+00:00</t>
  </si>
  <si>
    <t>2021-10-15 00:00:00+00:00</t>
  </si>
  <si>
    <t>2021-10-18 00:00:00+00:00</t>
  </si>
  <si>
    <t>2021-10-19 00:00:00+00:00</t>
  </si>
  <si>
    <t>2021-10-20 00:00:00+00:00</t>
  </si>
  <si>
    <t>2021-10-21 00:00:00+00:00</t>
  </si>
  <si>
    <t>2021-10-22 00:00:00+00:00</t>
  </si>
  <si>
    <t>2021-10-25 00:00:00+00:00</t>
  </si>
  <si>
    <t>2021-10-26 00:00:00+00:00</t>
  </si>
  <si>
    <t>2021-10-27 00:00:00+00:00</t>
  </si>
  <si>
    <t>2021-10-28 00:00:00+00:00</t>
  </si>
  <si>
    <t>2021-10-29 00:00:00+00:00</t>
  </si>
  <si>
    <t>2021-11-01 00:00:00+00:00</t>
  </si>
  <si>
    <t>2021-11-02 00:00:00+00:00</t>
  </si>
  <si>
    <t>2021-11-03 00:00:00+00:00</t>
  </si>
  <si>
    <t>2021-11-04 00:00:00+00:00</t>
  </si>
  <si>
    <t>2021-11-05 00:00:00+00:00</t>
  </si>
  <si>
    <t>2021-11-08 00:00:00+00:00</t>
  </si>
  <si>
    <t>2021-11-09 00:00:00+00:00</t>
  </si>
  <si>
    <t>2021-11-10 00:00:00+00:00</t>
  </si>
  <si>
    <t>2021-11-11 00:00:00+00:00</t>
  </si>
  <si>
    <t>2021-11-12 00:00:00+00:00</t>
  </si>
  <si>
    <t>2021-11-15 00:00:00+00:00</t>
  </si>
  <si>
    <t>2021-11-16 00:00:00+00:00</t>
  </si>
  <si>
    <t>2021-11-17 00:00:00+00:00</t>
  </si>
  <si>
    <t>2021-11-18 00:00:00+00:00</t>
  </si>
  <si>
    <t>2021-11-19 00:00:00+00:00</t>
  </si>
  <si>
    <t>2021-11-22 00:00:00+00:00</t>
  </si>
  <si>
    <t>2021-11-23 00:00:00+00:00</t>
  </si>
  <si>
    <t>2021-11-24 00:00:00+00:00</t>
  </si>
  <si>
    <t>2021-11-25 00:00:00+00:00</t>
  </si>
  <si>
    <t>2021-11-26 00:00:00+00:00</t>
  </si>
  <si>
    <t>2021-11-29 00:00:00+00:00</t>
  </si>
  <si>
    <t>2021-11-30 00:00:00+00:00</t>
  </si>
  <si>
    <t>2021-12-01 00:00:00+00:00</t>
  </si>
  <si>
    <t>2021-12-02 00:00:00+00:00</t>
  </si>
  <si>
    <t>2021-12-03 00:00:00+00:00</t>
  </si>
  <si>
    <t>2021-12-06 00:00:00+00:00</t>
  </si>
  <si>
    <t>2021-12-07 00:00:00+00:00</t>
  </si>
  <si>
    <t>2021-12-08 00:00:00+00:00</t>
  </si>
  <si>
    <t>2021-12-09 00:00:00+00:00</t>
  </si>
  <si>
    <t>2021-12-10 00:00:00+00:00</t>
  </si>
  <si>
    <t>2021-12-13 00:00:00+00:00</t>
  </si>
  <si>
    <t>2021-12-14 00:00:00+00:00</t>
  </si>
  <si>
    <t>2021-12-15 00:00:00+00:00</t>
  </si>
  <si>
    <t>2021-12-16 00:00:00+00:00</t>
  </si>
  <si>
    <t>2021-12-17 00:00:00+00:00</t>
  </si>
  <si>
    <t>2021-12-20 00:00:00+00:00</t>
  </si>
  <si>
    <t>2021-12-21 00:00:00+00:00</t>
  </si>
  <si>
    <t>2021-12-22 00:00:00+00:00</t>
  </si>
  <si>
    <t>2021-12-23 00:00:00+00:00</t>
  </si>
  <si>
    <t>2021-12-24 00:00:00+00:00</t>
  </si>
  <si>
    <t>2021-12-27 00:00:00+00:00</t>
  </si>
  <si>
    <t>2021-12-28 00:00:00+00:00</t>
  </si>
  <si>
    <t>2021-12-29 00:00:00+00:00</t>
  </si>
  <si>
    <t>2021-12-30 00:00:00+00:00</t>
  </si>
  <si>
    <t>2021-12-31 00:00:00+00:00</t>
  </si>
  <si>
    <t>2022-01-03 00:00:00+00:00</t>
  </si>
  <si>
    <t>2022-01-04 00:00:00+00:00</t>
  </si>
  <si>
    <t>2022-01-05 00:00:00+00:00</t>
  </si>
  <si>
    <t>2022-01-06 00:00:00+00:00</t>
  </si>
  <si>
    <t>2022-01-07 00:00:00+00:00</t>
  </si>
  <si>
    <t>2022-01-10 00:00:00+00:00</t>
  </si>
  <si>
    <t>2022-01-11 00:00:00+00:00</t>
  </si>
  <si>
    <t>2022-01-12 00:00:00+00:00</t>
  </si>
  <si>
    <t>2022-01-13 00:00:00+00:00</t>
  </si>
  <si>
    <t>2022-01-14 00:00:00+00:00</t>
  </si>
  <si>
    <t>2022-01-17 00:00:00+00:00</t>
  </si>
  <si>
    <t>2022-01-18 00:00:00+00:00</t>
  </si>
  <si>
    <t>2022-01-19 00:00:00+00:00</t>
  </si>
  <si>
    <t>2022-01-20 00:00:00+00:00</t>
  </si>
  <si>
    <t>2022-01-21 00:00:00+00:00</t>
  </si>
  <si>
    <t>2022-01-24 00:00:00+00:00</t>
  </si>
  <si>
    <t>2022-01-25 00:00:00+00:00</t>
  </si>
  <si>
    <t>2022-01-26 00:00:00+00:00</t>
  </si>
  <si>
    <t>2022-01-27 00:00:00+00:00</t>
  </si>
  <si>
    <t>2022-01-28 00:00:00+00:00</t>
  </si>
  <si>
    <t>2022-01-31 00:00:00+00:00</t>
  </si>
  <si>
    <t>2022-02-01 00:00:00+00:00</t>
  </si>
  <si>
    <t>2022-02-02 00:00:00+00:00</t>
  </si>
  <si>
    <t>2022-02-03 00:00:00+00:00</t>
  </si>
  <si>
    <t>2022-02-04 00:00:00+00:00</t>
  </si>
  <si>
    <t>2022-02-07 00:00:00+00:00</t>
  </si>
  <si>
    <t>2022-02-08 00:00:00+00:00</t>
  </si>
  <si>
    <t>2022-02-09 00:00:00+00:00</t>
  </si>
  <si>
    <t>2022-02-10 00:00:00+00:00</t>
  </si>
  <si>
    <t>2022-02-11 00:00:00+00:00</t>
  </si>
  <si>
    <t>2022-02-14 00:00:00+00:00</t>
  </si>
  <si>
    <t>2022-02-15 00:00:00+00:00</t>
  </si>
  <si>
    <t>2022-02-16 00:00:00+00:00</t>
  </si>
  <si>
    <t>2022-02-17 00:00:00+00:00</t>
  </si>
  <si>
    <t>2022-02-18 00:00:00+00:00</t>
  </si>
  <si>
    <t>2022-02-21 00:00:00+00:00</t>
  </si>
  <si>
    <t>2022-02-22 00:00:00+00:00</t>
  </si>
  <si>
    <t>2022-02-23 00:00:00+00:00</t>
  </si>
  <si>
    <t>2022-02-24 00:00:00+00:00</t>
  </si>
  <si>
    <t>2022-02-25 00:00:00+00:00</t>
  </si>
  <si>
    <t>2022-02-28 00:00:00+00:00</t>
  </si>
  <si>
    <t>2022-03-01 00:00:00+00:00</t>
  </si>
  <si>
    <t>2022-03-02 00:00:00+00:00</t>
  </si>
  <si>
    <t>2022-03-03 00:00:00+00:00</t>
  </si>
  <si>
    <t>2022-03-04 00:00:00+00:00</t>
  </si>
  <si>
    <t>2022-03-07 00:00:00+00:00</t>
  </si>
  <si>
    <t>2022-03-08 00:00:00+00:00</t>
  </si>
  <si>
    <t>2022-03-09 00:00:00+00:00</t>
  </si>
  <si>
    <t>2022-03-10 00:00:00+00:00</t>
  </si>
  <si>
    <t>2022-03-11 00:00:00+00:00</t>
  </si>
  <si>
    <t>2022-03-14 00:00:00+00:00</t>
  </si>
  <si>
    <t>2022-03-15 00:00:00+00:00</t>
  </si>
  <si>
    <t>2022-03-16 00:00:00+00:00</t>
  </si>
  <si>
    <t>2022-03-17 00:00:00+00:00</t>
  </si>
  <si>
    <t>2022-03-18 00:00:00+00:00</t>
  </si>
  <si>
    <t>2022-03-21 00:00:00+00:00</t>
  </si>
  <si>
    <t>2022-03-22 00:00:00+00:00</t>
  </si>
  <si>
    <t>2022-03-23 00:00:00+00:00</t>
  </si>
  <si>
    <t>2022-03-24 00:00:00+00:00</t>
  </si>
  <si>
    <t>2022-03-25 00:00:00+00:00</t>
  </si>
  <si>
    <t>2022-03-28 00:00:00+00:00</t>
  </si>
  <si>
    <t>2022-03-29 00:00:00+00:00</t>
  </si>
  <si>
    <t>2022-03-30 00:00:00+00:00</t>
  </si>
  <si>
    <t>2022-03-31 00:00:00+00:00</t>
  </si>
  <si>
    <t>2022-04-01 00:00:00+00:00</t>
  </si>
  <si>
    <t>2022-04-04 00:00:00+00:00</t>
  </si>
  <si>
    <t>2022-04-05 00:00:00+00:00</t>
  </si>
  <si>
    <t>2022-04-06 00:00:00+00:00</t>
  </si>
  <si>
    <t>2022-04-07 00:00:00+00:00</t>
  </si>
  <si>
    <t>2022-04-08 00:00:00+00:00</t>
  </si>
  <si>
    <t>2022-04-11 00:00:00+00:00</t>
  </si>
  <si>
    <t>2022-04-12 00:00:00+00:00</t>
  </si>
  <si>
    <t>2022-04-13 00:00:00+00:00</t>
  </si>
  <si>
    <t>2022-04-14 00:00:00+00:00</t>
  </si>
  <si>
    <t>2022-04-18 00:00:00+00:00</t>
  </si>
  <si>
    <t>2022-04-19 00:00:00+00:00</t>
  </si>
  <si>
    <t>2022-04-20 00:00:00+00:00</t>
  </si>
  <si>
    <t>2022-04-21 00:00:00+00:00</t>
  </si>
  <si>
    <t>2022-04-22 00:00:00+00:00</t>
  </si>
  <si>
    <t>2022-04-25 00:00:00+00:00</t>
  </si>
  <si>
    <t>2022-04-26 00:00:00+00:00</t>
  </si>
  <si>
    <t>2022-04-27 00:00:00+00:00</t>
  </si>
  <si>
    <t>2022-04-28 00:00:00+00:00</t>
  </si>
  <si>
    <t>2022-04-29 00:00:00+00:00</t>
  </si>
  <si>
    <t>2022-05-02 00:00:00+00:00</t>
  </si>
  <si>
    <t>2022-05-03 00:00:00+00:00</t>
  </si>
  <si>
    <t>2022-05-04 00:00:00+00:00</t>
  </si>
  <si>
    <t>2022-05-05 00:00:00+00:00</t>
  </si>
  <si>
    <t>2022-05-06 00:00:00+00:00</t>
  </si>
  <si>
    <t>2022-05-09 00:00:00+00:00</t>
  </si>
  <si>
    <t>2022-05-10 00:00:00+00:00</t>
  </si>
  <si>
    <t>2022-05-11 00:00:00+00:00</t>
  </si>
  <si>
    <t>2022-05-12 00:00:00+00:00</t>
  </si>
  <si>
    <t>2022-05-13 00:00:00+00:00</t>
  </si>
  <si>
    <t>2022-05-16 00:00:00+00:00</t>
  </si>
  <si>
    <t>2022-05-17 00:00:00+00:00</t>
  </si>
  <si>
    <t>2022-05-18 00:00:00+00:00</t>
  </si>
  <si>
    <t>2022-05-19 00:00:00+00:00</t>
  </si>
  <si>
    <t>2022-05-20 00:00:00+00:00</t>
  </si>
  <si>
    <t>2022-05-23 00:00:00+00:00</t>
  </si>
  <si>
    <t>2022-05-24 00:00:00+00:00</t>
  </si>
  <si>
    <t>2022-05-25 00:00:00+00:00</t>
  </si>
  <si>
    <t>2022-05-26 00:00:00+00:00</t>
  </si>
  <si>
    <t>2022-05-27 00:00:00+00:00</t>
  </si>
  <si>
    <t>2022-05-30 00:00:00+00:00</t>
  </si>
  <si>
    <t>2022-05-31 00:00:00+00:00</t>
  </si>
  <si>
    <t>2022-06-01 00:00:00+00:00</t>
  </si>
  <si>
    <t>2022-06-02 00:00:00+00:00</t>
  </si>
  <si>
    <t>2022-06-03 00:00:00+00:00</t>
  </si>
  <si>
    <t>2022-06-06 00:00:00+00:00</t>
  </si>
  <si>
    <t>2022-06-07 00:00:00+00:00</t>
  </si>
  <si>
    <t>2022-06-08 00:00:00+00:00</t>
  </si>
  <si>
    <t>2022-06-09 00:00:00+00:00</t>
  </si>
  <si>
    <t>2022-06-10 00:00:00+00:00</t>
  </si>
  <si>
    <t>2022-06-13 00:00:00+00:00</t>
  </si>
  <si>
    <t>2022-06-14 00:00:00+00:00</t>
  </si>
  <si>
    <t>2022-06-15 00:00:00+00:00</t>
  </si>
  <si>
    <t>2022-06-16 00:00:00+00:00</t>
  </si>
  <si>
    <t>2022-06-17 00:00:00+00:00</t>
  </si>
  <si>
    <t>2022-06-20 00:00:00+00:00</t>
  </si>
  <si>
    <t>2022-06-21 00:00:00+00:00</t>
  </si>
  <si>
    <t>2022-06-22 00:00:00+00:00</t>
  </si>
  <si>
    <t>2022-06-23 00:00:00+00:00</t>
  </si>
  <si>
    <t>2022-06-24 00:00:00+00:00</t>
  </si>
  <si>
    <t>2022-06-27 00:00:00+00:00</t>
  </si>
  <si>
    <t>2022-06-28 00:00:00+00:00</t>
  </si>
  <si>
    <t>2022-06-29 00:00:00+00:00</t>
  </si>
  <si>
    <t>2022-06-30 00:00:00+00:00</t>
  </si>
  <si>
    <t>2022-07-01 00:00:00+00:00</t>
  </si>
  <si>
    <t>2022-07-04 00:00:00+00:00</t>
  </si>
  <si>
    <t>2022-07-05 00:00:00+00:00</t>
  </si>
  <si>
    <t>2022-07-06 00:00:00+00:00</t>
  </si>
  <si>
    <t>2022-07-07 00:00:00+00:00</t>
  </si>
  <si>
    <t>2022-07-08 00:00:00+00:00</t>
  </si>
  <si>
    <t>2022-07-11 00:00:00+00:00</t>
  </si>
  <si>
    <t>2022-07-12 00:00:00+00:00</t>
  </si>
  <si>
    <t>2022-07-13 00:00:00+00:00</t>
  </si>
  <si>
    <t>2022-07-14 00:00:00+00:00</t>
  </si>
  <si>
    <t>2022-07-15 00:00:00+00:00</t>
  </si>
  <si>
    <t>2022-07-18 00:00:00+00:00</t>
  </si>
  <si>
    <t>2022-07-19 00:00:00+00:00</t>
  </si>
  <si>
    <t>2022-07-20 00:00:00+00:00</t>
  </si>
  <si>
    <t>2022-07-21 00:00:00+00:00</t>
  </si>
  <si>
    <t>2022-07-22 00:00:00+00:00</t>
  </si>
  <si>
    <t>2022-07-25 00:00:00+00:00</t>
  </si>
  <si>
    <t>2022-07-26 00:00:00+00:00</t>
  </si>
  <si>
    <t>2022-07-27 00:00:00+00:00</t>
  </si>
  <si>
    <t>2022-07-28 00:00:00+00:00</t>
  </si>
  <si>
    <t>2022-07-29 00:00:00+00:00</t>
  </si>
  <si>
    <t>02.01.2015</t>
  </si>
  <si>
    <t>05.01.2015</t>
  </si>
  <si>
    <t>06.01.2015</t>
  </si>
  <si>
    <t>07.01.2015</t>
  </si>
  <si>
    <t>08.01.2015</t>
  </si>
  <si>
    <t>09.01.2015</t>
  </si>
  <si>
    <t>12.01.2015</t>
  </si>
  <si>
    <t>13.01.2015</t>
  </si>
  <si>
    <t>14.01.2015</t>
  </si>
  <si>
    <t>15.01.2015</t>
  </si>
  <si>
    <t>16.01.2015</t>
  </si>
  <si>
    <t>19.01.2015</t>
  </si>
  <si>
    <t>20.01.2015</t>
  </si>
  <si>
    <t>21.01.2015</t>
  </si>
  <si>
    <t>22.01.2015</t>
  </si>
  <si>
    <t>23.01.2015</t>
  </si>
  <si>
    <t>26.01.2015</t>
  </si>
  <si>
    <t>27.01.2015</t>
  </si>
  <si>
    <t>28.01.2015</t>
  </si>
  <si>
    <t>29.01.2015</t>
  </si>
  <si>
    <t>30.01.2015</t>
  </si>
  <si>
    <t>02.02.2015</t>
  </si>
  <si>
    <t>03.02.2015</t>
  </si>
  <si>
    <t>04.02.2015</t>
  </si>
  <si>
    <t>05.02.2015</t>
  </si>
  <si>
    <t>06.02.2015</t>
  </si>
  <si>
    <t>09.02.2015</t>
  </si>
  <si>
    <t>10.02.2015</t>
  </si>
  <si>
    <t>11.02.2015</t>
  </si>
  <si>
    <t>12.02.2015</t>
  </si>
  <si>
    <t>13.02.2015</t>
  </si>
  <si>
    <t>16.02.2015</t>
  </si>
  <si>
    <t>17.02.2015</t>
  </si>
  <si>
    <t>18.02.2015</t>
  </si>
  <si>
    <t>19.02.2015</t>
  </si>
  <si>
    <t>20.02.2015</t>
  </si>
  <si>
    <t>23.02.2015</t>
  </si>
  <si>
    <t>24.02.2015</t>
  </si>
  <si>
    <t>25.02.2015</t>
  </si>
  <si>
    <t>26.02.2015</t>
  </si>
  <si>
    <t>27.02.2015</t>
  </si>
  <si>
    <t>02.03.2015</t>
  </si>
  <si>
    <t>03.03.2015</t>
  </si>
  <si>
    <t>04.03.2015</t>
  </si>
  <si>
    <t>05.03.2015</t>
  </si>
  <si>
    <t>06.03.2015</t>
  </si>
  <si>
    <t>09.03.2015</t>
  </si>
  <si>
    <t>10.03.2015</t>
  </si>
  <si>
    <t>11.03.2015</t>
  </si>
  <si>
    <t>12.03.2015</t>
  </si>
  <si>
    <t>13.03.2015</t>
  </si>
  <si>
    <t>16.03.2015</t>
  </si>
  <si>
    <t>17.03.2015</t>
  </si>
  <si>
    <t>18.03.2015</t>
  </si>
  <si>
    <t>19.03.2015</t>
  </si>
  <si>
    <t>20.03.2015</t>
  </si>
  <si>
    <t>23.03.2015</t>
  </si>
  <si>
    <t>24.03.2015</t>
  </si>
  <si>
    <t>25.03.2015</t>
  </si>
  <si>
    <t>26.03.2015</t>
  </si>
  <si>
    <t>27.03.2015</t>
  </si>
  <si>
    <t>30.03.2015</t>
  </si>
  <si>
    <t>31.03.2015</t>
  </si>
  <si>
    <t>01.04.2015</t>
  </si>
  <si>
    <t>02.04.2015</t>
  </si>
  <si>
    <t>06.04.2015</t>
  </si>
  <si>
    <t>07.04.2015</t>
  </si>
  <si>
    <t>08.04.2015</t>
  </si>
  <si>
    <t>09.04.2015</t>
  </si>
  <si>
    <t>10.04.2015</t>
  </si>
  <si>
    <t>13.04.2015</t>
  </si>
  <si>
    <t>14.04.2015</t>
  </si>
  <si>
    <t>15.04.2015</t>
  </si>
  <si>
    <t>16.04.2015</t>
  </si>
  <si>
    <t>17.04.2015</t>
  </si>
  <si>
    <t>20.04.2015</t>
  </si>
  <si>
    <t>21.04.2015</t>
  </si>
  <si>
    <t>22.04.2015</t>
  </si>
  <si>
    <t>23.04.2015</t>
  </si>
  <si>
    <t>24.04.2015</t>
  </si>
  <si>
    <t>27.04.2015</t>
  </si>
  <si>
    <t>28.04.2015</t>
  </si>
  <si>
    <t>29.04.2015</t>
  </si>
  <si>
    <t>30.04.2015</t>
  </si>
  <si>
    <t>01.05.2015</t>
  </si>
  <si>
    <t>04.05.2015</t>
  </si>
  <si>
    <t>05.05.2015</t>
  </si>
  <si>
    <t>06.05.2015</t>
  </si>
  <si>
    <t>07.05.2015</t>
  </si>
  <si>
    <t>08.05.2015</t>
  </si>
  <si>
    <t>11.05.2015</t>
  </si>
  <si>
    <t>12.05.2015</t>
  </si>
  <si>
    <t>13.05.2015</t>
  </si>
  <si>
    <t>14.05.2015</t>
  </si>
  <si>
    <t>15.05.2015</t>
  </si>
  <si>
    <t>18.05.2015</t>
  </si>
  <si>
    <t>19.05.2015</t>
  </si>
  <si>
    <t>20.05.2015</t>
  </si>
  <si>
    <t>21.05.2015</t>
  </si>
  <si>
    <t>22.05.2015</t>
  </si>
  <si>
    <t>25.05.2015</t>
  </si>
  <si>
    <t>26.05.2015</t>
  </si>
  <si>
    <t>27.05.2015</t>
  </si>
  <si>
    <t>28.05.2015</t>
  </si>
  <si>
    <t>29.05.2015</t>
  </si>
  <si>
    <t>01.06.2015</t>
  </si>
  <si>
    <t>02.06.2015</t>
  </si>
  <si>
    <t>03.06.2015</t>
  </si>
  <si>
    <t>04.06.2015</t>
  </si>
  <si>
    <t>05.06.2015</t>
  </si>
  <si>
    <t>08.06.2015</t>
  </si>
  <si>
    <t>09.06.2015</t>
  </si>
  <si>
    <t>10.06.2015</t>
  </si>
  <si>
    <t>11.06.2015</t>
  </si>
  <si>
    <t>12.06.2015</t>
  </si>
  <si>
    <t>15.06.2015</t>
  </si>
  <si>
    <t>16.06.2015</t>
  </si>
  <si>
    <t>17.06.2015</t>
  </si>
  <si>
    <t>18.06.2015</t>
  </si>
  <si>
    <t>19.06.2015</t>
  </si>
  <si>
    <t>22.06.2015</t>
  </si>
  <si>
    <t>23.06.2015</t>
  </si>
  <si>
    <t>24.06.2015</t>
  </si>
  <si>
    <t>25.06.2015</t>
  </si>
  <si>
    <t>26.06.2015</t>
  </si>
  <si>
    <t>29.06.2015</t>
  </si>
  <si>
    <t>30.06.2015</t>
  </si>
  <si>
    <t>01.07.2015</t>
  </si>
  <si>
    <t>02.07.2015</t>
  </si>
  <si>
    <t>03.07.2015</t>
  </si>
  <si>
    <t>06.07.2015</t>
  </si>
  <si>
    <t>07.07.2015</t>
  </si>
  <si>
    <t>08.07.2015</t>
  </si>
  <si>
    <t>09.07.2015</t>
  </si>
  <si>
    <t>10.07.2015</t>
  </si>
  <si>
    <t>13.07.2015</t>
  </si>
  <si>
    <t>14.07.2015</t>
  </si>
  <si>
    <t>15.07.2015</t>
  </si>
  <si>
    <t>16.07.2015</t>
  </si>
  <si>
    <t>17.07.2015</t>
  </si>
  <si>
    <t>20.07.2015</t>
  </si>
  <si>
    <t>21.07.2015</t>
  </si>
  <si>
    <t>22.07.2015</t>
  </si>
  <si>
    <t>23.07.2015</t>
  </si>
  <si>
    <t>24.07.2015</t>
  </si>
  <si>
    <t>27.07.2015</t>
  </si>
  <si>
    <t>28.07.2015</t>
  </si>
  <si>
    <t>29.07.2015</t>
  </si>
  <si>
    <t>30.07.2015</t>
  </si>
  <si>
    <t>31.07.2015</t>
  </si>
  <si>
    <t>03.08.2015</t>
  </si>
  <si>
    <t>04.08.2015</t>
  </si>
  <si>
    <t>05.08.2015</t>
  </si>
  <si>
    <t>06.08.2015</t>
  </si>
  <si>
    <t>07.08.2015</t>
  </si>
  <si>
    <t>10.08.2015</t>
  </si>
  <si>
    <t>11.08.2015</t>
  </si>
  <si>
    <t>12.08.2015</t>
  </si>
  <si>
    <t>13.08.2015</t>
  </si>
  <si>
    <t>14.08.2015</t>
  </si>
  <si>
    <t>17.08.2015</t>
  </si>
  <si>
    <t>18.08.2015</t>
  </si>
  <si>
    <t>19.08.2015</t>
  </si>
  <si>
    <t>20.08.2015</t>
  </si>
  <si>
    <t>21.08.2015</t>
  </si>
  <si>
    <t>24.08.2015</t>
  </si>
  <si>
    <t>25.08.2015</t>
  </si>
  <si>
    <t>26.08.2015</t>
  </si>
  <si>
    <t>27.08.2015</t>
  </si>
  <si>
    <t>28.08.2015</t>
  </si>
  <si>
    <t>31.08.2015</t>
  </si>
  <si>
    <t>01.09.2015</t>
  </si>
  <si>
    <t>02.09.2015</t>
  </si>
  <si>
    <t>03.09.2015</t>
  </si>
  <si>
    <t>04.09.2015</t>
  </si>
  <si>
    <t>07.09.2015</t>
  </si>
  <si>
    <t>08.09.2015</t>
  </si>
  <si>
    <t>09.09.2015</t>
  </si>
  <si>
    <t>10.09.2015</t>
  </si>
  <si>
    <t>11.09.2015</t>
  </si>
  <si>
    <t>14.09.2015</t>
  </si>
  <si>
    <t>15.09.2015</t>
  </si>
  <si>
    <t>16.09.2015</t>
  </si>
  <si>
    <t>17.09.2015</t>
  </si>
  <si>
    <t>18.09.2015</t>
  </si>
  <si>
    <t>21.09.2015</t>
  </si>
  <si>
    <t>22.09.2015</t>
  </si>
  <si>
    <t>23.09.2015</t>
  </si>
  <si>
    <t>24.09.2015</t>
  </si>
  <si>
    <t>25.09.2015</t>
  </si>
  <si>
    <t>28.09.2015</t>
  </si>
  <si>
    <t>29.09.2015</t>
  </si>
  <si>
    <t>30.09.2015</t>
  </si>
  <si>
    <t>01.10.2015</t>
  </si>
  <si>
    <t>02.10.2015</t>
  </si>
  <si>
    <t>05.10.2015</t>
  </si>
  <si>
    <t>06.10.2015</t>
  </si>
  <si>
    <t>07.10.2015</t>
  </si>
  <si>
    <t>08.10.2015</t>
  </si>
  <si>
    <t>09.10.2015</t>
  </si>
  <si>
    <t>12.10.2015</t>
  </si>
  <si>
    <t>13.10.2015</t>
  </si>
  <si>
    <t>14.10.2015</t>
  </si>
  <si>
    <t>15.10.2015</t>
  </si>
  <si>
    <t>16.10.2015</t>
  </si>
  <si>
    <t>19.10.2015</t>
  </si>
  <si>
    <t>20.10.2015</t>
  </si>
  <si>
    <t>21.10.2015</t>
  </si>
  <si>
    <t>22.10.2015</t>
  </si>
  <si>
    <t>23.10.2015</t>
  </si>
  <si>
    <t>26.10.2015</t>
  </si>
  <si>
    <t>27.10.2015</t>
  </si>
  <si>
    <t>28.10.2015</t>
  </si>
  <si>
    <t>29.10.2015</t>
  </si>
  <si>
    <t>30.10.2015</t>
  </si>
  <si>
    <t>02.11.2015</t>
  </si>
  <si>
    <t>03.11.2015</t>
  </si>
  <si>
    <t>04.11.2015</t>
  </si>
  <si>
    <t>05.11.2015</t>
  </si>
  <si>
    <t>06.11.2015</t>
  </si>
  <si>
    <t>09.11.2015</t>
  </si>
  <si>
    <t>10.11.2015</t>
  </si>
  <si>
    <t>11.11.2015</t>
  </si>
  <si>
    <t>12.11.2015</t>
  </si>
  <si>
    <t>13.11.2015</t>
  </si>
  <si>
    <t>16.11.2015</t>
  </si>
  <si>
    <t>17.11.2015</t>
  </si>
  <si>
    <t>18.11.2015</t>
  </si>
  <si>
    <t>19.11.2015</t>
  </si>
  <si>
    <t>20.11.2015</t>
  </si>
  <si>
    <t>23.11.2015</t>
  </si>
  <si>
    <t>24.11.2015</t>
  </si>
  <si>
    <t>25.11.2015</t>
  </si>
  <si>
    <t>26.11.2015</t>
  </si>
  <si>
    <t>27.11.2015</t>
  </si>
  <si>
    <t>30.11.2015</t>
  </si>
  <si>
    <t>01.12.2015</t>
  </si>
  <si>
    <t>02.12.2015</t>
  </si>
  <si>
    <t>03.12.2015</t>
  </si>
  <si>
    <t>04.12.2015</t>
  </si>
  <si>
    <t>07.12.2015</t>
  </si>
  <si>
    <t>08.12.2015</t>
  </si>
  <si>
    <t>09.12.2015</t>
  </si>
  <si>
    <t>10.12.2015</t>
  </si>
  <si>
    <t>11.12.2015</t>
  </si>
  <si>
    <t>14.12.2015</t>
  </si>
  <si>
    <t>15.12.2015</t>
  </si>
  <si>
    <t>16.12.2015</t>
  </si>
  <si>
    <t>17.12.2015</t>
  </si>
  <si>
    <t>18.12.2015</t>
  </si>
  <si>
    <t>21.12.2015</t>
  </si>
  <si>
    <t>22.12.2015</t>
  </si>
  <si>
    <t>23.12.2015</t>
  </si>
  <si>
    <t>24.12.2015</t>
  </si>
  <si>
    <t>28.12.2015</t>
  </si>
  <si>
    <t>29.12.2015</t>
  </si>
  <si>
    <t>30.12.2015</t>
  </si>
  <si>
    <t>31.12.2015</t>
  </si>
  <si>
    <t>04.01.2016</t>
  </si>
  <si>
    <t>05.01.2016</t>
  </si>
  <si>
    <t>06.01.2016</t>
  </si>
  <si>
    <t>07.01.2016</t>
  </si>
  <si>
    <t>08.01.2016</t>
  </si>
  <si>
    <t>11.01.2016</t>
  </si>
  <si>
    <t>12.01.2016</t>
  </si>
  <si>
    <t>13.01.2016</t>
  </si>
  <si>
    <t>14.01.2016</t>
  </si>
  <si>
    <t>15.01.2016</t>
  </si>
  <si>
    <t>18.01.2016</t>
  </si>
  <si>
    <t>19.01.2016</t>
  </si>
  <si>
    <t>20.01.2016</t>
  </si>
  <si>
    <t>21.01.2016</t>
  </si>
  <si>
    <t>22.01.2016</t>
  </si>
  <si>
    <t>25.01.2016</t>
  </si>
  <si>
    <t>26.01.2016</t>
  </si>
  <si>
    <t>27.01.2016</t>
  </si>
  <si>
    <t>28.01.2016</t>
  </si>
  <si>
    <t>29.01.2016</t>
  </si>
  <si>
    <t>01.02.2016</t>
  </si>
  <si>
    <t>02.02.2016</t>
  </si>
  <si>
    <t>03.02.2016</t>
  </si>
  <si>
    <t>04.02.2016</t>
  </si>
  <si>
    <t>05.02.2016</t>
  </si>
  <si>
    <t>08.02.2016</t>
  </si>
  <si>
    <t>09.02.2016</t>
  </si>
  <si>
    <t>10.02.2016</t>
  </si>
  <si>
    <t>11.02.2016</t>
  </si>
  <si>
    <t>12.02.2016</t>
  </si>
  <si>
    <t>15.02.2016</t>
  </si>
  <si>
    <t>16.02.2016</t>
  </si>
  <si>
    <t>17.02.2016</t>
  </si>
  <si>
    <t>18.02.2016</t>
  </si>
  <si>
    <t>19.02.2016</t>
  </si>
  <si>
    <t>22.02.2016</t>
  </si>
  <si>
    <t>23.02.2016</t>
  </si>
  <si>
    <t>24.02.2016</t>
  </si>
  <si>
    <t>25.02.2016</t>
  </si>
  <si>
    <t>26.02.2016</t>
  </si>
  <si>
    <t>29.02.2016</t>
  </si>
  <si>
    <t>01.03.2016</t>
  </si>
  <si>
    <t>02.03.2016</t>
  </si>
  <si>
    <t>03.03.2016</t>
  </si>
  <si>
    <t>04.03.2016</t>
  </si>
  <si>
    <t>07.03.2016</t>
  </si>
  <si>
    <t>08.03.2016</t>
  </si>
  <si>
    <t>09.03.2016</t>
  </si>
  <si>
    <t>10.03.2016</t>
  </si>
  <si>
    <t>11.03.2016</t>
  </si>
  <si>
    <t>14.03.2016</t>
  </si>
  <si>
    <t>15.03.2016</t>
  </si>
  <si>
    <t>16.03.2016</t>
  </si>
  <si>
    <t>17.03.2016</t>
  </si>
  <si>
    <t>18.03.2016</t>
  </si>
  <si>
    <t>21.03.2016</t>
  </si>
  <si>
    <t>22.03.2016</t>
  </si>
  <si>
    <t>23.03.2016</t>
  </si>
  <si>
    <t>24.03.2016</t>
  </si>
  <si>
    <t>28.03.2016</t>
  </si>
  <si>
    <t>29.03.2016</t>
  </si>
  <si>
    <t>30.03.2016</t>
  </si>
  <si>
    <t>31.03.2016</t>
  </si>
  <si>
    <t>01.04.2016</t>
  </si>
  <si>
    <t>04.04.2016</t>
  </si>
  <si>
    <t>05.04.2016</t>
  </si>
  <si>
    <t>06.04.2016</t>
  </si>
  <si>
    <t>07.04.2016</t>
  </si>
  <si>
    <t>08.04.2016</t>
  </si>
  <si>
    <t>11.04.2016</t>
  </si>
  <si>
    <t>12.04.2016</t>
  </si>
  <si>
    <t>13.04.2016</t>
  </si>
  <si>
    <t>14.04.2016</t>
  </si>
  <si>
    <t>15.04.2016</t>
  </si>
  <si>
    <t>18.04.2016</t>
  </si>
  <si>
    <t>19.04.2016</t>
  </si>
  <si>
    <t>20.04.2016</t>
  </si>
  <si>
    <t>21.04.2016</t>
  </si>
  <si>
    <t>22.04.2016</t>
  </si>
  <si>
    <t>25.04.2016</t>
  </si>
  <si>
    <t>26.04.2016</t>
  </si>
  <si>
    <t>27.04.2016</t>
  </si>
  <si>
    <t>28.04.2016</t>
  </si>
  <si>
    <t>29.04.2016</t>
  </si>
  <si>
    <t>02.05.2016</t>
  </si>
  <si>
    <t>03.05.2016</t>
  </si>
  <si>
    <t>04.05.2016</t>
  </si>
  <si>
    <t>05.05.2016</t>
  </si>
  <si>
    <t>06.05.2016</t>
  </si>
  <si>
    <t>09.05.2016</t>
  </si>
  <si>
    <t>10.05.2016</t>
  </si>
  <si>
    <t>11.05.2016</t>
  </si>
  <si>
    <t>12.05.2016</t>
  </si>
  <si>
    <t>13.05.2016</t>
  </si>
  <si>
    <t>16.05.2016</t>
  </si>
  <si>
    <t>17.05.2016</t>
  </si>
  <si>
    <t>18.05.2016</t>
  </si>
  <si>
    <t>19.05.2016</t>
  </si>
  <si>
    <t>20.05.2016</t>
  </si>
  <si>
    <t>23.05.2016</t>
  </si>
  <si>
    <t>24.05.2016</t>
  </si>
  <si>
    <t>25.05.2016</t>
  </si>
  <si>
    <t>26.05.2016</t>
  </si>
  <si>
    <t>27.05.2016</t>
  </si>
  <si>
    <t>30.05.2016</t>
  </si>
  <si>
    <t>31.05.2016</t>
  </si>
  <si>
    <t>01.06.2016</t>
  </si>
  <si>
    <t>02.06.2016</t>
  </si>
  <si>
    <t>03.06.2016</t>
  </si>
  <si>
    <t>06.06.2016</t>
  </si>
  <si>
    <t>07.06.2016</t>
  </si>
  <si>
    <t>08.06.2016</t>
  </si>
  <si>
    <t>09.06.2016</t>
  </si>
  <si>
    <t>10.06.2016</t>
  </si>
  <si>
    <t>13.06.2016</t>
  </si>
  <si>
    <t>14.06.2016</t>
  </si>
  <si>
    <t>15.06.2016</t>
  </si>
  <si>
    <t>16.06.2016</t>
  </si>
  <si>
    <t>17.06.2016</t>
  </si>
  <si>
    <t>20.06.2016</t>
  </si>
  <si>
    <t>21.06.2016</t>
  </si>
  <si>
    <t>22.06.2016</t>
  </si>
  <si>
    <t>23.06.2016</t>
  </si>
  <si>
    <t>24.06.2016</t>
  </si>
  <si>
    <t>27.06.2016</t>
  </si>
  <si>
    <t>28.06.2016</t>
  </si>
  <si>
    <t>29.06.2016</t>
  </si>
  <si>
    <t>30.06.2016</t>
  </si>
  <si>
    <t>01.07.2016</t>
  </si>
  <si>
    <t>04.07.2016</t>
  </si>
  <si>
    <t>05.07.2016</t>
  </si>
  <si>
    <t>06.07.2016</t>
  </si>
  <si>
    <t>07.07.2016</t>
  </si>
  <si>
    <t>08.07.2016</t>
  </si>
  <si>
    <t>11.07.2016</t>
  </si>
  <si>
    <t>12.07.2016</t>
  </si>
  <si>
    <t>13.07.2016</t>
  </si>
  <si>
    <t>14.07.2016</t>
  </si>
  <si>
    <t>15.07.2016</t>
  </si>
  <si>
    <t>18.07.2016</t>
  </si>
  <si>
    <t>19.07.2016</t>
  </si>
  <si>
    <t>20.07.2016</t>
  </si>
  <si>
    <t>21.07.2016</t>
  </si>
  <si>
    <t>22.07.2016</t>
  </si>
  <si>
    <t>25.07.2016</t>
  </si>
  <si>
    <t>26.07.2016</t>
  </si>
  <si>
    <t>27.07.2016</t>
  </si>
  <si>
    <t>28.07.2016</t>
  </si>
  <si>
    <t>29.07.2016</t>
  </si>
  <si>
    <t>01.08.2016</t>
  </si>
  <si>
    <t>02.08.2016</t>
  </si>
  <si>
    <t>03.08.2016</t>
  </si>
  <si>
    <t>04.08.2016</t>
  </si>
  <si>
    <t>05.08.2016</t>
  </si>
  <si>
    <t>08.08.2016</t>
  </si>
  <si>
    <t>09.08.2016</t>
  </si>
  <si>
    <t>10.08.2016</t>
  </si>
  <si>
    <t>11.08.2016</t>
  </si>
  <si>
    <t>12.08.2016</t>
  </si>
  <si>
    <t>15.08.2016</t>
  </si>
  <si>
    <t>16.08.2016</t>
  </si>
  <si>
    <t>17.08.2016</t>
  </si>
  <si>
    <t>18.08.2016</t>
  </si>
  <si>
    <t>19.08.2016</t>
  </si>
  <si>
    <t>22.08.2016</t>
  </si>
  <si>
    <t>23.08.2016</t>
  </si>
  <si>
    <t>24.08.2016</t>
  </si>
  <si>
    <t>25.08.2016</t>
  </si>
  <si>
    <t>26.08.2016</t>
  </si>
  <si>
    <t>29.08.2016</t>
  </si>
  <si>
    <t>30.08.2016</t>
  </si>
  <si>
    <t>31.08.2016</t>
  </si>
  <si>
    <t>01.09.2016</t>
  </si>
  <si>
    <t>02.09.2016</t>
  </si>
  <si>
    <t>05.09.2016</t>
  </si>
  <si>
    <t>06.09.2016</t>
  </si>
  <si>
    <t>07.09.2016</t>
  </si>
  <si>
    <t>08.09.2016</t>
  </si>
  <si>
    <t>09.09.2016</t>
  </si>
  <si>
    <t>12.09.2016</t>
  </si>
  <si>
    <t>13.09.2016</t>
  </si>
  <si>
    <t>14.09.2016</t>
  </si>
  <si>
    <t>15.09.2016</t>
  </si>
  <si>
    <t>16.09.2016</t>
  </si>
  <si>
    <t>19.09.2016</t>
  </si>
  <si>
    <t>20.09.2016</t>
  </si>
  <si>
    <t>21.09.2016</t>
  </si>
  <si>
    <t>22.09.2016</t>
  </si>
  <si>
    <t>23.09.2016</t>
  </si>
  <si>
    <t>26.09.2016</t>
  </si>
  <si>
    <t>27.09.2016</t>
  </si>
  <si>
    <t>28.09.2016</t>
  </si>
  <si>
    <t>29.09.2016</t>
  </si>
  <si>
    <t>30.09.2016</t>
  </si>
  <si>
    <t>03.10.2016</t>
  </si>
  <si>
    <t>04.10.2016</t>
  </si>
  <si>
    <t>05.10.2016</t>
  </si>
  <si>
    <t>06.10.2016</t>
  </si>
  <si>
    <t>07.10.2016</t>
  </si>
  <si>
    <t>10.10.2016</t>
  </si>
  <si>
    <t>11.10.2016</t>
  </si>
  <si>
    <t>12.10.2016</t>
  </si>
  <si>
    <t>13.10.2016</t>
  </si>
  <si>
    <t>14.10.2016</t>
  </si>
  <si>
    <t>17.10.2016</t>
  </si>
  <si>
    <t>18.10.2016</t>
  </si>
  <si>
    <t>19.10.2016</t>
  </si>
  <si>
    <t>20.10.2016</t>
  </si>
  <si>
    <t>21.10.2016</t>
  </si>
  <si>
    <t>24.10.2016</t>
  </si>
  <si>
    <t>25.10.2016</t>
  </si>
  <si>
    <t>26.10.2016</t>
  </si>
  <si>
    <t>27.10.2016</t>
  </si>
  <si>
    <t>28.10.2016</t>
  </si>
  <si>
    <t>31.10.2016</t>
  </si>
  <si>
    <t>01.11.2016</t>
  </si>
  <si>
    <t>02.11.2016</t>
  </si>
  <si>
    <t>03.11.2016</t>
  </si>
  <si>
    <t>04.11.2016</t>
  </si>
  <si>
    <t>07.11.2016</t>
  </si>
  <si>
    <t>08.11.2016</t>
  </si>
  <si>
    <t>09.11.2016</t>
  </si>
  <si>
    <t>10.11.2016</t>
  </si>
  <si>
    <t>11.11.2016</t>
  </si>
  <si>
    <t>14.11.2016</t>
  </si>
  <si>
    <t>15.11.2016</t>
  </si>
  <si>
    <t>16.11.2016</t>
  </si>
  <si>
    <t>17.11.2016</t>
  </si>
  <si>
    <t>18.11.2016</t>
  </si>
  <si>
    <t>21.11.2016</t>
  </si>
  <si>
    <t>22.11.2016</t>
  </si>
  <si>
    <t>23.11.2016</t>
  </si>
  <si>
    <t>24.11.2016</t>
  </si>
  <si>
    <t>25.11.2016</t>
  </si>
  <si>
    <t>28.11.2016</t>
  </si>
  <si>
    <t>29.11.2016</t>
  </si>
  <si>
    <t>30.11.2016</t>
  </si>
  <si>
    <t>01.12.2016</t>
  </si>
  <si>
    <t>02.12.2016</t>
  </si>
  <si>
    <t>05.12.2016</t>
  </si>
  <si>
    <t>06.12.2016</t>
  </si>
  <si>
    <t>07.12.2016</t>
  </si>
  <si>
    <t>08.12.2016</t>
  </si>
  <si>
    <t>09.12.2016</t>
  </si>
  <si>
    <t>12.12.2016</t>
  </si>
  <si>
    <t>13.12.2016</t>
  </si>
  <si>
    <t>14.12.2016</t>
  </si>
  <si>
    <t>15.12.2016</t>
  </si>
  <si>
    <t>16.12.2016</t>
  </si>
  <si>
    <t>19.12.2016</t>
  </si>
  <si>
    <t>20.12.2016</t>
  </si>
  <si>
    <t>21.12.2016</t>
  </si>
  <si>
    <t>22.12.2016</t>
  </si>
  <si>
    <t>23.12.2016</t>
  </si>
  <si>
    <t>27.12.2016</t>
  </si>
  <si>
    <t>28.12.2016</t>
  </si>
  <si>
    <t>29.12.2016</t>
  </si>
  <si>
    <t>30.12.2016</t>
  </si>
  <si>
    <t>02.01.2017</t>
  </si>
  <si>
    <t>03.01.2017</t>
  </si>
  <si>
    <t>04.01.2017</t>
  </si>
  <si>
    <t>05.01.2017</t>
  </si>
  <si>
    <t>06.01.2017</t>
  </si>
  <si>
    <t>09.01.2017</t>
  </si>
  <si>
    <t>10.01.2017</t>
  </si>
  <si>
    <t>11.01.2017</t>
  </si>
  <si>
    <t>12.01.2017</t>
  </si>
  <si>
    <t>13.01.2017</t>
  </si>
  <si>
    <t>16.01.2017</t>
  </si>
  <si>
    <t>17.01.2017</t>
  </si>
  <si>
    <t>18.01.2017</t>
  </si>
  <si>
    <t>19.01.2017</t>
  </si>
  <si>
    <t>20.01.2017</t>
  </si>
  <si>
    <t>23.01.2017</t>
  </si>
  <si>
    <t>24.01.2017</t>
  </si>
  <si>
    <t>25.01.2017</t>
  </si>
  <si>
    <t>26.01.2017</t>
  </si>
  <si>
    <t>27.01.2017</t>
  </si>
  <si>
    <t>30.01.2017</t>
  </si>
  <si>
    <t>31.01.2017</t>
  </si>
  <si>
    <t>01.02.2017</t>
  </si>
  <si>
    <t>02.02.2017</t>
  </si>
  <si>
    <t>03.02.2017</t>
  </si>
  <si>
    <t>06.02.2017</t>
  </si>
  <si>
    <t>07.02.2017</t>
  </si>
  <si>
    <t>08.02.2017</t>
  </si>
  <si>
    <t>09.02.2017</t>
  </si>
  <si>
    <t>10.02.2017</t>
  </si>
  <si>
    <t>13.02.2017</t>
  </si>
  <si>
    <t>14.02.2017</t>
  </si>
  <si>
    <t>15.02.2017</t>
  </si>
  <si>
    <t>16.02.2017</t>
  </si>
  <si>
    <t>17.02.2017</t>
  </si>
  <si>
    <t>20.02.2017</t>
  </si>
  <si>
    <t>21.02.2017</t>
  </si>
  <si>
    <t>22.02.2017</t>
  </si>
  <si>
    <t>23.02.2017</t>
  </si>
  <si>
    <t>24.02.2017</t>
  </si>
  <si>
    <t>27.02.2017</t>
  </si>
  <si>
    <t>28.02.2017</t>
  </si>
  <si>
    <t>01.03.2017</t>
  </si>
  <si>
    <t>02.03.2017</t>
  </si>
  <si>
    <t>03.03.2017</t>
  </si>
  <si>
    <t>06.03.2017</t>
  </si>
  <si>
    <t>07.03.2017</t>
  </si>
  <si>
    <t>08.03.2017</t>
  </si>
  <si>
    <t>09.03.2017</t>
  </si>
  <si>
    <t>10.03.2017</t>
  </si>
  <si>
    <t>13.03.2017</t>
  </si>
  <si>
    <t>14.03.2017</t>
  </si>
  <si>
    <t>15.03.2017</t>
  </si>
  <si>
    <t>16.03.2017</t>
  </si>
  <si>
    <t>17.03.2017</t>
  </si>
  <si>
    <t>20.03.2017</t>
  </si>
  <si>
    <t>21.03.2017</t>
  </si>
  <si>
    <t>22.03.2017</t>
  </si>
  <si>
    <t>23.03.2017</t>
  </si>
  <si>
    <t>24.03.2017</t>
  </si>
  <si>
    <t>27.03.2017</t>
  </si>
  <si>
    <t>28.03.2017</t>
  </si>
  <si>
    <t>29.03.2017</t>
  </si>
  <si>
    <t>30.03.2017</t>
  </si>
  <si>
    <t>31.03.2017</t>
  </si>
  <si>
    <t>03.04.2017</t>
  </si>
  <si>
    <t>04.04.2017</t>
  </si>
  <si>
    <t>05.04.2017</t>
  </si>
  <si>
    <t>06.04.2017</t>
  </si>
  <si>
    <t>07.04.2017</t>
  </si>
  <si>
    <t>10.04.2017</t>
  </si>
  <si>
    <t>11.04.2017</t>
  </si>
  <si>
    <t>12.04.2017</t>
  </si>
  <si>
    <t>13.04.2017</t>
  </si>
  <si>
    <t>17.04.2017</t>
  </si>
  <si>
    <t>18.04.2017</t>
  </si>
  <si>
    <t>19.04.2017</t>
  </si>
  <si>
    <t>20.04.2017</t>
  </si>
  <si>
    <t>21.04.2017</t>
  </si>
  <si>
    <t>24.04.2017</t>
  </si>
  <si>
    <t>25.04.2017</t>
  </si>
  <si>
    <t>26.04.2017</t>
  </si>
  <si>
    <t>27.04.2017</t>
  </si>
  <si>
    <t>28.04.2017</t>
  </si>
  <si>
    <t>01.05.2017</t>
  </si>
  <si>
    <t>02.05.2017</t>
  </si>
  <si>
    <t>03.05.2017</t>
  </si>
  <si>
    <t>04.05.2017</t>
  </si>
  <si>
    <t>05.05.2017</t>
  </si>
  <si>
    <t>08.05.2017</t>
  </si>
  <si>
    <t>09.05.2017</t>
  </si>
  <si>
    <t>10.05.2017</t>
  </si>
  <si>
    <t>11.05.2017</t>
  </si>
  <si>
    <t>12.05.2017</t>
  </si>
  <si>
    <t>15.05.2017</t>
  </si>
  <si>
    <t>16.05.2017</t>
  </si>
  <si>
    <t>17.05.2017</t>
  </si>
  <si>
    <t>18.05.2017</t>
  </si>
  <si>
    <t>19.05.2017</t>
  </si>
  <si>
    <t>22.05.2017</t>
  </si>
  <si>
    <t>23.05.2017</t>
  </si>
  <si>
    <t>24.05.2017</t>
  </si>
  <si>
    <t>25.05.2017</t>
  </si>
  <si>
    <t>26.05.2017</t>
  </si>
  <si>
    <t>29.05.2017</t>
  </si>
  <si>
    <t>30.05.2017</t>
  </si>
  <si>
    <t>31.05.2017</t>
  </si>
  <si>
    <t>01.06.2017</t>
  </si>
  <si>
    <t>02.06.2017</t>
  </si>
  <si>
    <t>05.06.2017</t>
  </si>
  <si>
    <t>06.06.2017</t>
  </si>
  <si>
    <t>07.06.2017</t>
  </si>
  <si>
    <t>08.06.2017</t>
  </si>
  <si>
    <t>09.06.2017</t>
  </si>
  <si>
    <t>12.06.2017</t>
  </si>
  <si>
    <t>13.06.2017</t>
  </si>
  <si>
    <t>14.06.2017</t>
  </si>
  <si>
    <t>15.06.2017</t>
  </si>
  <si>
    <t>16.06.2017</t>
  </si>
  <si>
    <t>19.06.2017</t>
  </si>
  <si>
    <t>20.06.2017</t>
  </si>
  <si>
    <t>21.06.2017</t>
  </si>
  <si>
    <t>22.06.2017</t>
  </si>
  <si>
    <t>23.06.2017</t>
  </si>
  <si>
    <t>26.06.2017</t>
  </si>
  <si>
    <t>27.06.2017</t>
  </si>
  <si>
    <t>28.06.2017</t>
  </si>
  <si>
    <t>29.06.2017</t>
  </si>
  <si>
    <t>30.06.2017</t>
  </si>
  <si>
    <t>03.07.2017</t>
  </si>
  <si>
    <t>04.07.2017</t>
  </si>
  <si>
    <t>05.07.2017</t>
  </si>
  <si>
    <t>06.07.2017</t>
  </si>
  <si>
    <t>07.07.2017</t>
  </si>
  <si>
    <t>10.07.2017</t>
  </si>
  <si>
    <t>11.07.2017</t>
  </si>
  <si>
    <t>12.07.2017</t>
  </si>
  <si>
    <t>13.07.2017</t>
  </si>
  <si>
    <t>14.07.2017</t>
  </si>
  <si>
    <t>17.07.2017</t>
  </si>
  <si>
    <t>18.07.2017</t>
  </si>
  <si>
    <t>19.07.2017</t>
  </si>
  <si>
    <t>20.07.2017</t>
  </si>
  <si>
    <t>21.07.2017</t>
  </si>
  <si>
    <t>24.07.2017</t>
  </si>
  <si>
    <t>25.07.2017</t>
  </si>
  <si>
    <t>26.07.2017</t>
  </si>
  <si>
    <t>27.07.2017</t>
  </si>
  <si>
    <t>28.07.2017</t>
  </si>
  <si>
    <t>31.07.2017</t>
  </si>
  <si>
    <t>01.08.2017</t>
  </si>
  <si>
    <t>02.08.2017</t>
  </si>
  <si>
    <t>03.08.2017</t>
  </si>
  <si>
    <t>04.08.2017</t>
  </si>
  <si>
    <t>07.08.2017</t>
  </si>
  <si>
    <t>08.08.2017</t>
  </si>
  <si>
    <t>09.08.2017</t>
  </si>
  <si>
    <t>10.08.2017</t>
  </si>
  <si>
    <t>11.08.2017</t>
  </si>
  <si>
    <t>14.08.2017</t>
  </si>
  <si>
    <t>15.08.2017</t>
  </si>
  <si>
    <t>16.08.2017</t>
  </si>
  <si>
    <t>17.08.2017</t>
  </si>
  <si>
    <t>18.08.2017</t>
  </si>
  <si>
    <t>21.08.2017</t>
  </si>
  <si>
    <t>22.08.2017</t>
  </si>
  <si>
    <t>23.08.2017</t>
  </si>
  <si>
    <t>24.08.2017</t>
  </si>
  <si>
    <t>25.08.2017</t>
  </si>
  <si>
    <t>28.08.2017</t>
  </si>
  <si>
    <t>29.08.2017</t>
  </si>
  <si>
    <t>30.08.2017</t>
  </si>
  <si>
    <t>31.08.2017</t>
  </si>
  <si>
    <t>01.09.2017</t>
  </si>
  <si>
    <t>04.09.2017</t>
  </si>
  <si>
    <t>05.09.2017</t>
  </si>
  <si>
    <t>06.09.2017</t>
  </si>
  <si>
    <t>07.09.2017</t>
  </si>
  <si>
    <t>08.09.2017</t>
  </si>
  <si>
    <t>11.09.2017</t>
  </si>
  <si>
    <t>12.09.2017</t>
  </si>
  <si>
    <t>13.09.2017</t>
  </si>
  <si>
    <t>14.09.2017</t>
  </si>
  <si>
    <t>15.09.2017</t>
  </si>
  <si>
    <t>18.09.2017</t>
  </si>
  <si>
    <t>19.09.2017</t>
  </si>
  <si>
    <t>20.09.2017</t>
  </si>
  <si>
    <t>21.09.2017</t>
  </si>
  <si>
    <t>22.09.2017</t>
  </si>
  <si>
    <t>25.09.2017</t>
  </si>
  <si>
    <t>26.09.2017</t>
  </si>
  <si>
    <t>27.09.2017</t>
  </si>
  <si>
    <t>28.09.2017</t>
  </si>
  <si>
    <t>29.09.2017</t>
  </si>
  <si>
    <t>02.10.2017</t>
  </si>
  <si>
    <t>03.10.2017</t>
  </si>
  <si>
    <t>04.10.2017</t>
  </si>
  <si>
    <t>05.10.2017</t>
  </si>
  <si>
    <t>06.10.2017</t>
  </si>
  <si>
    <t>09.10.2017</t>
  </si>
  <si>
    <t>10.10.2017</t>
  </si>
  <si>
    <t>11.10.2017</t>
  </si>
  <si>
    <t>12.10.2017</t>
  </si>
  <si>
    <t>13.10.2017</t>
  </si>
  <si>
    <t>16.10.2017</t>
  </si>
  <si>
    <t>17.10.2017</t>
  </si>
  <si>
    <t>18.10.2017</t>
  </si>
  <si>
    <t>19.10.2017</t>
  </si>
  <si>
    <t>20.10.2017</t>
  </si>
  <si>
    <t>23.10.2017</t>
  </si>
  <si>
    <t>24.10.2017</t>
  </si>
  <si>
    <t>25.10.2017</t>
  </si>
  <si>
    <t>26.10.2017</t>
  </si>
  <si>
    <t>27.10.2017</t>
  </si>
  <si>
    <t>30.10.2017</t>
  </si>
  <si>
    <t>31.10.2017</t>
  </si>
  <si>
    <t>01.11.2017</t>
  </si>
  <si>
    <t>02.11.2017</t>
  </si>
  <si>
    <t>03.11.2017</t>
  </si>
  <si>
    <t>06.11.2017</t>
  </si>
  <si>
    <t>07.11.2017</t>
  </si>
  <si>
    <t>08.11.2017</t>
  </si>
  <si>
    <t>09.11.2017</t>
  </si>
  <si>
    <t>10.11.2017</t>
  </si>
  <si>
    <t>13.11.2017</t>
  </si>
  <si>
    <t>14.11.2017</t>
  </si>
  <si>
    <t>15.11.2017</t>
  </si>
  <si>
    <t>16.11.2017</t>
  </si>
  <si>
    <t>17.11.2017</t>
  </si>
  <si>
    <t>20.11.2017</t>
  </si>
  <si>
    <t>21.11.2017</t>
  </si>
  <si>
    <t>22.11.2017</t>
  </si>
  <si>
    <t>23.11.2017</t>
  </si>
  <si>
    <t>24.11.2017</t>
  </si>
  <si>
    <t>27.11.2017</t>
  </si>
  <si>
    <t>28.11.2017</t>
  </si>
  <si>
    <t>29.11.2017</t>
  </si>
  <si>
    <t>30.11.2017</t>
  </si>
  <si>
    <t>01.12.2017</t>
  </si>
  <si>
    <t>04.12.2017</t>
  </si>
  <si>
    <t>05.12.2017</t>
  </si>
  <si>
    <t>06.12.2017</t>
  </si>
  <si>
    <t>07.12.2017</t>
  </si>
  <si>
    <t>08.12.2017</t>
  </si>
  <si>
    <t>11.12.2017</t>
  </si>
  <si>
    <t>12.12.2017</t>
  </si>
  <si>
    <t>13.12.2017</t>
  </si>
  <si>
    <t>14.12.2017</t>
  </si>
  <si>
    <t>15.12.2017</t>
  </si>
  <si>
    <t>18.12.2017</t>
  </si>
  <si>
    <t>19.12.2017</t>
  </si>
  <si>
    <t>20.12.2017</t>
  </si>
  <si>
    <t>21.12.2017</t>
  </si>
  <si>
    <t>22.12.2017</t>
  </si>
  <si>
    <t>26.12.2017</t>
  </si>
  <si>
    <t>27.12.2017</t>
  </si>
  <si>
    <t>28.12.2017</t>
  </si>
  <si>
    <t>29.12.2017</t>
  </si>
  <si>
    <t>02.01.2018</t>
  </si>
  <si>
    <t>03.01.2018</t>
  </si>
  <si>
    <t>04.01.2018</t>
  </si>
  <si>
    <t>05.01.2018</t>
  </si>
  <si>
    <t>08.01.2018</t>
  </si>
  <si>
    <t>09.01.2018</t>
  </si>
  <si>
    <t>10.01.2018</t>
  </si>
  <si>
    <t>11.01.2018</t>
  </si>
  <si>
    <t>12.01.2018</t>
  </si>
  <si>
    <t>15.01.2018</t>
  </si>
  <si>
    <t>16.01.2018</t>
  </si>
  <si>
    <t>17.01.2018</t>
  </si>
  <si>
    <t>18.01.2018</t>
  </si>
  <si>
    <t>19.01.2018</t>
  </si>
  <si>
    <t>22.01.2018</t>
  </si>
  <si>
    <t>23.01.2018</t>
  </si>
  <si>
    <t>24.01.2018</t>
  </si>
  <si>
    <t>25.01.2018</t>
  </si>
  <si>
    <t>26.01.2018</t>
  </si>
  <si>
    <t>29.01.2018</t>
  </si>
  <si>
    <t>30.01.2018</t>
  </si>
  <si>
    <t>31.01.2018</t>
  </si>
  <si>
    <t>01.02.2018</t>
  </si>
  <si>
    <t>02.02.2018</t>
  </si>
  <si>
    <t>05.02.2018</t>
  </si>
  <si>
    <t>06.02.2018</t>
  </si>
  <si>
    <t>07.02.2018</t>
  </si>
  <si>
    <t>08.02.2018</t>
  </si>
  <si>
    <t>09.02.2018</t>
  </si>
  <si>
    <t>12.02.2018</t>
  </si>
  <si>
    <t>13.02.2018</t>
  </si>
  <si>
    <t>14.02.2018</t>
  </si>
  <si>
    <t>15.02.2018</t>
  </si>
  <si>
    <t>16.02.2018</t>
  </si>
  <si>
    <t>19.02.2018</t>
  </si>
  <si>
    <t>20.02.2018</t>
  </si>
  <si>
    <t>21.02.2018</t>
  </si>
  <si>
    <t>22.02.2018</t>
  </si>
  <si>
    <t>23.02.2018</t>
  </si>
  <si>
    <t>26.02.2018</t>
  </si>
  <si>
    <t>27.02.2018</t>
  </si>
  <si>
    <t>28.02.2018</t>
  </si>
  <si>
    <t>01.03.2018</t>
  </si>
  <si>
    <t>02.03.2018</t>
  </si>
  <si>
    <t>05.03.2018</t>
  </si>
  <si>
    <t>06.03.2018</t>
  </si>
  <si>
    <t>07.03.2018</t>
  </si>
  <si>
    <t>08.03.2018</t>
  </si>
  <si>
    <t>09.03.2018</t>
  </si>
  <si>
    <t>12.03.2018</t>
  </si>
  <si>
    <t>13.03.2018</t>
  </si>
  <si>
    <t>14.03.2018</t>
  </si>
  <si>
    <t>15.03.2018</t>
  </si>
  <si>
    <t>16.03.2018</t>
  </si>
  <si>
    <t>19.03.2018</t>
  </si>
  <si>
    <t>20.03.2018</t>
  </si>
  <si>
    <t>21.03.2018</t>
  </si>
  <si>
    <t>22.03.2018</t>
  </si>
  <si>
    <t>23.03.2018</t>
  </si>
  <si>
    <t>26.03.2018</t>
  </si>
  <si>
    <t>27.03.2018</t>
  </si>
  <si>
    <t>28.03.2018</t>
  </si>
  <si>
    <t>29.03.2018</t>
  </si>
  <si>
    <t>02.04.2018</t>
  </si>
  <si>
    <t>03.04.2018</t>
  </si>
  <si>
    <t>04.04.2018</t>
  </si>
  <si>
    <t>05.04.2018</t>
  </si>
  <si>
    <t>06.04.2018</t>
  </si>
  <si>
    <t>09.04.2018</t>
  </si>
  <si>
    <t>10.04.2018</t>
  </si>
  <si>
    <t>11.04.2018</t>
  </si>
  <si>
    <t>12.04.2018</t>
  </si>
  <si>
    <t>13.04.2018</t>
  </si>
  <si>
    <t>16.04.2018</t>
  </si>
  <si>
    <t>17.04.2018</t>
  </si>
  <si>
    <t>18.04.2018</t>
  </si>
  <si>
    <t>19.04.2018</t>
  </si>
  <si>
    <t>20.04.2018</t>
  </si>
  <si>
    <t>23.04.2018</t>
  </si>
  <si>
    <t>24.04.2018</t>
  </si>
  <si>
    <t>25.04.2018</t>
  </si>
  <si>
    <t>26.04.2018</t>
  </si>
  <si>
    <t>27.04.2018</t>
  </si>
  <si>
    <t>30.04.2018</t>
  </si>
  <si>
    <t>01.05.2018</t>
  </si>
  <si>
    <t>02.05.2018</t>
  </si>
  <si>
    <t>03.05.2018</t>
  </si>
  <si>
    <t>04.05.2018</t>
  </si>
  <si>
    <t>07.05.2018</t>
  </si>
  <si>
    <t>08.05.2018</t>
  </si>
  <si>
    <t>09.05.2018</t>
  </si>
  <si>
    <t>10.05.2018</t>
  </si>
  <si>
    <t>11.05.2018</t>
  </si>
  <si>
    <t>14.05.2018</t>
  </si>
  <si>
    <t>15.05.2018</t>
  </si>
  <si>
    <t>16.05.2018</t>
  </si>
  <si>
    <t>17.05.2018</t>
  </si>
  <si>
    <t>18.05.2018</t>
  </si>
  <si>
    <t>21.05.2018</t>
  </si>
  <si>
    <t>22.05.2018</t>
  </si>
  <si>
    <t>23.05.2018</t>
  </si>
  <si>
    <t>24.05.2018</t>
  </si>
  <si>
    <t>25.05.2018</t>
  </si>
  <si>
    <t>28.05.2018</t>
  </si>
  <si>
    <t>29.05.2018</t>
  </si>
  <si>
    <t>30.05.2018</t>
  </si>
  <si>
    <t>31.05.2018</t>
  </si>
  <si>
    <t>01.06.2018</t>
  </si>
  <si>
    <t>04.06.2018</t>
  </si>
  <si>
    <t>05.06.2018</t>
  </si>
  <si>
    <t>06.06.2018</t>
  </si>
  <si>
    <t>07.06.2018</t>
  </si>
  <si>
    <t>08.06.2018</t>
  </si>
  <si>
    <t>11.06.2018</t>
  </si>
  <si>
    <t>12.06.2018</t>
  </si>
  <si>
    <t>13.06.2018</t>
  </si>
  <si>
    <t>14.06.2018</t>
  </si>
  <si>
    <t>15.06.2018</t>
  </si>
  <si>
    <t>18.06.2018</t>
  </si>
  <si>
    <t>19.06.2018</t>
  </si>
  <si>
    <t>20.06.2018</t>
  </si>
  <si>
    <t>21.06.2018</t>
  </si>
  <si>
    <t>22.06.2018</t>
  </si>
  <si>
    <t>25.06.2018</t>
  </si>
  <si>
    <t>26.06.2018</t>
  </si>
  <si>
    <t>27.06.2018</t>
  </si>
  <si>
    <t>28.06.2018</t>
  </si>
  <si>
    <t>29.06.2018</t>
  </si>
  <si>
    <t>02.07.2018</t>
  </si>
  <si>
    <t>03.07.2018</t>
  </si>
  <si>
    <t>04.07.2018</t>
  </si>
  <si>
    <t>05.07.2018</t>
  </si>
  <si>
    <t>06.07.2018</t>
  </si>
  <si>
    <t>09.07.2018</t>
  </si>
  <si>
    <t>10.07.2018</t>
  </si>
  <si>
    <t>11.07.2018</t>
  </si>
  <si>
    <t>12.07.2018</t>
  </si>
  <si>
    <t>13.07.2018</t>
  </si>
  <si>
    <t>16.07.2018</t>
  </si>
  <si>
    <t>17.07.2018</t>
  </si>
  <si>
    <t>18.07.2018</t>
  </si>
  <si>
    <t>19.07.2018</t>
  </si>
  <si>
    <t>20.07.2018</t>
  </si>
  <si>
    <t>23.07.2018</t>
  </si>
  <si>
    <t>24.07.2018</t>
  </si>
  <si>
    <t>25.07.2018</t>
  </si>
  <si>
    <t>26.07.2018</t>
  </si>
  <si>
    <t>27.07.2018</t>
  </si>
  <si>
    <t>30.07.2018</t>
  </si>
  <si>
    <t>31.07.2018</t>
  </si>
  <si>
    <t>01.08.2018</t>
  </si>
  <si>
    <t>02.08.2018</t>
  </si>
  <si>
    <t>03.08.2018</t>
  </si>
  <si>
    <t>06.08.2018</t>
  </si>
  <si>
    <t>07.08.2018</t>
  </si>
  <si>
    <t>08.08.2018</t>
  </si>
  <si>
    <t>09.08.2018</t>
  </si>
  <si>
    <t>10.08.2018</t>
  </si>
  <si>
    <t>13.08.2018</t>
  </si>
  <si>
    <t>14.08.2018</t>
  </si>
  <si>
    <t>15.08.2018</t>
  </si>
  <si>
    <t>16.08.2018</t>
  </si>
  <si>
    <t>17.08.2018</t>
  </si>
  <si>
    <t>20.08.2018</t>
  </si>
  <si>
    <t>21.08.2018</t>
  </si>
  <si>
    <t>22.08.2018</t>
  </si>
  <si>
    <t>23.08.2018</t>
  </si>
  <si>
    <t>24.08.2018</t>
  </si>
  <si>
    <t>27.08.2018</t>
  </si>
  <si>
    <t>28.08.2018</t>
  </si>
  <si>
    <t>29.08.2018</t>
  </si>
  <si>
    <t>30.08.2018</t>
  </si>
  <si>
    <t>31.08.2018</t>
  </si>
  <si>
    <t>03.09.2018</t>
  </si>
  <si>
    <t>04.09.2018</t>
  </si>
  <si>
    <t>05.09.2018</t>
  </si>
  <si>
    <t>06.09.2018</t>
  </si>
  <si>
    <t>07.09.2018</t>
  </si>
  <si>
    <t>10.09.2018</t>
  </si>
  <si>
    <t>11.09.2018</t>
  </si>
  <si>
    <t>12.09.2018</t>
  </si>
  <si>
    <t>13.09.2018</t>
  </si>
  <si>
    <t>14.09.2018</t>
  </si>
  <si>
    <t>17.09.2018</t>
  </si>
  <si>
    <t>18.09.2018</t>
  </si>
  <si>
    <t>19.09.2018</t>
  </si>
  <si>
    <t>20.09.2018</t>
  </si>
  <si>
    <t>21.09.2018</t>
  </si>
  <si>
    <t>24.09.2018</t>
  </si>
  <si>
    <t>25.09.2018</t>
  </si>
  <si>
    <t>26.09.2018</t>
  </si>
  <si>
    <t>27.09.2018</t>
  </si>
  <si>
    <t>28.09.2018</t>
  </si>
  <si>
    <t>01.10.2018</t>
  </si>
  <si>
    <t>02.10.2018</t>
  </si>
  <si>
    <t>03.10.2018</t>
  </si>
  <si>
    <t>04.10.2018</t>
  </si>
  <si>
    <t>05.10.2018</t>
  </si>
  <si>
    <t>08.10.2018</t>
  </si>
  <si>
    <t>09.10.2018</t>
  </si>
  <si>
    <t>10.10.2018</t>
  </si>
  <si>
    <t>11.10.2018</t>
  </si>
  <si>
    <t>12.10.2018</t>
  </si>
  <si>
    <t>15.10.2018</t>
  </si>
  <si>
    <t>16.10.2018</t>
  </si>
  <si>
    <t>17.10.2018</t>
  </si>
  <si>
    <t>18.10.2018</t>
  </si>
  <si>
    <t>19.10.2018</t>
  </si>
  <si>
    <t>22.10.2018</t>
  </si>
  <si>
    <t>23.10.2018</t>
  </si>
  <si>
    <t>24.10.2018</t>
  </si>
  <si>
    <t>25.10.2018</t>
  </si>
  <si>
    <t>26.10.2018</t>
  </si>
  <si>
    <t>29.10.2018</t>
  </si>
  <si>
    <t>30.10.2018</t>
  </si>
  <si>
    <t>31.10.2018</t>
  </si>
  <si>
    <t>01.11.2018</t>
  </si>
  <si>
    <t>02.11.2018</t>
  </si>
  <si>
    <t>05.11.2018</t>
  </si>
  <si>
    <t>06.11.2018</t>
  </si>
  <si>
    <t>07.11.2018</t>
  </si>
  <si>
    <t>08.11.2018</t>
  </si>
  <si>
    <t>09.11.2018</t>
  </si>
  <si>
    <t>12.11.2018</t>
  </si>
  <si>
    <t>13.11.2018</t>
  </si>
  <si>
    <t>14.11.2018</t>
  </si>
  <si>
    <t>15.11.2018</t>
  </si>
  <si>
    <t>16.11.2018</t>
  </si>
  <si>
    <t>19.11.2018</t>
  </si>
  <si>
    <t>20.11.2018</t>
  </si>
  <si>
    <t>21.11.2018</t>
  </si>
  <si>
    <t>22.11.2018</t>
  </si>
  <si>
    <t>23.11.2018</t>
  </si>
  <si>
    <t>26.11.2018</t>
  </si>
  <si>
    <t>27.11.2018</t>
  </si>
  <si>
    <t>28.11.2018</t>
  </si>
  <si>
    <t>29.11.2018</t>
  </si>
  <si>
    <t>30.11.2018</t>
  </si>
  <si>
    <t>03.12.2018</t>
  </si>
  <si>
    <t>04.12.2018</t>
  </si>
  <si>
    <t>05.12.2018</t>
  </si>
  <si>
    <t>06.12.2018</t>
  </si>
  <si>
    <t>07.12.2018</t>
  </si>
  <si>
    <t>10.12.2018</t>
  </si>
  <si>
    <t>11.12.2018</t>
  </si>
  <si>
    <t>12.12.2018</t>
  </si>
  <si>
    <t>13.12.2018</t>
  </si>
  <si>
    <t>14.12.2018</t>
  </si>
  <si>
    <t>17.12.2018</t>
  </si>
  <si>
    <t>18.12.2018</t>
  </si>
  <si>
    <t>19.12.2018</t>
  </si>
  <si>
    <t>20.12.2018</t>
  </si>
  <si>
    <t>21.12.2018</t>
  </si>
  <si>
    <t>24.12.2018</t>
  </si>
  <si>
    <t>26.12.2018</t>
  </si>
  <si>
    <t>27.12.2018</t>
  </si>
  <si>
    <t>28.12.2018</t>
  </si>
  <si>
    <t>31.12.2018</t>
  </si>
  <si>
    <t>02.01.2019</t>
  </si>
  <si>
    <t>03.01.2019</t>
  </si>
  <si>
    <t>04.01.2019</t>
  </si>
  <si>
    <t>07.01.2019</t>
  </si>
  <si>
    <t>08.01.2019</t>
  </si>
  <si>
    <t>09.01.2019</t>
  </si>
  <si>
    <t>10.01.2019</t>
  </si>
  <si>
    <t>11.01.2019</t>
  </si>
  <si>
    <t>14.01.2019</t>
  </si>
  <si>
    <t>15.01.2019</t>
  </si>
  <si>
    <t>16.01.2019</t>
  </si>
  <si>
    <t>17.01.2019</t>
  </si>
  <si>
    <t>18.01.2019</t>
  </si>
  <si>
    <t>21.01.2019</t>
  </si>
  <si>
    <t>22.01.2019</t>
  </si>
  <si>
    <t>23.01.2019</t>
  </si>
  <si>
    <t>24.01.2019</t>
  </si>
  <si>
    <t>25.01.2019</t>
  </si>
  <si>
    <t>28.01.2019</t>
  </si>
  <si>
    <t>29.01.2019</t>
  </si>
  <si>
    <t>30.01.2019</t>
  </si>
  <si>
    <t>31.01.2019</t>
  </si>
  <si>
    <t>01.02.2019</t>
  </si>
  <si>
    <t>04.02.2019</t>
  </si>
  <si>
    <t>05.02.2019</t>
  </si>
  <si>
    <t>06.02.2019</t>
  </si>
  <si>
    <t>07.02.2019</t>
  </si>
  <si>
    <t>08.02.2019</t>
  </si>
  <si>
    <t>11.02.2019</t>
  </si>
  <si>
    <t>12.02.2019</t>
  </si>
  <si>
    <t>13.02.2019</t>
  </si>
  <si>
    <t>14.02.2019</t>
  </si>
  <si>
    <t>15.02.2019</t>
  </si>
  <si>
    <t>18.02.2019</t>
  </si>
  <si>
    <t>19.02.2019</t>
  </si>
  <si>
    <t>20.02.2019</t>
  </si>
  <si>
    <t>21.02.2019</t>
  </si>
  <si>
    <t>22.02.2019</t>
  </si>
  <si>
    <t>25.02.2019</t>
  </si>
  <si>
    <t>26.02.2019</t>
  </si>
  <si>
    <t>27.02.2019</t>
  </si>
  <si>
    <t>28.02.2019</t>
  </si>
  <si>
    <t>01.03.2019</t>
  </si>
  <si>
    <t>04.03.2019</t>
  </si>
  <si>
    <t>05.03.2019</t>
  </si>
  <si>
    <t>06.03.2019</t>
  </si>
  <si>
    <t>07.03.2019</t>
  </si>
  <si>
    <t>08.03.2019</t>
  </si>
  <si>
    <t>11.03.2019</t>
  </si>
  <si>
    <t>12.03.2019</t>
  </si>
  <si>
    <t>13.03.2019</t>
  </si>
  <si>
    <t>14.03.2019</t>
  </si>
  <si>
    <t>15.03.2019</t>
  </si>
  <si>
    <t>18.03.2019</t>
  </si>
  <si>
    <t>19.03.2019</t>
  </si>
  <si>
    <t>20.03.2019</t>
  </si>
  <si>
    <t>21.03.2019</t>
  </si>
  <si>
    <t>22.03.2019</t>
  </si>
  <si>
    <t>25.03.2019</t>
  </si>
  <si>
    <t>26.03.2019</t>
  </si>
  <si>
    <t>27.03.2019</t>
  </si>
  <si>
    <t>28.03.2019</t>
  </si>
  <si>
    <t>29.03.2019</t>
  </si>
  <si>
    <t>01.04.2019</t>
  </si>
  <si>
    <t>02.04.2019</t>
  </si>
  <si>
    <t>03.04.2019</t>
  </si>
  <si>
    <t>04.04.2019</t>
  </si>
  <si>
    <t>05.04.2019</t>
  </si>
  <si>
    <t>08.04.2019</t>
  </si>
  <si>
    <t>09.04.2019</t>
  </si>
  <si>
    <t>10.04.2019</t>
  </si>
  <si>
    <t>11.04.2019</t>
  </si>
  <si>
    <t>12.04.2019</t>
  </si>
  <si>
    <t>15.04.2019</t>
  </si>
  <si>
    <t>16.04.2019</t>
  </si>
  <si>
    <t>17.04.2019</t>
  </si>
  <si>
    <t>18.04.2019</t>
  </si>
  <si>
    <t>22.04.2019</t>
  </si>
  <si>
    <t>23.04.2019</t>
  </si>
  <si>
    <t>24.04.2019</t>
  </si>
  <si>
    <t>25.04.2019</t>
  </si>
  <si>
    <t>26.04.2019</t>
  </si>
  <si>
    <t>29.04.2019</t>
  </si>
  <si>
    <t>30.04.2019</t>
  </si>
  <si>
    <t>01.05.2019</t>
  </si>
  <si>
    <t>02.05.2019</t>
  </si>
  <si>
    <t>03.05.2019</t>
  </si>
  <si>
    <t>06.05.2019</t>
  </si>
  <si>
    <t>07.05.2019</t>
  </si>
  <si>
    <t>08.05.2019</t>
  </si>
  <si>
    <t>09.05.2019</t>
  </si>
  <si>
    <t>10.05.2019</t>
  </si>
  <si>
    <t>13.05.2019</t>
  </si>
  <si>
    <t>14.05.2019</t>
  </si>
  <si>
    <t>15.05.2019</t>
  </si>
  <si>
    <t>16.05.2019</t>
  </si>
  <si>
    <t>17.05.2019</t>
  </si>
  <si>
    <t>20.05.2019</t>
  </si>
  <si>
    <t>21.05.2019</t>
  </si>
  <si>
    <t>22.05.2019</t>
  </si>
  <si>
    <t>23.05.2019</t>
  </si>
  <si>
    <t>24.05.2019</t>
  </si>
  <si>
    <t>27.05.2019</t>
  </si>
  <si>
    <t>28.05.2019</t>
  </si>
  <si>
    <t>29.05.2019</t>
  </si>
  <si>
    <t>30.05.2019</t>
  </si>
  <si>
    <t>31.05.2019</t>
  </si>
  <si>
    <t>03.06.2019</t>
  </si>
  <si>
    <t>04.06.2019</t>
  </si>
  <si>
    <t>05.06.2019</t>
  </si>
  <si>
    <t>06.06.2019</t>
  </si>
  <si>
    <t>07.06.2019</t>
  </si>
  <si>
    <t>10.06.2019</t>
  </si>
  <si>
    <t>11.06.2019</t>
  </si>
  <si>
    <t>12.06.2019</t>
  </si>
  <si>
    <t>13.06.2019</t>
  </si>
  <si>
    <t>14.06.2019</t>
  </si>
  <si>
    <t>17.06.2019</t>
  </si>
  <si>
    <t>18.06.2019</t>
  </si>
  <si>
    <t>19.06.2019</t>
  </si>
  <si>
    <t>20.06.2019</t>
  </si>
  <si>
    <t>21.06.2019</t>
  </si>
  <si>
    <t>24.06.2019</t>
  </si>
  <si>
    <t>25.06.2019</t>
  </si>
  <si>
    <t>26.06.2019</t>
  </si>
  <si>
    <t>27.06.2019</t>
  </si>
  <si>
    <t>28.06.2019</t>
  </si>
  <si>
    <t>01.07.2019</t>
  </si>
  <si>
    <t>02.07.2019</t>
  </si>
  <si>
    <t>03.07.2019</t>
  </si>
  <si>
    <t>04.07.2019</t>
  </si>
  <si>
    <t>05.07.2019</t>
  </si>
  <si>
    <t>08.07.2019</t>
  </si>
  <si>
    <t>09.07.2019</t>
  </si>
  <si>
    <t>10.07.2019</t>
  </si>
  <si>
    <t>11.07.2019</t>
  </si>
  <si>
    <t>12.07.2019</t>
  </si>
  <si>
    <t>15.07.2019</t>
  </si>
  <si>
    <t>16.07.2019</t>
  </si>
  <si>
    <t>17.07.2019</t>
  </si>
  <si>
    <t>18.07.2019</t>
  </si>
  <si>
    <t>19.07.2019</t>
  </si>
  <si>
    <t>22.07.2019</t>
  </si>
  <si>
    <t>23.07.2019</t>
  </si>
  <si>
    <t>24.07.2019</t>
  </si>
  <si>
    <t>25.07.2019</t>
  </si>
  <si>
    <t>26.07.2019</t>
  </si>
  <si>
    <t>29.07.2019</t>
  </si>
  <si>
    <t>30.07.2019</t>
  </si>
  <si>
    <t>31.07.2019</t>
  </si>
  <si>
    <t>01.08.2019</t>
  </si>
  <si>
    <t>02.08.2019</t>
  </si>
  <si>
    <t>05.08.2019</t>
  </si>
  <si>
    <t>06.08.2019</t>
  </si>
  <si>
    <t>07.08.2019</t>
  </si>
  <si>
    <t>08.08.2019</t>
  </si>
  <si>
    <t>09.08.2019</t>
  </si>
  <si>
    <t>12.08.2019</t>
  </si>
  <si>
    <t>13.08.2019</t>
  </si>
  <si>
    <t>14.08.2019</t>
  </si>
  <si>
    <t>15.08.2019</t>
  </si>
  <si>
    <t>16.08.2019</t>
  </si>
  <si>
    <t>19.08.2019</t>
  </si>
  <si>
    <t>20.08.2019</t>
  </si>
  <si>
    <t>21.08.2019</t>
  </si>
  <si>
    <t>22.08.2019</t>
  </si>
  <si>
    <t>23.08.2019</t>
  </si>
  <si>
    <t>26.08.2019</t>
  </si>
  <si>
    <t>27.08.2019</t>
  </si>
  <si>
    <t>28.08.2019</t>
  </si>
  <si>
    <t>29.08.2019</t>
  </si>
  <si>
    <t>30.08.2019</t>
  </si>
  <si>
    <t>02.09.2019</t>
  </si>
  <si>
    <t>03.09.2019</t>
  </si>
  <si>
    <t>04.09.2019</t>
  </si>
  <si>
    <t>05.09.2019</t>
  </si>
  <si>
    <t>06.09.2019</t>
  </si>
  <si>
    <t>09.09.2019</t>
  </si>
  <si>
    <t>10.09.2019</t>
  </si>
  <si>
    <t>11.09.2019</t>
  </si>
  <si>
    <t>12.09.2019</t>
  </si>
  <si>
    <t>13.09.2019</t>
  </si>
  <si>
    <t>16.09.2019</t>
  </si>
  <si>
    <t>17.09.2019</t>
  </si>
  <si>
    <t>18.09.2019</t>
  </si>
  <si>
    <t>19.09.2019</t>
  </si>
  <si>
    <t>20.09.2019</t>
  </si>
  <si>
    <t>23.09.2019</t>
  </si>
  <si>
    <t>24.09.2019</t>
  </si>
  <si>
    <t>25.09.2019</t>
  </si>
  <si>
    <t>26.09.2019</t>
  </si>
  <si>
    <t>27.09.2019</t>
  </si>
  <si>
    <t>30.09.2019</t>
  </si>
  <si>
    <t>01.10.2019</t>
  </si>
  <si>
    <t>02.10.2019</t>
  </si>
  <si>
    <t>03.10.2019</t>
  </si>
  <si>
    <t>04.10.2019</t>
  </si>
  <si>
    <t>07.10.2019</t>
  </si>
  <si>
    <t>08.10.2019</t>
  </si>
  <si>
    <t>09.10.2019</t>
  </si>
  <si>
    <t>10.10.2019</t>
  </si>
  <si>
    <t>11.10.2019</t>
  </si>
  <si>
    <t>14.10.2019</t>
  </si>
  <si>
    <t>15.10.2019</t>
  </si>
  <si>
    <t>16.10.2019</t>
  </si>
  <si>
    <t>17.10.2019</t>
  </si>
  <si>
    <t>18.10.2019</t>
  </si>
  <si>
    <t>21.10.2019</t>
  </si>
  <si>
    <t>22.10.2019</t>
  </si>
  <si>
    <t>23.10.2019</t>
  </si>
  <si>
    <t>24.10.2019</t>
  </si>
  <si>
    <t>25.10.2019</t>
  </si>
  <si>
    <t>28.10.2019</t>
  </si>
  <si>
    <t>29.10.2019</t>
  </si>
  <si>
    <t>30.10.2019</t>
  </si>
  <si>
    <t>31.10.2019</t>
  </si>
  <si>
    <t>01.11.2019</t>
  </si>
  <si>
    <t>04.11.2019</t>
  </si>
  <si>
    <t>05.11.2019</t>
  </si>
  <si>
    <t>06.11.2019</t>
  </si>
  <si>
    <t>07.11.2019</t>
  </si>
  <si>
    <t>08.11.2019</t>
  </si>
  <si>
    <t>11.11.2019</t>
  </si>
  <si>
    <t>12.11.2019</t>
  </si>
  <si>
    <t>13.11.2019</t>
  </si>
  <si>
    <t>14.11.2019</t>
  </si>
  <si>
    <t>15.11.2019</t>
  </si>
  <si>
    <t>18.11.2019</t>
  </si>
  <si>
    <t>19.11.2019</t>
  </si>
  <si>
    <t>20.11.2019</t>
  </si>
  <si>
    <t>21.11.2019</t>
  </si>
  <si>
    <t>22.11.2019</t>
  </si>
  <si>
    <t>25.11.2019</t>
  </si>
  <si>
    <t>26.11.2019</t>
  </si>
  <si>
    <t>27.11.2019</t>
  </si>
  <si>
    <t>28.11.2019</t>
  </si>
  <si>
    <t>29.11.2019</t>
  </si>
  <si>
    <t>02.12.2019</t>
  </si>
  <si>
    <t>03.12.2019</t>
  </si>
  <si>
    <t>04.12.2019</t>
  </si>
  <si>
    <t>05.12.2019</t>
  </si>
  <si>
    <t>06.12.2019</t>
  </si>
  <si>
    <t>09.12.2019</t>
  </si>
  <si>
    <t>10.12.2019</t>
  </si>
  <si>
    <t>11.12.2019</t>
  </si>
  <si>
    <t>12.12.2019</t>
  </si>
  <si>
    <t>13.12.2019</t>
  </si>
  <si>
    <t>16.12.2019</t>
  </si>
  <si>
    <t>17.12.2019</t>
  </si>
  <si>
    <t>18.12.2019</t>
  </si>
  <si>
    <t>19.12.2019</t>
  </si>
  <si>
    <t>20.12.2019</t>
  </si>
  <si>
    <t>23.12.2019</t>
  </si>
  <si>
    <t>24.12.2019</t>
  </si>
  <si>
    <t>26.12.2019</t>
  </si>
  <si>
    <t>27.12.2019</t>
  </si>
  <si>
    <t>30.12.2019</t>
  </si>
  <si>
    <t>31.12.2019</t>
  </si>
  <si>
    <t>02.01.2020</t>
  </si>
  <si>
    <t>03.01.2020</t>
  </si>
  <si>
    <t>06.01.2020</t>
  </si>
  <si>
    <t>07.01.2020</t>
  </si>
  <si>
    <t>08.01.2020</t>
  </si>
  <si>
    <t>09.01.2020</t>
  </si>
  <si>
    <t>10.01.2020</t>
  </si>
  <si>
    <t>13.01.2020</t>
  </si>
  <si>
    <t>14.01.2020</t>
  </si>
  <si>
    <t>15.01.2020</t>
  </si>
  <si>
    <t>16.01.2020</t>
  </si>
  <si>
    <t>17.01.2020</t>
  </si>
  <si>
    <t>20.01.2020</t>
  </si>
  <si>
    <t>21.01.2020</t>
  </si>
  <si>
    <t>22.01.2020</t>
  </si>
  <si>
    <t>23.01.2020</t>
  </si>
  <si>
    <t>24.01.2020</t>
  </si>
  <si>
    <t>27.01.2020</t>
  </si>
  <si>
    <t>28.01.2020</t>
  </si>
  <si>
    <t>29.01.2020</t>
  </si>
  <si>
    <t>30.01.2020</t>
  </si>
  <si>
    <t>31.01.2020</t>
  </si>
  <si>
    <t>03.02.2020</t>
  </si>
  <si>
    <t>04.02.2020</t>
  </si>
  <si>
    <t>05.02.2020</t>
  </si>
  <si>
    <t>06.02.2020</t>
  </si>
  <si>
    <t>07.02.2020</t>
  </si>
  <si>
    <t>10.02.2020</t>
  </si>
  <si>
    <t>11.02.2020</t>
  </si>
  <si>
    <t>12.02.2020</t>
  </si>
  <si>
    <t>13.02.2020</t>
  </si>
  <si>
    <t>14.02.2020</t>
  </si>
  <si>
    <t>17.02.2020</t>
  </si>
  <si>
    <t>18.02.2020</t>
  </si>
  <si>
    <t>19.02.2020</t>
  </si>
  <si>
    <t>20.02.2020</t>
  </si>
  <si>
    <t>21.02.2020</t>
  </si>
  <si>
    <t>24.02.2020</t>
  </si>
  <si>
    <t>25.02.2020</t>
  </si>
  <si>
    <t>26.02.2020</t>
  </si>
  <si>
    <t>27.02.2020</t>
  </si>
  <si>
    <t>28.02.2020</t>
  </si>
  <si>
    <t>02.03.2020</t>
  </si>
  <si>
    <t>03.03.2020</t>
  </si>
  <si>
    <t>04.03.2020</t>
  </si>
  <si>
    <t>05.03.2020</t>
  </si>
  <si>
    <t>06.03.2020</t>
  </si>
  <si>
    <t>09.03.2020</t>
  </si>
  <si>
    <t>10.03.2020</t>
  </si>
  <si>
    <t>11.03.2020</t>
  </si>
  <si>
    <t>12.03.2020</t>
  </si>
  <si>
    <t>13.03.2020</t>
  </si>
  <si>
    <t>16.03.2020</t>
  </si>
  <si>
    <t>17.03.2020</t>
  </si>
  <si>
    <t>18.03.2020</t>
  </si>
  <si>
    <t>19.03.2020</t>
  </si>
  <si>
    <t>20.03.2020</t>
  </si>
  <si>
    <t>23.03.2020</t>
  </si>
  <si>
    <t>24.03.2020</t>
  </si>
  <si>
    <t>25.03.2020</t>
  </si>
  <si>
    <t>26.03.2020</t>
  </si>
  <si>
    <t>27.03.2020</t>
  </si>
  <si>
    <t>30.03.2020</t>
  </si>
  <si>
    <t>31.03.2020</t>
  </si>
  <si>
    <t>01.04.2020</t>
  </si>
  <si>
    <t>02.04.2020</t>
  </si>
  <si>
    <t>03.04.2020</t>
  </si>
  <si>
    <t>06.04.2020</t>
  </si>
  <si>
    <t>07.04.2020</t>
  </si>
  <si>
    <t>08.04.2020</t>
  </si>
  <si>
    <t>09.04.2020</t>
  </si>
  <si>
    <t>13.04.2020</t>
  </si>
  <si>
    <t>14.04.2020</t>
  </si>
  <si>
    <t>15.04.2020</t>
  </si>
  <si>
    <t>16.04.2020</t>
  </si>
  <si>
    <t>17.04.2020</t>
  </si>
  <si>
    <t>20.04.2020</t>
  </si>
  <si>
    <t>21.04.2020</t>
  </si>
  <si>
    <t>22.04.2020</t>
  </si>
  <si>
    <t>23.04.2020</t>
  </si>
  <si>
    <t>24.04.2020</t>
  </si>
  <si>
    <t>27.04.2020</t>
  </si>
  <si>
    <t>28.04.2020</t>
  </si>
  <si>
    <t>29.04.2020</t>
  </si>
  <si>
    <t>30.04.2020</t>
  </si>
  <si>
    <t>01.05.2020</t>
  </si>
  <si>
    <t>04.05.2020</t>
  </si>
  <si>
    <t>05.05.2020</t>
  </si>
  <si>
    <t>06.05.2020</t>
  </si>
  <si>
    <t>07.05.2020</t>
  </si>
  <si>
    <t>08.05.2020</t>
  </si>
  <si>
    <t>11.05.2020</t>
  </si>
  <si>
    <t>12.05.2020</t>
  </si>
  <si>
    <t>13.05.2020</t>
  </si>
  <si>
    <t>14.05.2020</t>
  </si>
  <si>
    <t>15.05.2020</t>
  </si>
  <si>
    <t>18.05.2020</t>
  </si>
  <si>
    <t>19.05.2020</t>
  </si>
  <si>
    <t>20.05.2020</t>
  </si>
  <si>
    <t>21.05.2020</t>
  </si>
  <si>
    <t>22.05.2020</t>
  </si>
  <si>
    <t>25.05.2020</t>
  </si>
  <si>
    <t>26.05.2020</t>
  </si>
  <si>
    <t>27.05.2020</t>
  </si>
  <si>
    <t>28.05.2020</t>
  </si>
  <si>
    <t>29.05.2020</t>
  </si>
  <si>
    <t>01.06.2020</t>
  </si>
  <si>
    <t>02.06.2020</t>
  </si>
  <si>
    <t>03.06.2020</t>
  </si>
  <si>
    <t>04.06.2020</t>
  </si>
  <si>
    <t>05.06.2020</t>
  </si>
  <si>
    <t>08.06.2020</t>
  </si>
  <si>
    <t>09.06.2020</t>
  </si>
  <si>
    <t>10.06.2020</t>
  </si>
  <si>
    <t>11.06.2020</t>
  </si>
  <si>
    <t>12.06.2020</t>
  </si>
  <si>
    <t>15.06.2020</t>
  </si>
  <si>
    <t>16.06.2020</t>
  </si>
  <si>
    <t>17.06.2020</t>
  </si>
  <si>
    <t>18.06.2020</t>
  </si>
  <si>
    <t>19.06.2020</t>
  </si>
  <si>
    <t>22.06.2020</t>
  </si>
  <si>
    <t>23.06.2020</t>
  </si>
  <si>
    <t>24.06.2020</t>
  </si>
  <si>
    <t>25.06.2020</t>
  </si>
  <si>
    <t>26.06.2020</t>
  </si>
  <si>
    <t>29.06.2020</t>
  </si>
  <si>
    <t>30.06.2020</t>
  </si>
  <si>
    <t>01.07.2020</t>
  </si>
  <si>
    <t>02.07.2020</t>
  </si>
  <si>
    <t>03.07.2020</t>
  </si>
  <si>
    <t>06.07.2020</t>
  </si>
  <si>
    <t>07.07.2020</t>
  </si>
  <si>
    <t>08.07.2020</t>
  </si>
  <si>
    <t>09.07.2020</t>
  </si>
  <si>
    <t>10.07.2020</t>
  </si>
  <si>
    <t>13.07.2020</t>
  </si>
  <si>
    <t>14.07.2020</t>
  </si>
  <si>
    <t>15.07.2020</t>
  </si>
  <si>
    <t>16.07.2020</t>
  </si>
  <si>
    <t>17.07.2020</t>
  </si>
  <si>
    <t>20.07.2020</t>
  </si>
  <si>
    <t>21.07.2020</t>
  </si>
  <si>
    <t>22.07.2020</t>
  </si>
  <si>
    <t>23.07.2020</t>
  </si>
  <si>
    <t>24.07.2020</t>
  </si>
  <si>
    <t>27.07.2020</t>
  </si>
  <si>
    <t>28.07.2020</t>
  </si>
  <si>
    <t>29.07.2020</t>
  </si>
  <si>
    <t>30.07.2020</t>
  </si>
  <si>
    <t>31.07.2020</t>
  </si>
  <si>
    <t>03.08.2020</t>
  </si>
  <si>
    <t>04.08.2020</t>
  </si>
  <si>
    <t>05.08.2020</t>
  </si>
  <si>
    <t>06.08.2020</t>
  </si>
  <si>
    <t>07.08.2020</t>
  </si>
  <si>
    <t>10.08.2020</t>
  </si>
  <si>
    <t>11.08.2020</t>
  </si>
  <si>
    <t>12.08.2020</t>
  </si>
  <si>
    <t>13.08.2020</t>
  </si>
  <si>
    <t>14.08.2020</t>
  </si>
  <si>
    <t>17.08.2020</t>
  </si>
  <si>
    <t>18.08.2020</t>
  </si>
  <si>
    <t>19.08.2020</t>
  </si>
  <si>
    <t>20.08.2020</t>
  </si>
  <si>
    <t>21.08.2020</t>
  </si>
  <si>
    <t>24.08.2020</t>
  </si>
  <si>
    <t>25.08.2020</t>
  </si>
  <si>
    <t>26.08.2020</t>
  </si>
  <si>
    <t>27.08.2020</t>
  </si>
  <si>
    <t>28.08.2020</t>
  </si>
  <si>
    <t>31.08.2020</t>
  </si>
  <si>
    <t>01.09.2020</t>
  </si>
  <si>
    <t>02.09.2020</t>
  </si>
  <si>
    <t>03.09.2020</t>
  </si>
  <si>
    <t>04.09.2020</t>
  </si>
  <si>
    <t>07.09.2020</t>
  </si>
  <si>
    <t>08.09.2020</t>
  </si>
  <si>
    <t>09.09.2020</t>
  </si>
  <si>
    <t>10.09.2020</t>
  </si>
  <si>
    <t>11.09.2020</t>
  </si>
  <si>
    <t>14.09.2020</t>
  </si>
  <si>
    <t>15.09.2020</t>
  </si>
  <si>
    <t>16.09.2020</t>
  </si>
  <si>
    <t>17.09.2020</t>
  </si>
  <si>
    <t>18.09.2020</t>
  </si>
  <si>
    <t>21.09.2020</t>
  </si>
  <si>
    <t>22.09.2020</t>
  </si>
  <si>
    <t>23.09.2020</t>
  </si>
  <si>
    <t>24.09.2020</t>
  </si>
  <si>
    <t>25.09.2020</t>
  </si>
  <si>
    <t>28.09.2020</t>
  </si>
  <si>
    <t>29.09.2020</t>
  </si>
  <si>
    <t>30.09.2020</t>
  </si>
  <si>
    <t>01.10.2020</t>
  </si>
  <si>
    <t>02.10.2020</t>
  </si>
  <si>
    <t>05.10.2020</t>
  </si>
  <si>
    <t>06.10.2020</t>
  </si>
  <si>
    <t>07.10.2020</t>
  </si>
  <si>
    <t>08.10.2020</t>
  </si>
  <si>
    <t>09.10.2020</t>
  </si>
  <si>
    <t>12.10.2020</t>
  </si>
  <si>
    <t>13.10.2020</t>
  </si>
  <si>
    <t>14.10.2020</t>
  </si>
  <si>
    <t>15.10.2020</t>
  </si>
  <si>
    <t>16.10.2020</t>
  </si>
  <si>
    <t>19.10.2020</t>
  </si>
  <si>
    <t>20.10.2020</t>
  </si>
  <si>
    <t>21.10.2020</t>
  </si>
  <si>
    <t>22.10.2020</t>
  </si>
  <si>
    <t>23.10.2020</t>
  </si>
  <si>
    <t>26.10.2020</t>
  </si>
  <si>
    <t>27.10.2020</t>
  </si>
  <si>
    <t>28.10.2020</t>
  </si>
  <si>
    <t>29.10.2020</t>
  </si>
  <si>
    <t>30.10.2020</t>
  </si>
  <si>
    <t>02.11.2020</t>
  </si>
  <si>
    <t>03.11.2020</t>
  </si>
  <si>
    <t>04.11.2020</t>
  </si>
  <si>
    <t>05.11.2020</t>
  </si>
  <si>
    <t>06.11.2020</t>
  </si>
  <si>
    <t>09.11.2020</t>
  </si>
  <si>
    <t>10.11.2020</t>
  </si>
  <si>
    <t>11.11.2020</t>
  </si>
  <si>
    <t>12.11.2020</t>
  </si>
  <si>
    <t>13.11.2020</t>
  </si>
  <si>
    <t>16.11.2020</t>
  </si>
  <si>
    <t>17.11.2020</t>
  </si>
  <si>
    <t>18.11.2020</t>
  </si>
  <si>
    <t>19.11.2020</t>
  </si>
  <si>
    <t>20.11.2020</t>
  </si>
  <si>
    <t>23.11.2020</t>
  </si>
  <si>
    <t>24.11.2020</t>
  </si>
  <si>
    <t>25.11.2020</t>
  </si>
  <si>
    <t>26.11.2020</t>
  </si>
  <si>
    <t>27.11.2020</t>
  </si>
  <si>
    <t>30.11.2020</t>
  </si>
  <si>
    <t>01.12.2020</t>
  </si>
  <si>
    <t>02.12.2020</t>
  </si>
  <si>
    <t>03.12.2020</t>
  </si>
  <si>
    <t>04.12.2020</t>
  </si>
  <si>
    <t>07.12.2020</t>
  </si>
  <si>
    <t>08.12.2020</t>
  </si>
  <si>
    <t>09.12.2020</t>
  </si>
  <si>
    <t>10.12.2020</t>
  </si>
  <si>
    <t>11.12.2020</t>
  </si>
  <si>
    <t>14.12.2020</t>
  </si>
  <si>
    <t>15.12.2020</t>
  </si>
  <si>
    <t>16.12.2020</t>
  </si>
  <si>
    <t>17.12.2020</t>
  </si>
  <si>
    <t>18.12.2020</t>
  </si>
  <si>
    <t>21.12.2020</t>
  </si>
  <si>
    <t>22.12.2020</t>
  </si>
  <si>
    <t>23.12.2020</t>
  </si>
  <si>
    <t>24.12.2020</t>
  </si>
  <si>
    <t>28.12.2020</t>
  </si>
  <si>
    <t>29.12.2020</t>
  </si>
  <si>
    <t>30.12.2020</t>
  </si>
  <si>
    <t>31.12.2020</t>
  </si>
  <si>
    <t>European Union Emission Allowance price history</t>
  </si>
  <si>
    <t>2020 € per ton</t>
  </si>
  <si>
    <t>Input to model calibration and sensitivity analysis</t>
  </si>
  <si>
    <t>Data for years 2008-2019 from the original source has been multiplied by the inflation factor to convert to EUR2020 (Sheet Inflation data)</t>
  </si>
  <si>
    <t>Public use</t>
  </si>
  <si>
    <t>Source</t>
  </si>
  <si>
    <t xml:space="preserve">ICE (https://www.theice.com/) via Quandl (https://www.quandl.com/) </t>
  </si>
  <si>
    <t>For 2021, https://ember-climate.org/data/carbon-price-viewer/</t>
  </si>
  <si>
    <t>Inflation to 2021</t>
  </si>
  <si>
    <t xml:space="preserve">Hamina Terminal </t>
  </si>
  <si>
    <t>Terminal name</t>
  </si>
  <si>
    <t>Status</t>
  </si>
  <si>
    <t>30,000 m3 LNG</t>
  </si>
  <si>
    <t>Both</t>
  </si>
  <si>
    <t>Will be in operation from the End of 2022 and will be connected to gas pipeline infrastructure</t>
  </si>
  <si>
    <t>Operational since 2016, but operated as off-grid asset for the industrial sector and is not connected with the national gas pipeline infrastructure</t>
  </si>
  <si>
    <t>Tornio Manga LNG Terminal</t>
  </si>
  <si>
    <t>Pori LNG Terminal</t>
  </si>
  <si>
    <t>50,000 m3 LNG</t>
  </si>
  <si>
    <t>28,500 m3 LNG</t>
  </si>
  <si>
    <t>Storage tank / Regasification</t>
  </si>
  <si>
    <t>Operational since 2018, but operated as off-grid asset for the industrial sector and is not connected with the national gas pipeline infrastructure</t>
  </si>
  <si>
    <t>Finland's LNG terminals</t>
  </si>
  <si>
    <t>Storage Capacity</t>
  </si>
  <si>
    <t xml:space="preserve"> Storage storage </t>
  </si>
  <si>
    <t>Regasification/injection Capacity</t>
  </si>
  <si>
    <t>4800 MWh/day</t>
  </si>
  <si>
    <t>Not found</t>
  </si>
  <si>
    <t>https://www.energyconnects.com/news/oil-and-gas/2022/may/finland-and-estonia-sign-fsru-deal-with-excelerate-to-build-baltic-sea-lng-hub/</t>
  </si>
  <si>
    <t>[13]</t>
  </si>
  <si>
    <t>LNG terminal  [1] [13]</t>
  </si>
  <si>
    <t>Total NG consumption W/O LNG in TWh</t>
  </si>
  <si>
    <t>gas from LNG Terminals</t>
  </si>
  <si>
    <t>220 GWh/d</t>
  </si>
  <si>
    <t>Finland [1][7][8]</t>
  </si>
  <si>
    <t>https://transparency.entsog.eu/#/points/data?indicators=Physical%20Flow%2CFirm%20Technical&amp;points=ru-tso-0001itp-00024exit%2Cfi-tso-0003itp-00024entry</t>
  </si>
  <si>
    <t>Variable OPEX [€/kWh]</t>
  </si>
  <si>
    <t>(maintenance cost + repair cost)</t>
  </si>
  <si>
    <t>No CAPEX due to no new pipeline deployment</t>
  </si>
  <si>
    <t>CO2 capture cost input source (Eur/ton)</t>
  </si>
  <si>
    <t xml:space="preserve">Feedstock price for biogas production  </t>
  </si>
  <si>
    <t>Yearly mean</t>
  </si>
  <si>
    <t>HIS Markit/S&amp;P Global (https://cleanenergynews.ihsmarkit.com/research-analysis/recordhigh-price-forecasts-across-global-carbon-markets-and-st.html#:~:text=In%20the%20EU%20ETS%2C%20the,2021%2C%20according%20to%20Platts%20assessments.)</t>
  </si>
  <si>
    <t>Total (TWh)</t>
  </si>
  <si>
    <t>Starting from 2022, there is no gas flow from russian or belarusian gas interconnectors towards Baltic-Finnish zone</t>
  </si>
  <si>
    <t xml:space="preserve">EU ETS price projections </t>
  </si>
  <si>
    <t>Reuters (https://www.reuters.com/world/europe/analysts-nudge-eu-carbon-price-forecasts-higher-warn-ukraine-risks-2022-04-29/)</t>
  </si>
  <si>
    <t>S&amp;P Global 1</t>
  </si>
  <si>
    <t>S&amp;P Global 2</t>
  </si>
  <si>
    <t>Reuters</t>
  </si>
  <si>
    <t>Center of hydrogen energy technology Lithuania</t>
  </si>
  <si>
    <t xml:space="preserve">Lithuania [8] </t>
  </si>
  <si>
    <t xml:space="preserve">Estonia [1-2] </t>
  </si>
  <si>
    <t>function of electricity cost, 0.7-2.7 (1.7 on average) GWh/TWh gas flow</t>
  </si>
  <si>
    <t>158 GWh/d</t>
  </si>
  <si>
    <t>325.5 GWh/d</t>
  </si>
  <si>
    <t xml:space="preserve"> 2.4 GWh/h, 57.5 GWh/d</t>
  </si>
  <si>
    <t>2.6 Gwh/h, 62.4 GWh/d</t>
  </si>
  <si>
    <t>Biowaste</t>
  </si>
  <si>
    <t>Agriculture residues</t>
  </si>
  <si>
    <t>Current off-Network biogas production mix</t>
  </si>
  <si>
    <t>Agricultural residues</t>
  </si>
  <si>
    <t>Agricultural residues (silage)</t>
  </si>
  <si>
    <t>Euro/ton</t>
  </si>
  <si>
    <t>https://www.clal.it/en/?section=conf_foraggi</t>
  </si>
  <si>
    <t xml:space="preserve">Based on the Growth rates taken from the data map of Electricity study </t>
  </si>
  <si>
    <t xml:space="preserve">KLAIPEDA LNG TERMINAL  	 [3] </t>
  </si>
  <si>
    <t>Storage capacity (m3 LNG)</t>
  </si>
  <si>
    <t>Regasification capacity ( mcm/d)</t>
  </si>
  <si>
    <t>Power</t>
  </si>
  <si>
    <t>Building</t>
  </si>
  <si>
    <t>https://www.sciencedirect.com/science/article/pii/S0306261917305457</t>
  </si>
  <si>
    <t>Liquid organic hydrogen carrier (LOHC) storage[2,5]</t>
  </si>
  <si>
    <t>GW</t>
  </si>
  <si>
    <t>**OPEX (mil. Eur./ year)</t>
  </si>
  <si>
    <t xml:space="preserve">Cement </t>
  </si>
  <si>
    <t>Iron and steel</t>
  </si>
  <si>
    <t>Ammonia</t>
  </si>
  <si>
    <t>USD/ton CO2</t>
  </si>
  <si>
    <t xml:space="preserve">min </t>
  </si>
  <si>
    <t>max</t>
  </si>
  <si>
    <t>EUR/ton CO2</t>
  </si>
  <si>
    <t>*EUR=USD</t>
  </si>
  <si>
    <t>EPHA - Estonian Power and Heat Association</t>
  </si>
  <si>
    <t>Elering - Estonian TSO</t>
  </si>
  <si>
    <t>Amber Grid - Lithuanian TSO</t>
  </si>
  <si>
    <t>sub-annual NG consumption profile Estonia [1]</t>
  </si>
  <si>
    <t>sub-annual NG consumptiobn profile [2-4]</t>
  </si>
  <si>
    <t>Ministry of Energy Finland</t>
  </si>
  <si>
    <t>New off-Network biogas production mix (for deploying new capacity after the existing plant retirement)</t>
  </si>
  <si>
    <t>Biomethane production (2023 onwards till 2050)</t>
  </si>
  <si>
    <t>Biomethane production mix (2023 onwards till 2050)</t>
  </si>
  <si>
    <t>Ministry of Energy Latvia</t>
  </si>
  <si>
    <t>Biogas association Estonia</t>
  </si>
  <si>
    <t>Feedstock mix constraints per country for biomethane production [2,4,5,6]</t>
  </si>
  <si>
    <t>[2,4,5]</t>
  </si>
  <si>
    <t>[3,6]</t>
  </si>
  <si>
    <t>Biogas association Lithuania (https://www.coastal-biogas.eu/resources/06_Kestutis_Navickas_3.pdf)</t>
  </si>
  <si>
    <t>The future of hydrogen, IEA 2022</t>
  </si>
  <si>
    <t>Hydrogen production (PEM Electrolyser) [8,9,13]</t>
  </si>
  <si>
    <t>Klaipeda sub-annual regasification amounts 2021</t>
  </si>
  <si>
    <t>Gas transport cost [numbers are adapted from the bilateral communications with the TSO's and energy ministries. Missing information was filled with further assumptions]</t>
  </si>
  <si>
    <t>IPCC report 5</t>
  </si>
  <si>
    <t>*H2</t>
  </si>
  <si>
    <t>*For biomethane and SNG CH4 and N2O emissions are accounted for according to IPCC reports. Renewable hydrogen consumption emissions are not accounted for, as there are no CO2 and CH4 emissions and the N2O also depends upon the use (if used in Fuel cell applications then none, if directly combusted then there are some N2O emissions).</t>
  </si>
  <si>
    <t>Emission factors (ton CO2eq./TWh) [8]</t>
  </si>
  <si>
    <t>Corrected</t>
  </si>
  <si>
    <t>Linear Price (Euro/MWh)</t>
  </si>
  <si>
    <t>Optimistic scenario (E/MWh)</t>
  </si>
  <si>
    <t>Mediocre scenario (E/MWh)</t>
  </si>
  <si>
    <t>Pessimistic scenario (E/MWh)</t>
  </si>
  <si>
    <t>1 USD = 1 EUR (15 September 2022)</t>
  </si>
  <si>
    <t>Levalized cost* of electricity: EUR/MWh (IRENA 2022) [1]</t>
  </si>
  <si>
    <t>Onshore</t>
  </si>
  <si>
    <t>Offshore</t>
  </si>
  <si>
    <t>Solar</t>
  </si>
  <si>
    <t>Global weighted average LCOE</t>
  </si>
  <si>
    <t>Levelized cost of electricity: EUR/MWh (Lazard 2021) [2]</t>
  </si>
  <si>
    <t>% reduction per year</t>
  </si>
  <si>
    <t>Average reduction</t>
  </si>
  <si>
    <t>implemented % reduction</t>
  </si>
  <si>
    <t>Based on the historal LCOE data from IRENA 2022 [1]</t>
  </si>
  <si>
    <t>*Average of both sources: EUR/MWh (IRENA 2022 and LAZARD 2021)</t>
  </si>
  <si>
    <t>Renewable electricity characteristics; LCOE; Final price; and sub-annual availability</t>
  </si>
  <si>
    <t>LAZARD’S LEVELIZED COST OF ENERGY ANALYSIS — VERSION 15.0, October 2021 (https://www.lazard.com/media/451905/lazards-levelized-cost-of-energy-version-150-vf.pdf)</t>
  </si>
  <si>
    <t>RENEWABLE POWER GENERATION COSTS, July 2022 (https://irena.org/publications/2022/Jul/Renewable-Power-Generation-Costs-in-2021)</t>
  </si>
  <si>
    <t>EE</t>
  </si>
  <si>
    <t>FL</t>
  </si>
  <si>
    <t>LT</t>
  </si>
  <si>
    <t>LV</t>
  </si>
  <si>
    <t xml:space="preserve">Wind energy load factor % (averaged values for onshore and offshore wind energy) </t>
  </si>
  <si>
    <t>ENTSO-E (2020). Mid-term Adequacy Forecast 2020 Pan-European Climate Database [https://eepublicdownloads.entsoe.eu/clean-documents/sdc-documents/MAF/2020/Pan-European Climate Database.7z]</t>
  </si>
  <si>
    <t>[1], [2], [3]</t>
  </si>
  <si>
    <t>*NG Price projections</t>
  </si>
  <si>
    <t>[https://www.getbaltic.com/en/market-data/trading-data/</t>
  </si>
  <si>
    <t>https://www.bnnbloomberg.ca/citi-says-high-europe-gas-prices-to-stay-until-later-in-decade-1.1815777</t>
  </si>
  <si>
    <t>NG price projections</t>
  </si>
  <si>
    <r>
      <t>*NG price projections are Author’s NG projections based on historical NG price data from GET Baltic</t>
    </r>
    <r>
      <rPr>
        <vertAlign val="superscript"/>
        <sz val="11"/>
        <color theme="3"/>
        <rFont val="Trebuchet MS"/>
        <family val="2"/>
      </rPr>
      <t>[1]</t>
    </r>
    <r>
      <rPr>
        <sz val="11"/>
        <color theme="3"/>
        <rFont val="Trebuchet MS"/>
        <family val="2"/>
      </rPr>
      <t xml:space="preserve"> and Bloomberg</t>
    </r>
    <r>
      <rPr>
        <vertAlign val="superscript"/>
        <sz val="11"/>
        <color theme="3"/>
        <rFont val="Trebuchet MS"/>
        <family val="2"/>
      </rPr>
      <t>[2]</t>
    </r>
  </si>
  <si>
    <t>Biogas feedstocks</t>
  </si>
  <si>
    <t>EUR/MWh</t>
  </si>
  <si>
    <t>https://www.engie.com/sites/default/files/assets/documents/2021-07/ENGIE_20210618_Biogas_potential_and_costs_in_2050_report_1.pdf</t>
  </si>
  <si>
    <t>Feedstock for Biogas production (biowaste, sewage/waste water, and other waste streams for landfill) are considered to cost free</t>
  </si>
  <si>
    <t>Feedstock price for biogas production  (only for Agriculture residue) [9]</t>
  </si>
  <si>
    <t>CO2 capture cost for SNG production, CO2 requirement for SNG production, CO2 source priority, and biogas feedstocks costs</t>
  </si>
  <si>
    <t xml:space="preserve">Andmete e-viide: https://publications.jrc.ec.europa.eu/repository/bitstream/JRC119036/jec_wtt_v5_119036_annexes_final.pdf  </t>
  </si>
  <si>
    <t>https://iea.blob.core.windows.net/assets/2ceb17b8-474f-4154-aab5-4d898f735c17/IEAGHRassumptions_final.pdf</t>
  </si>
  <si>
    <t>[14]</t>
  </si>
  <si>
    <t>*Ren. Electricity Price</t>
  </si>
  <si>
    <t>Study on ''Gas decarbonisation pathways for Estonia (Baltic Regional Gas Market countries)''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</si>
</sst>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0.0%"/>
    <numFmt numFmtId="165" formatCode="0.000%"/>
    <numFmt numFmtId="166" formatCode="0.000"/>
    <numFmt numFmtId="167" formatCode="0.0"/>
    <numFmt numFmtId="168" formatCode="0.00000"/>
    <numFmt numFmtId="169" formatCode="_-* #,##0_-;\-* #,##0_-;_-* &quot;-&quot;??_-;_-@_-"/>
    <numFmt numFmtId="170" formatCode="0.0000"/>
    <numFmt numFmtId="171" formatCode="0.00000000"/>
    <numFmt numFmtId="172" formatCode="0.0000000"/>
    <numFmt numFmtId="173" formatCode="#,##0.0000000"/>
    <numFmt numFmtId="174" formatCode="0.0000000000"/>
  </numFmts>
  <fonts count="25" x14ac:knownFonts="1">
    <font>
      <sz val="11"/>
      <color theme="1"/>
      <name val="Calibri"/>
      <family val="2"/>
      <scheme val="minor"/>
    </font>
    <font>
      <sz val="11"/>
      <color theme="1"/>
      <name val="Calibri"/>
      <family val="2"/>
      <scheme val="minor"/>
    </font>
    <font>
      <sz val="8"/>
      <name val="Calibri"/>
      <family val="2"/>
      <scheme val="minor"/>
    </font>
    <font>
      <u/>
      <sz val="11"/>
      <color theme="10"/>
      <name val="Calibri"/>
      <family val="2"/>
      <scheme val="minor"/>
    </font>
    <font>
      <sz val="11"/>
      <color theme="3"/>
      <name val="Trebuchet MS"/>
      <family val="2"/>
    </font>
    <font>
      <u/>
      <sz val="11"/>
      <color theme="3"/>
      <name val="Trebuchet MS"/>
      <family val="2"/>
    </font>
    <font>
      <b/>
      <sz val="11"/>
      <color theme="3"/>
      <name val="Trebuchet MS"/>
      <family val="2"/>
    </font>
    <font>
      <b/>
      <i/>
      <sz val="11"/>
      <color theme="3"/>
      <name val="Trebuchet MS"/>
      <family val="2"/>
    </font>
    <font>
      <sz val="11"/>
      <color theme="3"/>
      <name val="Calibri"/>
      <family val="2"/>
      <scheme val="minor"/>
    </font>
    <font>
      <b/>
      <sz val="13"/>
      <color theme="3"/>
      <name val="Trebuchet MS"/>
      <family val="2"/>
    </font>
    <font>
      <sz val="11"/>
      <color rgb="FFFF0000"/>
      <name val="Trebuchet MS"/>
      <family val="2"/>
    </font>
    <font>
      <sz val="11"/>
      <color theme="1"/>
      <name val="Trebuchet MS"/>
      <family val="2"/>
    </font>
    <font>
      <sz val="11"/>
      <color theme="0"/>
      <name val="Trebuchet MS"/>
      <family val="2"/>
    </font>
    <font>
      <b/>
      <sz val="11"/>
      <color theme="1"/>
      <name val="Trebuchet MS"/>
      <family val="2"/>
    </font>
    <font>
      <sz val="11"/>
      <name val="Trebuchet MS"/>
      <family val="2"/>
    </font>
    <font>
      <i/>
      <sz val="11"/>
      <color theme="1"/>
      <name val="Trebuchet MS"/>
      <family val="2"/>
    </font>
    <font>
      <sz val="11"/>
      <color theme="3"/>
      <name val="Trebuchet MS"/>
      <family val="2"/>
    </font>
    <font>
      <b/>
      <sz val="14"/>
      <color theme="3"/>
      <name val="Trebuchet MS"/>
      <family val="2"/>
    </font>
    <font>
      <b/>
      <sz val="11"/>
      <color theme="3"/>
      <name val="Calibri"/>
      <family val="2"/>
      <scheme val="minor"/>
    </font>
    <font>
      <b/>
      <sz val="11"/>
      <color theme="1"/>
      <name val="Calibri"/>
      <family val="2"/>
      <scheme val="minor"/>
    </font>
    <font>
      <sz val="11"/>
      <color theme="3"/>
      <name val="Trebuchet MS"/>
      <family val="2"/>
    </font>
    <font>
      <b/>
      <sz val="12"/>
      <color theme="3"/>
      <name val="Trebuchet MS"/>
      <family val="2"/>
    </font>
    <font>
      <sz val="12"/>
      <color theme="3"/>
      <name val="Trebuchet MS"/>
      <family val="2"/>
    </font>
    <font>
      <vertAlign val="superscript"/>
      <sz val="11"/>
      <color theme="3"/>
      <name val="Trebuchet MS"/>
      <family val="2"/>
    </font>
    <font>
      <b/>
      <sz val="10"/>
      <color theme="3"/>
      <name val="Trebuchet MS"/>
      <family val="2"/>
    </font>
  </fonts>
  <fills count="1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bgColor rgb="FFFFFFFF"/>
      </patternFill>
    </fill>
    <fill>
      <patternFill patternType="solid">
        <fgColor theme="9" tint="0.79998168889431442"/>
        <bgColor indexed="64"/>
      </patternFill>
    </fill>
    <fill>
      <patternFill patternType="solid">
        <fgColor rgb="FF005861"/>
        <bgColor indexed="64"/>
      </patternFill>
    </fill>
    <fill>
      <patternFill patternType="solid">
        <fgColor theme="9" tint="0.39997558519241921"/>
        <bgColor indexed="64"/>
      </patternFill>
    </fill>
    <fill>
      <patternFill patternType="solid">
        <fgColor rgb="FFA9D08E"/>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4"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cellStyleXfs>
  <cellXfs count="311">
    <xf numFmtId="0" fontId="0" fillId="0" borderId="0" xfId="0"/>
    <xf numFmtId="0" fontId="4" fillId="0" borderId="0" xfId="0" applyFont="1" applyAlignment="1">
      <alignment horizontal="center" vertical="center"/>
    </xf>
    <xf numFmtId="0" fontId="4" fillId="0" borderId="0" xfId="0" applyFont="1"/>
    <xf numFmtId="0" fontId="5" fillId="0" borderId="0" xfId="3" applyFont="1"/>
    <xf numFmtId="0" fontId="6" fillId="0" borderId="0" xfId="0" applyFont="1" applyAlignment="1">
      <alignment horizontal="center" vertical="center"/>
    </xf>
    <xf numFmtId="3" fontId="6" fillId="0" borderId="0" xfId="0" applyNumberFormat="1" applyFont="1" applyAlignment="1">
      <alignment horizontal="center" vertical="center"/>
    </xf>
    <xf numFmtId="3" fontId="4" fillId="0" borderId="0" xfId="0" applyNumberFormat="1" applyFont="1" applyAlignment="1">
      <alignment horizontal="center" vertical="center"/>
    </xf>
    <xf numFmtId="164" fontId="4" fillId="0" borderId="0" xfId="1" applyNumberFormat="1" applyFont="1" applyAlignment="1">
      <alignment horizontal="center" vertical="center"/>
    </xf>
    <xf numFmtId="0" fontId="4" fillId="0" borderId="0" xfId="0" applyFont="1" applyAlignment="1">
      <alignment horizontal="right"/>
    </xf>
    <xf numFmtId="0" fontId="4" fillId="7" borderId="0" xfId="0" applyFont="1" applyFill="1"/>
    <xf numFmtId="0" fontId="4" fillId="0" borderId="9" xfId="0" applyFont="1" applyBorder="1"/>
    <xf numFmtId="0" fontId="4" fillId="0" borderId="0" xfId="0" applyFont="1" applyAlignment="1">
      <alignment horizontal="center"/>
    </xf>
    <xf numFmtId="0" fontId="4" fillId="8" borderId="0" xfId="0" applyFont="1" applyFill="1"/>
    <xf numFmtId="0" fontId="8" fillId="0" borderId="0" xfId="0" applyFont="1"/>
    <xf numFmtId="0" fontId="8" fillId="0" borderId="0" xfId="0" applyFont="1" applyAlignment="1">
      <alignment horizontal="center"/>
    </xf>
    <xf numFmtId="0" fontId="8" fillId="0" borderId="9" xfId="0" applyFont="1" applyBorder="1"/>
    <xf numFmtId="0" fontId="6" fillId="0" borderId="0" xfId="0" applyFont="1"/>
    <xf numFmtId="9" fontId="4" fillId="0" borderId="0" xfId="1" applyFont="1"/>
    <xf numFmtId="0" fontId="7" fillId="0" borderId="0" xfId="0" applyFont="1"/>
    <xf numFmtId="0" fontId="7" fillId="0" borderId="0" xfId="0" applyFont="1" applyAlignment="1">
      <alignment horizontal="left"/>
    </xf>
    <xf numFmtId="0" fontId="4" fillId="9" borderId="0" xfId="0" applyFont="1" applyFill="1"/>
    <xf numFmtId="0" fontId="4" fillId="10" borderId="0" xfId="0" applyFont="1" applyFill="1"/>
    <xf numFmtId="0" fontId="4" fillId="0" borderId="0" xfId="3" applyFont="1"/>
    <xf numFmtId="0" fontId="4" fillId="0" borderId="9" xfId="0" applyFont="1" applyBorder="1" applyAlignment="1">
      <alignment horizontal="right"/>
    </xf>
    <xf numFmtId="164" fontId="4" fillId="0" borderId="0" xfId="1" applyNumberFormat="1" applyFont="1"/>
    <xf numFmtId="9" fontId="4" fillId="0" borderId="0" xfId="0" applyNumberFormat="1" applyFont="1"/>
    <xf numFmtId="43" fontId="4" fillId="0" borderId="0" xfId="2" applyFont="1"/>
    <xf numFmtId="0" fontId="6" fillId="0" borderId="0" xfId="0" applyFont="1" applyAlignment="1">
      <alignment horizontal="right"/>
    </xf>
    <xf numFmtId="0" fontId="6" fillId="2" borderId="19" xfId="0" applyFont="1" applyFill="1" applyBorder="1" applyAlignment="1">
      <alignment horizontal="center"/>
    </xf>
    <xf numFmtId="0" fontId="6" fillId="2" borderId="2" xfId="0" applyFont="1" applyFill="1" applyBorder="1" applyAlignment="1">
      <alignment horizontal="center"/>
    </xf>
    <xf numFmtId="0" fontId="6" fillId="2" borderId="20" xfId="0" applyFont="1" applyFill="1" applyBorder="1" applyAlignment="1">
      <alignment horizontal="center"/>
    </xf>
    <xf numFmtId="0" fontId="4" fillId="2" borderId="21" xfId="0" applyFont="1" applyFill="1" applyBorder="1" applyAlignment="1">
      <alignment horizontal="center"/>
    </xf>
    <xf numFmtId="0" fontId="4" fillId="2" borderId="1" xfId="0" applyFont="1" applyFill="1" applyBorder="1" applyAlignment="1">
      <alignment horizontal="center"/>
    </xf>
    <xf numFmtId="0" fontId="4" fillId="2" borderId="22" xfId="0" applyFont="1" applyFill="1" applyBorder="1" applyAlignment="1">
      <alignment horizontal="center"/>
    </xf>
    <xf numFmtId="0" fontId="4" fillId="2" borderId="18" xfId="0" applyFont="1" applyFill="1" applyBorder="1"/>
    <xf numFmtId="0" fontId="4" fillId="2" borderId="0" xfId="0" applyFont="1" applyFill="1"/>
    <xf numFmtId="0" fontId="4" fillId="2" borderId="23" xfId="0" applyFont="1" applyFill="1" applyBorder="1"/>
    <xf numFmtId="0" fontId="6" fillId="2" borderId="19" xfId="0" applyFont="1" applyFill="1" applyBorder="1"/>
    <xf numFmtId="0" fontId="4" fillId="2" borderId="21" xfId="0" applyFont="1" applyFill="1" applyBorder="1"/>
    <xf numFmtId="0" fontId="4" fillId="2" borderId="16" xfId="0" applyFont="1" applyFill="1" applyBorder="1"/>
    <xf numFmtId="0" fontId="4" fillId="2" borderId="9" xfId="0" applyFont="1" applyFill="1" applyBorder="1"/>
    <xf numFmtId="0" fontId="4" fillId="2" borderId="17" xfId="0" applyFont="1" applyFill="1" applyBorder="1"/>
    <xf numFmtId="0" fontId="6" fillId="2" borderId="21" xfId="0" applyFont="1" applyFill="1" applyBorder="1" applyAlignment="1">
      <alignment horizontal="center"/>
    </xf>
    <xf numFmtId="0" fontId="6" fillId="2" borderId="1" xfId="0" applyFont="1" applyFill="1" applyBorder="1" applyAlignment="1">
      <alignment horizontal="center"/>
    </xf>
    <xf numFmtId="0" fontId="4" fillId="2" borderId="18" xfId="0" applyFont="1" applyFill="1" applyBorder="1" applyAlignment="1">
      <alignment horizontal="center"/>
    </xf>
    <xf numFmtId="0" fontId="4" fillId="2" borderId="0" xfId="0" applyFont="1" applyFill="1" applyAlignment="1">
      <alignment horizontal="center"/>
    </xf>
    <xf numFmtId="0" fontId="6" fillId="2" borderId="6"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horizontal="center"/>
    </xf>
    <xf numFmtId="0" fontId="4" fillId="2" borderId="19" xfId="0" applyFont="1" applyFill="1" applyBorder="1" applyAlignment="1">
      <alignment horizontal="center"/>
    </xf>
    <xf numFmtId="0" fontId="4" fillId="2" borderId="2" xfId="0" applyFont="1" applyFill="1" applyBorder="1" applyAlignment="1">
      <alignment horizontal="center"/>
    </xf>
    <xf numFmtId="0" fontId="4" fillId="2" borderId="20" xfId="0" applyFont="1" applyFill="1" applyBorder="1" applyAlignment="1">
      <alignment horizontal="center"/>
    </xf>
    <xf numFmtId="9" fontId="4" fillId="2" borderId="1" xfId="0" applyNumberFormat="1" applyFont="1" applyFill="1" applyBorder="1" applyAlignment="1">
      <alignment horizontal="center"/>
    </xf>
    <xf numFmtId="9" fontId="4" fillId="2" borderId="22" xfId="0" applyNumberFormat="1" applyFont="1" applyFill="1" applyBorder="1" applyAlignment="1">
      <alignment horizontal="center"/>
    </xf>
    <xf numFmtId="0" fontId="4" fillId="2" borderId="6" xfId="0" applyFont="1" applyFill="1" applyBorder="1" applyAlignment="1">
      <alignment horizontal="center"/>
    </xf>
    <xf numFmtId="0" fontId="4" fillId="0" borderId="6" xfId="0" applyFont="1" applyBorder="1"/>
    <xf numFmtId="0" fontId="6" fillId="0" borderId="7" xfId="0" applyFont="1" applyBorder="1" applyAlignment="1">
      <alignment horizontal="center"/>
    </xf>
    <xf numFmtId="0" fontId="6" fillId="0" borderId="8" xfId="0" applyFont="1" applyBorder="1" applyAlignment="1">
      <alignment horizontal="center"/>
    </xf>
    <xf numFmtId="0" fontId="4" fillId="0" borderId="2" xfId="0" applyFont="1" applyBorder="1"/>
    <xf numFmtId="0" fontId="4" fillId="0" borderId="2" xfId="0" applyFont="1" applyBorder="1" applyAlignment="1">
      <alignment horizontal="center"/>
    </xf>
    <xf numFmtId="0" fontId="4" fillId="0" borderId="1" xfId="0" applyFont="1" applyBorder="1"/>
    <xf numFmtId="0" fontId="4" fillId="0" borderId="1" xfId="0" applyFont="1" applyBorder="1" applyAlignment="1">
      <alignment horizontal="center"/>
    </xf>
    <xf numFmtId="3" fontId="4" fillId="0" borderId="1" xfId="0" applyNumberFormat="1" applyFont="1" applyBorder="1" applyAlignment="1">
      <alignment horizontal="center"/>
    </xf>
    <xf numFmtId="0" fontId="4" fillId="0" borderId="3" xfId="0" applyFont="1" applyBorder="1"/>
    <xf numFmtId="0" fontId="6" fillId="0" borderId="4" xfId="0" applyFont="1" applyBorder="1" applyAlignment="1">
      <alignment horizontal="center"/>
    </xf>
    <xf numFmtId="0" fontId="6" fillId="0" borderId="5" xfId="0" applyFont="1" applyBorder="1" applyAlignment="1">
      <alignment horizontal="center"/>
    </xf>
    <xf numFmtId="9" fontId="4" fillId="0" borderId="8" xfId="0" applyNumberFormat="1" applyFont="1" applyBorder="1" applyAlignment="1">
      <alignment horizontal="center"/>
    </xf>
    <xf numFmtId="0" fontId="4" fillId="0" borderId="18" xfId="0" applyFont="1" applyBorder="1"/>
    <xf numFmtId="0" fontId="6" fillId="2" borderId="1" xfId="0" applyFont="1" applyFill="1" applyBorder="1" applyAlignment="1">
      <alignment horizontal="center" vertical="center"/>
    </xf>
    <xf numFmtId="0" fontId="4" fillId="0" borderId="23" xfId="0" applyFont="1" applyBorder="1" applyAlignment="1">
      <alignment horizontal="center" vertical="center"/>
    </xf>
    <xf numFmtId="17" fontId="6" fillId="2" borderId="1" xfId="0" applyNumberFormat="1" applyFont="1" applyFill="1" applyBorder="1" applyAlignment="1">
      <alignment horizontal="center" vertical="center"/>
    </xf>
    <xf numFmtId="0" fontId="4" fillId="0" borderId="4" xfId="0" applyFont="1" applyBorder="1"/>
    <xf numFmtId="0" fontId="4" fillId="0" borderId="22" xfId="0" applyFont="1" applyBorder="1" applyAlignment="1">
      <alignment horizontal="center"/>
    </xf>
    <xf numFmtId="10" fontId="4" fillId="0" borderId="1" xfId="0" applyNumberFormat="1" applyFont="1" applyBorder="1" applyAlignment="1">
      <alignment horizontal="center"/>
    </xf>
    <xf numFmtId="10" fontId="4" fillId="0" borderId="22" xfId="0" applyNumberFormat="1" applyFont="1" applyBorder="1" applyAlignment="1">
      <alignment horizontal="center"/>
    </xf>
    <xf numFmtId="0" fontId="4" fillId="0" borderId="16" xfId="0" applyFont="1" applyBorder="1"/>
    <xf numFmtId="0" fontId="4" fillId="0" borderId="17" xfId="0" applyFont="1" applyBorder="1"/>
    <xf numFmtId="0" fontId="4" fillId="0" borderId="7" xfId="0" applyFont="1" applyBorder="1"/>
    <xf numFmtId="0" fontId="10" fillId="0" borderId="1" xfId="0" applyFont="1" applyBorder="1" applyAlignment="1">
      <alignment horizontal="center"/>
    </xf>
    <xf numFmtId="0" fontId="4" fillId="2" borderId="1" xfId="0" applyFont="1" applyFill="1" applyBorder="1" applyAlignment="1">
      <alignment horizontal="center" vertical="center"/>
    </xf>
    <xf numFmtId="0" fontId="6" fillId="2" borderId="1" xfId="0" applyFont="1" applyFill="1" applyBorder="1" applyAlignment="1">
      <alignment horizontal="center" wrapText="1"/>
    </xf>
    <xf numFmtId="0" fontId="4" fillId="2" borderId="1" xfId="0" applyFont="1" applyFill="1"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9" xfId="3" applyFont="1" applyBorder="1"/>
    <xf numFmtId="0" fontId="6" fillId="2" borderId="1" xfId="0" applyFont="1" applyFill="1" applyBorder="1" applyAlignment="1">
      <alignment horizontal="center" vertical="center" wrapText="1"/>
    </xf>
    <xf numFmtId="0" fontId="4" fillId="2" borderId="1" xfId="0" applyFont="1" applyFill="1" applyBorder="1"/>
    <xf numFmtId="0" fontId="4" fillId="0" borderId="0" xfId="3" applyFont="1" applyBorder="1"/>
    <xf numFmtId="0" fontId="11" fillId="0" borderId="0" xfId="0" applyFont="1"/>
    <xf numFmtId="0" fontId="4"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12" fillId="6" borderId="0" xfId="0" applyFont="1" applyFill="1"/>
    <xf numFmtId="165" fontId="4" fillId="0" borderId="0" xfId="1" applyNumberFormat="1" applyFont="1"/>
    <xf numFmtId="0" fontId="4" fillId="0" borderId="0" xfId="1" applyNumberFormat="1" applyFont="1"/>
    <xf numFmtId="9" fontId="4" fillId="0" borderId="9" xfId="1" applyFont="1" applyBorder="1"/>
    <xf numFmtId="1" fontId="4" fillId="0" borderId="0" xfId="1" applyNumberFormat="1" applyFont="1"/>
    <xf numFmtId="10" fontId="4" fillId="0" borderId="0" xfId="1" applyNumberFormat="1" applyFont="1"/>
    <xf numFmtId="1" fontId="4" fillId="0" borderId="7" xfId="0" applyNumberFormat="1" applyFont="1" applyBorder="1" applyAlignment="1">
      <alignment horizontal="center"/>
    </xf>
    <xf numFmtId="1" fontId="4" fillId="0" borderId="1" xfId="0" applyNumberFormat="1" applyFont="1" applyBorder="1" applyAlignment="1">
      <alignment horizontal="center"/>
    </xf>
    <xf numFmtId="1" fontId="4" fillId="3" borderId="1" xfId="0" applyNumberFormat="1" applyFont="1" applyFill="1" applyBorder="1" applyAlignment="1">
      <alignment horizontal="center"/>
    </xf>
    <xf numFmtId="1" fontId="4" fillId="3" borderId="22" xfId="0" applyNumberFormat="1" applyFont="1" applyFill="1" applyBorder="1" applyAlignment="1">
      <alignment horizontal="center"/>
    </xf>
    <xf numFmtId="1" fontId="4" fillId="3" borderId="7" xfId="0" applyNumberFormat="1" applyFont="1" applyFill="1" applyBorder="1" applyAlignment="1">
      <alignment horizontal="center"/>
    </xf>
    <xf numFmtId="1" fontId="4" fillId="3" borderId="8" xfId="0" applyNumberFormat="1" applyFont="1" applyFill="1" applyBorder="1" applyAlignment="1">
      <alignment horizontal="center"/>
    </xf>
    <xf numFmtId="0" fontId="3" fillId="0" borderId="0" xfId="3"/>
    <xf numFmtId="0" fontId="4" fillId="2" borderId="7" xfId="0" applyFont="1" applyFill="1" applyBorder="1" applyAlignment="1">
      <alignment horizontal="center"/>
    </xf>
    <xf numFmtId="0" fontId="4" fillId="2" borderId="8" xfId="0" applyFont="1" applyFill="1" applyBorder="1" applyAlignment="1">
      <alignment horizontal="center"/>
    </xf>
    <xf numFmtId="0" fontId="4" fillId="3" borderId="7" xfId="0" applyFont="1" applyFill="1" applyBorder="1" applyAlignment="1">
      <alignment horizontal="center"/>
    </xf>
    <xf numFmtId="9" fontId="4" fillId="0" borderId="1" xfId="1" applyFont="1" applyBorder="1" applyAlignment="1">
      <alignment horizontal="center"/>
    </xf>
    <xf numFmtId="164" fontId="4" fillId="0" borderId="1" xfId="1" applyNumberFormat="1" applyFont="1" applyBorder="1" applyAlignment="1">
      <alignment horizontal="center"/>
    </xf>
    <xf numFmtId="10" fontId="4" fillId="3" borderId="1" xfId="0" applyNumberFormat="1" applyFont="1" applyFill="1" applyBorder="1"/>
    <xf numFmtId="10" fontId="4" fillId="3" borderId="22" xfId="0" applyNumberFormat="1" applyFont="1" applyFill="1" applyBorder="1"/>
    <xf numFmtId="0" fontId="10" fillId="0" borderId="0" xfId="0" applyFont="1"/>
    <xf numFmtId="0" fontId="6" fillId="0" borderId="9" xfId="0" applyFont="1" applyBorder="1" applyAlignment="1">
      <alignment horizontal="left"/>
    </xf>
    <xf numFmtId="0" fontId="6" fillId="0" borderId="9" xfId="0" applyFont="1" applyBorder="1"/>
    <xf numFmtId="0" fontId="14" fillId="3" borderId="0" xfId="0" applyFont="1" applyFill="1" applyAlignment="1">
      <alignment horizontal="left"/>
    </xf>
    <xf numFmtId="9" fontId="4" fillId="0" borderId="0" xfId="1" applyFont="1" applyAlignment="1">
      <alignment horizontal="center"/>
    </xf>
    <xf numFmtId="9" fontId="4" fillId="0" borderId="0" xfId="1" applyFont="1" applyAlignment="1"/>
    <xf numFmtId="0" fontId="4" fillId="11" borderId="0" xfId="0" applyFont="1" applyFill="1" applyAlignment="1">
      <alignment horizontal="center"/>
    </xf>
    <xf numFmtId="0" fontId="15" fillId="0" borderId="0" xfId="0" applyFont="1"/>
    <xf numFmtId="0" fontId="13" fillId="0" borderId="0" xfId="0" applyFont="1" applyAlignment="1">
      <alignment horizontal="center"/>
    </xf>
    <xf numFmtId="0" fontId="4" fillId="0" borderId="1" xfId="0" applyFont="1" applyBorder="1" applyAlignment="1">
      <alignment horizontal="right"/>
    </xf>
    <xf numFmtId="9" fontId="4" fillId="0" borderId="1" xfId="1" applyFont="1" applyBorder="1"/>
    <xf numFmtId="0" fontId="4" fillId="11" borderId="1" xfId="0" applyFont="1" applyFill="1" applyBorder="1"/>
    <xf numFmtId="0" fontId="14" fillId="11" borderId="1" xfId="0" applyFont="1" applyFill="1" applyBorder="1"/>
    <xf numFmtId="9" fontId="4" fillId="0" borderId="7" xfId="0" applyNumberFormat="1" applyFont="1" applyBorder="1" applyAlignment="1">
      <alignment horizontal="center"/>
    </xf>
    <xf numFmtId="164" fontId="4" fillId="0" borderId="7" xfId="0" applyNumberFormat="1" applyFont="1" applyBorder="1" applyAlignment="1">
      <alignment horizontal="center"/>
    </xf>
    <xf numFmtId="167" fontId="4" fillId="0" borderId="1" xfId="1" applyNumberFormat="1" applyFont="1" applyBorder="1" applyAlignment="1">
      <alignment horizontal="center"/>
    </xf>
    <xf numFmtId="1" fontId="4" fillId="0" borderId="2" xfId="0" applyNumberFormat="1" applyFont="1" applyBorder="1" applyAlignment="1">
      <alignment horizontal="center"/>
    </xf>
    <xf numFmtId="43" fontId="4" fillId="0" borderId="0" xfId="0" applyNumberFormat="1" applyFont="1"/>
    <xf numFmtId="1" fontId="4" fillId="0" borderId="1" xfId="1" applyNumberFormat="1" applyFont="1" applyBorder="1"/>
    <xf numFmtId="166" fontId="4" fillId="0" borderId="1" xfId="0" applyNumberFormat="1" applyFont="1" applyBorder="1" applyAlignment="1">
      <alignment horizontal="center" vertical="center"/>
    </xf>
    <xf numFmtId="166" fontId="4" fillId="0" borderId="0" xfId="0" applyNumberFormat="1" applyFont="1" applyAlignment="1">
      <alignment horizontal="center" vertical="center"/>
    </xf>
    <xf numFmtId="170" fontId="4" fillId="0" borderId="0" xfId="0" applyNumberFormat="1" applyFont="1" applyAlignment="1">
      <alignment horizontal="center"/>
    </xf>
    <xf numFmtId="171" fontId="4" fillId="0" borderId="0" xfId="0" applyNumberFormat="1" applyFont="1"/>
    <xf numFmtId="172" fontId="6" fillId="0" borderId="0" xfId="0" applyNumberFormat="1" applyFont="1"/>
    <xf numFmtId="2" fontId="4" fillId="0" borderId="0" xfId="0" applyNumberFormat="1" applyFont="1" applyAlignment="1">
      <alignment horizontal="center" vertical="center"/>
    </xf>
    <xf numFmtId="173" fontId="4" fillId="0" borderId="0" xfId="0" applyNumberFormat="1" applyFont="1"/>
    <xf numFmtId="0" fontId="3" fillId="0" borderId="0" xfId="3" applyBorder="1"/>
    <xf numFmtId="2" fontId="4" fillId="12" borderId="0" xfId="0" applyNumberFormat="1" applyFont="1" applyFill="1" applyAlignment="1">
      <alignment horizontal="center" vertical="center"/>
    </xf>
    <xf numFmtId="2" fontId="4" fillId="13" borderId="0" xfId="0" applyNumberFormat="1" applyFont="1" applyFill="1" applyAlignment="1">
      <alignment horizontal="center" vertical="center"/>
    </xf>
    <xf numFmtId="2" fontId="4" fillId="11" borderId="0" xfId="0" applyNumberFormat="1" applyFont="1" applyFill="1" applyAlignment="1">
      <alignment horizontal="center" vertical="center"/>
    </xf>
    <xf numFmtId="2" fontId="4" fillId="0" borderId="0" xfId="0" applyNumberFormat="1" applyFont="1" applyAlignment="1">
      <alignment horizontal="right" vertical="center"/>
    </xf>
    <xf numFmtId="0" fontId="4" fillId="0" borderId="0" xfId="0" applyFont="1" applyAlignment="1">
      <alignment horizontal="right" vertical="center"/>
    </xf>
    <xf numFmtId="9" fontId="4" fillId="0" borderId="0" xfId="1" applyFont="1" applyBorder="1"/>
    <xf numFmtId="0" fontId="4" fillId="0" borderId="39" xfId="0" applyFont="1" applyBorder="1"/>
    <xf numFmtId="0" fontId="4" fillId="0" borderId="34" xfId="0" applyFont="1" applyBorder="1"/>
    <xf numFmtId="0" fontId="4" fillId="0" borderId="41" xfId="0" applyFont="1" applyBorder="1" applyAlignment="1">
      <alignment horizontal="center"/>
    </xf>
    <xf numFmtId="2" fontId="4" fillId="0" borderId="38" xfId="0" applyNumberFormat="1" applyFont="1" applyBorder="1" applyAlignment="1">
      <alignment horizontal="center"/>
    </xf>
    <xf numFmtId="0" fontId="4" fillId="0" borderId="40" xfId="0" applyFont="1" applyBorder="1" applyAlignment="1">
      <alignment wrapText="1"/>
    </xf>
    <xf numFmtId="0" fontId="4" fillId="0" borderId="38" xfId="0" applyFont="1" applyBorder="1" applyAlignment="1">
      <alignment horizontal="center"/>
    </xf>
    <xf numFmtId="167" fontId="4" fillId="0" borderId="0" xfId="0" applyNumberFormat="1" applyFont="1"/>
    <xf numFmtId="166" fontId="4" fillId="0" borderId="38" xfId="0" applyNumberFormat="1" applyFont="1" applyBorder="1" applyAlignment="1">
      <alignment horizontal="center"/>
    </xf>
    <xf numFmtId="0" fontId="6" fillId="2" borderId="22" xfId="0" applyFont="1" applyFill="1" applyBorder="1" applyAlignment="1">
      <alignment horizontal="center" vertical="center"/>
    </xf>
    <xf numFmtId="0" fontId="6" fillId="0" borderId="22" xfId="0" applyFont="1" applyBorder="1" applyAlignment="1">
      <alignment horizontal="center" vertical="center"/>
    </xf>
    <xf numFmtId="0" fontId="19" fillId="0" borderId="0" xfId="0" applyFont="1" applyAlignment="1">
      <alignment horizontal="center" vertical="center"/>
    </xf>
    <xf numFmtId="170" fontId="8" fillId="0" borderId="0" xfId="0" applyNumberFormat="1" applyFont="1" applyAlignment="1">
      <alignment horizontal="left" vertical="center"/>
    </xf>
    <xf numFmtId="0" fontId="8" fillId="0" borderId="0" xfId="0" applyFont="1" applyAlignment="1">
      <alignment horizontal="left"/>
    </xf>
    <xf numFmtId="0" fontId="18" fillId="0" borderId="0" xfId="0" applyFont="1" applyAlignment="1">
      <alignment horizontal="left" vertical="center"/>
    </xf>
    <xf numFmtId="166" fontId="18" fillId="0" borderId="0" xfId="0" applyNumberFormat="1" applyFont="1" applyAlignment="1">
      <alignment horizontal="left" vertical="center"/>
    </xf>
    <xf numFmtId="1" fontId="4" fillId="0" borderId="1" xfId="0" applyNumberFormat="1" applyFont="1" applyBorder="1"/>
    <xf numFmtId="1" fontId="4" fillId="0" borderId="1" xfId="2" applyNumberFormat="1" applyFont="1" applyBorder="1"/>
    <xf numFmtId="9" fontId="4" fillId="14" borderId="0" xfId="1" applyFont="1" applyFill="1" applyAlignment="1">
      <alignment horizontal="center"/>
    </xf>
    <xf numFmtId="1" fontId="4" fillId="0" borderId="0" xfId="0" applyNumberFormat="1" applyFont="1"/>
    <xf numFmtId="1" fontId="20" fillId="0" borderId="0" xfId="0" applyNumberFormat="1" applyFont="1"/>
    <xf numFmtId="2" fontId="4" fillId="0" borderId="0" xfId="0" applyNumberFormat="1" applyFont="1"/>
    <xf numFmtId="2" fontId="20" fillId="0" borderId="0" xfId="0" applyNumberFormat="1" applyFont="1"/>
    <xf numFmtId="0" fontId="20" fillId="0" borderId="0" xfId="0" applyFont="1"/>
    <xf numFmtId="174" fontId="4" fillId="0" borderId="0" xfId="0" applyNumberFormat="1" applyFont="1"/>
    <xf numFmtId="9" fontId="20" fillId="0" borderId="0" xfId="1" applyFont="1"/>
    <xf numFmtId="0" fontId="4" fillId="0" borderId="37" xfId="0" applyFont="1" applyBorder="1"/>
    <xf numFmtId="0" fontId="6" fillId="0" borderId="37" xfId="0" applyFont="1" applyBorder="1"/>
    <xf numFmtId="9" fontId="4" fillId="0" borderId="0" xfId="1" applyFont="1" applyAlignment="1">
      <alignment horizontal="right"/>
    </xf>
    <xf numFmtId="170" fontId="4" fillId="2" borderId="22" xfId="0" applyNumberFormat="1" applyFont="1" applyFill="1" applyBorder="1" applyAlignment="1">
      <alignment horizontal="center"/>
    </xf>
    <xf numFmtId="170" fontId="4" fillId="0" borderId="22" xfId="0" applyNumberFormat="1" applyFont="1" applyBorder="1" applyAlignment="1">
      <alignment horizontal="center"/>
    </xf>
    <xf numFmtId="0" fontId="16" fillId="0" borderId="22" xfId="0" applyFont="1" applyBorder="1" applyAlignment="1">
      <alignment horizontal="center"/>
    </xf>
    <xf numFmtId="168" fontId="4" fillId="0" borderId="1" xfId="0" applyNumberFormat="1" applyFont="1" applyBorder="1" applyAlignment="1">
      <alignment horizontal="center"/>
    </xf>
    <xf numFmtId="168" fontId="20" fillId="0" borderId="22" xfId="0" applyNumberFormat="1" applyFont="1" applyBorder="1" applyAlignment="1">
      <alignment horizontal="center"/>
    </xf>
    <xf numFmtId="1" fontId="4" fillId="0" borderId="22" xfId="0" applyNumberFormat="1" applyFont="1" applyBorder="1" applyAlignment="1">
      <alignment horizontal="center"/>
    </xf>
    <xf numFmtId="168" fontId="4" fillId="0" borderId="7" xfId="0" applyNumberFormat="1" applyFont="1" applyBorder="1" applyAlignment="1">
      <alignment horizontal="center"/>
    </xf>
    <xf numFmtId="168" fontId="4" fillId="0" borderId="8" xfId="0" applyNumberFormat="1" applyFont="1" applyBorder="1" applyAlignment="1">
      <alignment horizontal="center"/>
    </xf>
    <xf numFmtId="166" fontId="4" fillId="0" borderId="1" xfId="0" applyNumberFormat="1" applyFont="1" applyBorder="1" applyAlignment="1">
      <alignment horizontal="center"/>
    </xf>
    <xf numFmtId="169" fontId="4" fillId="0" borderId="1" xfId="2" applyNumberFormat="1" applyFont="1" applyBorder="1" applyAlignment="1">
      <alignment horizontal="right"/>
    </xf>
    <xf numFmtId="9" fontId="4" fillId="0" borderId="1" xfId="1" applyFont="1" applyBorder="1" applyAlignment="1">
      <alignment horizontal="right"/>
    </xf>
    <xf numFmtId="164" fontId="4" fillId="0" borderId="1" xfId="1" applyNumberFormat="1" applyFont="1" applyBorder="1" applyAlignment="1">
      <alignment horizontal="right"/>
    </xf>
    <xf numFmtId="0" fontId="4" fillId="11" borderId="1" xfId="0" applyFont="1" applyFill="1" applyBorder="1" applyAlignment="1">
      <alignment horizontal="right"/>
    </xf>
    <xf numFmtId="1" fontId="20" fillId="0" borderId="1" xfId="1" applyNumberFormat="1" applyFont="1" applyFill="1" applyBorder="1"/>
    <xf numFmtId="1" fontId="4" fillId="0" borderId="1" xfId="1" applyNumberFormat="1" applyFont="1" applyFill="1" applyBorder="1"/>
    <xf numFmtId="0" fontId="14" fillId="0" borderId="1" xfId="0" applyFont="1" applyBorder="1"/>
    <xf numFmtId="0" fontId="6" fillId="0" borderId="0" xfId="0" applyFont="1" applyAlignment="1">
      <alignment horizontal="right" vertical="center"/>
    </xf>
    <xf numFmtId="0" fontId="6" fillId="0" borderId="9" xfId="0" applyFont="1" applyBorder="1" applyAlignment="1">
      <alignment horizontal="left" vertical="center"/>
    </xf>
    <xf numFmtId="0" fontId="6" fillId="0" borderId="0" xfId="0" applyFont="1" applyAlignment="1">
      <alignment horizontal="left" vertical="center"/>
    </xf>
    <xf numFmtId="0" fontId="4" fillId="0" borderId="0" xfId="0" applyFont="1" applyAlignment="1">
      <alignment horizontal="left" vertical="center"/>
    </xf>
    <xf numFmtId="0" fontId="4" fillId="0" borderId="9" xfId="0" applyFont="1" applyBorder="1" applyAlignment="1">
      <alignment horizontal="right" vertical="center"/>
    </xf>
    <xf numFmtId="0" fontId="4" fillId="0" borderId="9" xfId="0" applyFont="1" applyBorder="1" applyAlignment="1">
      <alignment horizontal="left" vertical="center"/>
    </xf>
    <xf numFmtId="0" fontId="18" fillId="0" borderId="9" xfId="0" applyFont="1" applyBorder="1"/>
    <xf numFmtId="0" fontId="8" fillId="11" borderId="0" xfId="0" applyFont="1" applyFill="1"/>
    <xf numFmtId="0" fontId="8" fillId="12" borderId="0" xfId="0" applyFont="1" applyFill="1"/>
    <xf numFmtId="0" fontId="8" fillId="13" borderId="0" xfId="0" applyFont="1" applyFill="1"/>
    <xf numFmtId="0" fontId="3" fillId="0" borderId="0" xfId="3" applyAlignment="1">
      <alignment vertical="center"/>
    </xf>
    <xf numFmtId="2" fontId="4" fillId="0" borderId="0" xfId="0" applyNumberFormat="1" applyFont="1" applyAlignment="1">
      <alignment horizontal="center"/>
    </xf>
    <xf numFmtId="1" fontId="4" fillId="0" borderId="0" xfId="0" applyNumberFormat="1" applyFont="1" applyAlignment="1">
      <alignment horizontal="center"/>
    </xf>
    <xf numFmtId="0" fontId="6" fillId="15" borderId="0" xfId="0" applyFont="1" applyFill="1" applyAlignment="1">
      <alignment horizontal="center"/>
    </xf>
    <xf numFmtId="1" fontId="4" fillId="15" borderId="0" xfId="0" applyNumberFormat="1" applyFont="1" applyFill="1" applyAlignment="1">
      <alignment horizontal="center"/>
    </xf>
    <xf numFmtId="0" fontId="21" fillId="0" borderId="0" xfId="0" applyFont="1"/>
    <xf numFmtId="0" fontId="22" fillId="0" borderId="0" xfId="0" applyFont="1"/>
    <xf numFmtId="0" fontId="4" fillId="0" borderId="0" xfId="3" applyFont="1" applyAlignment="1">
      <alignment vertical="center"/>
    </xf>
    <xf numFmtId="0" fontId="8" fillId="0" borderId="9" xfId="3" applyFont="1" applyBorder="1" applyAlignment="1">
      <alignment vertical="center"/>
    </xf>
    <xf numFmtId="0" fontId="24" fillId="0" borderId="0" xfId="0" applyFont="1"/>
    <xf numFmtId="0" fontId="8" fillId="0" borderId="0" xfId="3" applyFont="1"/>
    <xf numFmtId="0" fontId="8" fillId="0" borderId="9" xfId="3" applyFont="1" applyBorder="1"/>
    <xf numFmtId="0" fontId="8" fillId="0" borderId="0" xfId="3" applyFont="1" applyBorder="1"/>
    <xf numFmtId="0" fontId="6" fillId="0" borderId="14" xfId="0" applyFont="1" applyBorder="1" applyAlignment="1">
      <alignment horizontal="center"/>
    </xf>
    <xf numFmtId="0" fontId="6" fillId="0" borderId="34" xfId="0" applyFont="1" applyBorder="1" applyAlignment="1">
      <alignment horizontal="center"/>
    </xf>
    <xf numFmtId="0" fontId="6" fillId="0" borderId="0" xfId="0" applyFont="1" applyAlignment="1">
      <alignment horizontal="center"/>
    </xf>
    <xf numFmtId="0" fontId="6" fillId="0" borderId="28" xfId="0" applyFont="1" applyBorder="1" applyAlignment="1">
      <alignment horizontal="center" wrapText="1"/>
    </xf>
    <xf numFmtId="0" fontId="6" fillId="0" borderId="34" xfId="0" applyFont="1" applyBorder="1" applyAlignment="1">
      <alignment horizontal="center" wrapText="1"/>
    </xf>
    <xf numFmtId="0" fontId="6" fillId="0" borderId="11" xfId="0" applyFont="1" applyBorder="1" applyAlignment="1">
      <alignment horizontal="center"/>
    </xf>
    <xf numFmtId="0" fontId="6" fillId="0" borderId="9" xfId="0" applyFont="1" applyBorder="1" applyAlignment="1">
      <alignment horizontal="center"/>
    </xf>
    <xf numFmtId="0" fontId="4" fillId="0" borderId="0" xfId="0" applyFont="1" applyAlignment="1">
      <alignment horizontal="left" vertical="top" wrapText="1"/>
    </xf>
    <xf numFmtId="0" fontId="6" fillId="0" borderId="28" xfId="0" applyFont="1" applyBorder="1" applyAlignment="1">
      <alignment horizontal="center"/>
    </xf>
    <xf numFmtId="0" fontId="4" fillId="0" borderId="28" xfId="0" applyFont="1" applyBorder="1" applyAlignment="1">
      <alignment horizontal="center"/>
    </xf>
    <xf numFmtId="0" fontId="4" fillId="0" borderId="34" xfId="0" applyFont="1" applyBorder="1" applyAlignment="1">
      <alignment horizontal="center"/>
    </xf>
    <xf numFmtId="0" fontId="6" fillId="5" borderId="10" xfId="0" applyFont="1" applyFill="1" applyBorder="1" applyAlignment="1">
      <alignment horizontal="left"/>
    </xf>
    <xf numFmtId="0" fontId="6" fillId="5" borderId="12" xfId="0" applyFont="1" applyFill="1" applyBorder="1" applyAlignment="1">
      <alignment horizontal="left"/>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5" borderId="5" xfId="0" applyFont="1" applyFill="1" applyBorder="1" applyAlignment="1">
      <alignment horizontal="center"/>
    </xf>
    <xf numFmtId="0" fontId="6" fillId="5" borderId="10" xfId="0" applyFont="1" applyFill="1" applyBorder="1" applyAlignment="1">
      <alignment horizontal="center"/>
    </xf>
    <xf numFmtId="0" fontId="6" fillId="5" borderId="11" xfId="0" applyFont="1" applyFill="1" applyBorder="1" applyAlignment="1">
      <alignment horizontal="center"/>
    </xf>
    <xf numFmtId="0" fontId="6" fillId="5" borderId="12" xfId="0" applyFont="1" applyFill="1" applyBorder="1" applyAlignment="1">
      <alignment horizontal="center"/>
    </xf>
    <xf numFmtId="0" fontId="6" fillId="5" borderId="13" xfId="0" applyFont="1" applyFill="1" applyBorder="1" applyAlignment="1">
      <alignment horizontal="center"/>
    </xf>
    <xf numFmtId="0" fontId="6" fillId="5" borderId="14" xfId="0" applyFont="1" applyFill="1" applyBorder="1" applyAlignment="1">
      <alignment horizontal="center"/>
    </xf>
    <xf numFmtId="0" fontId="6" fillId="5" borderId="15" xfId="0" applyFont="1" applyFill="1" applyBorder="1" applyAlignment="1">
      <alignment horizontal="center"/>
    </xf>
    <xf numFmtId="0" fontId="4" fillId="0" borderId="37" xfId="0" applyFont="1" applyBorder="1" applyAlignment="1">
      <alignment horizontal="left" vertical="top" wrapText="1"/>
    </xf>
    <xf numFmtId="0" fontId="4" fillId="0" borderId="14" xfId="0" applyFont="1" applyBorder="1" applyAlignment="1">
      <alignment horizontal="left"/>
    </xf>
    <xf numFmtId="0" fontId="6" fillId="2" borderId="16" xfId="0" applyFont="1" applyFill="1" applyBorder="1" applyAlignment="1">
      <alignment horizontal="center"/>
    </xf>
    <xf numFmtId="0" fontId="6" fillId="2" borderId="9" xfId="0" applyFont="1" applyFill="1" applyBorder="1" applyAlignment="1">
      <alignment horizontal="center"/>
    </xf>
    <xf numFmtId="0" fontId="6" fillId="2" borderId="17" xfId="0" applyFont="1" applyFill="1" applyBorder="1" applyAlignment="1">
      <alignment horizontal="center"/>
    </xf>
    <xf numFmtId="164" fontId="4" fillId="2" borderId="26" xfId="0" applyNumberFormat="1" applyFont="1" applyFill="1" applyBorder="1" applyAlignment="1">
      <alignment horizontal="center" vertical="center"/>
    </xf>
    <xf numFmtId="164" fontId="4" fillId="2" borderId="44" xfId="0" applyNumberFormat="1" applyFont="1" applyFill="1" applyBorder="1" applyAlignment="1">
      <alignment horizontal="center" vertical="center"/>
    </xf>
    <xf numFmtId="164" fontId="4" fillId="2" borderId="2" xfId="0" applyNumberFormat="1" applyFont="1" applyFill="1" applyBorder="1" applyAlignment="1">
      <alignment horizontal="center" vertical="center"/>
    </xf>
    <xf numFmtId="0" fontId="6" fillId="5" borderId="28" xfId="0" applyFont="1" applyFill="1" applyBorder="1" applyAlignment="1">
      <alignment horizontal="center"/>
    </xf>
    <xf numFmtId="0" fontId="6" fillId="5" borderId="34" xfId="0" applyFont="1" applyFill="1" applyBorder="1" applyAlignment="1">
      <alignment horizontal="center"/>
    </xf>
    <xf numFmtId="0" fontId="6" fillId="0" borderId="41" xfId="0" applyFont="1" applyBorder="1" applyAlignment="1">
      <alignment horizontal="center" vertical="center"/>
    </xf>
    <xf numFmtId="0" fontId="6" fillId="0" borderId="38" xfId="0" applyFont="1" applyBorder="1" applyAlignment="1">
      <alignment horizontal="center" vertical="center"/>
    </xf>
    <xf numFmtId="0" fontId="6" fillId="0" borderId="40" xfId="0" applyFont="1" applyBorder="1" applyAlignment="1">
      <alignment horizontal="center" vertical="center"/>
    </xf>
    <xf numFmtId="0" fontId="6" fillId="5" borderId="34" xfId="0" applyFont="1" applyFill="1" applyBorder="1" applyAlignment="1">
      <alignment horizontal="center" vertical="center"/>
    </xf>
    <xf numFmtId="0" fontId="17" fillId="0" borderId="0" xfId="0" applyFont="1" applyAlignment="1">
      <alignment horizontal="left"/>
    </xf>
    <xf numFmtId="0" fontId="9" fillId="5" borderId="9" xfId="0" applyFont="1" applyFill="1" applyBorder="1" applyAlignment="1">
      <alignment horizontal="center" vertical="center"/>
    </xf>
    <xf numFmtId="0" fontId="6" fillId="2" borderId="2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3" fontId="4" fillId="0" borderId="30" xfId="0" applyNumberFormat="1" applyFont="1" applyBorder="1" applyAlignment="1">
      <alignment horizontal="center" vertical="center"/>
    </xf>
    <xf numFmtId="3" fontId="4" fillId="0" borderId="25" xfId="0" applyNumberFormat="1" applyFont="1" applyBorder="1" applyAlignment="1">
      <alignment horizontal="center" vertical="center"/>
    </xf>
    <xf numFmtId="3" fontId="4" fillId="4" borderId="26" xfId="0" applyNumberFormat="1" applyFont="1" applyFill="1" applyBorder="1" applyAlignment="1">
      <alignment horizontal="center" vertical="center"/>
    </xf>
    <xf numFmtId="3" fontId="4" fillId="4" borderId="24" xfId="0" applyNumberFormat="1" applyFont="1" applyFill="1" applyBorder="1" applyAlignment="1">
      <alignment horizontal="center" vertical="center"/>
    </xf>
    <xf numFmtId="0" fontId="6" fillId="0" borderId="27" xfId="0" applyFont="1" applyBorder="1" applyAlignment="1">
      <alignment horizontal="center"/>
    </xf>
    <xf numFmtId="0" fontId="6" fillId="0" borderId="29" xfId="0" applyFont="1" applyBorder="1" applyAlignment="1">
      <alignment horizont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19" xfId="0" applyFont="1" applyBorder="1" applyAlignment="1">
      <alignment horizontal="center" vertical="center"/>
    </xf>
    <xf numFmtId="0" fontId="4" fillId="0" borderId="33" xfId="0" applyFont="1" applyBorder="1" applyAlignment="1">
      <alignment horizontal="center" vertical="center"/>
    </xf>
    <xf numFmtId="0" fontId="9" fillId="0" borderId="0" xfId="0" applyFont="1" applyAlignment="1">
      <alignment horizontal="center" vertical="center"/>
    </xf>
    <xf numFmtId="0" fontId="6" fillId="0" borderId="18" xfId="0" applyFont="1" applyBorder="1" applyAlignment="1">
      <alignment horizontal="center" vertical="center"/>
    </xf>
    <xf numFmtId="0" fontId="6" fillId="0" borderId="0" xfId="0" applyFont="1" applyAlignment="1">
      <alignment horizontal="center" vertical="center"/>
    </xf>
    <xf numFmtId="0" fontId="6" fillId="0" borderId="23" xfId="0" applyFont="1" applyBorder="1" applyAlignment="1">
      <alignment horizontal="center" vertical="center"/>
    </xf>
    <xf numFmtId="0" fontId="9" fillId="5" borderId="0" xfId="0" applyFont="1" applyFill="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4" fillId="0" borderId="0" xfId="0" applyFont="1" applyAlignment="1">
      <alignment horizontal="center"/>
    </xf>
    <xf numFmtId="0" fontId="6" fillId="0" borderId="9"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6" fillId="2" borderId="21" xfId="0" applyFont="1" applyFill="1" applyBorder="1" applyAlignment="1">
      <alignment horizontal="center" vertical="center"/>
    </xf>
    <xf numFmtId="0" fontId="6" fillId="2" borderId="1"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6" fillId="2" borderId="22" xfId="0" applyFont="1" applyFill="1" applyBorder="1" applyAlignment="1">
      <alignment horizontal="center" vertical="center" wrapText="1"/>
    </xf>
    <xf numFmtId="0" fontId="6" fillId="2" borderId="22" xfId="0" applyFont="1" applyFill="1" applyBorder="1" applyAlignment="1">
      <alignment horizontal="center" vertical="center"/>
    </xf>
    <xf numFmtId="0" fontId="6" fillId="0" borderId="13" xfId="0" applyFont="1" applyBorder="1" applyAlignment="1">
      <alignment horizontal="center"/>
    </xf>
    <xf numFmtId="0" fontId="6" fillId="0" borderId="15" xfId="0" applyFont="1" applyBorder="1" applyAlignment="1">
      <alignment horizontal="center"/>
    </xf>
    <xf numFmtId="0" fontId="6" fillId="3" borderId="16"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7" xfId="0" applyFont="1" applyFill="1" applyBorder="1" applyAlignment="1">
      <alignment horizontal="center" vertical="center"/>
    </xf>
    <xf numFmtId="0" fontId="4" fillId="2" borderId="22" xfId="0" applyFont="1" applyFill="1" applyBorder="1" applyAlignment="1">
      <alignment horizontal="center" vertical="center"/>
    </xf>
    <xf numFmtId="0" fontId="6" fillId="5" borderId="0" xfId="0" applyFont="1" applyFill="1" applyAlignment="1">
      <alignment horizontal="center" vertical="center"/>
    </xf>
    <xf numFmtId="0" fontId="6" fillId="2" borderId="3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5" borderId="0" xfId="0" applyFont="1" applyFill="1" applyAlignment="1">
      <alignment horizontal="center"/>
    </xf>
    <xf numFmtId="0" fontId="4" fillId="0" borderId="42" xfId="0" applyFont="1" applyBorder="1" applyAlignment="1">
      <alignment horizontal="left" vertical="top" wrapText="1"/>
    </xf>
    <xf numFmtId="0" fontId="4" fillId="0" borderId="41" xfId="0" applyFont="1" applyBorder="1" applyAlignment="1">
      <alignment horizontal="left" vertical="top" wrapText="1"/>
    </xf>
    <xf numFmtId="0" fontId="4" fillId="0" borderId="43" xfId="0" applyFont="1" applyBorder="1" applyAlignment="1">
      <alignment horizontal="left" vertical="top" wrapText="1"/>
    </xf>
    <xf numFmtId="0" fontId="4" fillId="0" borderId="38" xfId="0" applyFont="1" applyBorder="1" applyAlignment="1">
      <alignment horizontal="left" vertical="top" wrapText="1"/>
    </xf>
    <xf numFmtId="0" fontId="4" fillId="0" borderId="39" xfId="0" applyFont="1" applyBorder="1" applyAlignment="1">
      <alignment horizontal="left" vertical="top" wrapText="1"/>
    </xf>
    <xf numFmtId="0" fontId="4" fillId="0" borderId="34" xfId="0" applyFont="1" applyBorder="1" applyAlignment="1">
      <alignment horizontal="left" vertical="top" wrapText="1"/>
    </xf>
    <xf numFmtId="0" fontId="4" fillId="0" borderId="40" xfId="0" applyFont="1" applyBorder="1" applyAlignment="1">
      <alignment horizontal="left" vertical="top" wrapText="1"/>
    </xf>
    <xf numFmtId="0" fontId="4" fillId="0" borderId="0" xfId="0" applyFont="1" applyAlignment="1">
      <alignment horizontal="center" vertical="center"/>
    </xf>
    <xf numFmtId="0" fontId="6" fillId="0" borderId="0" xfId="0" applyFont="1" applyAlignment="1">
      <alignment horizontal="center" vertical="center" wrapText="1"/>
    </xf>
    <xf numFmtId="0" fontId="6" fillId="0" borderId="9" xfId="0" applyFont="1" applyBorder="1" applyAlignment="1">
      <alignment horizontal="left"/>
    </xf>
    <xf numFmtId="0" fontId="4" fillId="0" borderId="35" xfId="0" applyFont="1" applyBorder="1" applyAlignment="1">
      <alignment horizontal="center"/>
    </xf>
    <xf numFmtId="0" fontId="4" fillId="0" borderId="45" xfId="0" applyFont="1" applyBorder="1" applyAlignment="1">
      <alignment horizontal="center"/>
    </xf>
    <xf numFmtId="0" fontId="4" fillId="0" borderId="36" xfId="0" applyFont="1" applyBorder="1" applyAlignment="1">
      <alignment horizontal="center"/>
    </xf>
  </cellXfs>
  <cellStyles count="4">
    <cellStyle name="Hüperlink" xfId="3" builtinId="8"/>
    <cellStyle name="Koma" xfId="2" builtinId="3"/>
    <cellStyle name="Normaallaad" xfId="0" builtinId="0"/>
    <cellStyle name="Protsent" xfId="1" builtinId="5"/>
  </cellStyles>
  <dxfs count="0"/>
  <tableStyles count="0" defaultTableStyle="TableStyleMedium2" defaultPivotStyle="PivotStyleLight16"/>
  <colors>
    <mruColors>
      <color rgb="FF7D88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Sub-annual NG consumptiobn profile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t-EE"/>
        </a:p>
      </c:txPr>
    </c:title>
    <c:autoTitleDeleted val="0"/>
    <c:plotArea>
      <c:layout/>
      <c:lineChart>
        <c:grouping val="standard"/>
        <c:varyColors val="0"/>
        <c:ser>
          <c:idx val="0"/>
          <c:order val="0"/>
          <c:tx>
            <c:strRef>
              <c:f>'Sub-Annual Gas consump. Estonia'!$A$22</c:f>
              <c:strCache>
                <c:ptCount val="1"/>
                <c:pt idx="0">
                  <c:v>Estonia</c:v>
                </c:pt>
              </c:strCache>
            </c:strRef>
          </c:tx>
          <c:spPr>
            <a:ln w="28575" cap="rnd">
              <a:solidFill>
                <a:schemeClr val="accent1"/>
              </a:solidFill>
              <a:round/>
            </a:ln>
            <a:effectLst/>
          </c:spPr>
          <c:marker>
            <c:symbol val="none"/>
          </c:marker>
          <c:cat>
            <c:strRef>
              <c:f>'Sub-Annual Gas consump. Estonia'!$B$21:$M$21</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'Sub-Annual Gas consump. Estonia'!$B$22:$M$22</c:f>
              <c:numCache>
                <c:formatCode>0%</c:formatCode>
                <c:ptCount val="12"/>
                <c:pt idx="0">
                  <c:v>0.14944023298901657</c:v>
                </c:pt>
                <c:pt idx="1">
                  <c:v>0.10723840958355031</c:v>
                </c:pt>
                <c:pt idx="2">
                  <c:v>0.19679356283074395</c:v>
                </c:pt>
                <c:pt idx="3">
                  <c:v>6.7475349362428702E-2</c:v>
                </c:pt>
                <c:pt idx="4">
                  <c:v>5.2142683067123594E-2</c:v>
                </c:pt>
                <c:pt idx="5">
                  <c:v>3.2287453529347664E-2</c:v>
                </c:pt>
                <c:pt idx="6">
                  <c:v>3.4829148451785565E-2</c:v>
                </c:pt>
                <c:pt idx="7">
                  <c:v>3.8697224778696762E-2</c:v>
                </c:pt>
                <c:pt idx="8">
                  <c:v>4.7473858365928386E-2</c:v>
                </c:pt>
                <c:pt idx="9">
                  <c:v>7.275173621622931E-2</c:v>
                </c:pt>
                <c:pt idx="10">
                  <c:v>9.0704809939573014E-2</c:v>
                </c:pt>
                <c:pt idx="11">
                  <c:v>0.11016553088557625</c:v>
                </c:pt>
              </c:numCache>
            </c:numRef>
          </c:val>
          <c:smooth val="0"/>
          <c:extLst>
            <c:ext xmlns:c16="http://schemas.microsoft.com/office/drawing/2014/chart" uri="{C3380CC4-5D6E-409C-BE32-E72D297353CC}">
              <c16:uniqueId val="{00000000-EF1F-4721-B34A-1B2C6AE1E11A}"/>
            </c:ext>
          </c:extLst>
        </c:ser>
        <c:ser>
          <c:idx val="1"/>
          <c:order val="1"/>
          <c:tx>
            <c:strRef>
              <c:f>'Sub-Annual Gas consump. Estonia'!$A$23</c:f>
              <c:strCache>
                <c:ptCount val="1"/>
                <c:pt idx="0">
                  <c:v>Latvia</c:v>
                </c:pt>
              </c:strCache>
            </c:strRef>
          </c:tx>
          <c:spPr>
            <a:ln w="28575" cap="rnd">
              <a:solidFill>
                <a:schemeClr val="accent2"/>
              </a:solidFill>
              <a:round/>
            </a:ln>
            <a:effectLst/>
          </c:spPr>
          <c:marker>
            <c:symbol val="circle"/>
            <c:size val="8"/>
            <c:spPr>
              <a:solidFill>
                <a:schemeClr val="accent2"/>
              </a:solidFill>
              <a:ln w="9525">
                <a:noFill/>
              </a:ln>
              <a:effectLst/>
            </c:spPr>
          </c:marker>
          <c:cat>
            <c:strRef>
              <c:f>'Sub-Annual Gas consump. Estonia'!$B$21:$M$21</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'Sub-Annual Gas consump. Estonia'!$B$23:$M$23</c:f>
              <c:numCache>
                <c:formatCode>0%</c:formatCode>
                <c:ptCount val="12"/>
                <c:pt idx="0">
                  <c:v>0.12715432193708623</c:v>
                </c:pt>
                <c:pt idx="1">
                  <c:v>0.12299906144416201</c:v>
                </c:pt>
                <c:pt idx="2">
                  <c:v>0.11022808304461701</c:v>
                </c:pt>
                <c:pt idx="3">
                  <c:v>9.3783737511774323E-2</c:v>
                </c:pt>
                <c:pt idx="4">
                  <c:v>8.024588051567369E-2</c:v>
                </c:pt>
                <c:pt idx="5">
                  <c:v>7.4409936841441066E-2</c:v>
                </c:pt>
                <c:pt idx="6">
                  <c:v>5.1389173100719734E-2</c:v>
                </c:pt>
                <c:pt idx="7">
                  <c:v>4.7433818471241417E-2</c:v>
                </c:pt>
                <c:pt idx="8">
                  <c:v>5.9666040515728908E-2</c:v>
                </c:pt>
                <c:pt idx="9">
                  <c:v>6.2569363891072538E-2</c:v>
                </c:pt>
                <c:pt idx="10">
                  <c:v>6.8862698391222443E-2</c:v>
                </c:pt>
                <c:pt idx="11">
                  <c:v>0.10125788433526045</c:v>
                </c:pt>
              </c:numCache>
            </c:numRef>
          </c:val>
          <c:smooth val="0"/>
          <c:extLst>
            <c:ext xmlns:c16="http://schemas.microsoft.com/office/drawing/2014/chart" uri="{C3380CC4-5D6E-409C-BE32-E72D297353CC}">
              <c16:uniqueId val="{00000001-EF1F-4721-B34A-1B2C6AE1E11A}"/>
            </c:ext>
          </c:extLst>
        </c:ser>
        <c:ser>
          <c:idx val="2"/>
          <c:order val="2"/>
          <c:tx>
            <c:strRef>
              <c:f>'Sub-Annual Gas consump. Estonia'!$A$24</c:f>
              <c:strCache>
                <c:ptCount val="1"/>
                <c:pt idx="0">
                  <c:v>Lithuania</c:v>
                </c:pt>
              </c:strCache>
            </c:strRef>
          </c:tx>
          <c:spPr>
            <a:ln w="28575" cap="rnd">
              <a:solidFill>
                <a:schemeClr val="accent3"/>
              </a:solidFill>
              <a:round/>
            </a:ln>
            <a:effectLst/>
          </c:spPr>
          <c:marker>
            <c:symbol val="none"/>
          </c:marker>
          <c:cat>
            <c:strRef>
              <c:f>'Sub-Annual Gas consump. Estonia'!$B$21:$M$21</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'Sub-Annual Gas consump. Estonia'!$B$24:$M$24</c:f>
              <c:numCache>
                <c:formatCode>0%</c:formatCode>
                <c:ptCount val="12"/>
                <c:pt idx="0">
                  <c:v>0.12715432193708623</c:v>
                </c:pt>
                <c:pt idx="1">
                  <c:v>0.12299906144416201</c:v>
                </c:pt>
                <c:pt idx="2">
                  <c:v>0.11022808304461701</c:v>
                </c:pt>
                <c:pt idx="3">
                  <c:v>9.3783737511774323E-2</c:v>
                </c:pt>
                <c:pt idx="4">
                  <c:v>8.024588051567369E-2</c:v>
                </c:pt>
                <c:pt idx="5">
                  <c:v>7.4409936841441066E-2</c:v>
                </c:pt>
                <c:pt idx="6">
                  <c:v>5.1389173100719734E-2</c:v>
                </c:pt>
                <c:pt idx="7">
                  <c:v>4.7433818471241417E-2</c:v>
                </c:pt>
                <c:pt idx="8">
                  <c:v>5.9666040515728908E-2</c:v>
                </c:pt>
                <c:pt idx="9">
                  <c:v>6.2569363891072538E-2</c:v>
                </c:pt>
                <c:pt idx="10">
                  <c:v>6.8862698391222443E-2</c:v>
                </c:pt>
                <c:pt idx="11">
                  <c:v>0.10125788433526045</c:v>
                </c:pt>
              </c:numCache>
            </c:numRef>
          </c:val>
          <c:smooth val="0"/>
          <c:extLst>
            <c:ext xmlns:c16="http://schemas.microsoft.com/office/drawing/2014/chart" uri="{C3380CC4-5D6E-409C-BE32-E72D297353CC}">
              <c16:uniqueId val="{00000002-EF1F-4721-B34A-1B2C6AE1E11A}"/>
            </c:ext>
          </c:extLst>
        </c:ser>
        <c:ser>
          <c:idx val="3"/>
          <c:order val="3"/>
          <c:tx>
            <c:strRef>
              <c:f>'Sub-Annual Gas consump. Estonia'!$A$25</c:f>
              <c:strCache>
                <c:ptCount val="1"/>
                <c:pt idx="0">
                  <c:v>Finland</c:v>
                </c:pt>
              </c:strCache>
            </c:strRef>
          </c:tx>
          <c:spPr>
            <a:ln w="28575" cap="rnd">
              <a:solidFill>
                <a:schemeClr val="accent4"/>
              </a:solidFill>
              <a:round/>
            </a:ln>
            <a:effectLst/>
          </c:spPr>
          <c:marker>
            <c:symbol val="none"/>
          </c:marker>
          <c:cat>
            <c:strRef>
              <c:f>'Sub-Annual Gas consump. Estonia'!$B$21:$M$21</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'Sub-Annual Gas consump. Estonia'!$B$25:$M$25</c:f>
              <c:numCache>
                <c:formatCode>0%</c:formatCode>
                <c:ptCount val="12"/>
                <c:pt idx="0">
                  <c:v>0.15187733046200477</c:v>
                </c:pt>
                <c:pt idx="1">
                  <c:v>0.14896612231062192</c:v>
                </c:pt>
                <c:pt idx="2">
                  <c:v>0.11905644952244225</c:v>
                </c:pt>
                <c:pt idx="3">
                  <c:v>7.6401268170126227E-2</c:v>
                </c:pt>
                <c:pt idx="4">
                  <c:v>4.2384000319036511E-2</c:v>
                </c:pt>
                <c:pt idx="5">
                  <c:v>5.2314011684712183E-2</c:v>
                </c:pt>
                <c:pt idx="6">
                  <c:v>5.7342824669498117E-2</c:v>
                </c:pt>
                <c:pt idx="7">
                  <c:v>6.069270802177424E-2</c:v>
                </c:pt>
                <c:pt idx="8">
                  <c:v>6.1705648940200607E-2</c:v>
                </c:pt>
                <c:pt idx="9">
                  <c:v>5.6736655300991021E-2</c:v>
                </c:pt>
                <c:pt idx="10">
                  <c:v>6.2555083647384907E-2</c:v>
                </c:pt>
                <c:pt idx="11">
                  <c:v>0.10996789695120737</c:v>
                </c:pt>
              </c:numCache>
            </c:numRef>
          </c:val>
          <c:smooth val="0"/>
          <c:extLst>
            <c:ext xmlns:c16="http://schemas.microsoft.com/office/drawing/2014/chart" uri="{C3380CC4-5D6E-409C-BE32-E72D297353CC}">
              <c16:uniqueId val="{00000003-EF1F-4721-B34A-1B2C6AE1E11A}"/>
            </c:ext>
          </c:extLst>
        </c:ser>
        <c:dLbls>
          <c:showLegendKey val="0"/>
          <c:showVal val="0"/>
          <c:showCatName val="0"/>
          <c:showSerName val="0"/>
          <c:showPercent val="0"/>
          <c:showBubbleSize val="0"/>
        </c:dLbls>
        <c:smooth val="0"/>
        <c:axId val="1625570896"/>
        <c:axId val="1625571312"/>
      </c:lineChart>
      <c:catAx>
        <c:axId val="1625570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1625571312"/>
        <c:crosses val="autoZero"/>
        <c:auto val="1"/>
        <c:lblAlgn val="ctr"/>
        <c:lblOffset val="100"/>
        <c:noMultiLvlLbl val="0"/>
      </c:catAx>
      <c:valAx>
        <c:axId val="1625571312"/>
        <c:scaling>
          <c:orientation val="minMax"/>
          <c:max val="0.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the annual consumption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1625570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Sub-Annual Charging/Discharging rates (TWh) of IUGS facility 2021 - Latvia</a:t>
            </a:r>
          </a:p>
        </c:rich>
      </c:tx>
      <c:layout>
        <c:manualLayout>
          <c:xMode val="edge"/>
          <c:yMode val="edge"/>
          <c:x val="0.18390266841644795"/>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t-EE"/>
        </a:p>
      </c:txPr>
    </c:title>
    <c:autoTitleDeleted val="0"/>
    <c:plotArea>
      <c:layout/>
      <c:barChart>
        <c:barDir val="col"/>
        <c:grouping val="clustered"/>
        <c:varyColors val="0"/>
        <c:ser>
          <c:idx val="0"/>
          <c:order val="0"/>
          <c:tx>
            <c:strRef>
              <c:f>'Gas Storage'!$D$27</c:f>
              <c:strCache>
                <c:ptCount val="1"/>
                <c:pt idx="0">
                  <c:v>Injection</c:v>
                </c:pt>
              </c:strCache>
            </c:strRef>
          </c:tx>
          <c:spPr>
            <a:solidFill>
              <a:schemeClr val="accent1"/>
            </a:solidFill>
            <a:ln>
              <a:noFill/>
            </a:ln>
            <a:effectLst/>
          </c:spPr>
          <c:invertIfNegative val="0"/>
          <c:cat>
            <c:strRef>
              <c:f>'Gas Storage'!$C$28:$C$39</c:f>
              <c:strCache>
                <c:ptCount val="12"/>
                <c:pt idx="0">
                  <c:v>Jan </c:v>
                </c:pt>
                <c:pt idx="1">
                  <c:v>Feb</c:v>
                </c:pt>
                <c:pt idx="2">
                  <c:v>Mar</c:v>
                </c:pt>
                <c:pt idx="3">
                  <c:v>Apr</c:v>
                </c:pt>
                <c:pt idx="4">
                  <c:v>May</c:v>
                </c:pt>
                <c:pt idx="5">
                  <c:v>June</c:v>
                </c:pt>
                <c:pt idx="6">
                  <c:v>July</c:v>
                </c:pt>
                <c:pt idx="7">
                  <c:v>Aug</c:v>
                </c:pt>
                <c:pt idx="8">
                  <c:v>Sept</c:v>
                </c:pt>
                <c:pt idx="9">
                  <c:v>Oct</c:v>
                </c:pt>
                <c:pt idx="10">
                  <c:v>Nov</c:v>
                </c:pt>
                <c:pt idx="11">
                  <c:v>Dec</c:v>
                </c:pt>
              </c:strCache>
            </c:strRef>
          </c:cat>
          <c:val>
            <c:numRef>
              <c:f>'Gas Storage'!$D$28:$D$39</c:f>
              <c:numCache>
                <c:formatCode>General</c:formatCode>
                <c:ptCount val="12"/>
                <c:pt idx="0">
                  <c:v>0</c:v>
                </c:pt>
                <c:pt idx="1">
                  <c:v>0</c:v>
                </c:pt>
                <c:pt idx="2">
                  <c:v>0</c:v>
                </c:pt>
                <c:pt idx="3">
                  <c:v>0</c:v>
                </c:pt>
                <c:pt idx="4">
                  <c:v>3.3886101934500008</c:v>
                </c:pt>
                <c:pt idx="5">
                  <c:v>2.9040678206000003</c:v>
                </c:pt>
                <c:pt idx="6">
                  <c:v>3.4367031069500005</c:v>
                </c:pt>
                <c:pt idx="7">
                  <c:v>2.5449893499000003</c:v>
                </c:pt>
                <c:pt idx="8">
                  <c:v>0.46199114650000006</c:v>
                </c:pt>
                <c:pt idx="9">
                  <c:v>0.33984378455000008</c:v>
                </c:pt>
                <c:pt idx="10">
                  <c:v>0</c:v>
                </c:pt>
                <c:pt idx="11">
                  <c:v>0</c:v>
                </c:pt>
              </c:numCache>
            </c:numRef>
          </c:val>
          <c:extLst>
            <c:ext xmlns:c16="http://schemas.microsoft.com/office/drawing/2014/chart" uri="{C3380CC4-5D6E-409C-BE32-E72D297353CC}">
              <c16:uniqueId val="{00000000-9D86-4EB1-AAD4-9737BEF961DE}"/>
            </c:ext>
          </c:extLst>
        </c:ser>
        <c:ser>
          <c:idx val="1"/>
          <c:order val="1"/>
          <c:tx>
            <c:strRef>
              <c:f>'Gas Storage'!$E$27</c:f>
              <c:strCache>
                <c:ptCount val="1"/>
                <c:pt idx="0">
                  <c:v>Withdrawn</c:v>
                </c:pt>
              </c:strCache>
            </c:strRef>
          </c:tx>
          <c:spPr>
            <a:solidFill>
              <a:schemeClr val="accent2"/>
            </a:solidFill>
            <a:ln>
              <a:noFill/>
            </a:ln>
            <a:effectLst/>
          </c:spPr>
          <c:invertIfNegative val="0"/>
          <c:cat>
            <c:strRef>
              <c:f>'Gas Storage'!$C$28:$C$39</c:f>
              <c:strCache>
                <c:ptCount val="12"/>
                <c:pt idx="0">
                  <c:v>Jan </c:v>
                </c:pt>
                <c:pt idx="1">
                  <c:v>Feb</c:v>
                </c:pt>
                <c:pt idx="2">
                  <c:v>Mar</c:v>
                </c:pt>
                <c:pt idx="3">
                  <c:v>Apr</c:v>
                </c:pt>
                <c:pt idx="4">
                  <c:v>May</c:v>
                </c:pt>
                <c:pt idx="5">
                  <c:v>June</c:v>
                </c:pt>
                <c:pt idx="6">
                  <c:v>July</c:v>
                </c:pt>
                <c:pt idx="7">
                  <c:v>Aug</c:v>
                </c:pt>
                <c:pt idx="8">
                  <c:v>Sept</c:v>
                </c:pt>
                <c:pt idx="9">
                  <c:v>Oct</c:v>
                </c:pt>
                <c:pt idx="10">
                  <c:v>Nov</c:v>
                </c:pt>
                <c:pt idx="11">
                  <c:v>Dec</c:v>
                </c:pt>
              </c:strCache>
            </c:strRef>
          </c:cat>
          <c:val>
            <c:numRef>
              <c:f>'Gas Storage'!$E$28:$E$39</c:f>
              <c:numCache>
                <c:formatCode>General</c:formatCode>
                <c:ptCount val="12"/>
                <c:pt idx="0">
                  <c:v>-3.8832591814500002</c:v>
                </c:pt>
                <c:pt idx="1">
                  <c:v>-4.5686620969999998</c:v>
                </c:pt>
                <c:pt idx="2">
                  <c:v>-3.0763082072499999</c:v>
                </c:pt>
                <c:pt idx="3">
                  <c:v>-0.56227468844999995</c:v>
                </c:pt>
                <c:pt idx="4">
                  <c:v>0</c:v>
                </c:pt>
                <c:pt idx="5">
                  <c:v>0</c:v>
                </c:pt>
                <c:pt idx="6">
                  <c:v>0</c:v>
                </c:pt>
                <c:pt idx="7">
                  <c:v>-9.0491612200000002E-2</c:v>
                </c:pt>
                <c:pt idx="8">
                  <c:v>-0.15420841104999999</c:v>
                </c:pt>
                <c:pt idx="9">
                  <c:v>-0.65643785889999995</c:v>
                </c:pt>
                <c:pt idx="10">
                  <c:v>-2.5235850246</c:v>
                </c:pt>
                <c:pt idx="11">
                  <c:v>-2.4327336152000001</c:v>
                </c:pt>
              </c:numCache>
            </c:numRef>
          </c:val>
          <c:extLst>
            <c:ext xmlns:c16="http://schemas.microsoft.com/office/drawing/2014/chart" uri="{C3380CC4-5D6E-409C-BE32-E72D297353CC}">
              <c16:uniqueId val="{00000001-9D86-4EB1-AAD4-9737BEF961DE}"/>
            </c:ext>
          </c:extLst>
        </c:ser>
        <c:dLbls>
          <c:showLegendKey val="0"/>
          <c:showVal val="0"/>
          <c:showCatName val="0"/>
          <c:showSerName val="0"/>
          <c:showPercent val="0"/>
          <c:showBubbleSize val="0"/>
        </c:dLbls>
        <c:gapWidth val="219"/>
        <c:overlap val="-27"/>
        <c:axId val="297645775"/>
        <c:axId val="297644527"/>
      </c:barChart>
      <c:catAx>
        <c:axId val="2976457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297644527"/>
        <c:crosses val="autoZero"/>
        <c:auto val="1"/>
        <c:lblAlgn val="ctr"/>
        <c:lblOffset val="100"/>
        <c:noMultiLvlLbl val="0"/>
      </c:catAx>
      <c:valAx>
        <c:axId val="29764452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2976457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2"/>
                </a:solidFill>
                <a:latin typeface="Trebuchet MS" panose="020B0603020202020204" pitchFamily="34" charset="0"/>
                <a:ea typeface="+mn-ea"/>
                <a:cs typeface="+mn-cs"/>
              </a:defRPr>
            </a:pPr>
            <a:r>
              <a:rPr lang="en-US"/>
              <a:t>EU ETS Price projections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2"/>
              </a:solidFill>
              <a:latin typeface="Trebuchet MS" panose="020B0603020202020204" pitchFamily="34" charset="0"/>
              <a:ea typeface="+mn-ea"/>
              <a:cs typeface="+mn-cs"/>
            </a:defRPr>
          </a:pPr>
          <a:endParaRPr lang="et-EE"/>
        </a:p>
      </c:txPr>
    </c:title>
    <c:autoTitleDeleted val="0"/>
    <c:plotArea>
      <c:layout/>
      <c:lineChart>
        <c:grouping val="standard"/>
        <c:varyColors val="0"/>
        <c:ser>
          <c:idx val="0"/>
          <c:order val="0"/>
          <c:tx>
            <c:strRef>
              <c:f>'EU ETS price'!$G$13</c:f>
              <c:strCache>
                <c:ptCount val="1"/>
                <c:pt idx="0">
                  <c:v>S&amp;P Global 1</c:v>
                </c:pt>
              </c:strCache>
            </c:strRef>
          </c:tx>
          <c:spPr>
            <a:ln w="28575" cap="rnd">
              <a:solidFill>
                <a:schemeClr val="accent1"/>
              </a:solidFill>
              <a:round/>
            </a:ln>
            <a:effectLst/>
          </c:spPr>
          <c:marker>
            <c:symbol val="none"/>
          </c:marker>
          <c:cat>
            <c:numRef>
              <c:f>'EU ETS price'!$H$12:$AQ$12</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'EU ETS price'!$H$13:$AQ$13</c:f>
              <c:numCache>
                <c:formatCode>0.00</c:formatCode>
                <c:ptCount val="36"/>
                <c:pt idx="0">
                  <c:v>8.774160092372087</c:v>
                </c:pt>
                <c:pt idx="1">
                  <c:v>6.0919280832558176</c:v>
                </c:pt>
                <c:pt idx="2">
                  <c:v>6.4445888097906963</c:v>
                </c:pt>
                <c:pt idx="3">
                  <c:v>17.029576497488367</c:v>
                </c:pt>
                <c:pt idx="4">
                  <c:v>25.951442567543385</c:v>
                </c:pt>
                <c:pt idx="5">
                  <c:v>25.505504247104248</c:v>
                </c:pt>
                <c:pt idx="6">
                  <c:v>53.651660231660237</c:v>
                </c:pt>
                <c:pt idx="7">
                  <c:v>83.249463087248316</c:v>
                </c:pt>
                <c:pt idx="8">
                  <c:v>85.45</c:v>
                </c:pt>
                <c:pt idx="9">
                  <c:v>85.45</c:v>
                </c:pt>
                <c:pt idx="10">
                  <c:v>85.45</c:v>
                </c:pt>
                <c:pt idx="11">
                  <c:v>99.63</c:v>
                </c:pt>
                <c:pt idx="12">
                  <c:v>99.63</c:v>
                </c:pt>
                <c:pt idx="13">
                  <c:v>99.63</c:v>
                </c:pt>
                <c:pt idx="14">
                  <c:v>99.63</c:v>
                </c:pt>
                <c:pt idx="15">
                  <c:v>99.63</c:v>
                </c:pt>
                <c:pt idx="16">
                  <c:v>102.23649999999999</c:v>
                </c:pt>
                <c:pt idx="17">
                  <c:v>104.84299999999999</c:v>
                </c:pt>
                <c:pt idx="18">
                  <c:v>107.44949999999999</c:v>
                </c:pt>
                <c:pt idx="19">
                  <c:v>110.05599999999998</c:v>
                </c:pt>
                <c:pt idx="20">
                  <c:v>112.66249999999998</c:v>
                </c:pt>
                <c:pt idx="21">
                  <c:v>115.26899999999998</c:v>
                </c:pt>
                <c:pt idx="22">
                  <c:v>117.87549999999997</c:v>
                </c:pt>
                <c:pt idx="23">
                  <c:v>120.48199999999997</c:v>
                </c:pt>
                <c:pt idx="24">
                  <c:v>123.08849999999997</c:v>
                </c:pt>
                <c:pt idx="25">
                  <c:v>125.69499999999996</c:v>
                </c:pt>
                <c:pt idx="26">
                  <c:v>128.30149999999998</c:v>
                </c:pt>
                <c:pt idx="27">
                  <c:v>130.90799999999999</c:v>
                </c:pt>
                <c:pt idx="28">
                  <c:v>133.5145</c:v>
                </c:pt>
                <c:pt idx="29">
                  <c:v>136.12100000000001</c:v>
                </c:pt>
                <c:pt idx="30">
                  <c:v>138.72750000000002</c:v>
                </c:pt>
                <c:pt idx="31">
                  <c:v>141.33400000000003</c:v>
                </c:pt>
                <c:pt idx="32">
                  <c:v>143.94050000000004</c:v>
                </c:pt>
                <c:pt idx="33">
                  <c:v>146.54700000000005</c:v>
                </c:pt>
                <c:pt idx="34">
                  <c:v>149.15350000000007</c:v>
                </c:pt>
                <c:pt idx="35">
                  <c:v>151.76</c:v>
                </c:pt>
              </c:numCache>
            </c:numRef>
          </c:val>
          <c:smooth val="0"/>
          <c:extLst>
            <c:ext xmlns:c16="http://schemas.microsoft.com/office/drawing/2014/chart" uri="{C3380CC4-5D6E-409C-BE32-E72D297353CC}">
              <c16:uniqueId val="{00000000-7972-4795-BA96-EB814B0B912A}"/>
            </c:ext>
          </c:extLst>
        </c:ser>
        <c:ser>
          <c:idx val="1"/>
          <c:order val="1"/>
          <c:tx>
            <c:strRef>
              <c:f>'EU ETS price'!$G$14</c:f>
              <c:strCache>
                <c:ptCount val="1"/>
                <c:pt idx="0">
                  <c:v>S&amp;P Global 2</c:v>
                </c:pt>
              </c:strCache>
            </c:strRef>
          </c:tx>
          <c:spPr>
            <a:ln w="28575" cap="rnd">
              <a:solidFill>
                <a:schemeClr val="accent2"/>
              </a:solidFill>
              <a:round/>
            </a:ln>
            <a:effectLst/>
          </c:spPr>
          <c:marker>
            <c:symbol val="none"/>
          </c:marker>
          <c:cat>
            <c:numRef>
              <c:f>'EU ETS price'!$H$12:$AQ$12</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'EU ETS price'!$H$14:$AQ$14</c:f>
              <c:numCache>
                <c:formatCode>0.00</c:formatCode>
                <c:ptCount val="36"/>
                <c:pt idx="0">
                  <c:v>8.774160092372087</c:v>
                </c:pt>
                <c:pt idx="1">
                  <c:v>6.0919280832558176</c:v>
                </c:pt>
                <c:pt idx="2">
                  <c:v>6.4445888097906963</c:v>
                </c:pt>
                <c:pt idx="3">
                  <c:v>17.029576497488367</c:v>
                </c:pt>
                <c:pt idx="4">
                  <c:v>25.951442567543385</c:v>
                </c:pt>
                <c:pt idx="5">
                  <c:v>25.505504247104248</c:v>
                </c:pt>
                <c:pt idx="6">
                  <c:v>53.651660231660237</c:v>
                </c:pt>
                <c:pt idx="7">
                  <c:v>83.249463087248316</c:v>
                </c:pt>
                <c:pt idx="8">
                  <c:v>85.45</c:v>
                </c:pt>
                <c:pt idx="9">
                  <c:v>85.45</c:v>
                </c:pt>
                <c:pt idx="10">
                  <c:v>85.45</c:v>
                </c:pt>
                <c:pt idx="11">
                  <c:v>99.63</c:v>
                </c:pt>
                <c:pt idx="12">
                  <c:v>99.63</c:v>
                </c:pt>
                <c:pt idx="13">
                  <c:v>99.63</c:v>
                </c:pt>
                <c:pt idx="14">
                  <c:v>99.63</c:v>
                </c:pt>
                <c:pt idx="15">
                  <c:v>99.63</c:v>
                </c:pt>
                <c:pt idx="16">
                  <c:v>104.67349999999999</c:v>
                </c:pt>
                <c:pt idx="17">
                  <c:v>109.71699999999998</c:v>
                </c:pt>
                <c:pt idx="18">
                  <c:v>114.76049999999998</c:v>
                </c:pt>
                <c:pt idx="19">
                  <c:v>119.80399999999997</c:v>
                </c:pt>
                <c:pt idx="20">
                  <c:v>124.84749999999997</c:v>
                </c:pt>
                <c:pt idx="21">
                  <c:v>129.89099999999996</c:v>
                </c:pt>
                <c:pt idx="22">
                  <c:v>134.93449999999996</c:v>
                </c:pt>
                <c:pt idx="23">
                  <c:v>139.97799999999995</c:v>
                </c:pt>
                <c:pt idx="24">
                  <c:v>145.02149999999995</c:v>
                </c:pt>
                <c:pt idx="25">
                  <c:v>150.06499999999994</c:v>
                </c:pt>
                <c:pt idx="26">
                  <c:v>155.10849999999994</c:v>
                </c:pt>
                <c:pt idx="27">
                  <c:v>160.15199999999993</c:v>
                </c:pt>
                <c:pt idx="28">
                  <c:v>165.19549999999992</c:v>
                </c:pt>
                <c:pt idx="29">
                  <c:v>170.23899999999992</c:v>
                </c:pt>
                <c:pt idx="30">
                  <c:v>175.28249999999991</c:v>
                </c:pt>
                <c:pt idx="31">
                  <c:v>180.32599999999991</c:v>
                </c:pt>
                <c:pt idx="32">
                  <c:v>185.3694999999999</c:v>
                </c:pt>
                <c:pt idx="33">
                  <c:v>190.4129999999999</c:v>
                </c:pt>
                <c:pt idx="34">
                  <c:v>195.45649999999989</c:v>
                </c:pt>
                <c:pt idx="35" formatCode="General">
                  <c:v>200.5</c:v>
                </c:pt>
              </c:numCache>
            </c:numRef>
          </c:val>
          <c:smooth val="0"/>
          <c:extLst>
            <c:ext xmlns:c16="http://schemas.microsoft.com/office/drawing/2014/chart" uri="{C3380CC4-5D6E-409C-BE32-E72D297353CC}">
              <c16:uniqueId val="{00000001-7972-4795-BA96-EB814B0B912A}"/>
            </c:ext>
          </c:extLst>
        </c:ser>
        <c:ser>
          <c:idx val="2"/>
          <c:order val="2"/>
          <c:tx>
            <c:strRef>
              <c:f>'EU ETS price'!$G$15</c:f>
              <c:strCache>
                <c:ptCount val="1"/>
                <c:pt idx="0">
                  <c:v>Reuters</c:v>
                </c:pt>
              </c:strCache>
            </c:strRef>
          </c:tx>
          <c:spPr>
            <a:ln w="28575" cap="rnd">
              <a:solidFill>
                <a:schemeClr val="accent3"/>
              </a:solidFill>
              <a:round/>
            </a:ln>
            <a:effectLst/>
          </c:spPr>
          <c:marker>
            <c:symbol val="none"/>
          </c:marker>
          <c:cat>
            <c:numRef>
              <c:f>'EU ETS price'!$H$12:$AQ$12</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'EU ETS price'!$H$15:$AQ$15</c:f>
              <c:numCache>
                <c:formatCode>0.00</c:formatCode>
                <c:ptCount val="36"/>
                <c:pt idx="0">
                  <c:v>8.774160092372087</c:v>
                </c:pt>
                <c:pt idx="1">
                  <c:v>6.0919280832558176</c:v>
                </c:pt>
                <c:pt idx="2">
                  <c:v>6.4445888097906963</c:v>
                </c:pt>
                <c:pt idx="3">
                  <c:v>17.029576497488367</c:v>
                </c:pt>
                <c:pt idx="4">
                  <c:v>25.951442567543385</c:v>
                </c:pt>
                <c:pt idx="5">
                  <c:v>25.505504247104248</c:v>
                </c:pt>
                <c:pt idx="6">
                  <c:v>53.651660231660237</c:v>
                </c:pt>
                <c:pt idx="7">
                  <c:v>85.22</c:v>
                </c:pt>
                <c:pt idx="8">
                  <c:v>94.23</c:v>
                </c:pt>
                <c:pt idx="9">
                  <c:v>97.9</c:v>
                </c:pt>
                <c:pt idx="10">
                  <c:v>101.816</c:v>
                </c:pt>
                <c:pt idx="11">
                  <c:v>105.88864000000001</c:v>
                </c:pt>
                <c:pt idx="12">
                  <c:v>110.1241856</c:v>
                </c:pt>
                <c:pt idx="13">
                  <c:v>114.52915302400001</c:v>
                </c:pt>
                <c:pt idx="14">
                  <c:v>119.11031914496002</c:v>
                </c:pt>
                <c:pt idx="15">
                  <c:v>123.87473191075841</c:v>
                </c:pt>
                <c:pt idx="16">
                  <c:v>128.82972118718874</c:v>
                </c:pt>
                <c:pt idx="17">
                  <c:v>133.98291003467628</c:v>
                </c:pt>
                <c:pt idx="18">
                  <c:v>139.34222643606333</c:v>
                </c:pt>
                <c:pt idx="19">
                  <c:v>144.91591549350585</c:v>
                </c:pt>
                <c:pt idx="20">
                  <c:v>150.71255211324609</c:v>
                </c:pt>
                <c:pt idx="21">
                  <c:v>156.74105419777592</c:v>
                </c:pt>
                <c:pt idx="22">
                  <c:v>163.01069636568695</c:v>
                </c:pt>
                <c:pt idx="23">
                  <c:v>169.53112422031444</c:v>
                </c:pt>
                <c:pt idx="24">
                  <c:v>176.31236918912703</c:v>
                </c:pt>
                <c:pt idx="25">
                  <c:v>183.36486395669212</c:v>
                </c:pt>
                <c:pt idx="26">
                  <c:v>190.69945851495982</c:v>
                </c:pt>
                <c:pt idx="27">
                  <c:v>198.3274368555582</c:v>
                </c:pt>
                <c:pt idx="28">
                  <c:v>206.26053432978054</c:v>
                </c:pt>
                <c:pt idx="29">
                  <c:v>214.51095570297176</c:v>
                </c:pt>
                <c:pt idx="30">
                  <c:v>223.09139393109064</c:v>
                </c:pt>
                <c:pt idx="31">
                  <c:v>232.01504968833427</c:v>
                </c:pt>
                <c:pt idx="32">
                  <c:v>241.29565167586765</c:v>
                </c:pt>
                <c:pt idx="33">
                  <c:v>250.94747774290235</c:v>
                </c:pt>
                <c:pt idx="34">
                  <c:v>260.98537685261846</c:v>
                </c:pt>
                <c:pt idx="35">
                  <c:v>271.42479192672317</c:v>
                </c:pt>
              </c:numCache>
            </c:numRef>
          </c:val>
          <c:smooth val="0"/>
          <c:extLst>
            <c:ext xmlns:c16="http://schemas.microsoft.com/office/drawing/2014/chart" uri="{C3380CC4-5D6E-409C-BE32-E72D297353CC}">
              <c16:uniqueId val="{00000002-7972-4795-BA96-EB814B0B912A}"/>
            </c:ext>
          </c:extLst>
        </c:ser>
        <c:dLbls>
          <c:showLegendKey val="0"/>
          <c:showVal val="0"/>
          <c:showCatName val="0"/>
          <c:showSerName val="0"/>
          <c:showPercent val="0"/>
          <c:showBubbleSize val="0"/>
        </c:dLbls>
        <c:smooth val="0"/>
        <c:axId val="300379648"/>
        <c:axId val="300377984"/>
      </c:lineChart>
      <c:catAx>
        <c:axId val="300379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Trebuchet MS" panose="020B0603020202020204" pitchFamily="34" charset="0"/>
                <a:ea typeface="+mn-ea"/>
                <a:cs typeface="+mn-cs"/>
              </a:defRPr>
            </a:pPr>
            <a:endParaRPr lang="et-EE"/>
          </a:p>
        </c:txPr>
        <c:crossAx val="300377984"/>
        <c:crosses val="autoZero"/>
        <c:auto val="1"/>
        <c:lblAlgn val="ctr"/>
        <c:lblOffset val="100"/>
        <c:noMultiLvlLbl val="0"/>
      </c:catAx>
      <c:valAx>
        <c:axId val="300377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2"/>
                    </a:solidFill>
                    <a:latin typeface="Trebuchet MS" panose="020B0603020202020204" pitchFamily="34" charset="0"/>
                    <a:ea typeface="+mn-ea"/>
                    <a:cs typeface="+mn-cs"/>
                  </a:defRPr>
                </a:pPr>
                <a:r>
                  <a:rPr lang="en-GB"/>
                  <a:t>EURO/ton CO2</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Trebuchet MS" panose="020B0603020202020204" pitchFamily="34" charset="0"/>
                  <a:ea typeface="+mn-ea"/>
                  <a:cs typeface="+mn-cs"/>
                </a:defRPr>
              </a:pPr>
              <a:endParaRPr lang="et-E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Trebuchet MS" panose="020B0603020202020204" pitchFamily="34" charset="0"/>
                <a:ea typeface="+mn-ea"/>
                <a:cs typeface="+mn-cs"/>
              </a:defRPr>
            </a:pPr>
            <a:endParaRPr lang="et-EE"/>
          </a:p>
        </c:txPr>
        <c:crossAx val="300379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Trebuchet MS" panose="020B0603020202020204" pitchFamily="34" charset="0"/>
              <a:ea typeface="+mn-ea"/>
              <a:cs typeface="+mn-cs"/>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2"/>
          </a:solidFill>
          <a:latin typeface="Trebuchet MS" panose="020B0603020202020204" pitchFamily="34" charset="0"/>
        </a:defRPr>
      </a:pPr>
      <a:endParaRPr lang="et-E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LCOE projections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t-EE"/>
        </a:p>
      </c:txPr>
    </c:title>
    <c:autoTitleDeleted val="0"/>
    <c:plotArea>
      <c:layout/>
      <c:lineChart>
        <c:grouping val="standard"/>
        <c:varyColors val="0"/>
        <c:ser>
          <c:idx val="0"/>
          <c:order val="0"/>
          <c:tx>
            <c:strRef>
              <c:f>'Ren. electricity price data'!$A$26</c:f>
              <c:strCache>
                <c:ptCount val="1"/>
                <c:pt idx="0">
                  <c:v>*Ren. Electricity Price</c:v>
                </c:pt>
              </c:strCache>
            </c:strRef>
          </c:tx>
          <c:spPr>
            <a:ln w="28575" cap="rnd">
              <a:solidFill>
                <a:schemeClr val="accent1"/>
              </a:solidFill>
              <a:round/>
            </a:ln>
            <a:effectLst/>
          </c:spPr>
          <c:marker>
            <c:symbol val="none"/>
          </c:marker>
          <c:cat>
            <c:numRef>
              <c:f>'Ren. electricity price data'!$B$25:$AE$25</c:f>
              <c:numCache>
                <c:formatCode>General</c:formatCode>
                <c:ptCount val="3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numCache>
            </c:numRef>
          </c:cat>
          <c:val>
            <c:numRef>
              <c:f>'Ren. electricity price data'!$B$26:$AE$26</c:f>
              <c:numCache>
                <c:formatCode>0</c:formatCode>
                <c:ptCount val="30"/>
                <c:pt idx="0">
                  <c:v>57.25</c:v>
                </c:pt>
                <c:pt idx="1">
                  <c:v>56.282499999999999</c:v>
                </c:pt>
                <c:pt idx="2">
                  <c:v>55.332574999999999</c:v>
                </c:pt>
                <c:pt idx="3">
                  <c:v>54.399891249999996</c:v>
                </c:pt>
                <c:pt idx="4">
                  <c:v>53.484121497499999</c:v>
                </c:pt>
                <c:pt idx="5">
                  <c:v>52.584944859324999</c:v>
                </c:pt>
                <c:pt idx="6">
                  <c:v>51.702046695995747</c:v>
                </c:pt>
                <c:pt idx="7">
                  <c:v>50.835118488594517</c:v>
                </c:pt>
                <c:pt idx="8">
                  <c:v>49.983857718076116</c:v>
                </c:pt>
                <c:pt idx="9">
                  <c:v>49.147967746975539</c:v>
                </c:pt>
                <c:pt idx="10">
                  <c:v>48.32715770346438</c:v>
                </c:pt>
                <c:pt idx="11">
                  <c:v>47.52114236770916</c:v>
                </c:pt>
                <c:pt idx="12">
                  <c:v>46.729642060485901</c:v>
                </c:pt>
                <c:pt idx="13">
                  <c:v>45.952382534005793</c:v>
                </c:pt>
                <c:pt idx="14">
                  <c:v>45.189094864907993</c:v>
                </c:pt>
                <c:pt idx="15">
                  <c:v>44.439515349376322</c:v>
                </c:pt>
                <c:pt idx="16">
                  <c:v>43.703385400337631</c:v>
                </c:pt>
                <c:pt idx="17">
                  <c:v>42.980451446700215</c:v>
                </c:pt>
                <c:pt idx="18">
                  <c:v>42.270464834591863</c:v>
                </c:pt>
                <c:pt idx="19">
                  <c:v>41.573181730557408</c:v>
                </c:pt>
                <c:pt idx="20">
                  <c:v>40.888363026677084</c:v>
                </c:pt>
                <c:pt idx="21">
                  <c:v>40.215774247567055</c:v>
                </c:pt>
                <c:pt idx="22">
                  <c:v>39.55518545922498</c:v>
                </c:pt>
                <c:pt idx="23">
                  <c:v>38.906371179683667</c:v>
                </c:pt>
                <c:pt idx="24">
                  <c:v>38.269110291436739</c:v>
                </c:pt>
                <c:pt idx="25">
                  <c:v>37.643185955601282</c:v>
                </c:pt>
                <c:pt idx="26">
                  <c:v>37.028385527782611</c:v>
                </c:pt>
                <c:pt idx="27">
                  <c:v>36.424500475607374</c:v>
                </c:pt>
                <c:pt idx="28">
                  <c:v>35.831326297891835</c:v>
                </c:pt>
                <c:pt idx="29">
                  <c:v>35.248662445412641</c:v>
                </c:pt>
              </c:numCache>
            </c:numRef>
          </c:val>
          <c:smooth val="0"/>
          <c:extLst>
            <c:ext xmlns:c16="http://schemas.microsoft.com/office/drawing/2014/chart" uri="{C3380CC4-5D6E-409C-BE32-E72D297353CC}">
              <c16:uniqueId val="{00000000-44CB-40EA-A044-58EEEF69E061}"/>
            </c:ext>
          </c:extLst>
        </c:ser>
        <c:dLbls>
          <c:showLegendKey val="0"/>
          <c:showVal val="0"/>
          <c:showCatName val="0"/>
          <c:showSerName val="0"/>
          <c:showPercent val="0"/>
          <c:showBubbleSize val="0"/>
        </c:dLbls>
        <c:smooth val="0"/>
        <c:axId val="1445581248"/>
        <c:axId val="1445584160"/>
      </c:lineChart>
      <c:catAx>
        <c:axId val="1445581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1445584160"/>
        <c:crosses val="autoZero"/>
        <c:auto val="1"/>
        <c:lblAlgn val="ctr"/>
        <c:lblOffset val="100"/>
        <c:noMultiLvlLbl val="0"/>
      </c:catAx>
      <c:valAx>
        <c:axId val="1445584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EUR/MWh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1445581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Wind energy load factor % (averaged values for onshore and offshore wind energy)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t-EE"/>
        </a:p>
      </c:txPr>
    </c:title>
    <c:autoTitleDeleted val="0"/>
    <c:plotArea>
      <c:layout/>
      <c:lineChart>
        <c:grouping val="standard"/>
        <c:varyColors val="0"/>
        <c:ser>
          <c:idx val="0"/>
          <c:order val="0"/>
          <c:tx>
            <c:strRef>
              <c:f>'Ren. electricity price data'!$B$44</c:f>
              <c:strCache>
                <c:ptCount val="1"/>
                <c:pt idx="0">
                  <c:v>EE</c:v>
                </c:pt>
              </c:strCache>
            </c:strRef>
          </c:tx>
          <c:spPr>
            <a:ln w="28575" cap="rnd">
              <a:solidFill>
                <a:schemeClr val="accent1"/>
              </a:solidFill>
              <a:round/>
            </a:ln>
            <a:effectLst/>
          </c:spPr>
          <c:marker>
            <c:symbol val="none"/>
          </c:marker>
          <c:cat>
            <c:strRef>
              <c:f>'Ren. electricity price data'!$A$45:$A$56</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'Ren. electricity price data'!$B$45:$B$56</c:f>
              <c:numCache>
                <c:formatCode>General</c:formatCode>
                <c:ptCount val="12"/>
                <c:pt idx="0">
                  <c:v>53.446371449481134</c:v>
                </c:pt>
                <c:pt idx="1">
                  <c:v>40.869426563920882</c:v>
                </c:pt>
                <c:pt idx="2">
                  <c:v>37.967168835046223</c:v>
                </c:pt>
                <c:pt idx="3">
                  <c:v>29.762679458160157</c:v>
                </c:pt>
                <c:pt idx="4">
                  <c:v>36.24823087990508</c:v>
                </c:pt>
                <c:pt idx="5">
                  <c:v>37.236273171622045</c:v>
                </c:pt>
                <c:pt idx="6">
                  <c:v>24.846880227534292</c:v>
                </c:pt>
                <c:pt idx="7">
                  <c:v>19.989662710982387</c:v>
                </c:pt>
                <c:pt idx="8">
                  <c:v>33.045415538378293</c:v>
                </c:pt>
                <c:pt idx="9">
                  <c:v>36.464372724545271</c:v>
                </c:pt>
                <c:pt idx="10">
                  <c:v>45.623137828938184</c:v>
                </c:pt>
                <c:pt idx="11">
                  <c:v>41.739642122057731</c:v>
                </c:pt>
              </c:numCache>
            </c:numRef>
          </c:val>
          <c:smooth val="0"/>
          <c:extLst>
            <c:ext xmlns:c16="http://schemas.microsoft.com/office/drawing/2014/chart" uri="{C3380CC4-5D6E-409C-BE32-E72D297353CC}">
              <c16:uniqueId val="{00000000-A95E-42C0-BB48-3C6BFFD08509}"/>
            </c:ext>
          </c:extLst>
        </c:ser>
        <c:ser>
          <c:idx val="1"/>
          <c:order val="1"/>
          <c:tx>
            <c:strRef>
              <c:f>'Ren. electricity price data'!$C$44</c:f>
              <c:strCache>
                <c:ptCount val="1"/>
                <c:pt idx="0">
                  <c:v>FL</c:v>
                </c:pt>
              </c:strCache>
            </c:strRef>
          </c:tx>
          <c:spPr>
            <a:ln w="28575" cap="rnd">
              <a:solidFill>
                <a:schemeClr val="accent2"/>
              </a:solidFill>
              <a:round/>
            </a:ln>
            <a:effectLst/>
          </c:spPr>
          <c:marker>
            <c:symbol val="none"/>
          </c:marker>
          <c:cat>
            <c:strRef>
              <c:f>'Ren. electricity price data'!$A$45:$A$56</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'Ren. electricity price data'!$C$45:$C$56</c:f>
              <c:numCache>
                <c:formatCode>General</c:formatCode>
                <c:ptCount val="12"/>
                <c:pt idx="0">
                  <c:v>47.090806083104866</c:v>
                </c:pt>
                <c:pt idx="1">
                  <c:v>46.181202775272709</c:v>
                </c:pt>
                <c:pt idx="2">
                  <c:v>30.911533623955208</c:v>
                </c:pt>
                <c:pt idx="3">
                  <c:v>27.72874153053229</c:v>
                </c:pt>
                <c:pt idx="4">
                  <c:v>24.935758319280584</c:v>
                </c:pt>
                <c:pt idx="5">
                  <c:v>25.311387651256538</c:v>
                </c:pt>
                <c:pt idx="6">
                  <c:v>27.783456449902953</c:v>
                </c:pt>
                <c:pt idx="7">
                  <c:v>25.855398713183085</c:v>
                </c:pt>
                <c:pt idx="8">
                  <c:v>22.784806135325539</c:v>
                </c:pt>
                <c:pt idx="9">
                  <c:v>34.876201546644431</c:v>
                </c:pt>
                <c:pt idx="10">
                  <c:v>36.093573927236534</c:v>
                </c:pt>
                <c:pt idx="11">
                  <c:v>42.216419002641089</c:v>
                </c:pt>
              </c:numCache>
            </c:numRef>
          </c:val>
          <c:smooth val="0"/>
          <c:extLst>
            <c:ext xmlns:c16="http://schemas.microsoft.com/office/drawing/2014/chart" uri="{C3380CC4-5D6E-409C-BE32-E72D297353CC}">
              <c16:uniqueId val="{00000001-A95E-42C0-BB48-3C6BFFD08509}"/>
            </c:ext>
          </c:extLst>
        </c:ser>
        <c:ser>
          <c:idx val="2"/>
          <c:order val="2"/>
          <c:tx>
            <c:strRef>
              <c:f>'Ren. electricity price data'!$D$44</c:f>
              <c:strCache>
                <c:ptCount val="1"/>
                <c:pt idx="0">
                  <c:v>LT</c:v>
                </c:pt>
              </c:strCache>
            </c:strRef>
          </c:tx>
          <c:spPr>
            <a:ln w="28575" cap="rnd">
              <a:solidFill>
                <a:schemeClr val="accent3"/>
              </a:solidFill>
              <a:round/>
            </a:ln>
            <a:effectLst/>
          </c:spPr>
          <c:marker>
            <c:symbol val="none"/>
          </c:marker>
          <c:cat>
            <c:strRef>
              <c:f>'Ren. electricity price data'!$A$45:$A$56</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'Ren. electricity price data'!$D$45:$D$56</c:f>
              <c:numCache>
                <c:formatCode>General</c:formatCode>
                <c:ptCount val="12"/>
                <c:pt idx="0">
                  <c:v>49.543247306155251</c:v>
                </c:pt>
                <c:pt idx="1">
                  <c:v>40.372579678229158</c:v>
                </c:pt>
                <c:pt idx="2">
                  <c:v>33.850389841293008</c:v>
                </c:pt>
                <c:pt idx="3">
                  <c:v>29.669838755027754</c:v>
                </c:pt>
                <c:pt idx="4">
                  <c:v>31.416737736224071</c:v>
                </c:pt>
                <c:pt idx="5">
                  <c:v>37.062875322561133</c:v>
                </c:pt>
                <c:pt idx="6">
                  <c:v>29.669384573260082</c:v>
                </c:pt>
                <c:pt idx="7">
                  <c:v>25.931005776192883</c:v>
                </c:pt>
                <c:pt idx="8">
                  <c:v>37.220722951569456</c:v>
                </c:pt>
                <c:pt idx="9">
                  <c:v>35.301715409678756</c:v>
                </c:pt>
                <c:pt idx="10">
                  <c:v>44.323479300811073</c:v>
                </c:pt>
                <c:pt idx="11">
                  <c:v>48.979628418338706</c:v>
                </c:pt>
              </c:numCache>
            </c:numRef>
          </c:val>
          <c:smooth val="0"/>
          <c:extLst>
            <c:ext xmlns:c16="http://schemas.microsoft.com/office/drawing/2014/chart" uri="{C3380CC4-5D6E-409C-BE32-E72D297353CC}">
              <c16:uniqueId val="{00000002-A95E-42C0-BB48-3C6BFFD08509}"/>
            </c:ext>
          </c:extLst>
        </c:ser>
        <c:ser>
          <c:idx val="3"/>
          <c:order val="3"/>
          <c:tx>
            <c:strRef>
              <c:f>'Ren. electricity price data'!$E$44</c:f>
              <c:strCache>
                <c:ptCount val="1"/>
                <c:pt idx="0">
                  <c:v>LV</c:v>
                </c:pt>
              </c:strCache>
            </c:strRef>
          </c:tx>
          <c:spPr>
            <a:ln w="28575" cap="rnd">
              <a:solidFill>
                <a:schemeClr val="accent4"/>
              </a:solidFill>
              <a:round/>
            </a:ln>
            <a:effectLst/>
          </c:spPr>
          <c:marker>
            <c:symbol val="none"/>
          </c:marker>
          <c:cat>
            <c:strRef>
              <c:f>'Ren. electricity price data'!$A$45:$A$56</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'Ren. electricity price data'!$E$45:$E$56</c:f>
              <c:numCache>
                <c:formatCode>General</c:formatCode>
                <c:ptCount val="12"/>
                <c:pt idx="0">
                  <c:v>40.694101159407097</c:v>
                </c:pt>
                <c:pt idx="1">
                  <c:v>28.601178349355326</c:v>
                </c:pt>
                <c:pt idx="2">
                  <c:v>43.242847373951378</c:v>
                </c:pt>
                <c:pt idx="3">
                  <c:v>37.88350537423706</c:v>
                </c:pt>
                <c:pt idx="4">
                  <c:v>33.039598969902215</c:v>
                </c:pt>
                <c:pt idx="5">
                  <c:v>28.700668023064701</c:v>
                </c:pt>
                <c:pt idx="6">
                  <c:v>27.683822582721604</c:v>
                </c:pt>
                <c:pt idx="7">
                  <c:v>29.269385916819157</c:v>
                </c:pt>
                <c:pt idx="8">
                  <c:v>39.422206437271129</c:v>
                </c:pt>
                <c:pt idx="9">
                  <c:v>29.361659655480793</c:v>
                </c:pt>
                <c:pt idx="10">
                  <c:v>48.584843148980539</c:v>
                </c:pt>
                <c:pt idx="11">
                  <c:v>42.187607470350571</c:v>
                </c:pt>
              </c:numCache>
            </c:numRef>
          </c:val>
          <c:smooth val="0"/>
          <c:extLst>
            <c:ext xmlns:c16="http://schemas.microsoft.com/office/drawing/2014/chart" uri="{C3380CC4-5D6E-409C-BE32-E72D297353CC}">
              <c16:uniqueId val="{00000003-A95E-42C0-BB48-3C6BFFD08509}"/>
            </c:ext>
          </c:extLst>
        </c:ser>
        <c:dLbls>
          <c:showLegendKey val="0"/>
          <c:showVal val="0"/>
          <c:showCatName val="0"/>
          <c:showSerName val="0"/>
          <c:showPercent val="0"/>
          <c:showBubbleSize val="0"/>
        </c:dLbls>
        <c:smooth val="0"/>
        <c:axId val="1879865984"/>
        <c:axId val="1879872224"/>
      </c:lineChart>
      <c:catAx>
        <c:axId val="1879865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1879872224"/>
        <c:crosses val="autoZero"/>
        <c:auto val="1"/>
        <c:lblAlgn val="ctr"/>
        <c:lblOffset val="100"/>
        <c:noMultiLvlLbl val="0"/>
      </c:catAx>
      <c:valAx>
        <c:axId val="1879872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1879865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158750</xdr:colOff>
      <xdr:row>26</xdr:row>
      <xdr:rowOff>127000</xdr:rowOff>
    </xdr:from>
    <xdr:to>
      <xdr:col>11</xdr:col>
      <xdr:colOff>539750</xdr:colOff>
      <xdr:row>49</xdr:row>
      <xdr:rowOff>190500</xdr:rowOff>
    </xdr:to>
    <xdr:graphicFrame macro="">
      <xdr:nvGraphicFramePr>
        <xdr:cNvPr id="3" name="Chart 2">
          <a:extLst>
            <a:ext uri="{FF2B5EF4-FFF2-40B4-BE49-F238E27FC236}">
              <a16:creationId xmlns:a16="http://schemas.microsoft.com/office/drawing/2014/main" id="{329CF9AB-973B-7E35-A5D2-E2986FEEFE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44824</xdr:colOff>
      <xdr:row>24</xdr:row>
      <xdr:rowOff>32869</xdr:rowOff>
    </xdr:from>
    <xdr:to>
      <xdr:col>9</xdr:col>
      <xdr:colOff>108324</xdr:colOff>
      <xdr:row>38</xdr:row>
      <xdr:rowOff>165099</xdr:rowOff>
    </xdr:to>
    <xdr:graphicFrame macro="">
      <xdr:nvGraphicFramePr>
        <xdr:cNvPr id="7" name="Chart 2">
          <a:extLst>
            <a:ext uri="{FF2B5EF4-FFF2-40B4-BE49-F238E27FC236}">
              <a16:creationId xmlns:a16="http://schemas.microsoft.com/office/drawing/2014/main" id="{19CE2617-10DC-6F65-66DA-0D510E5F71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205807</xdr:colOff>
      <xdr:row>17</xdr:row>
      <xdr:rowOff>109873</xdr:rowOff>
    </xdr:from>
    <xdr:to>
      <xdr:col>23</xdr:col>
      <xdr:colOff>571500</xdr:colOff>
      <xdr:row>37</xdr:row>
      <xdr:rowOff>142874</xdr:rowOff>
    </xdr:to>
    <xdr:graphicFrame macro="">
      <xdr:nvGraphicFramePr>
        <xdr:cNvPr id="2" name="Chart 1">
          <a:extLst>
            <a:ext uri="{FF2B5EF4-FFF2-40B4-BE49-F238E27FC236}">
              <a16:creationId xmlns:a16="http://schemas.microsoft.com/office/drawing/2014/main" id="{B6568932-7D61-2F92-52D4-D1324DD003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31</xdr:col>
      <xdr:colOff>217715</xdr:colOff>
      <xdr:row>7</xdr:row>
      <xdr:rowOff>176894</xdr:rowOff>
    </xdr:from>
    <xdr:to>
      <xdr:col>39</xdr:col>
      <xdr:colOff>175772</xdr:colOff>
      <xdr:row>20</xdr:row>
      <xdr:rowOff>165848</xdr:rowOff>
    </xdr:to>
    <xdr:sp macro="" textlink="">
      <xdr:nvSpPr>
        <xdr:cNvPr id="3" name="Rectangle: Rounded Corners 2">
          <a:extLst>
            <a:ext uri="{FF2B5EF4-FFF2-40B4-BE49-F238E27FC236}">
              <a16:creationId xmlns:a16="http://schemas.microsoft.com/office/drawing/2014/main" id="{9ADC092E-389D-48D8-989D-0FF811F10910}"/>
            </a:ext>
          </a:extLst>
        </xdr:cNvPr>
        <xdr:cNvSpPr/>
      </xdr:nvSpPr>
      <xdr:spPr>
        <a:xfrm>
          <a:off x="21948322" y="2027465"/>
          <a:ext cx="4856629" cy="2832847"/>
        </a:xfrm>
        <a:prstGeom prst="roundRect">
          <a:avLst/>
        </a:prstGeom>
        <a:solidFill>
          <a:schemeClr val="bg1">
            <a:lumMod val="6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rgbClr val="0070C0"/>
              </a:solidFill>
              <a:latin typeface="Times New Roman" panose="02020603050405020304" pitchFamily="18" charset="0"/>
              <a:cs typeface="Times New Roman" panose="02020603050405020304" pitchFamily="18" charset="0"/>
            </a:rPr>
            <a:t>Optimistic scenario: </a:t>
          </a:r>
          <a:r>
            <a:rPr lang="en-US" sz="1200">
              <a:latin typeface="Times New Roman" panose="02020603050405020304" pitchFamily="18" charset="0"/>
              <a:cs typeface="Times New Roman" panose="02020603050405020304" pitchFamily="18" charset="0"/>
            </a:rPr>
            <a:t>The price will fall quickly, i.e. until 2024, to the same level as 2021 and will continue to grow steadily (7% annually) until 2050.</a:t>
          </a:r>
        </a:p>
        <a:p>
          <a:pPr algn="l"/>
          <a:endParaRPr lang="en-US" sz="1200">
            <a:latin typeface="Times New Roman" panose="02020603050405020304" pitchFamily="18" charset="0"/>
            <a:cs typeface="Times New Roman" panose="02020603050405020304" pitchFamily="18" charset="0"/>
          </a:endParaRPr>
        </a:p>
        <a:p>
          <a:pPr algn="l"/>
          <a:r>
            <a:rPr lang="en-US" sz="1200" b="1">
              <a:solidFill>
                <a:srgbClr val="FF0000"/>
              </a:solidFill>
              <a:latin typeface="Times New Roman" panose="02020603050405020304" pitchFamily="18" charset="0"/>
              <a:cs typeface="Times New Roman" panose="02020603050405020304" pitchFamily="18" charset="0"/>
            </a:rPr>
            <a:t>Pessimistic scenario: </a:t>
          </a:r>
          <a:r>
            <a:rPr lang="en-US" sz="1200">
              <a:latin typeface="Times New Roman" panose="02020603050405020304" pitchFamily="18" charset="0"/>
              <a:cs typeface="Times New Roman" panose="02020603050405020304" pitchFamily="18" charset="0"/>
            </a:rPr>
            <a:t>The price will hike until 2026 when additional LNG capacities become operational to compensate lack of Russian gas in the EU market, and then, it starts to fall gradually until 2030, but it is stabilised at the level of average between 2021 and 2026. Then grows steadily until 2050 (7% annually).</a:t>
          </a:r>
        </a:p>
        <a:p>
          <a:pPr algn="l"/>
          <a:endParaRPr lang="en-US" sz="1200">
            <a:latin typeface="Times New Roman" panose="02020603050405020304" pitchFamily="18" charset="0"/>
            <a:cs typeface="Times New Roman" panose="02020603050405020304" pitchFamily="18" charset="0"/>
          </a:endParaRPr>
        </a:p>
        <a:p>
          <a:pPr algn="l"/>
          <a:r>
            <a:rPr lang="en-US" sz="1200" b="1">
              <a:solidFill>
                <a:srgbClr val="FFC000"/>
              </a:solidFill>
              <a:latin typeface="Times New Roman" panose="02020603050405020304" pitchFamily="18" charset="0"/>
              <a:cs typeface="Times New Roman" panose="02020603050405020304" pitchFamily="18" charset="0"/>
            </a:rPr>
            <a:t>Mediocre scenario: </a:t>
          </a:r>
          <a:r>
            <a:rPr lang="en-US" sz="1200">
              <a:latin typeface="Times New Roman" panose="02020603050405020304" pitchFamily="18" charset="0"/>
              <a:cs typeface="Times New Roman" panose="02020603050405020304" pitchFamily="18" charset="0"/>
            </a:rPr>
            <a:t>The price will start to decrease in 2024 and reach the average level between the two other scenarios, and then will continue to grow steadily (7% annually) until 2050.</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480784</xdr:colOff>
      <xdr:row>26</xdr:row>
      <xdr:rowOff>195490</xdr:rowOff>
    </xdr:from>
    <xdr:to>
      <xdr:col>17</xdr:col>
      <xdr:colOff>514803</xdr:colOff>
      <xdr:row>40</xdr:row>
      <xdr:rowOff>165554</xdr:rowOff>
    </xdr:to>
    <xdr:graphicFrame macro="">
      <xdr:nvGraphicFramePr>
        <xdr:cNvPr id="2" name="Chart 1">
          <a:extLst>
            <a:ext uri="{FF2B5EF4-FFF2-40B4-BE49-F238E27FC236}">
              <a16:creationId xmlns:a16="http://schemas.microsoft.com/office/drawing/2014/main" id="{A208AD82-84F2-B270-FB93-0441DCBC5A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455838</xdr:colOff>
      <xdr:row>43</xdr:row>
      <xdr:rowOff>84364</xdr:rowOff>
    </xdr:from>
    <xdr:to>
      <xdr:col>9</xdr:col>
      <xdr:colOff>571500</xdr:colOff>
      <xdr:row>59</xdr:row>
      <xdr:rowOff>40821</xdr:rowOff>
    </xdr:to>
    <xdr:graphicFrame macro="">
      <xdr:nvGraphicFramePr>
        <xdr:cNvPr id="4" name="Chart 3">
          <a:extLst>
            <a:ext uri="{FF2B5EF4-FFF2-40B4-BE49-F238E27FC236}">
              <a16:creationId xmlns:a16="http://schemas.microsoft.com/office/drawing/2014/main" id="{2E92C0FA-DB42-3E81-926F-B7C8927D43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ambergrid.lt/en/" TargetMode="External"/><Relationship Id="rId1" Type="http://schemas.openxmlformats.org/officeDocument/2006/relationships/hyperlink" Target="https://www.conexus.lv/"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sciencedirect.com/science/article/pii/S0301421521003190" TargetMode="External"/><Relationship Id="rId2" Type="http://schemas.openxmlformats.org/officeDocument/2006/relationships/hyperlink" Target="https://www.kn.lt/en/our-activities/lng-terminals/klaipeda-lng-terminal/559" TargetMode="External"/><Relationship Id="rId1" Type="http://schemas.openxmlformats.org/officeDocument/2006/relationships/hyperlink" Target="https://yle.fi/news/3-12372058" TargetMode="External"/><Relationship Id="rId5" Type="http://schemas.openxmlformats.org/officeDocument/2006/relationships/printerSettings" Target="../printerSettings/printerSettings7.bin"/><Relationship Id="rId4" Type="http://schemas.openxmlformats.org/officeDocument/2006/relationships/hyperlink" Target="https://www.belfercenter.org/sites/default/files/files/publication/Report_EU%20Hydrogen_FINAL.pdf"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hyperlink" Target="https://ec.europa.eu/research/participants/documents/downloadPublic?documentIds=080166e5c1ae5cb2&amp;appId=PPGMS"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hyperlink" Target="http://www.sgc.se/ckfinder/userfiles/files/BasicDataonBiogas2012.pdf"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www.engie.com/sites/default/files/assets/documents/2021-07/ENGIE_20210618_Biogas_potential_and_costs_in_2050_report_1.pdf" TargetMode="External"/><Relationship Id="rId2" Type="http://schemas.openxmlformats.org/officeDocument/2006/relationships/hyperlink" Target="https://www.clal.it/en/?section=conf_foraggi" TargetMode="External"/><Relationship Id="rId1" Type="http://schemas.openxmlformats.org/officeDocument/2006/relationships/hyperlink" Target="https://ec.europa.eu/eurostat/databrowser/view/nrg_pc_203/default/table?lang=en" TargetMode="External"/><Relationship Id="rId4"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bnnbloomberg.ca/citi-says-high-europe-gas-prices-to-stay-until-later-in-decade-1.1815777" TargetMode="Externa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tat.ee/en/find-statistics/statistics-theme/population"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inflationtool.com/euro" TargetMode="External"/><Relationship Id="rId1" Type="http://schemas.openxmlformats.org/officeDocument/2006/relationships/hyperlink" Target="https://www.inflationtool.com/euro"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ndmed.stat.ee/en/stat/majandus__energeetika__energia-tarbimine-ja-tootmine__aastastatistika/KE062"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hyperlink" Target="https://devkopsys.de/ptx-atlas/" TargetMode="External"/><Relationship Id="rId7" Type="http://schemas.openxmlformats.org/officeDocument/2006/relationships/printerSettings" Target="../printerSettings/printerSettings4.bin"/><Relationship Id="rId2" Type="http://schemas.openxmlformats.org/officeDocument/2006/relationships/hyperlink" Target="https://www.ergar.org/wp-content/uploads/2018/07/BIOSURF-D3.4.pdf" TargetMode="External"/><Relationship Id="rId1" Type="http://schemas.openxmlformats.org/officeDocument/2006/relationships/hyperlink" Target="https://www.iea.org/reports/outlook-for-biogas-and-biomethane-prospects-for-organic-growth/sustainable-supply-potential-and-costs" TargetMode="External"/><Relationship Id="rId6" Type="http://schemas.openxmlformats.org/officeDocument/2006/relationships/hyperlink" Target="https://iea.blob.core.windows.net/assets/2ceb17b8-474f-4154-aab5-4d898f735c17/IEAGHRassumptions_final.pdf" TargetMode="External"/><Relationship Id="rId5" Type="http://schemas.openxmlformats.org/officeDocument/2006/relationships/hyperlink" Target="https://www.sciencedirect.com/science/article/pii/S0306261919312681" TargetMode="External"/><Relationship Id="rId4" Type="http://schemas.openxmlformats.org/officeDocument/2006/relationships/hyperlink" Target="https://stargatehydrogen.com/wp-content/uploads/2022/02/SNG_whitepaper_Stargate_Feb2022_v1.pdf"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unfccc.int/ghg-inventories-annex-i-parties/2022" TargetMode="External"/><Relationship Id="rId2" Type="http://schemas.openxmlformats.org/officeDocument/2006/relationships/hyperlink" Target="https://ec.europa.eu/jrc/en/publication/eur-scientific-and-technical-research-reports/jec-well-tank-report-v5" TargetMode="External"/><Relationship Id="rId1" Type="http://schemas.openxmlformats.org/officeDocument/2006/relationships/hyperlink" Target="https://www.energy.gov/sites/prod/files/2019/09/f66/2019%20NETL%20LCA-GHG%20Report.pdf" TargetMode="External"/><Relationship Id="rId5" Type="http://schemas.openxmlformats.org/officeDocument/2006/relationships/printerSettings" Target="../printerSettings/printerSettings5.bin"/><Relationship Id="rId4" Type="http://schemas.openxmlformats.org/officeDocument/2006/relationships/hyperlink" Target="https://unfccc.int/ghg-inventories-annex-i-parties/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B5242-4093-43BF-89C9-C27198DCC182}">
  <dimension ref="B1:B6"/>
  <sheetViews>
    <sheetView showGridLines="0" zoomScale="80" zoomScaleNormal="80" workbookViewId="0">
      <selection activeCell="P15" sqref="P15"/>
    </sheetView>
  </sheetViews>
  <sheetFormatPr defaultColWidth="9.1796875" defaultRowHeight="14.5" x14ac:dyDescent="0.35"/>
  <cols>
    <col min="1" max="16384" width="9.1796875" style="90"/>
  </cols>
  <sheetData>
    <row r="1" spans="2:2" s="94" customFormat="1" x14ac:dyDescent="0.35"/>
    <row r="2" spans="2:2" s="94" customFormat="1" x14ac:dyDescent="0.35">
      <c r="B2" s="94" t="s">
        <v>2535</v>
      </c>
    </row>
    <row r="3" spans="2:2" s="94" customFormat="1" x14ac:dyDescent="0.35">
      <c r="B3" s="94" t="s">
        <v>0</v>
      </c>
    </row>
    <row r="4" spans="2:2" s="94" customFormat="1" x14ac:dyDescent="0.35"/>
    <row r="5" spans="2:2" s="94" customFormat="1" x14ac:dyDescent="0.35">
      <c r="B5" s="94" t="s">
        <v>1</v>
      </c>
    </row>
    <row r="6" spans="2:2" s="94" customFormat="1" x14ac:dyDescent="0.3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00FB7-F230-4B2F-A738-BEE7E23F6DC7}">
  <dimension ref="A1:L83"/>
  <sheetViews>
    <sheetView topLeftCell="A9" zoomScale="60" zoomScaleNormal="60" workbookViewId="0">
      <selection activeCell="Q44" sqref="Q44"/>
    </sheetView>
  </sheetViews>
  <sheetFormatPr defaultColWidth="9.1796875" defaultRowHeight="14.5" x14ac:dyDescent="0.35"/>
  <cols>
    <col min="1" max="1" width="25.26953125" style="2" bestFit="1" customWidth="1"/>
    <col min="2" max="2" width="51.1796875" style="2" customWidth="1"/>
    <col min="3" max="3" width="37.54296875" style="2" customWidth="1"/>
    <col min="4" max="4" width="9.1796875" style="2"/>
    <col min="5" max="5" width="40.1796875" style="2" customWidth="1"/>
    <col min="6" max="6" width="11.26953125" style="2" customWidth="1"/>
    <col min="7" max="11" width="13.7265625" style="2" bestFit="1" customWidth="1"/>
    <col min="12" max="12" width="11" style="2" customWidth="1"/>
    <col min="13" max="16384" width="9.1796875" style="2"/>
  </cols>
  <sheetData>
    <row r="1" spans="1:3" x14ac:dyDescent="0.35">
      <c r="A1" s="2" t="s">
        <v>2</v>
      </c>
      <c r="B1" s="2" t="s">
        <v>276</v>
      </c>
    </row>
    <row r="2" spans="1:3" x14ac:dyDescent="0.35">
      <c r="A2" s="2" t="s">
        <v>58</v>
      </c>
      <c r="B2" s="2" t="s">
        <v>107</v>
      </c>
    </row>
    <row r="3" spans="1:3" x14ac:dyDescent="0.35">
      <c r="A3" s="2" t="s">
        <v>5</v>
      </c>
      <c r="B3" s="2" t="s">
        <v>277</v>
      </c>
    </row>
    <row r="4" spans="1:3" x14ac:dyDescent="0.35">
      <c r="A4" s="2" t="s">
        <v>68</v>
      </c>
    </row>
    <row r="5" spans="1:3" x14ac:dyDescent="0.35">
      <c r="A5" s="2" t="s">
        <v>61</v>
      </c>
      <c r="B5" s="12" t="s">
        <v>70</v>
      </c>
      <c r="C5" s="2" t="s">
        <v>278</v>
      </c>
    </row>
    <row r="6" spans="1:3" x14ac:dyDescent="0.35">
      <c r="B6" s="20" t="s">
        <v>72</v>
      </c>
      <c r="C6" s="2" t="s">
        <v>279</v>
      </c>
    </row>
    <row r="7" spans="1:3" x14ac:dyDescent="0.35">
      <c r="B7" s="21" t="s">
        <v>74</v>
      </c>
    </row>
    <row r="8" spans="1:3" x14ac:dyDescent="0.35">
      <c r="A8" s="2" t="s">
        <v>10</v>
      </c>
      <c r="B8" s="8" t="s">
        <v>11</v>
      </c>
      <c r="C8" s="2" t="s">
        <v>280</v>
      </c>
    </row>
    <row r="9" spans="1:3" x14ac:dyDescent="0.35">
      <c r="B9" s="8" t="s">
        <v>13</v>
      </c>
      <c r="C9" s="2" t="s">
        <v>78</v>
      </c>
    </row>
    <row r="10" spans="1:3" x14ac:dyDescent="0.35">
      <c r="B10" s="8" t="s">
        <v>15</v>
      </c>
      <c r="C10" s="22" t="s">
        <v>281</v>
      </c>
    </row>
    <row r="11" spans="1:3" x14ac:dyDescent="0.35">
      <c r="B11" s="8" t="s">
        <v>17</v>
      </c>
      <c r="C11" s="2" t="s">
        <v>79</v>
      </c>
    </row>
    <row r="12" spans="1:3" x14ac:dyDescent="0.35">
      <c r="B12" s="8" t="s">
        <v>19</v>
      </c>
      <c r="C12" s="22" t="s">
        <v>282</v>
      </c>
    </row>
    <row r="13" spans="1:3" ht="15.75" customHeight="1" x14ac:dyDescent="0.35">
      <c r="B13" s="8" t="s">
        <v>81</v>
      </c>
      <c r="C13" s="22" t="s">
        <v>80</v>
      </c>
    </row>
    <row r="14" spans="1:3" ht="16.5" customHeight="1" x14ac:dyDescent="0.35">
      <c r="B14" s="8" t="s">
        <v>75</v>
      </c>
      <c r="C14" s="89" t="s">
        <v>82</v>
      </c>
    </row>
    <row r="15" spans="1:3" s="10" customFormat="1" ht="16.5" customHeight="1" thickBot="1" x14ac:dyDescent="0.4">
      <c r="B15" s="23" t="s">
        <v>118</v>
      </c>
      <c r="C15" s="86" t="s">
        <v>2422</v>
      </c>
    </row>
    <row r="16" spans="1:3" ht="15" thickBot="1" x14ac:dyDescent="0.4"/>
    <row r="17" spans="2:12" ht="15" thickBot="1" x14ac:dyDescent="0.4">
      <c r="B17" s="230" t="s">
        <v>2439</v>
      </c>
      <c r="C17" s="231"/>
      <c r="D17" s="231"/>
      <c r="E17" s="231"/>
      <c r="F17" s="231"/>
      <c r="G17" s="231"/>
      <c r="H17" s="231"/>
      <c r="I17" s="231"/>
      <c r="J17" s="231"/>
      <c r="K17" s="231"/>
      <c r="L17" s="232"/>
    </row>
    <row r="18" spans="2:12" x14ac:dyDescent="0.35">
      <c r="B18" s="244" t="s">
        <v>283</v>
      </c>
      <c r="C18" s="244"/>
      <c r="E18" s="244" t="s">
        <v>284</v>
      </c>
      <c r="F18" s="244"/>
      <c r="G18" s="244"/>
      <c r="H18" s="244"/>
      <c r="I18" s="244"/>
      <c r="J18" s="244"/>
      <c r="K18" s="244"/>
    </row>
    <row r="19" spans="2:12" x14ac:dyDescent="0.35">
      <c r="B19" s="43" t="s">
        <v>285</v>
      </c>
      <c r="C19" s="43" t="s">
        <v>286</v>
      </c>
      <c r="E19" s="68" t="s">
        <v>287</v>
      </c>
      <c r="F19" s="68">
        <v>2016</v>
      </c>
      <c r="G19" s="68">
        <v>2017</v>
      </c>
      <c r="H19" s="68">
        <v>2018</v>
      </c>
      <c r="I19" s="68">
        <v>2019</v>
      </c>
      <c r="J19" s="68">
        <v>2020</v>
      </c>
      <c r="K19" s="68">
        <v>2021</v>
      </c>
    </row>
    <row r="20" spans="2:12" x14ac:dyDescent="0.35">
      <c r="B20" s="32" t="s">
        <v>288</v>
      </c>
      <c r="C20" s="32">
        <v>977.4</v>
      </c>
      <c r="E20" s="79" t="s">
        <v>289</v>
      </c>
      <c r="F20" s="79">
        <v>3.4860000000000002</v>
      </c>
      <c r="G20" s="79">
        <v>1.5660000000000001</v>
      </c>
      <c r="H20" s="79">
        <v>1.123</v>
      </c>
      <c r="I20" s="79">
        <v>2.4489999999999998</v>
      </c>
      <c r="J20" s="79">
        <v>10.1006</v>
      </c>
      <c r="K20" s="79">
        <v>10.525</v>
      </c>
    </row>
    <row r="21" spans="2:12" x14ac:dyDescent="0.35">
      <c r="B21" s="32" t="s">
        <v>290</v>
      </c>
      <c r="C21" s="32">
        <v>1486</v>
      </c>
      <c r="E21" s="79" t="s">
        <v>291</v>
      </c>
      <c r="F21" s="79">
        <v>0</v>
      </c>
      <c r="G21" s="79">
        <v>0</v>
      </c>
      <c r="H21" s="79">
        <v>0</v>
      </c>
      <c r="I21" s="79">
        <v>0</v>
      </c>
      <c r="J21" s="79">
        <v>1.0449999999999999E-2</v>
      </c>
      <c r="K21" s="79">
        <v>3.1099999999999999E-3</v>
      </c>
    </row>
    <row r="22" spans="2:12" x14ac:dyDescent="0.35">
      <c r="E22" s="79" t="s">
        <v>292</v>
      </c>
      <c r="F22" s="79">
        <v>2.0579999999999998</v>
      </c>
      <c r="G22" s="79">
        <v>3.66</v>
      </c>
      <c r="H22" s="79">
        <v>3.7130000000000001</v>
      </c>
      <c r="I22" s="79">
        <v>2.3570000000000002</v>
      </c>
      <c r="J22" s="79">
        <v>2.8759999999999999</v>
      </c>
      <c r="K22" s="79">
        <v>0.77600000000000002</v>
      </c>
    </row>
    <row r="23" spans="2:12" x14ac:dyDescent="0.35">
      <c r="B23" s="245" t="s">
        <v>293</v>
      </c>
      <c r="C23" s="245"/>
      <c r="E23" s="79" t="s">
        <v>294</v>
      </c>
      <c r="F23" s="79">
        <v>0</v>
      </c>
      <c r="G23" s="79">
        <v>0</v>
      </c>
      <c r="H23" s="79">
        <v>0.40200000000000002</v>
      </c>
      <c r="I23" s="79">
        <v>0</v>
      </c>
      <c r="J23" s="79">
        <v>0</v>
      </c>
      <c r="K23" s="79">
        <v>0</v>
      </c>
    </row>
    <row r="24" spans="2:12" x14ac:dyDescent="0.35">
      <c r="B24" s="80" t="s">
        <v>295</v>
      </c>
      <c r="C24" s="43" t="s">
        <v>296</v>
      </c>
      <c r="E24" s="79" t="s">
        <v>297</v>
      </c>
      <c r="F24" s="79">
        <v>0</v>
      </c>
      <c r="G24" s="79">
        <v>0</v>
      </c>
      <c r="H24" s="79">
        <v>0</v>
      </c>
      <c r="I24" s="79">
        <v>0</v>
      </c>
      <c r="J24" s="79">
        <v>0</v>
      </c>
      <c r="K24" s="79">
        <v>6.8019999999999997E-2</v>
      </c>
    </row>
    <row r="25" spans="2:12" x14ac:dyDescent="0.35">
      <c r="B25" s="81" t="s">
        <v>298</v>
      </c>
      <c r="C25" s="79" t="s">
        <v>299</v>
      </c>
      <c r="E25" s="79" t="s">
        <v>300</v>
      </c>
      <c r="F25" s="79">
        <v>0</v>
      </c>
      <c r="G25" s="79">
        <v>0</v>
      </c>
      <c r="H25" s="79">
        <v>0</v>
      </c>
      <c r="I25" s="79">
        <v>0</v>
      </c>
      <c r="J25" s="79">
        <v>8.4708000000000006</v>
      </c>
      <c r="K25" s="79">
        <v>6.2729999999999997</v>
      </c>
    </row>
    <row r="26" spans="2:12" x14ac:dyDescent="0.35">
      <c r="B26" s="79" t="s">
        <v>301</v>
      </c>
      <c r="C26" s="79" t="s">
        <v>302</v>
      </c>
      <c r="E26" s="79" t="s">
        <v>303</v>
      </c>
      <c r="F26" s="79">
        <v>5.5440000000000005</v>
      </c>
      <c r="G26" s="79">
        <v>5.226</v>
      </c>
      <c r="H26" s="79">
        <v>5.2380000000000004</v>
      </c>
      <c r="I26" s="79">
        <v>4.806</v>
      </c>
      <c r="J26" s="79">
        <v>4.4953499999999984</v>
      </c>
      <c r="K26" s="79">
        <v>5.0248900000000001</v>
      </c>
    </row>
    <row r="27" spans="2:12" x14ac:dyDescent="0.35">
      <c r="B27" s="81" t="s">
        <v>304</v>
      </c>
      <c r="C27" s="79" t="s">
        <v>305</v>
      </c>
      <c r="D27" s="2">
        <f>((73.5+42+31.5+81.2)*365)/8760</f>
        <v>9.5083333333333329</v>
      </c>
      <c r="F27" s="2">
        <f>F22+F23</f>
        <v>2.0579999999999998</v>
      </c>
      <c r="G27" s="2">
        <f t="shared" ref="G27:K27" si="0">G22+G23</f>
        <v>3.66</v>
      </c>
      <c r="H27" s="2">
        <f t="shared" si="0"/>
        <v>4.1150000000000002</v>
      </c>
      <c r="I27" s="2">
        <f t="shared" si="0"/>
        <v>2.3570000000000002</v>
      </c>
      <c r="J27" s="2">
        <f t="shared" si="0"/>
        <v>2.8759999999999999</v>
      </c>
      <c r="K27" s="2">
        <f t="shared" si="0"/>
        <v>0.77600000000000002</v>
      </c>
    </row>
    <row r="28" spans="2:12" x14ac:dyDescent="0.35">
      <c r="B28" s="81" t="s">
        <v>306</v>
      </c>
      <c r="C28" s="79" t="s">
        <v>307</v>
      </c>
    </row>
    <row r="29" spans="2:12" ht="15" thickBot="1" x14ac:dyDescent="0.4"/>
    <row r="30" spans="2:12" ht="15" thickBot="1" x14ac:dyDescent="0.4">
      <c r="B30" s="230" t="s">
        <v>308</v>
      </c>
      <c r="C30" s="231"/>
      <c r="D30" s="231"/>
      <c r="E30" s="231"/>
      <c r="F30" s="231"/>
      <c r="G30" s="231"/>
      <c r="H30" s="231"/>
      <c r="I30" s="231"/>
      <c r="J30" s="231"/>
      <c r="K30" s="231"/>
      <c r="L30" s="232"/>
    </row>
    <row r="31" spans="2:12" x14ac:dyDescent="0.35">
      <c r="B31" s="244" t="s">
        <v>283</v>
      </c>
      <c r="C31" s="244"/>
      <c r="E31" s="244" t="s">
        <v>309</v>
      </c>
      <c r="F31" s="244"/>
      <c r="G31" s="244"/>
      <c r="H31" s="244"/>
      <c r="I31" s="244"/>
      <c r="J31" s="244"/>
      <c r="K31" s="244"/>
      <c r="L31" s="244"/>
    </row>
    <row r="32" spans="2:12" x14ac:dyDescent="0.35">
      <c r="B32" s="82" t="s">
        <v>285</v>
      </c>
      <c r="C32" s="82" t="s">
        <v>286</v>
      </c>
      <c r="E32" s="82" t="s">
        <v>287</v>
      </c>
      <c r="F32" s="82">
        <v>2015</v>
      </c>
      <c r="G32" s="82">
        <v>2016</v>
      </c>
      <c r="H32" s="82">
        <v>2017</v>
      </c>
      <c r="I32" s="82">
        <v>2018</v>
      </c>
      <c r="J32" s="82">
        <v>2019</v>
      </c>
      <c r="K32" s="82">
        <v>2020</v>
      </c>
      <c r="L32" s="82">
        <v>2021</v>
      </c>
    </row>
    <row r="33" spans="2:12" x14ac:dyDescent="0.35">
      <c r="B33" s="61" t="s">
        <v>288</v>
      </c>
      <c r="C33" s="61">
        <v>1190</v>
      </c>
      <c r="E33" s="61" t="s">
        <v>310</v>
      </c>
      <c r="F33" s="61">
        <v>20.978000000000002</v>
      </c>
      <c r="G33" s="61">
        <v>15.979616031400003</v>
      </c>
      <c r="H33" s="61">
        <v>14.002921284350002</v>
      </c>
      <c r="I33" s="61">
        <v>15.441048205750002</v>
      </c>
      <c r="J33" s="61">
        <v>18.446070812050003</v>
      </c>
      <c r="K33" s="61">
        <v>18.015214519600004</v>
      </c>
      <c r="L33" s="61">
        <v>19.875317218200003</v>
      </c>
    </row>
    <row r="34" spans="2:12" x14ac:dyDescent="0.35">
      <c r="E34" s="61" t="s">
        <v>311</v>
      </c>
      <c r="F34" s="61">
        <v>4.3109999999999999</v>
      </c>
      <c r="G34" s="61">
        <v>3.0874820287500007</v>
      </c>
      <c r="H34" s="61">
        <v>5.2938581250000012E-2</v>
      </c>
      <c r="I34" s="61">
        <v>0.58927611580000006</v>
      </c>
      <c r="J34" s="61">
        <v>0.98860780555000016</v>
      </c>
      <c r="K34" s="61">
        <v>0.14755650945000001</v>
      </c>
      <c r="L34" s="61">
        <v>0.26123923715000003</v>
      </c>
    </row>
    <row r="35" spans="2:12" x14ac:dyDescent="0.35">
      <c r="B35" s="245" t="s">
        <v>293</v>
      </c>
      <c r="C35" s="245"/>
      <c r="E35" s="61" t="s">
        <v>312</v>
      </c>
      <c r="F35" s="61">
        <v>0</v>
      </c>
      <c r="G35" s="61">
        <v>0</v>
      </c>
      <c r="H35" s="61">
        <v>0</v>
      </c>
      <c r="I35" s="61">
        <v>0</v>
      </c>
      <c r="J35" s="61">
        <v>1.3377716500000002E-3</v>
      </c>
      <c r="K35" s="61">
        <v>1.0540135750000002E-2</v>
      </c>
      <c r="L35" s="61">
        <v>3.1107835500000006E-3</v>
      </c>
    </row>
    <row r="36" spans="2:12" x14ac:dyDescent="0.35">
      <c r="B36" s="83" t="s">
        <v>295</v>
      </c>
      <c r="C36" s="83" t="s">
        <v>296</v>
      </c>
      <c r="E36" s="61" t="s">
        <v>313</v>
      </c>
      <c r="F36" s="61">
        <v>4.1029999999999998</v>
      </c>
      <c r="G36" s="61">
        <v>3.4860957382500004</v>
      </c>
      <c r="H36" s="61">
        <v>1.5759995647500002</v>
      </c>
      <c r="I36" s="61">
        <v>1.1290555456500002</v>
      </c>
      <c r="J36" s="61">
        <v>2.4640859680500005</v>
      </c>
      <c r="K36" s="61">
        <v>10.144319710600001</v>
      </c>
      <c r="L36" s="61">
        <v>10.578339863650001</v>
      </c>
    </row>
    <row r="37" spans="2:12" x14ac:dyDescent="0.35">
      <c r="B37" s="84" t="s">
        <v>314</v>
      </c>
      <c r="C37" s="85" t="s">
        <v>299</v>
      </c>
      <c r="E37" s="61" t="s">
        <v>315</v>
      </c>
      <c r="F37" s="61">
        <v>1.0271999999999999</v>
      </c>
      <c r="G37" s="61">
        <v>0.46228639880000005</v>
      </c>
      <c r="H37" s="61">
        <v>2.4562341200000004</v>
      </c>
      <c r="I37" s="61">
        <v>2.1487130034500002</v>
      </c>
      <c r="J37" s="61">
        <v>4.9969542858000011</v>
      </c>
      <c r="K37" s="61">
        <v>7.7495183355500012</v>
      </c>
      <c r="L37" s="61">
        <v>1.7260997108500002</v>
      </c>
    </row>
    <row r="38" spans="2:12" x14ac:dyDescent="0.35">
      <c r="B38" s="84" t="s">
        <v>316</v>
      </c>
      <c r="C38" s="85" t="s">
        <v>317</v>
      </c>
      <c r="E38" s="61" t="s">
        <v>318</v>
      </c>
      <c r="F38" s="61">
        <v>0.45800000000000002</v>
      </c>
      <c r="G38" s="61">
        <v>0.39613770890000005</v>
      </c>
      <c r="H38" s="61">
        <v>0.21001588545000002</v>
      </c>
      <c r="I38" s="61">
        <v>2.4387879859000003</v>
      </c>
      <c r="J38" s="61">
        <v>0.67585406835000017</v>
      </c>
      <c r="K38" s="61">
        <v>1.6514279713500002</v>
      </c>
      <c r="L38" s="61">
        <v>2.9877346694500004</v>
      </c>
    </row>
    <row r="39" spans="2:12" x14ac:dyDescent="0.35">
      <c r="B39" s="84" t="s">
        <v>319</v>
      </c>
      <c r="C39" s="85" t="s">
        <v>320</v>
      </c>
      <c r="E39" s="61" t="s">
        <v>303</v>
      </c>
      <c r="F39" s="61">
        <v>13.133200000000002</v>
      </c>
      <c r="G39" s="61">
        <v>9.4721869543000015</v>
      </c>
      <c r="H39" s="61">
        <v>14.6202013729</v>
      </c>
      <c r="I39" s="61">
        <v>13.432641561850001</v>
      </c>
      <c r="J39" s="61">
        <v>19.315815027550006</v>
      </c>
      <c r="K39" s="61">
        <v>13.831968799500004</v>
      </c>
      <c r="L39" s="61">
        <v>7.7772139423500004</v>
      </c>
    </row>
    <row r="40" spans="2:12" x14ac:dyDescent="0.35">
      <c r="B40" s="84" t="s">
        <v>321</v>
      </c>
      <c r="C40" s="85" t="s">
        <v>2441</v>
      </c>
      <c r="D40" s="2">
        <f>((73.5+67.6+65.1+158)*365)/8760</f>
        <v>15.175000000000001</v>
      </c>
    </row>
    <row r="41" spans="2:12" ht="15" thickBot="1" x14ac:dyDescent="0.4"/>
    <row r="42" spans="2:12" ht="15" thickBot="1" x14ac:dyDescent="0.4">
      <c r="B42" s="230" t="s">
        <v>322</v>
      </c>
      <c r="C42" s="231"/>
      <c r="D42" s="231"/>
      <c r="E42" s="231"/>
      <c r="F42" s="231"/>
      <c r="G42" s="231"/>
      <c r="H42" s="231"/>
      <c r="I42" s="231"/>
      <c r="J42" s="231"/>
      <c r="K42" s="231"/>
      <c r="L42" s="232"/>
    </row>
    <row r="43" spans="2:12" x14ac:dyDescent="0.35">
      <c r="B43" s="244" t="s">
        <v>283</v>
      </c>
      <c r="C43" s="244"/>
      <c r="E43" s="244" t="s">
        <v>323</v>
      </c>
      <c r="F43" s="244"/>
      <c r="G43" s="244"/>
      <c r="H43" s="244"/>
      <c r="I43" s="244"/>
      <c r="J43" s="244"/>
      <c r="K43" s="244"/>
      <c r="L43" s="244"/>
    </row>
    <row r="44" spans="2:12" x14ac:dyDescent="0.35">
      <c r="B44" s="82" t="s">
        <v>285</v>
      </c>
      <c r="C44" s="82" t="s">
        <v>286</v>
      </c>
      <c r="E44" s="83" t="s">
        <v>287</v>
      </c>
      <c r="F44" s="83">
        <v>2015</v>
      </c>
      <c r="G44" s="83">
        <v>2016</v>
      </c>
      <c r="H44" s="83">
        <v>2017</v>
      </c>
      <c r="I44" s="83">
        <v>2018</v>
      </c>
      <c r="J44" s="83">
        <v>2019</v>
      </c>
      <c r="K44" s="83">
        <v>2020</v>
      </c>
      <c r="L44" s="83">
        <v>2021</v>
      </c>
    </row>
    <row r="45" spans="2:12" x14ac:dyDescent="0.35">
      <c r="B45" s="61" t="s">
        <v>288</v>
      </c>
      <c r="C45" s="61">
        <v>2285</v>
      </c>
      <c r="E45" s="85" t="s">
        <v>324</v>
      </c>
      <c r="F45" s="85">
        <v>1</v>
      </c>
      <c r="G45" s="85">
        <v>0.47</v>
      </c>
      <c r="H45" s="85">
        <v>2.54</v>
      </c>
      <c r="I45" s="85">
        <v>2.2000000000000002</v>
      </c>
      <c r="J45" s="85">
        <v>5.18</v>
      </c>
      <c r="K45" s="85">
        <v>7.91</v>
      </c>
      <c r="L45" s="85">
        <v>1.7341</v>
      </c>
    </row>
    <row r="46" spans="2:12" x14ac:dyDescent="0.35">
      <c r="E46" s="85" t="s">
        <v>325</v>
      </c>
      <c r="F46" s="85">
        <v>0.46</v>
      </c>
      <c r="G46" s="85">
        <v>0.4</v>
      </c>
      <c r="H46" s="85">
        <v>0.21</v>
      </c>
      <c r="I46" s="85">
        <v>2.42</v>
      </c>
      <c r="J46" s="85">
        <v>0.67</v>
      </c>
      <c r="K46" s="85">
        <v>1.65</v>
      </c>
      <c r="L46" s="85">
        <v>2.99</v>
      </c>
    </row>
    <row r="47" spans="2:12" ht="41.25" customHeight="1" x14ac:dyDescent="0.35">
      <c r="B47" s="249" t="s">
        <v>293</v>
      </c>
      <c r="C47" s="249"/>
      <c r="E47" s="84" t="s">
        <v>326</v>
      </c>
      <c r="F47" s="85">
        <v>4.5589000000000004</v>
      </c>
      <c r="G47" s="85">
        <v>14.67</v>
      </c>
      <c r="H47" s="85">
        <v>12.36</v>
      </c>
      <c r="I47" s="85">
        <v>8.83</v>
      </c>
      <c r="J47" s="85">
        <v>19.600000000000001</v>
      </c>
      <c r="K47" s="85">
        <v>21.9</v>
      </c>
      <c r="L47" s="85">
        <v>16.34</v>
      </c>
    </row>
    <row r="48" spans="2:12" x14ac:dyDescent="0.35">
      <c r="B48" s="83" t="s">
        <v>295</v>
      </c>
      <c r="C48" s="83" t="s">
        <v>296</v>
      </c>
      <c r="E48" s="85" t="s">
        <v>327</v>
      </c>
      <c r="F48" s="85">
        <v>44.12</v>
      </c>
      <c r="G48" s="85">
        <v>32.68</v>
      </c>
      <c r="H48" s="85">
        <v>40.07</v>
      </c>
      <c r="I48" s="85">
        <v>41.16</v>
      </c>
      <c r="J48" s="85">
        <v>34.520000000000003</v>
      </c>
      <c r="K48" s="85">
        <v>34.53</v>
      </c>
      <c r="L48" s="85">
        <v>33.36</v>
      </c>
    </row>
    <row r="49" spans="2:12" ht="29" x14ac:dyDescent="0.35">
      <c r="B49" s="84" t="s">
        <v>316</v>
      </c>
      <c r="C49" s="85" t="s">
        <v>317</v>
      </c>
      <c r="E49" s="84" t="s">
        <v>328</v>
      </c>
      <c r="F49" s="85">
        <v>21.78</v>
      </c>
      <c r="G49" s="85">
        <v>23.51</v>
      </c>
      <c r="H49" s="85">
        <v>25.66</v>
      </c>
      <c r="I49" s="85">
        <v>27.83</v>
      </c>
      <c r="J49" s="85">
        <v>26</v>
      </c>
      <c r="K49" s="85">
        <v>24.9</v>
      </c>
      <c r="L49" s="85">
        <v>26.69</v>
      </c>
    </row>
    <row r="50" spans="2:12" x14ac:dyDescent="0.35">
      <c r="B50" s="84" t="s">
        <v>319</v>
      </c>
      <c r="C50" s="85" t="s">
        <v>320</v>
      </c>
      <c r="E50" s="85" t="s">
        <v>329</v>
      </c>
      <c r="F50" s="85">
        <v>0</v>
      </c>
      <c r="G50" s="85">
        <v>0</v>
      </c>
      <c r="H50" s="85">
        <v>0</v>
      </c>
      <c r="I50" s="85">
        <v>0</v>
      </c>
      <c r="J50" s="85">
        <v>0</v>
      </c>
      <c r="K50" s="85">
        <v>0</v>
      </c>
      <c r="L50" s="85">
        <v>0</v>
      </c>
    </row>
    <row r="51" spans="2:12" x14ac:dyDescent="0.35">
      <c r="B51" s="85" t="s">
        <v>330</v>
      </c>
      <c r="C51" s="85" t="s">
        <v>2444</v>
      </c>
      <c r="E51" s="85" t="s">
        <v>331</v>
      </c>
      <c r="F51" s="85">
        <v>0</v>
      </c>
      <c r="G51" s="85">
        <v>0</v>
      </c>
      <c r="H51" s="85">
        <v>0</v>
      </c>
      <c r="I51" s="85">
        <v>0</v>
      </c>
      <c r="J51" s="85">
        <v>0</v>
      </c>
      <c r="K51" s="85">
        <v>0</v>
      </c>
      <c r="L51" s="85">
        <v>0</v>
      </c>
    </row>
    <row r="52" spans="2:12" x14ac:dyDescent="0.35">
      <c r="B52" s="85" t="s">
        <v>332</v>
      </c>
      <c r="C52" s="85" t="s">
        <v>2443</v>
      </c>
      <c r="E52" s="85" t="s">
        <v>303</v>
      </c>
      <c r="F52" s="85">
        <v>26.358899999999998</v>
      </c>
      <c r="G52" s="85">
        <v>23.77</v>
      </c>
      <c r="H52" s="85">
        <v>24.44</v>
      </c>
      <c r="I52" s="85">
        <v>22.379999999999995</v>
      </c>
      <c r="J52" s="85">
        <v>23.610000000000007</v>
      </c>
      <c r="K52" s="85">
        <v>25.270000000000003</v>
      </c>
      <c r="L52" s="85">
        <v>24.265899999999998</v>
      </c>
    </row>
    <row r="53" spans="2:12" x14ac:dyDescent="0.35">
      <c r="B53" s="85" t="s">
        <v>327</v>
      </c>
      <c r="C53" s="85" t="s">
        <v>2442</v>
      </c>
      <c r="D53" s="2">
        <f>((67.6+65.1+62.4+57.5+325.5)*365)/8760</f>
        <v>24.087499999999999</v>
      </c>
    </row>
    <row r="54" spans="2:12" x14ac:dyDescent="0.35">
      <c r="D54" s="153"/>
    </row>
    <row r="55" spans="2:12" ht="15" thickBot="1" x14ac:dyDescent="0.4"/>
    <row r="56" spans="2:12" ht="15" thickBot="1" x14ac:dyDescent="0.4">
      <c r="B56" s="230" t="s">
        <v>2421</v>
      </c>
      <c r="C56" s="231"/>
      <c r="D56" s="231"/>
      <c r="E56" s="231"/>
      <c r="F56" s="231"/>
      <c r="G56" s="231"/>
      <c r="H56" s="231"/>
      <c r="I56" s="231"/>
      <c r="J56" s="231"/>
      <c r="K56" s="231"/>
      <c r="L56" s="232"/>
    </row>
    <row r="57" spans="2:12" x14ac:dyDescent="0.35">
      <c r="B57" s="244" t="s">
        <v>283</v>
      </c>
      <c r="C57" s="244"/>
      <c r="E57" s="222" t="s">
        <v>333</v>
      </c>
      <c r="F57" s="222"/>
      <c r="G57" s="222"/>
      <c r="H57" s="222"/>
      <c r="I57" s="222"/>
      <c r="J57" s="222"/>
      <c r="K57" s="222"/>
      <c r="L57" s="222"/>
    </row>
    <row r="58" spans="2:12" x14ac:dyDescent="0.35">
      <c r="B58" s="82" t="s">
        <v>285</v>
      </c>
      <c r="C58" s="82" t="s">
        <v>286</v>
      </c>
      <c r="E58" s="83" t="s">
        <v>287</v>
      </c>
      <c r="F58" s="83">
        <v>2015</v>
      </c>
      <c r="G58" s="83">
        <v>2016</v>
      </c>
      <c r="H58" s="83">
        <v>2017</v>
      </c>
      <c r="I58" s="83">
        <v>2018</v>
      </c>
      <c r="J58" s="83">
        <v>2019</v>
      </c>
      <c r="K58" s="83">
        <v>2020</v>
      </c>
      <c r="L58" s="83">
        <v>2021</v>
      </c>
    </row>
    <row r="59" spans="2:12" x14ac:dyDescent="0.35">
      <c r="B59" s="61" t="s">
        <v>288</v>
      </c>
      <c r="C59" s="61">
        <v>1300</v>
      </c>
      <c r="E59" s="61" t="s">
        <v>334</v>
      </c>
      <c r="F59" s="61">
        <v>0</v>
      </c>
      <c r="G59" s="61">
        <v>0</v>
      </c>
      <c r="H59" s="61">
        <v>0</v>
      </c>
      <c r="I59" s="61">
        <v>0</v>
      </c>
      <c r="J59" s="61">
        <v>0</v>
      </c>
      <c r="K59" s="61">
        <v>0</v>
      </c>
      <c r="L59" s="61">
        <v>6.8000000000000005E-2</v>
      </c>
    </row>
    <row r="60" spans="2:12" x14ac:dyDescent="0.35">
      <c r="B60" s="11"/>
      <c r="C60" s="11"/>
      <c r="E60" s="61" t="s">
        <v>335</v>
      </c>
      <c r="F60" s="61">
        <v>0</v>
      </c>
      <c r="G60" s="61">
        <v>0</v>
      </c>
      <c r="H60" s="61">
        <v>0</v>
      </c>
      <c r="I60" s="61">
        <v>0</v>
      </c>
      <c r="J60" s="61">
        <v>0</v>
      </c>
      <c r="K60" s="61">
        <v>8.4700000000000006</v>
      </c>
      <c r="L60" s="61">
        <v>6.27</v>
      </c>
    </row>
    <row r="61" spans="2:12" x14ac:dyDescent="0.35">
      <c r="B61" s="249" t="s">
        <v>293</v>
      </c>
      <c r="C61" s="249"/>
      <c r="E61" s="61" t="s">
        <v>336</v>
      </c>
      <c r="F61" s="78"/>
      <c r="G61" s="78"/>
      <c r="H61" s="78"/>
      <c r="I61" s="78"/>
      <c r="J61" s="78"/>
      <c r="K61" s="61">
        <v>16.861000000000001</v>
      </c>
      <c r="L61" s="61">
        <v>18.75</v>
      </c>
    </row>
    <row r="62" spans="2:12" x14ac:dyDescent="0.35">
      <c r="B62" s="82" t="s">
        <v>295</v>
      </c>
      <c r="C62" s="82" t="s">
        <v>296</v>
      </c>
      <c r="E62" s="85" t="s">
        <v>2418</v>
      </c>
      <c r="F62" s="78"/>
      <c r="G62" s="78"/>
      <c r="H62" s="78"/>
      <c r="I62" s="78"/>
      <c r="J62" s="78"/>
      <c r="K62" s="61">
        <f>K61+K60-K59</f>
        <v>25.331000000000003</v>
      </c>
      <c r="L62" s="61">
        <f>L61+L60-L59</f>
        <v>24.951999999999998</v>
      </c>
    </row>
    <row r="63" spans="2:12" x14ac:dyDescent="0.35">
      <c r="B63" s="61" t="s">
        <v>337</v>
      </c>
      <c r="C63" s="61" t="s">
        <v>307</v>
      </c>
      <c r="E63" s="61" t="s">
        <v>2419</v>
      </c>
      <c r="F63" s="61"/>
      <c r="G63" s="61"/>
      <c r="H63" s="61"/>
      <c r="I63" s="61"/>
      <c r="J63" s="61"/>
      <c r="K63" s="61">
        <f>K64-K62</f>
        <v>2.0819999999999972</v>
      </c>
      <c r="L63" s="183">
        <f>L64-L62</f>
        <v>0.12300000000000111</v>
      </c>
    </row>
    <row r="64" spans="2:12" x14ac:dyDescent="0.35">
      <c r="B64" s="61" t="s">
        <v>338</v>
      </c>
      <c r="C64" s="61" t="s">
        <v>2420</v>
      </c>
      <c r="E64" s="61" t="s">
        <v>303</v>
      </c>
      <c r="F64" s="61"/>
      <c r="G64" s="61"/>
      <c r="H64" s="61"/>
      <c r="I64" s="61"/>
      <c r="J64" s="61"/>
      <c r="K64" s="61">
        <v>27.413</v>
      </c>
      <c r="L64" s="61">
        <v>25.074999999999999</v>
      </c>
    </row>
    <row r="65" spans="1:8" x14ac:dyDescent="0.35">
      <c r="C65" s="2">
        <f>((220+81.2)*365)/8760</f>
        <v>12.55</v>
      </c>
    </row>
    <row r="67" spans="1:8" ht="19" x14ac:dyDescent="0.45">
      <c r="B67" s="250" t="s">
        <v>2431</v>
      </c>
      <c r="C67" s="250"/>
      <c r="D67" s="250"/>
      <c r="E67" s="250"/>
      <c r="F67" s="250"/>
    </row>
    <row r="68" spans="1:8" x14ac:dyDescent="0.35">
      <c r="H68" s="17"/>
    </row>
    <row r="71" spans="1:8" ht="52.5" customHeight="1" x14ac:dyDescent="0.35">
      <c r="B71" s="218" t="s">
        <v>2488</v>
      </c>
      <c r="C71" s="218"/>
    </row>
    <row r="72" spans="1:8" x14ac:dyDescent="0.35">
      <c r="A72" s="246" t="s">
        <v>184</v>
      </c>
      <c r="B72" s="2" t="s">
        <v>137</v>
      </c>
      <c r="C72" s="149" t="s">
        <v>7</v>
      </c>
      <c r="D72" s="2" t="s">
        <v>2425</v>
      </c>
    </row>
    <row r="73" spans="1:8" x14ac:dyDescent="0.35">
      <c r="A73" s="247"/>
      <c r="B73" s="2" t="s">
        <v>147</v>
      </c>
      <c r="C73" s="150">
        <f>4.3/D27</f>
        <v>0.45223488168273446</v>
      </c>
      <c r="D73" s="2" t="s">
        <v>2424</v>
      </c>
    </row>
    <row r="74" spans="1:8" ht="29" x14ac:dyDescent="0.35">
      <c r="A74" s="248"/>
      <c r="B74" s="147" t="s">
        <v>2423</v>
      </c>
      <c r="C74" s="151" t="s">
        <v>2440</v>
      </c>
    </row>
    <row r="75" spans="1:8" x14ac:dyDescent="0.35">
      <c r="A75" s="246" t="s">
        <v>96</v>
      </c>
      <c r="B75" s="2" t="s">
        <v>137</v>
      </c>
      <c r="C75" s="152" t="s">
        <v>7</v>
      </c>
      <c r="D75" s="2" t="s">
        <v>2425</v>
      </c>
    </row>
    <row r="76" spans="1:8" x14ac:dyDescent="0.35">
      <c r="A76" s="247"/>
      <c r="B76" s="2" t="s">
        <v>147</v>
      </c>
      <c r="C76" s="150">
        <f>10/D40</f>
        <v>0.65897858319604607</v>
      </c>
      <c r="D76" s="2" t="s">
        <v>2424</v>
      </c>
    </row>
    <row r="77" spans="1:8" ht="29" x14ac:dyDescent="0.35">
      <c r="A77" s="248"/>
      <c r="B77" s="147" t="s">
        <v>2423</v>
      </c>
      <c r="C77" s="151" t="s">
        <v>2440</v>
      </c>
      <c r="E77" s="26"/>
    </row>
    <row r="78" spans="1:8" x14ac:dyDescent="0.35">
      <c r="A78" s="246" t="s">
        <v>97</v>
      </c>
      <c r="B78" s="2" t="s">
        <v>137</v>
      </c>
      <c r="C78" s="152" t="s">
        <v>7</v>
      </c>
      <c r="D78" s="2" t="s">
        <v>2425</v>
      </c>
    </row>
    <row r="79" spans="1:8" x14ac:dyDescent="0.35">
      <c r="A79" s="247"/>
      <c r="B79" s="2" t="s">
        <v>147</v>
      </c>
      <c r="C79" s="150">
        <f>10/D53</f>
        <v>0.41515308770108983</v>
      </c>
      <c r="D79" s="2" t="s">
        <v>2424</v>
      </c>
    </row>
    <row r="80" spans="1:8" ht="29" x14ac:dyDescent="0.35">
      <c r="A80" s="248"/>
      <c r="B80" s="148" t="s">
        <v>2423</v>
      </c>
      <c r="C80" s="151" t="s">
        <v>2440</v>
      </c>
    </row>
    <row r="81" spans="1:4" x14ac:dyDescent="0.35">
      <c r="A81" s="246" t="s">
        <v>98</v>
      </c>
      <c r="B81" s="2" t="s">
        <v>137</v>
      </c>
      <c r="C81" s="152" t="s">
        <v>7</v>
      </c>
      <c r="D81" s="2" t="s">
        <v>2425</v>
      </c>
    </row>
    <row r="82" spans="1:4" x14ac:dyDescent="0.35">
      <c r="A82" s="247"/>
      <c r="B82" s="2" t="s">
        <v>147</v>
      </c>
      <c r="C82" s="154">
        <f>10/C65</f>
        <v>0.79681274900398402</v>
      </c>
      <c r="D82" s="2" t="s">
        <v>2424</v>
      </c>
    </row>
    <row r="83" spans="1:4" ht="29" x14ac:dyDescent="0.35">
      <c r="A83" s="248"/>
      <c r="B83" s="148" t="s">
        <v>2423</v>
      </c>
      <c r="C83" s="151" t="s">
        <v>2440</v>
      </c>
    </row>
  </sheetData>
  <mergeCells count="22">
    <mergeCell ref="A75:A77"/>
    <mergeCell ref="A78:A80"/>
    <mergeCell ref="A81:A83"/>
    <mergeCell ref="B47:C47"/>
    <mergeCell ref="B42:L42"/>
    <mergeCell ref="B43:C43"/>
    <mergeCell ref="E43:L43"/>
    <mergeCell ref="B56:L56"/>
    <mergeCell ref="B57:C57"/>
    <mergeCell ref="E57:L57"/>
    <mergeCell ref="A72:A74"/>
    <mergeCell ref="B71:C71"/>
    <mergeCell ref="B67:F67"/>
    <mergeCell ref="B61:C61"/>
    <mergeCell ref="B31:C31"/>
    <mergeCell ref="E31:L31"/>
    <mergeCell ref="B35:C35"/>
    <mergeCell ref="B17:L17"/>
    <mergeCell ref="B18:C18"/>
    <mergeCell ref="B23:C23"/>
    <mergeCell ref="B30:L30"/>
    <mergeCell ref="E18:K18"/>
  </mergeCells>
  <hyperlinks>
    <hyperlink ref="C10" r:id="rId1" xr:uid="{5CE7A4FC-84AC-4D68-9ABA-40E2C08F5580}"/>
    <hyperlink ref="C12" r:id="rId2" xr:uid="{ABE313DB-0D4A-4772-BB2C-E47B338062D6}"/>
  </hyperlink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8C985-1842-43EE-A942-716F9300B7A9}">
  <dimension ref="A1:X93"/>
  <sheetViews>
    <sheetView topLeftCell="A16" zoomScale="60" zoomScaleNormal="60" workbookViewId="0">
      <selection activeCell="F54" sqref="F54"/>
    </sheetView>
  </sheetViews>
  <sheetFormatPr defaultColWidth="9.1796875" defaultRowHeight="14.5" x14ac:dyDescent="0.35"/>
  <cols>
    <col min="1" max="1" width="25.26953125" style="2" bestFit="1" customWidth="1"/>
    <col min="2" max="2" width="32.26953125" style="2" customWidth="1"/>
    <col min="3" max="3" width="29" style="2" customWidth="1"/>
    <col min="4" max="4" width="43.7265625" style="2" bestFit="1" customWidth="1"/>
    <col min="5" max="5" width="38.7265625" style="2" bestFit="1" customWidth="1"/>
    <col min="6" max="6" width="145.1796875" style="2" bestFit="1" customWidth="1"/>
    <col min="7" max="7" width="45.26953125" style="2" bestFit="1" customWidth="1"/>
    <col min="8" max="8" width="24.26953125" style="2" bestFit="1" customWidth="1"/>
    <col min="9" max="9" width="13.453125" style="2" bestFit="1" customWidth="1"/>
    <col min="10" max="10" width="41.7265625" style="2" bestFit="1" customWidth="1"/>
    <col min="11" max="11" width="26.54296875" style="2" customWidth="1"/>
    <col min="12" max="12" width="24.81640625" style="2" bestFit="1" customWidth="1"/>
    <col min="13" max="13" width="19.81640625" style="2" bestFit="1" customWidth="1"/>
    <col min="14" max="14" width="10.453125" style="2" customWidth="1"/>
    <col min="15" max="15" width="9.1796875" style="2"/>
    <col min="16" max="16" width="33.54296875" style="2" bestFit="1" customWidth="1"/>
    <col min="17" max="17" width="24.81640625" style="2" bestFit="1" customWidth="1"/>
    <col min="18" max="18" width="12.54296875" style="2" customWidth="1"/>
    <col min="19" max="20" width="10.26953125" style="2" bestFit="1" customWidth="1"/>
    <col min="21" max="21" width="9.1796875" style="2"/>
    <col min="22" max="22" width="11.453125" style="2" bestFit="1" customWidth="1"/>
    <col min="23" max="16384" width="9.1796875" style="2"/>
  </cols>
  <sheetData>
    <row r="1" spans="1:3" x14ac:dyDescent="0.35">
      <c r="A1" s="2" t="s">
        <v>2</v>
      </c>
      <c r="B1" s="114" t="s">
        <v>106</v>
      </c>
    </row>
    <row r="2" spans="1:3" x14ac:dyDescent="0.35">
      <c r="A2" s="2" t="s">
        <v>58</v>
      </c>
      <c r="B2" s="2" t="s">
        <v>107</v>
      </c>
    </row>
    <row r="3" spans="1:3" x14ac:dyDescent="0.35">
      <c r="A3" s="2" t="s">
        <v>5</v>
      </c>
      <c r="B3" s="2" t="s">
        <v>108</v>
      </c>
    </row>
    <row r="4" spans="1:3" x14ac:dyDescent="0.35">
      <c r="A4" s="2" t="s">
        <v>68</v>
      </c>
      <c r="B4" s="2" t="s">
        <v>109</v>
      </c>
    </row>
    <row r="5" spans="1:3" x14ac:dyDescent="0.35">
      <c r="A5" s="2" t="s">
        <v>61</v>
      </c>
      <c r="B5" s="12" t="s">
        <v>70</v>
      </c>
      <c r="C5" s="2" t="s">
        <v>226</v>
      </c>
    </row>
    <row r="6" spans="1:3" x14ac:dyDescent="0.35">
      <c r="B6" s="20" t="s">
        <v>72</v>
      </c>
      <c r="C6" s="2" t="s">
        <v>227</v>
      </c>
    </row>
    <row r="7" spans="1:3" x14ac:dyDescent="0.35">
      <c r="B7" s="21" t="s">
        <v>74</v>
      </c>
    </row>
    <row r="8" spans="1:3" x14ac:dyDescent="0.35">
      <c r="A8" s="2" t="s">
        <v>10</v>
      </c>
      <c r="B8" s="8" t="s">
        <v>11</v>
      </c>
      <c r="C8" s="2" t="s">
        <v>228</v>
      </c>
    </row>
    <row r="9" spans="1:3" x14ac:dyDescent="0.35">
      <c r="B9" s="8" t="s">
        <v>13</v>
      </c>
      <c r="C9" s="2" t="s">
        <v>79</v>
      </c>
    </row>
    <row r="10" spans="1:3" x14ac:dyDescent="0.35">
      <c r="B10" s="8" t="s">
        <v>15</v>
      </c>
      <c r="C10" s="3" t="s">
        <v>229</v>
      </c>
    </row>
    <row r="11" spans="1:3" x14ac:dyDescent="0.35">
      <c r="B11" s="8" t="s">
        <v>17</v>
      </c>
      <c r="C11" s="2" t="s">
        <v>82</v>
      </c>
    </row>
    <row r="12" spans="1:3" x14ac:dyDescent="0.35">
      <c r="B12" s="8" t="s">
        <v>19</v>
      </c>
      <c r="C12" s="3" t="s">
        <v>230</v>
      </c>
    </row>
    <row r="13" spans="1:3" x14ac:dyDescent="0.35">
      <c r="B13" s="8" t="s">
        <v>81</v>
      </c>
      <c r="C13" s="2" t="s">
        <v>114</v>
      </c>
    </row>
    <row r="14" spans="1:3" x14ac:dyDescent="0.35">
      <c r="B14" s="8" t="s">
        <v>75</v>
      </c>
      <c r="C14" s="2" t="s">
        <v>115</v>
      </c>
    </row>
    <row r="15" spans="1:3" x14ac:dyDescent="0.35">
      <c r="B15" s="8" t="s">
        <v>118</v>
      </c>
      <c r="C15" s="106" t="s">
        <v>231</v>
      </c>
    </row>
    <row r="16" spans="1:3" x14ac:dyDescent="0.35">
      <c r="B16" s="8" t="s">
        <v>120</v>
      </c>
      <c r="C16" s="2" t="s">
        <v>232</v>
      </c>
    </row>
    <row r="17" spans="2:24" x14ac:dyDescent="0.35">
      <c r="B17" s="8" t="s">
        <v>122</v>
      </c>
      <c r="C17" s="2" t="s">
        <v>119</v>
      </c>
    </row>
    <row r="18" spans="2:24" x14ac:dyDescent="0.35">
      <c r="B18" s="8" t="s">
        <v>124</v>
      </c>
      <c r="C18" s="2" t="s">
        <v>233</v>
      </c>
    </row>
    <row r="19" spans="2:24" x14ac:dyDescent="0.35">
      <c r="B19" s="8" t="s">
        <v>126</v>
      </c>
      <c r="C19" s="140" t="s">
        <v>234</v>
      </c>
    </row>
    <row r="20" spans="2:24" s="10" customFormat="1" ht="15" thickBot="1" x14ac:dyDescent="0.4">
      <c r="B20" s="23" t="s">
        <v>2416</v>
      </c>
      <c r="C20" s="10" t="s">
        <v>2415</v>
      </c>
    </row>
    <row r="22" spans="2:24" ht="17.5" thickBot="1" x14ac:dyDescent="0.4">
      <c r="B22" s="270" t="s">
        <v>2417</v>
      </c>
      <c r="C22" s="270"/>
      <c r="D22" s="270"/>
      <c r="E22" s="270"/>
      <c r="F22" s="270"/>
      <c r="G22" s="270"/>
      <c r="J22" s="251" t="s">
        <v>235</v>
      </c>
      <c r="K22" s="251"/>
      <c r="L22" s="251"/>
      <c r="M22" s="251"/>
    </row>
    <row r="23" spans="2:24" x14ac:dyDescent="0.35">
      <c r="B23" s="271" t="s">
        <v>184</v>
      </c>
      <c r="C23" s="272"/>
      <c r="D23" s="272"/>
      <c r="E23" s="272"/>
      <c r="F23" s="272"/>
      <c r="G23" s="273"/>
      <c r="J23" s="63"/>
      <c r="K23" s="64" t="s">
        <v>236</v>
      </c>
      <c r="L23" s="64" t="s">
        <v>237</v>
      </c>
      <c r="M23" s="65" t="s">
        <v>238</v>
      </c>
    </row>
    <row r="24" spans="2:24" ht="15" thickBot="1" x14ac:dyDescent="0.4">
      <c r="B24" s="267" t="s">
        <v>239</v>
      </c>
      <c r="C24" s="268"/>
      <c r="D24" s="268"/>
      <c r="E24" s="268"/>
      <c r="F24" s="268"/>
      <c r="G24" s="269"/>
      <c r="J24" s="55" t="s">
        <v>240</v>
      </c>
      <c r="K24" s="127">
        <v>0.15</v>
      </c>
      <c r="L24" s="128">
        <v>1.4999999999999999E-2</v>
      </c>
      <c r="M24" s="66">
        <v>0.02</v>
      </c>
    </row>
    <row r="25" spans="2:24" x14ac:dyDescent="0.35">
      <c r="B25" s="67"/>
      <c r="C25" s="253" t="s">
        <v>241</v>
      </c>
      <c r="D25" s="68" t="s">
        <v>242</v>
      </c>
      <c r="E25" s="68" t="s">
        <v>243</v>
      </c>
      <c r="F25" s="1"/>
      <c r="G25" s="69"/>
    </row>
    <row r="26" spans="2:24" ht="36" customHeight="1" thickBot="1" x14ac:dyDescent="0.4">
      <c r="B26" s="67"/>
      <c r="C26" s="253"/>
      <c r="D26" s="70">
        <v>44866</v>
      </c>
      <c r="E26" s="68">
        <v>2027</v>
      </c>
      <c r="F26" s="1"/>
      <c r="G26" s="69"/>
      <c r="J26" s="251" t="s">
        <v>244</v>
      </c>
      <c r="K26" s="251"/>
      <c r="L26" s="251"/>
      <c r="M26" s="251"/>
      <c r="N26" s="251"/>
      <c r="P26" s="251" t="s">
        <v>244</v>
      </c>
      <c r="Q26" s="251"/>
      <c r="R26" s="251"/>
      <c r="S26" s="251"/>
      <c r="T26" s="251"/>
    </row>
    <row r="27" spans="2:24" x14ac:dyDescent="0.35">
      <c r="B27" s="67"/>
      <c r="C27" s="2" t="s">
        <v>245</v>
      </c>
      <c r="E27" s="1"/>
      <c r="F27" s="1"/>
      <c r="G27" s="69"/>
      <c r="J27" s="63"/>
      <c r="K27" s="71"/>
      <c r="L27" s="64" t="s">
        <v>155</v>
      </c>
      <c r="M27" s="64">
        <v>2030</v>
      </c>
      <c r="N27" s="65">
        <v>2050</v>
      </c>
      <c r="P27" s="63"/>
      <c r="Q27" s="71"/>
      <c r="R27" s="64" t="s">
        <v>155</v>
      </c>
      <c r="S27" s="64">
        <v>2030</v>
      </c>
      <c r="T27" s="65">
        <v>2050</v>
      </c>
    </row>
    <row r="28" spans="2:24" x14ac:dyDescent="0.35">
      <c r="B28" s="67"/>
      <c r="C28" s="68" t="s">
        <v>246</v>
      </c>
      <c r="D28" s="68" t="s">
        <v>247</v>
      </c>
      <c r="E28" s="4" t="s">
        <v>2454</v>
      </c>
      <c r="F28" s="4" t="s">
        <v>2455</v>
      </c>
      <c r="G28" s="69"/>
      <c r="J28" s="262" t="s">
        <v>248</v>
      </c>
      <c r="K28" s="60" t="s">
        <v>249</v>
      </c>
      <c r="L28" s="61">
        <v>1035</v>
      </c>
      <c r="M28" s="61">
        <v>660</v>
      </c>
      <c r="N28" s="72">
        <v>500</v>
      </c>
      <c r="P28" s="262" t="s">
        <v>248</v>
      </c>
      <c r="Q28" s="60" t="s">
        <v>137</v>
      </c>
      <c r="R28" s="61">
        <f>(L28/15385)*7884</f>
        <v>530.3828404289892</v>
      </c>
      <c r="S28" s="61">
        <f t="shared" ref="S28" si="0">(M28/15385)*7884</f>
        <v>338.21514462138447</v>
      </c>
      <c r="T28" s="72">
        <f>(N28/15385)*7884</f>
        <v>256.22359441013975</v>
      </c>
      <c r="V28" s="165"/>
      <c r="W28" s="166"/>
      <c r="X28" s="166"/>
    </row>
    <row r="29" spans="2:24" x14ac:dyDescent="0.35">
      <c r="B29" s="67">
        <f>(30/365)*1000000</f>
        <v>82191.780821917797</v>
      </c>
      <c r="C29" s="68" t="s">
        <v>250</v>
      </c>
      <c r="D29" s="68" t="s">
        <v>98</v>
      </c>
      <c r="E29" s="1">
        <v>150900</v>
      </c>
      <c r="F29" s="1">
        <v>13.67</v>
      </c>
      <c r="G29" s="69"/>
      <c r="J29" s="263"/>
      <c r="K29" s="60" t="s">
        <v>157</v>
      </c>
      <c r="L29" s="73">
        <v>2.5000000000000001E-2</v>
      </c>
      <c r="M29" s="73">
        <v>2.5000000000000001E-2</v>
      </c>
      <c r="N29" s="74">
        <v>2.5000000000000001E-2</v>
      </c>
      <c r="P29" s="263"/>
      <c r="Q29" s="60" t="s">
        <v>147</v>
      </c>
      <c r="R29" s="61">
        <f>R28*L29</f>
        <v>13.259571010724731</v>
      </c>
      <c r="S29" s="61">
        <f>S28*M29</f>
        <v>8.4553786155346113</v>
      </c>
      <c r="T29" s="177">
        <f>T28*N29</f>
        <v>6.4055898602534942</v>
      </c>
    </row>
    <row r="30" spans="2:24" ht="15" thickBot="1" x14ac:dyDescent="0.4">
      <c r="B30" s="75"/>
      <c r="C30" s="10">
        <f>(30/8760)*1000</f>
        <v>3.4246575342465753</v>
      </c>
      <c r="D30" s="10" t="s">
        <v>2460</v>
      </c>
      <c r="E30" s="10"/>
      <c r="F30" s="10"/>
      <c r="G30" s="76"/>
      <c r="J30" s="264"/>
      <c r="K30" s="60" t="s">
        <v>251</v>
      </c>
      <c r="L30" s="112"/>
      <c r="M30" s="112"/>
      <c r="N30" s="113"/>
      <c r="P30" s="264"/>
      <c r="Q30" s="60" t="s">
        <v>139</v>
      </c>
      <c r="R30" s="178">
        <f>R33*5</f>
        <v>0.23945291963281284</v>
      </c>
      <c r="S30" s="178">
        <f>S33*5</f>
        <v>0.23945291963281284</v>
      </c>
      <c r="T30" s="179">
        <f>T33*5</f>
        <v>0.23945291963281284</v>
      </c>
    </row>
    <row r="31" spans="2:24" x14ac:dyDescent="0.35">
      <c r="J31" s="262" t="s">
        <v>252</v>
      </c>
      <c r="K31" s="60" t="s">
        <v>249</v>
      </c>
      <c r="L31" s="101">
        <v>125.01654783715701</v>
      </c>
      <c r="M31" s="102">
        <v>125.01654783715701</v>
      </c>
      <c r="N31" s="103">
        <v>125.01654783715701</v>
      </c>
      <c r="P31" s="262" t="s">
        <v>252</v>
      </c>
      <c r="Q31" s="60" t="s">
        <v>137</v>
      </c>
      <c r="R31" s="101">
        <f>((L31*8760)/12544.72)*20</f>
        <v>1745.9854967723402</v>
      </c>
      <c r="S31" s="101">
        <f>((M31*8760)/12544.72)*20</f>
        <v>1745.9854967723402</v>
      </c>
      <c r="T31" s="180">
        <f>((N31*8760)/12544.72)*20</f>
        <v>1745.9854967723402</v>
      </c>
    </row>
    <row r="32" spans="2:24" ht="17.5" thickBot="1" x14ac:dyDescent="0.4">
      <c r="B32" s="270" t="s">
        <v>253</v>
      </c>
      <c r="C32" s="270"/>
      <c r="D32" s="270"/>
      <c r="E32" s="270"/>
      <c r="F32" s="270"/>
      <c r="G32" s="270"/>
      <c r="J32" s="263"/>
      <c r="K32" s="60" t="s">
        <v>157</v>
      </c>
      <c r="L32" s="73">
        <v>2.5000000000000001E-2</v>
      </c>
      <c r="M32" s="73">
        <v>2.5000000000000001E-2</v>
      </c>
      <c r="N32" s="74">
        <v>2.5000000000000001E-2</v>
      </c>
      <c r="P32" s="263"/>
      <c r="Q32" s="60" t="s">
        <v>147</v>
      </c>
      <c r="R32" s="61">
        <f>R31*L32</f>
        <v>43.649637419308505</v>
      </c>
      <c r="S32" s="61">
        <f t="shared" ref="S32:T32" si="1">S31*M32</f>
        <v>43.649637419308505</v>
      </c>
      <c r="T32" s="72">
        <f t="shared" si="1"/>
        <v>43.649637419308505</v>
      </c>
      <c r="V32" s="165"/>
      <c r="W32" s="166"/>
      <c r="X32" s="166"/>
    </row>
    <row r="33" spans="2:24" ht="15" thickBot="1" x14ac:dyDescent="0.4">
      <c r="B33" s="288" t="s">
        <v>96</v>
      </c>
      <c r="C33" s="214"/>
      <c r="D33" s="214"/>
      <c r="E33" s="214"/>
      <c r="F33" s="214"/>
      <c r="G33" s="289"/>
      <c r="J33" s="265"/>
      <c r="K33" s="77" t="s">
        <v>251</v>
      </c>
      <c r="L33" s="100">
        <v>20.0257988665076</v>
      </c>
      <c r="M33" s="104">
        <v>20.0257988665076</v>
      </c>
      <c r="N33" s="105">
        <v>20.0257988665076</v>
      </c>
      <c r="P33" s="265"/>
      <c r="Q33" s="77" t="s">
        <v>139</v>
      </c>
      <c r="R33" s="181">
        <f>((L33)/12544.72)*30</f>
        <v>4.789058392656257E-2</v>
      </c>
      <c r="S33" s="181">
        <f>((M33)/12544.72)*30</f>
        <v>4.789058392656257E-2</v>
      </c>
      <c r="T33" s="182">
        <f>((N33)/12544.72)*30</f>
        <v>4.789058392656257E-2</v>
      </c>
      <c r="V33" s="167"/>
      <c r="W33" s="168"/>
      <c r="X33" s="168"/>
    </row>
    <row r="34" spans="2:24" ht="15" thickBot="1" x14ac:dyDescent="0.4">
      <c r="B34" s="290" t="s">
        <v>254</v>
      </c>
      <c r="C34" s="291"/>
      <c r="D34" s="291"/>
      <c r="E34" s="291"/>
      <c r="F34" s="291"/>
      <c r="G34" s="292"/>
    </row>
    <row r="36" spans="2:24" ht="17.5" thickBot="1" x14ac:dyDescent="0.4">
      <c r="B36" s="266" t="s">
        <v>2453</v>
      </c>
      <c r="C36" s="266"/>
      <c r="D36" s="266"/>
      <c r="E36" s="266"/>
      <c r="F36" s="266"/>
      <c r="G36" s="266"/>
      <c r="H36" s="266"/>
    </row>
    <row r="37" spans="2:24" x14ac:dyDescent="0.35">
      <c r="B37" s="260" t="s">
        <v>97</v>
      </c>
      <c r="C37" s="222"/>
      <c r="D37" s="222"/>
      <c r="E37" s="222"/>
      <c r="F37" s="222"/>
      <c r="G37" s="222"/>
      <c r="H37" s="261"/>
    </row>
    <row r="38" spans="2:24" ht="15.75" customHeight="1" x14ac:dyDescent="0.35">
      <c r="B38" s="252" t="s">
        <v>255</v>
      </c>
      <c r="C38" s="253"/>
      <c r="D38" s="253"/>
      <c r="E38" s="253"/>
      <c r="F38" s="253"/>
      <c r="G38" s="68" t="s">
        <v>2412</v>
      </c>
      <c r="H38" s="155" t="s">
        <v>2411</v>
      </c>
    </row>
    <row r="39" spans="2:24" ht="15" customHeight="1" x14ac:dyDescent="0.35">
      <c r="B39" s="252"/>
      <c r="C39" s="253"/>
      <c r="D39" s="253"/>
      <c r="E39" s="253"/>
      <c r="F39" s="253"/>
      <c r="G39" s="283" t="s">
        <v>257</v>
      </c>
      <c r="H39" s="293" t="s">
        <v>258</v>
      </c>
    </row>
    <row r="40" spans="2:24" x14ac:dyDescent="0.35">
      <c r="B40" s="252"/>
      <c r="C40" s="253"/>
      <c r="D40" s="253"/>
      <c r="E40" s="253"/>
      <c r="F40" s="253"/>
      <c r="G40" s="283"/>
      <c r="H40" s="293"/>
    </row>
    <row r="41" spans="2:24" x14ac:dyDescent="0.35">
      <c r="B41" s="252" t="s">
        <v>259</v>
      </c>
      <c r="C41" s="253"/>
      <c r="D41" s="68">
        <v>2017</v>
      </c>
      <c r="E41" s="68">
        <v>2018</v>
      </c>
      <c r="F41" s="68">
        <v>2019</v>
      </c>
      <c r="G41" s="68">
        <v>2020</v>
      </c>
      <c r="H41" s="156">
        <v>2021</v>
      </c>
    </row>
    <row r="42" spans="2:24" x14ac:dyDescent="0.35">
      <c r="B42" s="252"/>
      <c r="C42" s="253"/>
      <c r="D42" s="258">
        <v>12646</v>
      </c>
      <c r="E42" s="258">
        <v>9213</v>
      </c>
      <c r="F42" s="258">
        <v>20237</v>
      </c>
      <c r="G42" s="258">
        <v>21987</v>
      </c>
      <c r="H42" s="256">
        <v>16569</v>
      </c>
    </row>
    <row r="43" spans="2:24" ht="15" thickBot="1" x14ac:dyDescent="0.4">
      <c r="B43" s="254"/>
      <c r="C43" s="255"/>
      <c r="D43" s="259"/>
      <c r="E43" s="259"/>
      <c r="F43" s="259"/>
      <c r="G43" s="259"/>
      <c r="H43" s="257"/>
    </row>
    <row r="45" spans="2:24" ht="17" x14ac:dyDescent="0.35">
      <c r="B45" s="270" t="s">
        <v>2487</v>
      </c>
      <c r="C45" s="270"/>
    </row>
    <row r="46" spans="2:24" x14ac:dyDescent="0.35">
      <c r="B46" s="83">
        <v>2021</v>
      </c>
      <c r="C46" s="83" t="s">
        <v>260</v>
      </c>
    </row>
    <row r="47" spans="2:24" x14ac:dyDescent="0.35">
      <c r="B47" s="68" t="s">
        <v>261</v>
      </c>
      <c r="C47" s="133">
        <v>0.98470257600000011</v>
      </c>
    </row>
    <row r="48" spans="2:24" x14ac:dyDescent="0.35">
      <c r="B48" s="68" t="s">
        <v>262</v>
      </c>
      <c r="C48" s="133">
        <v>1.0646349430000002</v>
      </c>
    </row>
    <row r="49" spans="2:9" x14ac:dyDescent="0.35">
      <c r="B49" s="68" t="s">
        <v>263</v>
      </c>
      <c r="C49" s="133">
        <v>1.8276220200000002</v>
      </c>
    </row>
    <row r="50" spans="2:9" x14ac:dyDescent="0.35">
      <c r="B50" s="68" t="s">
        <v>264</v>
      </c>
      <c r="C50" s="133">
        <v>1.5558300100000002</v>
      </c>
    </row>
    <row r="51" spans="2:9" x14ac:dyDescent="0.35">
      <c r="B51" s="68" t="s">
        <v>174</v>
      </c>
      <c r="C51" s="133">
        <v>2.193094485</v>
      </c>
    </row>
    <row r="52" spans="2:9" x14ac:dyDescent="0.35">
      <c r="B52" s="68" t="s">
        <v>175</v>
      </c>
      <c r="C52" s="133">
        <v>1.7293552630000002</v>
      </c>
    </row>
    <row r="53" spans="2:9" x14ac:dyDescent="0.35">
      <c r="B53" s="68" t="s">
        <v>176</v>
      </c>
      <c r="C53" s="133">
        <v>1.233161291</v>
      </c>
    </row>
    <row r="54" spans="2:9" x14ac:dyDescent="0.35">
      <c r="B54" s="68" t="s">
        <v>265</v>
      </c>
      <c r="C54" s="133">
        <v>1.4012126010000001</v>
      </c>
    </row>
    <row r="55" spans="2:9" x14ac:dyDescent="0.35">
      <c r="B55" s="68" t="s">
        <v>266</v>
      </c>
      <c r="C55" s="133">
        <v>1.4404350620000002</v>
      </c>
    </row>
    <row r="56" spans="2:9" x14ac:dyDescent="0.35">
      <c r="B56" s="68" t="s">
        <v>267</v>
      </c>
      <c r="C56" s="133">
        <v>0.9141168850000001</v>
      </c>
    </row>
    <row r="57" spans="2:9" x14ac:dyDescent="0.35">
      <c r="B57" s="68" t="s">
        <v>268</v>
      </c>
      <c r="C57" s="133">
        <v>1.127193616</v>
      </c>
    </row>
    <row r="58" spans="2:9" x14ac:dyDescent="0.35">
      <c r="B58" s="68" t="s">
        <v>269</v>
      </c>
      <c r="C58" s="133">
        <f>0.865899912+0.232</f>
        <v>1.0978999120000001</v>
      </c>
    </row>
    <row r="59" spans="2:9" x14ac:dyDescent="0.35">
      <c r="B59" s="1" t="s">
        <v>2430</v>
      </c>
      <c r="C59" s="134">
        <f>SUM(C47:C58)</f>
        <v>16.569258663999999</v>
      </c>
    </row>
    <row r="60" spans="2:9" x14ac:dyDescent="0.35">
      <c r="C60" s="139"/>
    </row>
    <row r="61" spans="2:9" x14ac:dyDescent="0.35">
      <c r="E61" s="274"/>
      <c r="F61" s="274"/>
      <c r="G61" s="274"/>
      <c r="H61" s="274"/>
      <c r="I61" s="274"/>
    </row>
    <row r="63" spans="2:9" ht="17.5" thickBot="1" x14ac:dyDescent="0.4">
      <c r="B63" s="270" t="s">
        <v>270</v>
      </c>
      <c r="C63" s="270"/>
      <c r="D63" s="270"/>
      <c r="E63" s="270"/>
      <c r="F63" s="270"/>
      <c r="G63" s="270"/>
      <c r="H63" s="270"/>
    </row>
    <row r="64" spans="2:9" x14ac:dyDescent="0.35">
      <c r="B64" s="260" t="s">
        <v>98</v>
      </c>
      <c r="C64" s="222"/>
      <c r="D64" s="222"/>
      <c r="E64" s="222"/>
      <c r="F64" s="222"/>
      <c r="G64" s="222"/>
      <c r="H64" s="261"/>
    </row>
    <row r="65" spans="2:10" x14ac:dyDescent="0.35">
      <c r="B65" s="252" t="s">
        <v>271</v>
      </c>
      <c r="C65" s="253"/>
      <c r="D65" s="253"/>
      <c r="E65" s="253"/>
      <c r="F65" s="253"/>
      <c r="G65" s="253"/>
      <c r="H65" s="286"/>
    </row>
    <row r="66" spans="2:10" x14ac:dyDescent="0.35">
      <c r="B66" s="280" t="s">
        <v>272</v>
      </c>
      <c r="C66" s="281"/>
      <c r="D66" s="281"/>
      <c r="E66" s="281"/>
      <c r="F66" s="281"/>
      <c r="G66" s="281"/>
      <c r="H66" s="287"/>
    </row>
    <row r="67" spans="2:10" x14ac:dyDescent="0.35">
      <c r="B67" s="280" t="s">
        <v>273</v>
      </c>
      <c r="C67" s="281"/>
      <c r="D67" s="281" t="s">
        <v>256</v>
      </c>
      <c r="E67" s="281"/>
      <c r="F67" s="281"/>
      <c r="G67" s="281"/>
      <c r="H67" s="287"/>
      <c r="J67" s="99"/>
    </row>
    <row r="68" spans="2:10" x14ac:dyDescent="0.35">
      <c r="B68" s="282" t="s">
        <v>274</v>
      </c>
      <c r="C68" s="283"/>
      <c r="D68" s="276" t="s">
        <v>275</v>
      </c>
      <c r="E68" s="276"/>
      <c r="F68" s="276"/>
      <c r="G68" s="276"/>
      <c r="H68" s="277"/>
    </row>
    <row r="69" spans="2:10" x14ac:dyDescent="0.35">
      <c r="B69" s="282"/>
      <c r="C69" s="283"/>
      <c r="D69" s="276"/>
      <c r="E69" s="276"/>
      <c r="F69" s="276"/>
      <c r="G69" s="276"/>
      <c r="H69" s="277"/>
    </row>
    <row r="70" spans="2:10" ht="15" thickBot="1" x14ac:dyDescent="0.4">
      <c r="B70" s="284"/>
      <c r="C70" s="285"/>
      <c r="D70" s="278"/>
      <c r="E70" s="278"/>
      <c r="F70" s="278"/>
      <c r="G70" s="278"/>
      <c r="H70" s="279"/>
    </row>
    <row r="72" spans="2:10" ht="15" thickBot="1" x14ac:dyDescent="0.4">
      <c r="B72" s="275" t="s">
        <v>2409</v>
      </c>
      <c r="C72" s="275"/>
      <c r="D72" s="275"/>
      <c r="E72" s="275"/>
      <c r="F72" s="275"/>
    </row>
    <row r="73" spans="2:10" x14ac:dyDescent="0.35">
      <c r="B73" s="92" t="s">
        <v>2397</v>
      </c>
      <c r="C73" s="92" t="s">
        <v>2410</v>
      </c>
      <c r="D73" s="92" t="s">
        <v>2412</v>
      </c>
      <c r="E73" s="92" t="s">
        <v>2407</v>
      </c>
      <c r="F73" s="92" t="s">
        <v>2398</v>
      </c>
    </row>
    <row r="74" spans="2:10" x14ac:dyDescent="0.35">
      <c r="B74" s="2" t="s">
        <v>2396</v>
      </c>
      <c r="C74" s="2" t="s">
        <v>2399</v>
      </c>
      <c r="D74" s="2" t="s">
        <v>2413</v>
      </c>
      <c r="E74" s="2" t="s">
        <v>2400</v>
      </c>
      <c r="F74" s="2" t="s">
        <v>2401</v>
      </c>
    </row>
    <row r="75" spans="2:10" x14ac:dyDescent="0.35">
      <c r="B75" s="2" t="s">
        <v>2404</v>
      </c>
      <c r="C75" s="2" t="s">
        <v>2406</v>
      </c>
      <c r="D75" s="2" t="s">
        <v>2414</v>
      </c>
      <c r="E75" s="2" t="s">
        <v>2400</v>
      </c>
      <c r="F75" s="2" t="s">
        <v>2402</v>
      </c>
    </row>
    <row r="76" spans="2:10" x14ac:dyDescent="0.35">
      <c r="B76" s="91" t="s">
        <v>2403</v>
      </c>
      <c r="C76" s="2" t="s">
        <v>2405</v>
      </c>
      <c r="D76" s="2" t="s">
        <v>2414</v>
      </c>
      <c r="E76" s="2" t="s">
        <v>2400</v>
      </c>
      <c r="F76" s="2" t="s">
        <v>2408</v>
      </c>
    </row>
    <row r="77" spans="2:10" x14ac:dyDescent="0.35">
      <c r="E77" s="11"/>
      <c r="F77" s="11"/>
    </row>
    <row r="78" spans="2:10" x14ac:dyDescent="0.35">
      <c r="E78" s="91"/>
      <c r="F78" s="11"/>
    </row>
    <row r="86" spans="4:5" x14ac:dyDescent="0.35">
      <c r="D86" s="165"/>
    </row>
    <row r="90" spans="4:5" x14ac:dyDescent="0.35">
      <c r="D90" s="165"/>
    </row>
    <row r="93" spans="4:5" x14ac:dyDescent="0.35">
      <c r="E93" s="169"/>
    </row>
  </sheetData>
  <mergeCells count="36">
    <mergeCell ref="B45:C45"/>
    <mergeCell ref="E42:E43"/>
    <mergeCell ref="D42:D43"/>
    <mergeCell ref="P26:T26"/>
    <mergeCell ref="P28:P30"/>
    <mergeCell ref="P31:P33"/>
    <mergeCell ref="B32:G32"/>
    <mergeCell ref="B33:G33"/>
    <mergeCell ref="B34:G34"/>
    <mergeCell ref="G39:G40"/>
    <mergeCell ref="H39:H40"/>
    <mergeCell ref="E61:I61"/>
    <mergeCell ref="B63:H63"/>
    <mergeCell ref="B72:F72"/>
    <mergeCell ref="D68:H70"/>
    <mergeCell ref="B67:C67"/>
    <mergeCell ref="B68:C70"/>
    <mergeCell ref="B65:H65"/>
    <mergeCell ref="B66:H66"/>
    <mergeCell ref="B64:H64"/>
    <mergeCell ref="D67:H67"/>
    <mergeCell ref="J22:M22"/>
    <mergeCell ref="B41:C43"/>
    <mergeCell ref="H42:H43"/>
    <mergeCell ref="G42:G43"/>
    <mergeCell ref="B37:H37"/>
    <mergeCell ref="J26:N26"/>
    <mergeCell ref="J28:J30"/>
    <mergeCell ref="J31:J33"/>
    <mergeCell ref="B36:H36"/>
    <mergeCell ref="B38:F40"/>
    <mergeCell ref="B24:G24"/>
    <mergeCell ref="C25:C26"/>
    <mergeCell ref="F42:F43"/>
    <mergeCell ref="B22:G22"/>
    <mergeCell ref="B23:G23"/>
  </mergeCells>
  <hyperlinks>
    <hyperlink ref="C12" r:id="rId1" xr:uid="{5D36438F-FD2C-48E9-B8C4-D01C88BA2C56}"/>
    <hyperlink ref="C10" r:id="rId2" xr:uid="{B6E39476-B23B-4BB0-910A-4B58497F4627}"/>
    <hyperlink ref="C19" r:id="rId3" location=":~:text=We%20find%20that%20pipeline%20gas,to%20meet%20domestic%20energy%20demands." xr:uid="{ABBBB3F2-EDBC-4852-A44B-1DF450A20112}"/>
    <hyperlink ref="C15" r:id="rId4" xr:uid="{CF4CDA2E-528A-4C24-BA86-6E9329802B56}"/>
  </hyperlinks>
  <pageMargins left="0.7" right="0.7" top="0.75" bottom="0.75" header="0.3" footer="0.3"/>
  <pageSetup paperSize="9" orientation="portrait"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BAD25-0A63-4BD9-8841-415600215A30}">
  <dimension ref="A1:T52"/>
  <sheetViews>
    <sheetView topLeftCell="A10" zoomScale="63" zoomScaleNormal="100" workbookViewId="0">
      <selection activeCell="G66" sqref="G66"/>
    </sheetView>
  </sheetViews>
  <sheetFormatPr defaultColWidth="9.1796875" defaultRowHeight="14.5" x14ac:dyDescent="0.35"/>
  <cols>
    <col min="1" max="1" width="25.26953125" style="2" bestFit="1" customWidth="1"/>
    <col min="2" max="2" width="33.26953125" style="2" customWidth="1"/>
    <col min="3" max="3" width="23.7265625" style="2" customWidth="1"/>
    <col min="4" max="4" width="26.7265625" style="2" customWidth="1"/>
    <col min="5" max="5" width="25.7265625" style="2" customWidth="1"/>
    <col min="6" max="6" width="17" style="2" customWidth="1"/>
    <col min="7" max="7" width="16" style="2" customWidth="1"/>
    <col min="8" max="8" width="15.7265625" style="2" customWidth="1"/>
    <col min="9" max="9" width="15.453125" style="2" customWidth="1"/>
    <col min="10" max="11" width="9.1796875" style="2"/>
    <col min="12" max="12" width="24.81640625" style="2" customWidth="1"/>
    <col min="13" max="13" width="12.453125" style="2" bestFit="1" customWidth="1"/>
    <col min="14" max="14" width="10.7265625" style="2" customWidth="1"/>
    <col min="15" max="15" width="12.453125" style="2" bestFit="1" customWidth="1"/>
    <col min="16" max="16" width="9.1796875" style="2"/>
    <col min="17" max="17" width="24.81640625" style="2" bestFit="1" customWidth="1"/>
    <col min="18" max="18" width="14.81640625" style="2" bestFit="1" customWidth="1"/>
    <col min="19" max="20" width="10.453125" style="2" bestFit="1" customWidth="1"/>
    <col min="21" max="16384" width="9.1796875" style="2"/>
  </cols>
  <sheetData>
    <row r="1" spans="1:20" x14ac:dyDescent="0.35">
      <c r="A1" s="2" t="s">
        <v>2</v>
      </c>
      <c r="B1" s="2" t="s">
        <v>339</v>
      </c>
    </row>
    <row r="2" spans="1:20" x14ac:dyDescent="0.35">
      <c r="A2" s="2" t="s">
        <v>58</v>
      </c>
      <c r="B2" s="2" t="s">
        <v>107</v>
      </c>
    </row>
    <row r="3" spans="1:20" x14ac:dyDescent="0.35">
      <c r="A3" s="2" t="s">
        <v>5</v>
      </c>
      <c r="B3" s="2" t="s">
        <v>108</v>
      </c>
    </row>
    <row r="4" spans="1:20" x14ac:dyDescent="0.35">
      <c r="A4" s="2" t="s">
        <v>68</v>
      </c>
    </row>
    <row r="5" spans="1:20" x14ac:dyDescent="0.35">
      <c r="A5" s="2" t="s">
        <v>61</v>
      </c>
      <c r="B5" s="20" t="s">
        <v>72</v>
      </c>
      <c r="C5" s="2" t="s">
        <v>11</v>
      </c>
    </row>
    <row r="6" spans="1:20" x14ac:dyDescent="0.35">
      <c r="B6" s="12" t="s">
        <v>9</v>
      </c>
      <c r="C6" s="2" t="s">
        <v>340</v>
      </c>
    </row>
    <row r="7" spans="1:20" x14ac:dyDescent="0.35">
      <c r="A7" s="2" t="s">
        <v>10</v>
      </c>
      <c r="B7" s="8" t="s">
        <v>11</v>
      </c>
      <c r="C7" s="2" t="s">
        <v>79</v>
      </c>
    </row>
    <row r="8" spans="1:20" x14ac:dyDescent="0.35">
      <c r="B8" s="8" t="s">
        <v>13</v>
      </c>
      <c r="C8" s="2" t="s">
        <v>115</v>
      </c>
    </row>
    <row r="9" spans="1:20" x14ac:dyDescent="0.35">
      <c r="B9" s="8" t="s">
        <v>15</v>
      </c>
      <c r="C9" s="2" t="s">
        <v>341</v>
      </c>
    </row>
    <row r="10" spans="1:20" x14ac:dyDescent="0.35">
      <c r="B10" s="8" t="s">
        <v>17</v>
      </c>
      <c r="C10" s="213" t="s">
        <v>342</v>
      </c>
    </row>
    <row r="11" spans="1:20" s="10" customFormat="1" ht="15" thickBot="1" x14ac:dyDescent="0.4">
      <c r="B11" s="23" t="s">
        <v>19</v>
      </c>
      <c r="C11" s="10" t="s">
        <v>2458</v>
      </c>
    </row>
    <row r="12" spans="1:20" ht="15" thickBot="1" x14ac:dyDescent="0.4">
      <c r="B12" s="8"/>
      <c r="C12" s="140"/>
      <c r="L12" s="10"/>
      <c r="M12" s="10"/>
      <c r="N12" s="10"/>
      <c r="O12" s="10"/>
    </row>
    <row r="13" spans="1:20" ht="15" thickBot="1" x14ac:dyDescent="0.4">
      <c r="L13" s="219" t="s">
        <v>343</v>
      </c>
      <c r="M13" s="219"/>
      <c r="N13" s="219"/>
      <c r="O13" s="219"/>
      <c r="Q13" s="219" t="s">
        <v>343</v>
      </c>
      <c r="R13" s="219"/>
      <c r="S13" s="219"/>
      <c r="T13" s="219"/>
    </row>
    <row r="14" spans="1:20" x14ac:dyDescent="0.35">
      <c r="B14" s="294" t="s">
        <v>344</v>
      </c>
      <c r="C14" s="294"/>
      <c r="D14" s="294"/>
      <c r="E14" s="294"/>
      <c r="F14" s="294"/>
      <c r="G14" s="294"/>
      <c r="H14" s="294"/>
      <c r="I14" s="294"/>
      <c r="L14" s="294" t="s">
        <v>345</v>
      </c>
      <c r="M14" s="294"/>
      <c r="N14" s="294"/>
      <c r="O14" s="294"/>
      <c r="Q14" s="294" t="s">
        <v>345</v>
      </c>
      <c r="R14" s="294"/>
      <c r="S14" s="294"/>
      <c r="T14" s="294"/>
    </row>
    <row r="15" spans="1:20" ht="15" customHeight="1" x14ac:dyDescent="0.35">
      <c r="B15" s="295" t="s">
        <v>346</v>
      </c>
      <c r="C15" s="296"/>
      <c r="D15" s="87">
        <v>24.2</v>
      </c>
      <c r="L15" s="60"/>
      <c r="M15" s="123" t="s">
        <v>347</v>
      </c>
      <c r="N15" s="123">
        <v>2030</v>
      </c>
      <c r="O15" s="123">
        <v>2050</v>
      </c>
      <c r="Q15" s="60"/>
      <c r="R15" s="123" t="s">
        <v>347</v>
      </c>
      <c r="S15" s="60">
        <v>2030</v>
      </c>
      <c r="T15" s="60">
        <v>2050</v>
      </c>
    </row>
    <row r="16" spans="1:20" ht="15" customHeight="1" x14ac:dyDescent="0.35">
      <c r="L16" s="60" t="s">
        <v>348</v>
      </c>
      <c r="M16" s="184">
        <v>33330</v>
      </c>
      <c r="N16" s="184">
        <v>18001</v>
      </c>
      <c r="O16" s="184">
        <v>14100</v>
      </c>
      <c r="Q16" s="60" t="s">
        <v>349</v>
      </c>
      <c r="R16" s="163">
        <f>(M16/1000)*8760</f>
        <v>291970.8</v>
      </c>
      <c r="S16" s="163">
        <f>(N16/1000)*8760</f>
        <v>157688.76</v>
      </c>
      <c r="T16" s="163">
        <f>(14100/1000)*8760</f>
        <v>123516</v>
      </c>
    </row>
    <row r="17" spans="2:20" x14ac:dyDescent="0.35">
      <c r="B17" s="88"/>
      <c r="C17" s="68">
        <v>2015</v>
      </c>
      <c r="D17" s="68">
        <v>2016</v>
      </c>
      <c r="E17" s="68">
        <v>2017</v>
      </c>
      <c r="F17" s="68">
        <v>2018</v>
      </c>
      <c r="G17" s="68">
        <v>2019</v>
      </c>
      <c r="H17" s="68">
        <v>2020</v>
      </c>
      <c r="I17" s="68">
        <v>2021</v>
      </c>
      <c r="L17" s="60" t="s">
        <v>157</v>
      </c>
      <c r="M17" s="185">
        <v>0.02</v>
      </c>
      <c r="N17" s="185">
        <v>0.02</v>
      </c>
      <c r="O17" s="186">
        <v>1.4999999999999999E-2</v>
      </c>
      <c r="Q17" s="60" t="s">
        <v>147</v>
      </c>
      <c r="R17" s="132">
        <f>M17*R16</f>
        <v>5839.4160000000002</v>
      </c>
      <c r="S17" s="132">
        <f t="shared" ref="S17:T17" si="0">N17*S16</f>
        <v>3153.7752</v>
      </c>
      <c r="T17" s="132">
        <f t="shared" si="0"/>
        <v>1852.74</v>
      </c>
    </row>
    <row r="18" spans="2:20" x14ac:dyDescent="0.35">
      <c r="B18" s="68" t="s">
        <v>350</v>
      </c>
      <c r="C18" s="79">
        <v>21</v>
      </c>
      <c r="D18" s="79">
        <v>16.100000000000001</v>
      </c>
      <c r="E18" s="79">
        <v>15</v>
      </c>
      <c r="F18" s="79">
        <v>13.5</v>
      </c>
      <c r="G18" s="79">
        <v>18.100000000000001</v>
      </c>
      <c r="H18" s="79">
        <v>21.57</v>
      </c>
      <c r="I18" s="79"/>
      <c r="L18" s="60" t="s">
        <v>351</v>
      </c>
      <c r="M18" s="187"/>
      <c r="N18" s="187"/>
      <c r="O18" s="187"/>
      <c r="Q18" s="60" t="s">
        <v>139</v>
      </c>
      <c r="R18" s="60"/>
      <c r="S18" s="60"/>
      <c r="T18" s="60"/>
    </row>
    <row r="19" spans="2:20" x14ac:dyDescent="0.35">
      <c r="R19" s="131"/>
    </row>
    <row r="20" spans="2:20" x14ac:dyDescent="0.35">
      <c r="B20" s="245" t="s">
        <v>352</v>
      </c>
      <c r="C20" s="245"/>
      <c r="D20" s="245"/>
      <c r="E20" s="245"/>
      <c r="F20" s="245"/>
      <c r="G20" s="245"/>
      <c r="H20" s="245"/>
      <c r="I20" s="245"/>
      <c r="L20" s="294" t="s">
        <v>353</v>
      </c>
      <c r="M20" s="294"/>
      <c r="N20" s="294"/>
      <c r="O20" s="294"/>
      <c r="Q20" s="249" t="s">
        <v>353</v>
      </c>
      <c r="R20" s="249"/>
      <c r="S20" s="249"/>
      <c r="T20" s="249"/>
    </row>
    <row r="21" spans="2:20" x14ac:dyDescent="0.35">
      <c r="B21" s="79"/>
      <c r="C21" s="68">
        <v>2015</v>
      </c>
      <c r="D21" s="68">
        <v>2016</v>
      </c>
      <c r="E21" s="68">
        <v>2017</v>
      </c>
      <c r="F21" s="68">
        <v>2018</v>
      </c>
      <c r="G21" s="68">
        <v>2019</v>
      </c>
      <c r="H21" s="68">
        <v>2020</v>
      </c>
      <c r="I21" s="68">
        <v>2021</v>
      </c>
      <c r="L21" s="60"/>
      <c r="M21" s="123" t="s">
        <v>347</v>
      </c>
      <c r="N21" s="123">
        <v>2030</v>
      </c>
      <c r="O21" s="123">
        <v>2050</v>
      </c>
      <c r="Q21" s="60"/>
      <c r="R21" s="123" t="s">
        <v>347</v>
      </c>
      <c r="S21" s="123">
        <v>2030</v>
      </c>
      <c r="T21" s="123">
        <v>2050</v>
      </c>
    </row>
    <row r="22" spans="2:20" x14ac:dyDescent="0.35">
      <c r="B22" s="68" t="s">
        <v>354</v>
      </c>
      <c r="C22" s="79">
        <v>16.352500000000003</v>
      </c>
      <c r="D22" s="79">
        <v>13.187500000000002</v>
      </c>
      <c r="E22" s="79">
        <v>11.409254065650002</v>
      </c>
      <c r="F22" s="79">
        <v>10.926171200900002</v>
      </c>
      <c r="G22" s="79">
        <v>15.586076101750002</v>
      </c>
      <c r="H22" s="79">
        <v>13.744441167600002</v>
      </c>
      <c r="I22" s="79">
        <v>13.076205401950002</v>
      </c>
      <c r="L22" s="60" t="s">
        <v>355</v>
      </c>
      <c r="M22" s="60">
        <v>10780</v>
      </c>
      <c r="N22" s="125"/>
      <c r="O22" s="60">
        <v>5015</v>
      </c>
      <c r="Q22" s="60" t="s">
        <v>349</v>
      </c>
      <c r="R22" s="162">
        <f>(M22/1000)*8760</f>
        <v>94432.799999999988</v>
      </c>
      <c r="S22" s="162">
        <f>R22-(((R22-T22)/28)*8)</f>
        <v>80003.828571428559</v>
      </c>
      <c r="T22" s="162">
        <f>(O22/1000)*8760</f>
        <v>43931.399999999994</v>
      </c>
    </row>
    <row r="23" spans="2:20" x14ac:dyDescent="0.35">
      <c r="B23" s="68" t="s">
        <v>356</v>
      </c>
      <c r="C23" s="79">
        <v>17.399373429950003</v>
      </c>
      <c r="D23" s="79">
        <v>18.461710796700004</v>
      </c>
      <c r="E23" s="79">
        <v>9.7887624923000018</v>
      </c>
      <c r="F23" s="79">
        <v>12.683028983100002</v>
      </c>
      <c r="G23" s="79">
        <v>10.594880586200002</v>
      </c>
      <c r="H23" s="79">
        <v>11.585527801700001</v>
      </c>
      <c r="I23" s="79">
        <v>17.947960696100004</v>
      </c>
      <c r="L23" s="60" t="s">
        <v>157</v>
      </c>
      <c r="M23" s="124">
        <v>0.02</v>
      </c>
      <c r="N23" s="124">
        <v>0.02</v>
      </c>
      <c r="O23" s="124">
        <v>0.01</v>
      </c>
      <c r="Q23" s="60" t="s">
        <v>147</v>
      </c>
      <c r="R23" s="188">
        <f>R22*M23</f>
        <v>1888.6559999999997</v>
      </c>
      <c r="S23" s="188">
        <f>S22*N23</f>
        <v>1600.0765714285712</v>
      </c>
      <c r="T23" s="189">
        <f>T22*O23</f>
        <v>439.31399999999996</v>
      </c>
    </row>
    <row r="24" spans="2:20" x14ac:dyDescent="0.35">
      <c r="L24" s="60" t="s">
        <v>357</v>
      </c>
      <c r="M24" s="126"/>
      <c r="N24" s="126"/>
      <c r="O24" s="126"/>
      <c r="Q24" s="60" t="s">
        <v>139</v>
      </c>
      <c r="R24" s="190"/>
      <c r="S24" s="190"/>
      <c r="T24" s="190"/>
    </row>
    <row r="25" spans="2:20" x14ac:dyDescent="0.35">
      <c r="C25" s="297" t="s">
        <v>358</v>
      </c>
      <c r="D25" s="297"/>
      <c r="E25" s="297"/>
    </row>
    <row r="26" spans="2:20" x14ac:dyDescent="0.35">
      <c r="C26" s="79"/>
      <c r="D26" s="281">
        <v>2021</v>
      </c>
      <c r="E26" s="281"/>
      <c r="L26" s="249" t="s">
        <v>359</v>
      </c>
      <c r="M26" s="249"/>
      <c r="N26" s="249"/>
      <c r="O26" s="249"/>
      <c r="Q26" s="249" t="s">
        <v>2459</v>
      </c>
      <c r="R26" s="249"/>
      <c r="S26" s="249"/>
      <c r="T26" s="249"/>
    </row>
    <row r="27" spans="2:20" ht="16.5" customHeight="1" x14ac:dyDescent="0.35">
      <c r="C27" s="79"/>
      <c r="D27" s="68" t="s">
        <v>354</v>
      </c>
      <c r="E27" s="68" t="s">
        <v>356</v>
      </c>
      <c r="L27" s="298" t="s">
        <v>360</v>
      </c>
      <c r="M27" s="236"/>
      <c r="N27" s="236"/>
      <c r="O27" s="299"/>
      <c r="Q27" s="60"/>
      <c r="R27" s="123" t="s">
        <v>347</v>
      </c>
      <c r="S27" s="123">
        <v>2030</v>
      </c>
      <c r="T27" s="123">
        <v>2050</v>
      </c>
    </row>
    <row r="28" spans="2:20" x14ac:dyDescent="0.35">
      <c r="C28" s="68" t="s">
        <v>261</v>
      </c>
      <c r="D28" s="79">
        <v>0</v>
      </c>
      <c r="E28" s="79">
        <v>-3.8832591814500002</v>
      </c>
      <c r="F28" s="17"/>
      <c r="L28" s="300"/>
      <c r="M28" s="221"/>
      <c r="N28" s="221"/>
      <c r="O28" s="301"/>
      <c r="Q28" s="60" t="s">
        <v>349</v>
      </c>
      <c r="R28" s="162">
        <f>S28+(S28*0.2)</f>
        <v>3715.2</v>
      </c>
      <c r="S28" s="162">
        <v>3096</v>
      </c>
      <c r="T28" s="162">
        <f>S28-(S28*0.2)</f>
        <v>2476.8000000000002</v>
      </c>
    </row>
    <row r="29" spans="2:20" x14ac:dyDescent="0.35">
      <c r="C29" s="68" t="s">
        <v>262</v>
      </c>
      <c r="D29" s="79">
        <v>0</v>
      </c>
      <c r="E29" s="79">
        <v>-4.5686620969999998</v>
      </c>
      <c r="F29" s="171"/>
      <c r="L29" s="302"/>
      <c r="M29" s="303"/>
      <c r="N29" s="303"/>
      <c r="O29" s="304"/>
      <c r="Q29" s="60" t="s">
        <v>147</v>
      </c>
      <c r="R29" s="132">
        <f>R28*0.04</f>
        <v>148.608</v>
      </c>
      <c r="S29" s="132">
        <f>S28*0.04</f>
        <v>123.84</v>
      </c>
      <c r="T29" s="132">
        <f>T28*0.02</f>
        <v>49.536000000000001</v>
      </c>
    </row>
    <row r="30" spans="2:20" x14ac:dyDescent="0.35">
      <c r="C30" s="68" t="s">
        <v>263</v>
      </c>
      <c r="D30" s="79">
        <v>0</v>
      </c>
      <c r="E30" s="79">
        <v>-3.0763082072499999</v>
      </c>
      <c r="F30" s="171"/>
      <c r="Q30" s="60" t="s">
        <v>139</v>
      </c>
      <c r="R30" s="60">
        <f>S30+(S30*0.2)</f>
        <v>1.3465346534653465E-2</v>
      </c>
      <c r="S30" s="60">
        <f>(0.3+0.074)/33.33</f>
        <v>1.1221122112211221E-2</v>
      </c>
      <c r="T30" s="60">
        <f>S30-(S30*0.2)</f>
        <v>8.9768976897689774E-3</v>
      </c>
    </row>
    <row r="31" spans="2:20" x14ac:dyDescent="0.35">
      <c r="C31" s="68" t="s">
        <v>264</v>
      </c>
      <c r="D31" s="79">
        <v>0</v>
      </c>
      <c r="E31" s="79">
        <v>-0.56227468844999995</v>
      </c>
      <c r="F31" s="171"/>
    </row>
    <row r="32" spans="2:20" x14ac:dyDescent="0.35">
      <c r="C32" s="68" t="s">
        <v>174</v>
      </c>
      <c r="D32" s="79">
        <v>3.3886101934500008</v>
      </c>
      <c r="E32" s="79">
        <v>0</v>
      </c>
      <c r="F32" s="171"/>
      <c r="Q32" s="165"/>
    </row>
    <row r="33" spans="2:12" x14ac:dyDescent="0.35">
      <c r="C33" s="68" t="s">
        <v>175</v>
      </c>
      <c r="D33" s="79">
        <v>2.9040678206000003</v>
      </c>
      <c r="E33" s="79">
        <v>0</v>
      </c>
      <c r="F33" s="171"/>
    </row>
    <row r="34" spans="2:12" x14ac:dyDescent="0.35">
      <c r="C34" s="68" t="s">
        <v>176</v>
      </c>
      <c r="D34" s="79">
        <v>3.4367031069500005</v>
      </c>
      <c r="E34" s="79">
        <v>0</v>
      </c>
      <c r="F34" s="171"/>
    </row>
    <row r="35" spans="2:12" x14ac:dyDescent="0.35">
      <c r="C35" s="68" t="s">
        <v>265</v>
      </c>
      <c r="D35" s="79">
        <v>2.5449893499000003</v>
      </c>
      <c r="E35" s="79">
        <v>-9.0491612200000002E-2</v>
      </c>
      <c r="F35" s="171"/>
    </row>
    <row r="36" spans="2:12" x14ac:dyDescent="0.35">
      <c r="C36" s="68" t="s">
        <v>266</v>
      </c>
      <c r="D36" s="79">
        <v>0.46199114650000006</v>
      </c>
      <c r="E36" s="79">
        <v>-0.15420841104999999</v>
      </c>
      <c r="F36" s="171"/>
    </row>
    <row r="37" spans="2:12" x14ac:dyDescent="0.35">
      <c r="C37" s="68" t="s">
        <v>267</v>
      </c>
      <c r="D37" s="79">
        <v>0.33984378455000008</v>
      </c>
      <c r="E37" s="79">
        <v>-0.65643785889999995</v>
      </c>
      <c r="F37" s="171"/>
    </row>
    <row r="38" spans="2:12" x14ac:dyDescent="0.35">
      <c r="C38" s="68" t="s">
        <v>268</v>
      </c>
      <c r="D38" s="79">
        <v>0</v>
      </c>
      <c r="E38" s="79">
        <v>-2.5235850246</v>
      </c>
      <c r="F38" s="171"/>
    </row>
    <row r="39" spans="2:12" x14ac:dyDescent="0.35">
      <c r="C39" s="68" t="s">
        <v>269</v>
      </c>
      <c r="D39" s="79">
        <v>0</v>
      </c>
      <c r="E39" s="79">
        <v>-2.4327336152000001</v>
      </c>
      <c r="F39" s="171"/>
    </row>
    <row r="41" spans="2:12" x14ac:dyDescent="0.35">
      <c r="B41" s="114"/>
      <c r="C41" s="245" t="s">
        <v>361</v>
      </c>
      <c r="D41" s="245"/>
      <c r="F41" s="114"/>
    </row>
    <row r="42" spans="2:12" x14ac:dyDescent="0.35">
      <c r="B42" s="114"/>
      <c r="C42" s="68"/>
      <c r="D42" s="68">
        <v>2021</v>
      </c>
      <c r="E42" s="114"/>
      <c r="F42" s="114"/>
      <c r="L42" s="2" t="s">
        <v>245</v>
      </c>
    </row>
    <row r="43" spans="2:12" x14ac:dyDescent="0.35">
      <c r="B43" s="114"/>
      <c r="C43" s="68" t="s">
        <v>362</v>
      </c>
      <c r="D43" s="61">
        <v>0</v>
      </c>
      <c r="E43" s="114"/>
      <c r="F43" s="114"/>
    </row>
    <row r="44" spans="2:12" ht="29" x14ac:dyDescent="0.35">
      <c r="B44" s="114"/>
      <c r="C44" s="87" t="s">
        <v>2461</v>
      </c>
      <c r="D44" s="79">
        <f>10+0.47619</f>
        <v>10.476190000000001</v>
      </c>
      <c r="E44" s="114">
        <f>D44/2.32</f>
        <v>4.5155991379310354</v>
      </c>
    </row>
    <row r="45" spans="2:12" x14ac:dyDescent="0.35">
      <c r="B45" s="114"/>
      <c r="C45" s="68" t="s">
        <v>363</v>
      </c>
      <c r="D45" s="79" t="s">
        <v>364</v>
      </c>
      <c r="E45" s="114"/>
      <c r="F45" s="114"/>
    </row>
    <row r="47" spans="2:12" x14ac:dyDescent="0.35">
      <c r="C47" s="2" t="s">
        <v>365</v>
      </c>
      <c r="D47" s="114"/>
    </row>
    <row r="48" spans="2:12" x14ac:dyDescent="0.35">
      <c r="C48" s="2" t="s">
        <v>366</v>
      </c>
    </row>
    <row r="52" spans="4:4" x14ac:dyDescent="0.35">
      <c r="D52" s="170"/>
    </row>
  </sheetData>
  <mergeCells count="15">
    <mergeCell ref="Q26:T26"/>
    <mergeCell ref="C41:D41"/>
    <mergeCell ref="Q14:T14"/>
    <mergeCell ref="L13:O13"/>
    <mergeCell ref="B14:I14"/>
    <mergeCell ref="D26:E26"/>
    <mergeCell ref="B15:C15"/>
    <mergeCell ref="B20:I20"/>
    <mergeCell ref="C25:E25"/>
    <mergeCell ref="L14:O14"/>
    <mergeCell ref="L20:O20"/>
    <mergeCell ref="L26:O26"/>
    <mergeCell ref="L27:O29"/>
    <mergeCell ref="Q13:T13"/>
    <mergeCell ref="Q20:T20"/>
  </mergeCells>
  <hyperlinks>
    <hyperlink ref="C10" r:id="rId1" xr:uid="{61C60B1B-FE5D-49EF-BF16-38E9F68D5AE7}"/>
  </hyperlinks>
  <pageMargins left="0.7" right="0.7" top="0.75" bottom="0.75" header="0.3" footer="0.3"/>
  <pageSetup paperSize="9" orientation="portrait" r:id="rId2"/>
  <ignoredErrors>
    <ignoredError sqref="T29 S22" formula="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724ED-FE21-42ED-8CBA-817F374671D7}">
  <dimension ref="A1:AQ1968"/>
  <sheetViews>
    <sheetView tabSelected="1" zoomScale="60" zoomScaleNormal="60" workbookViewId="0">
      <selection activeCell="L43" sqref="L43"/>
    </sheetView>
  </sheetViews>
  <sheetFormatPr defaultColWidth="9.1796875" defaultRowHeight="14.5" x14ac:dyDescent="0.35"/>
  <cols>
    <col min="1" max="1" width="26.1796875" style="13" bestFit="1" customWidth="1"/>
    <col min="2" max="2" width="12.81640625" style="13" bestFit="1" customWidth="1"/>
    <col min="3" max="3" width="13.7265625" style="13" customWidth="1"/>
    <col min="4" max="4" width="9.1796875" style="13"/>
    <col min="5" max="5" width="12.7265625" style="13" customWidth="1"/>
    <col min="6" max="6" width="9.1796875" style="13"/>
    <col min="7" max="7" width="18.26953125" style="13" bestFit="1" customWidth="1"/>
    <col min="8" max="16384" width="9.1796875" style="13"/>
  </cols>
  <sheetData>
    <row r="1" spans="1:43" s="145" customFormat="1" x14ac:dyDescent="0.35">
      <c r="A1" s="145" t="s">
        <v>2</v>
      </c>
      <c r="B1" s="194" t="s">
        <v>2387</v>
      </c>
    </row>
    <row r="2" spans="1:43" s="145" customFormat="1" x14ac:dyDescent="0.35">
      <c r="A2" s="145" t="s">
        <v>58</v>
      </c>
      <c r="B2" s="194" t="s">
        <v>2388</v>
      </c>
    </row>
    <row r="3" spans="1:43" s="145" customFormat="1" x14ac:dyDescent="0.35">
      <c r="A3" s="145" t="s">
        <v>5</v>
      </c>
      <c r="B3" s="194" t="s">
        <v>2389</v>
      </c>
    </row>
    <row r="4" spans="1:43" s="145" customFormat="1" x14ac:dyDescent="0.35">
      <c r="A4" s="145" t="s">
        <v>68</v>
      </c>
      <c r="B4" s="194" t="s">
        <v>2390</v>
      </c>
    </row>
    <row r="5" spans="1:43" s="145" customFormat="1" x14ac:dyDescent="0.35">
      <c r="A5" s="145" t="s">
        <v>61</v>
      </c>
      <c r="B5" s="12" t="s">
        <v>2391</v>
      </c>
      <c r="C5" s="194" t="s">
        <v>388</v>
      </c>
    </row>
    <row r="6" spans="1:43" s="145" customFormat="1" x14ac:dyDescent="0.35">
      <c r="A6" s="145" t="s">
        <v>2392</v>
      </c>
      <c r="B6" s="145" t="s">
        <v>11</v>
      </c>
      <c r="C6" s="194" t="s">
        <v>2393</v>
      </c>
    </row>
    <row r="7" spans="1:43" s="145" customFormat="1" x14ac:dyDescent="0.35">
      <c r="B7" s="145" t="s">
        <v>13</v>
      </c>
      <c r="C7" s="194" t="s">
        <v>2394</v>
      </c>
    </row>
    <row r="8" spans="1:43" s="145" customFormat="1" x14ac:dyDescent="0.35">
      <c r="B8" s="145" t="s">
        <v>15</v>
      </c>
      <c r="C8" s="194" t="s">
        <v>2429</v>
      </c>
    </row>
    <row r="9" spans="1:43" s="195" customFormat="1" ht="15" thickBot="1" x14ac:dyDescent="0.4">
      <c r="B9" s="195" t="s">
        <v>17</v>
      </c>
      <c r="C9" s="196" t="s">
        <v>2433</v>
      </c>
    </row>
    <row r="11" spans="1:43" ht="15" thickBot="1" x14ac:dyDescent="0.4">
      <c r="A11" s="4" t="s">
        <v>428</v>
      </c>
      <c r="B11" s="4" t="s">
        <v>429</v>
      </c>
      <c r="C11" s="4" t="s">
        <v>2493</v>
      </c>
      <c r="E11" s="193" t="s">
        <v>2395</v>
      </c>
      <c r="H11" s="192" t="s">
        <v>2432</v>
      </c>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row>
    <row r="12" spans="1:43" x14ac:dyDescent="0.35">
      <c r="A12" s="1" t="s">
        <v>838</v>
      </c>
      <c r="B12" s="1">
        <f>7.42777849</f>
        <v>7.4277784899999997</v>
      </c>
      <c r="C12" s="13">
        <f>B12+(B12*$F$12)</f>
        <v>8.0220007691999999</v>
      </c>
      <c r="E12" s="13">
        <v>2015</v>
      </c>
      <c r="F12" s="13">
        <v>0.08</v>
      </c>
      <c r="H12" s="1">
        <v>2015</v>
      </c>
      <c r="I12" s="1">
        <v>2016</v>
      </c>
      <c r="J12" s="1">
        <v>2017</v>
      </c>
      <c r="K12" s="1">
        <v>2018</v>
      </c>
      <c r="L12" s="1">
        <v>2019</v>
      </c>
      <c r="M12" s="1">
        <v>2020</v>
      </c>
      <c r="N12" s="1">
        <v>2021</v>
      </c>
      <c r="O12" s="1">
        <v>2022</v>
      </c>
      <c r="P12" s="1">
        <v>2023</v>
      </c>
      <c r="Q12" s="1">
        <v>2024</v>
      </c>
      <c r="R12" s="1">
        <v>2025</v>
      </c>
      <c r="S12" s="1">
        <v>2026</v>
      </c>
      <c r="T12" s="1">
        <v>2027</v>
      </c>
      <c r="U12" s="1">
        <v>2028</v>
      </c>
      <c r="V12" s="1">
        <v>2029</v>
      </c>
      <c r="W12" s="1">
        <v>2030</v>
      </c>
      <c r="X12" s="1">
        <v>2031</v>
      </c>
      <c r="Y12" s="1">
        <v>2032</v>
      </c>
      <c r="Z12" s="1">
        <v>2033</v>
      </c>
      <c r="AA12" s="1">
        <v>2034</v>
      </c>
      <c r="AB12" s="1">
        <v>2035</v>
      </c>
      <c r="AC12" s="1">
        <v>2036</v>
      </c>
      <c r="AD12" s="1">
        <v>2037</v>
      </c>
      <c r="AE12" s="1">
        <v>2038</v>
      </c>
      <c r="AF12" s="1">
        <v>2039</v>
      </c>
      <c r="AG12" s="1">
        <v>2040</v>
      </c>
      <c r="AH12" s="1">
        <v>2041</v>
      </c>
      <c r="AI12" s="1">
        <v>2042</v>
      </c>
      <c r="AJ12" s="1">
        <v>2043</v>
      </c>
      <c r="AK12" s="1">
        <v>2044</v>
      </c>
      <c r="AL12" s="1">
        <v>2045</v>
      </c>
      <c r="AM12" s="1">
        <v>2046</v>
      </c>
      <c r="AN12" s="1">
        <v>2047</v>
      </c>
      <c r="AO12" s="1">
        <v>2048</v>
      </c>
      <c r="AP12" s="1">
        <v>2049</v>
      </c>
      <c r="AQ12" s="1">
        <v>2050</v>
      </c>
    </row>
    <row r="13" spans="1:43" x14ac:dyDescent="0.35">
      <c r="A13" s="1" t="s">
        <v>839</v>
      </c>
      <c r="B13" s="1">
        <v>7.3221201899999997</v>
      </c>
      <c r="C13" s="13">
        <f>B13+(B13*$F$12)</f>
        <v>7.9078898052</v>
      </c>
      <c r="E13" s="13">
        <v>2016</v>
      </c>
      <c r="F13" s="13">
        <v>0.08</v>
      </c>
      <c r="G13" s="191" t="s">
        <v>2434</v>
      </c>
      <c r="H13" s="138">
        <v>8.774160092372087</v>
      </c>
      <c r="I13" s="138">
        <v>6.0919280832558176</v>
      </c>
      <c r="J13" s="138">
        <v>6.4445888097906963</v>
      </c>
      <c r="K13" s="138">
        <v>17.029576497488367</v>
      </c>
      <c r="L13" s="138">
        <v>25.951442567543385</v>
      </c>
      <c r="M13" s="138">
        <v>25.505504247104248</v>
      </c>
      <c r="N13" s="138">
        <v>53.651660231660237</v>
      </c>
      <c r="O13" s="138">
        <v>83.249463087248316</v>
      </c>
      <c r="P13" s="141">
        <v>85.45</v>
      </c>
      <c r="Q13" s="141">
        <v>85.45</v>
      </c>
      <c r="R13" s="141">
        <v>85.45</v>
      </c>
      <c r="S13" s="141">
        <v>99.63</v>
      </c>
      <c r="T13" s="141">
        <v>99.63</v>
      </c>
      <c r="U13" s="141">
        <v>99.63</v>
      </c>
      <c r="V13" s="141">
        <v>99.63</v>
      </c>
      <c r="W13" s="141">
        <v>99.63</v>
      </c>
      <c r="X13" s="141">
        <f>W13+(($AQ$13-$W$13)/20)</f>
        <v>102.23649999999999</v>
      </c>
      <c r="Y13" s="141">
        <f t="shared" ref="Y13:AO13" si="0">X13+(($AQ$13-$W$13)/20)</f>
        <v>104.84299999999999</v>
      </c>
      <c r="Z13" s="141">
        <f t="shared" si="0"/>
        <v>107.44949999999999</v>
      </c>
      <c r="AA13" s="141">
        <f t="shared" si="0"/>
        <v>110.05599999999998</v>
      </c>
      <c r="AB13" s="141">
        <f t="shared" si="0"/>
        <v>112.66249999999998</v>
      </c>
      <c r="AC13" s="141">
        <f t="shared" si="0"/>
        <v>115.26899999999998</v>
      </c>
      <c r="AD13" s="141">
        <f t="shared" si="0"/>
        <v>117.87549999999997</v>
      </c>
      <c r="AE13" s="141">
        <f t="shared" si="0"/>
        <v>120.48199999999997</v>
      </c>
      <c r="AF13" s="141">
        <f t="shared" si="0"/>
        <v>123.08849999999997</v>
      </c>
      <c r="AG13" s="141">
        <f t="shared" si="0"/>
        <v>125.69499999999996</v>
      </c>
      <c r="AH13" s="141">
        <f t="shared" si="0"/>
        <v>128.30149999999998</v>
      </c>
      <c r="AI13" s="141">
        <f t="shared" si="0"/>
        <v>130.90799999999999</v>
      </c>
      <c r="AJ13" s="141">
        <f t="shared" si="0"/>
        <v>133.5145</v>
      </c>
      <c r="AK13" s="141">
        <f t="shared" si="0"/>
        <v>136.12100000000001</v>
      </c>
      <c r="AL13" s="141">
        <f t="shared" si="0"/>
        <v>138.72750000000002</v>
      </c>
      <c r="AM13" s="141">
        <f t="shared" si="0"/>
        <v>141.33400000000003</v>
      </c>
      <c r="AN13" s="141">
        <f t="shared" si="0"/>
        <v>143.94050000000004</v>
      </c>
      <c r="AO13" s="141">
        <f t="shared" si="0"/>
        <v>146.54700000000005</v>
      </c>
      <c r="AP13" s="141">
        <f>AO13+(($AQ$13-$W$13)/20)</f>
        <v>149.15350000000007</v>
      </c>
      <c r="AQ13" s="141">
        <v>151.76</v>
      </c>
    </row>
    <row r="14" spans="1:43" x14ac:dyDescent="0.35">
      <c r="A14" s="1" t="s">
        <v>840</v>
      </c>
      <c r="B14" s="1">
        <v>7.1847643999999997</v>
      </c>
      <c r="C14" s="13">
        <f t="shared" ref="C14:C76" si="1">B14+(B14*$F$12)</f>
        <v>7.7595455519999996</v>
      </c>
      <c r="E14" s="13">
        <v>2017</v>
      </c>
      <c r="F14" s="13">
        <v>0.06</v>
      </c>
      <c r="G14" s="191" t="s">
        <v>2435</v>
      </c>
      <c r="H14" s="138">
        <v>8.774160092372087</v>
      </c>
      <c r="I14" s="138">
        <v>6.0919280832558176</v>
      </c>
      <c r="J14" s="138">
        <v>6.4445888097906963</v>
      </c>
      <c r="K14" s="138">
        <v>17.029576497488367</v>
      </c>
      <c r="L14" s="138">
        <v>25.951442567543385</v>
      </c>
      <c r="M14" s="138">
        <v>25.505504247104248</v>
      </c>
      <c r="N14" s="138">
        <v>53.651660231660237</v>
      </c>
      <c r="O14" s="138">
        <v>83.249463087248316</v>
      </c>
      <c r="P14" s="143">
        <v>85.45</v>
      </c>
      <c r="Q14" s="143">
        <v>85.45</v>
      </c>
      <c r="R14" s="143">
        <v>85.45</v>
      </c>
      <c r="S14" s="143">
        <v>99.63</v>
      </c>
      <c r="T14" s="143">
        <v>99.63</v>
      </c>
      <c r="U14" s="143">
        <v>99.63</v>
      </c>
      <c r="V14" s="143">
        <v>99.63</v>
      </c>
      <c r="W14" s="143">
        <v>99.63</v>
      </c>
      <c r="X14" s="143">
        <f t="shared" ref="X14:AP14" si="2">W14+(($AQ$14-$W$14)/20)</f>
        <v>104.67349999999999</v>
      </c>
      <c r="Y14" s="143">
        <f t="shared" si="2"/>
        <v>109.71699999999998</v>
      </c>
      <c r="Z14" s="143">
        <f t="shared" si="2"/>
        <v>114.76049999999998</v>
      </c>
      <c r="AA14" s="143">
        <f t="shared" si="2"/>
        <v>119.80399999999997</v>
      </c>
      <c r="AB14" s="143">
        <f t="shared" si="2"/>
        <v>124.84749999999997</v>
      </c>
      <c r="AC14" s="143">
        <f t="shared" si="2"/>
        <v>129.89099999999996</v>
      </c>
      <c r="AD14" s="143">
        <f t="shared" si="2"/>
        <v>134.93449999999996</v>
      </c>
      <c r="AE14" s="143">
        <f t="shared" si="2"/>
        <v>139.97799999999995</v>
      </c>
      <c r="AF14" s="143">
        <f t="shared" si="2"/>
        <v>145.02149999999995</v>
      </c>
      <c r="AG14" s="143">
        <f t="shared" si="2"/>
        <v>150.06499999999994</v>
      </c>
      <c r="AH14" s="143">
        <f t="shared" si="2"/>
        <v>155.10849999999994</v>
      </c>
      <c r="AI14" s="143">
        <f t="shared" si="2"/>
        <v>160.15199999999993</v>
      </c>
      <c r="AJ14" s="143">
        <f t="shared" si="2"/>
        <v>165.19549999999992</v>
      </c>
      <c r="AK14" s="143">
        <f t="shared" si="2"/>
        <v>170.23899999999992</v>
      </c>
      <c r="AL14" s="143">
        <f>AK14+(($AQ$14-$W$14)/20)</f>
        <v>175.28249999999991</v>
      </c>
      <c r="AM14" s="143">
        <f t="shared" si="2"/>
        <v>180.32599999999991</v>
      </c>
      <c r="AN14" s="143">
        <f t="shared" si="2"/>
        <v>185.3694999999999</v>
      </c>
      <c r="AO14" s="143">
        <f t="shared" si="2"/>
        <v>190.4129999999999</v>
      </c>
      <c r="AP14" s="143">
        <f t="shared" si="2"/>
        <v>195.45649999999989</v>
      </c>
      <c r="AQ14" s="198">
        <v>200.5</v>
      </c>
    </row>
    <row r="15" spans="1:43" x14ac:dyDescent="0.35">
      <c r="A15" s="1" t="s">
        <v>841</v>
      </c>
      <c r="B15" s="1">
        <v>7.1953302299999997</v>
      </c>
      <c r="C15" s="13">
        <f t="shared" si="1"/>
        <v>7.7709566483999994</v>
      </c>
      <c r="E15" s="13">
        <v>2018</v>
      </c>
      <c r="F15" s="13">
        <v>0.04</v>
      </c>
      <c r="G15" s="191" t="s">
        <v>2436</v>
      </c>
      <c r="H15" s="138">
        <v>8.774160092372087</v>
      </c>
      <c r="I15" s="138">
        <v>6.0919280832558176</v>
      </c>
      <c r="J15" s="138">
        <v>6.4445888097906963</v>
      </c>
      <c r="K15" s="138">
        <v>17.029576497488367</v>
      </c>
      <c r="L15" s="138">
        <v>25.951442567543385</v>
      </c>
      <c r="M15" s="138">
        <v>25.505504247104248</v>
      </c>
      <c r="N15" s="138">
        <v>53.651660231660237</v>
      </c>
      <c r="O15" s="142">
        <v>85.22</v>
      </c>
      <c r="P15" s="142">
        <v>94.23</v>
      </c>
      <c r="Q15" s="142">
        <v>97.9</v>
      </c>
      <c r="R15" s="142">
        <f>Q15+(Q15*0.04)</f>
        <v>101.816</v>
      </c>
      <c r="S15" s="142">
        <f t="shared" ref="S15:U15" si="3">R15+(R15*0.04)</f>
        <v>105.88864000000001</v>
      </c>
      <c r="T15" s="142">
        <f t="shared" si="3"/>
        <v>110.1241856</v>
      </c>
      <c r="U15" s="142">
        <f t="shared" si="3"/>
        <v>114.52915302400001</v>
      </c>
      <c r="V15" s="142">
        <f>U15+(U15*0.04)</f>
        <v>119.11031914496002</v>
      </c>
      <c r="W15" s="142">
        <f>V15+(V15*0.04)</f>
        <v>123.87473191075841</v>
      </c>
      <c r="X15" s="142">
        <f t="shared" ref="X15:AQ15" si="4">W15+(W15*0.04)</f>
        <v>128.82972118718874</v>
      </c>
      <c r="Y15" s="142">
        <f t="shared" si="4"/>
        <v>133.98291003467628</v>
      </c>
      <c r="Z15" s="142">
        <f t="shared" si="4"/>
        <v>139.34222643606333</v>
      </c>
      <c r="AA15" s="142">
        <f t="shared" si="4"/>
        <v>144.91591549350585</v>
      </c>
      <c r="AB15" s="142">
        <f t="shared" si="4"/>
        <v>150.71255211324609</v>
      </c>
      <c r="AC15" s="142">
        <f t="shared" si="4"/>
        <v>156.74105419777592</v>
      </c>
      <c r="AD15" s="142">
        <f t="shared" si="4"/>
        <v>163.01069636568695</v>
      </c>
      <c r="AE15" s="142">
        <f t="shared" si="4"/>
        <v>169.53112422031444</v>
      </c>
      <c r="AF15" s="142">
        <f t="shared" si="4"/>
        <v>176.31236918912703</v>
      </c>
      <c r="AG15" s="142">
        <f t="shared" si="4"/>
        <v>183.36486395669212</v>
      </c>
      <c r="AH15" s="142">
        <f t="shared" si="4"/>
        <v>190.69945851495982</v>
      </c>
      <c r="AI15" s="142">
        <f t="shared" si="4"/>
        <v>198.3274368555582</v>
      </c>
      <c r="AJ15" s="142">
        <f t="shared" si="4"/>
        <v>206.26053432978054</v>
      </c>
      <c r="AK15" s="142">
        <f t="shared" si="4"/>
        <v>214.51095570297176</v>
      </c>
      <c r="AL15" s="142">
        <f t="shared" si="4"/>
        <v>223.09139393109064</v>
      </c>
      <c r="AM15" s="142">
        <f t="shared" si="4"/>
        <v>232.01504968833427</v>
      </c>
      <c r="AN15" s="142">
        <f t="shared" si="4"/>
        <v>241.29565167586765</v>
      </c>
      <c r="AO15" s="142">
        <f t="shared" si="4"/>
        <v>250.94747774290235</v>
      </c>
      <c r="AP15" s="142">
        <f t="shared" si="4"/>
        <v>260.98537685261846</v>
      </c>
      <c r="AQ15" s="142">
        <f t="shared" si="4"/>
        <v>271.42479192672317</v>
      </c>
    </row>
    <row r="16" spans="1:43" x14ac:dyDescent="0.35">
      <c r="A16" s="1" t="s">
        <v>842</v>
      </c>
      <c r="B16" s="1">
        <v>7.2270277199999997</v>
      </c>
      <c r="C16" s="13">
        <f t="shared" si="1"/>
        <v>7.8051899375999998</v>
      </c>
      <c r="E16" s="13">
        <v>2019</v>
      </c>
      <c r="F16" s="13">
        <v>0.03</v>
      </c>
      <c r="G16" s="145" t="s">
        <v>385</v>
      </c>
      <c r="H16" s="138">
        <f>AVERAGE(H13:H15)</f>
        <v>8.774160092372087</v>
      </c>
      <c r="I16" s="138">
        <f t="shared" ref="I16:AQ16" si="5">AVERAGE(I13:I15)</f>
        <v>6.0919280832558185</v>
      </c>
      <c r="J16" s="138">
        <f t="shared" si="5"/>
        <v>6.4445888097906971</v>
      </c>
      <c r="K16" s="138">
        <f t="shared" si="5"/>
        <v>17.029576497488367</v>
      </c>
      <c r="L16" s="138">
        <f t="shared" si="5"/>
        <v>25.951442567543385</v>
      </c>
      <c r="M16" s="138">
        <f t="shared" si="5"/>
        <v>25.505504247104245</v>
      </c>
      <c r="N16" s="138">
        <f t="shared" si="5"/>
        <v>53.651660231660237</v>
      </c>
      <c r="O16" s="138">
        <f t="shared" si="5"/>
        <v>83.906308724832215</v>
      </c>
      <c r="P16" s="138">
        <f t="shared" si="5"/>
        <v>88.376666666666665</v>
      </c>
      <c r="Q16" s="138">
        <f t="shared" si="5"/>
        <v>89.600000000000009</v>
      </c>
      <c r="R16" s="138">
        <f t="shared" si="5"/>
        <v>90.905333333333331</v>
      </c>
      <c r="S16" s="138">
        <f t="shared" si="5"/>
        <v>101.71621333333333</v>
      </c>
      <c r="T16" s="138">
        <f t="shared" si="5"/>
        <v>103.12806186666667</v>
      </c>
      <c r="U16" s="138">
        <f t="shared" si="5"/>
        <v>104.59638434133335</v>
      </c>
      <c r="V16" s="138">
        <f t="shared" si="5"/>
        <v>106.12343971498667</v>
      </c>
      <c r="W16" s="138">
        <f t="shared" si="5"/>
        <v>107.71157730358614</v>
      </c>
      <c r="X16" s="138">
        <f t="shared" si="5"/>
        <v>111.91324039572957</v>
      </c>
      <c r="Y16" s="138">
        <f t="shared" si="5"/>
        <v>116.18097001155876</v>
      </c>
      <c r="Z16" s="138">
        <f t="shared" si="5"/>
        <v>120.51740881202109</v>
      </c>
      <c r="AA16" s="138">
        <f t="shared" si="5"/>
        <v>124.92530516450194</v>
      </c>
      <c r="AB16" s="138">
        <f t="shared" si="5"/>
        <v>129.40751737108201</v>
      </c>
      <c r="AC16" s="138">
        <f t="shared" si="5"/>
        <v>133.96701806592529</v>
      </c>
      <c r="AD16" s="138">
        <f t="shared" si="5"/>
        <v>138.60689878856229</v>
      </c>
      <c r="AE16" s="138">
        <f t="shared" si="5"/>
        <v>143.33037474010479</v>
      </c>
      <c r="AF16" s="138">
        <f t="shared" si="5"/>
        <v>148.14078972970898</v>
      </c>
      <c r="AG16" s="138">
        <f t="shared" si="5"/>
        <v>153.04162131889734</v>
      </c>
      <c r="AH16" s="138">
        <f t="shared" si="5"/>
        <v>158.03648617165325</v>
      </c>
      <c r="AI16" s="138">
        <f t="shared" si="5"/>
        <v>163.12914561851937</v>
      </c>
      <c r="AJ16" s="138">
        <f t="shared" si="5"/>
        <v>168.32351144326014</v>
      </c>
      <c r="AK16" s="138">
        <f t="shared" si="5"/>
        <v>173.62365190099055</v>
      </c>
      <c r="AL16" s="138">
        <f t="shared" si="5"/>
        <v>179.03379797703019</v>
      </c>
      <c r="AM16" s="138">
        <f t="shared" si="5"/>
        <v>184.55834989611139</v>
      </c>
      <c r="AN16" s="138">
        <f t="shared" si="5"/>
        <v>190.20188389195587</v>
      </c>
      <c r="AO16" s="138">
        <f t="shared" si="5"/>
        <v>195.96915924763411</v>
      </c>
      <c r="AP16" s="138">
        <f t="shared" si="5"/>
        <v>201.86512561753946</v>
      </c>
      <c r="AQ16" s="138">
        <f t="shared" si="5"/>
        <v>207.89493064224106</v>
      </c>
    </row>
    <row r="17" spans="1:13" x14ac:dyDescent="0.35">
      <c r="A17" s="1" t="s">
        <v>843</v>
      </c>
      <c r="B17" s="1">
        <v>7.1213694199999997</v>
      </c>
      <c r="C17" s="13">
        <f t="shared" si="1"/>
        <v>7.6910789735999998</v>
      </c>
      <c r="E17" s="13">
        <v>2020</v>
      </c>
      <c r="F17" s="13">
        <v>0.03</v>
      </c>
      <c r="H17" s="305" t="s">
        <v>2428</v>
      </c>
      <c r="I17" s="305"/>
      <c r="L17" s="144" t="s">
        <v>15</v>
      </c>
      <c r="M17" s="199"/>
    </row>
    <row r="18" spans="1:13" x14ac:dyDescent="0.35">
      <c r="A18" s="1" t="s">
        <v>844</v>
      </c>
      <c r="B18" s="1">
        <v>7.1213694199999997</v>
      </c>
      <c r="C18" s="13">
        <f t="shared" si="1"/>
        <v>7.6910789735999998</v>
      </c>
      <c r="E18" s="13">
        <v>2021</v>
      </c>
      <c r="F18" s="13">
        <v>0</v>
      </c>
      <c r="H18" s="1">
        <v>2015</v>
      </c>
      <c r="I18" s="138">
        <f>AVERAGE(C12:C269)</f>
        <v>8.774160092372087</v>
      </c>
      <c r="L18" s="144" t="s">
        <v>15</v>
      </c>
      <c r="M18" s="198"/>
    </row>
    <row r="19" spans="1:13" x14ac:dyDescent="0.35">
      <c r="A19" s="1" t="s">
        <v>845</v>
      </c>
      <c r="B19" s="1">
        <v>7.7341875599999996</v>
      </c>
      <c r="C19" s="13">
        <f t="shared" si="1"/>
        <v>8.3529225648000001</v>
      </c>
      <c r="H19" s="1">
        <v>2016</v>
      </c>
      <c r="I19" s="138">
        <f>AVERAGE(C270:C527)</f>
        <v>6.0919280832558176</v>
      </c>
      <c r="L19" s="144" t="s">
        <v>17</v>
      </c>
      <c r="M19" s="200"/>
    </row>
    <row r="20" spans="1:13" x14ac:dyDescent="0.35">
      <c r="A20" s="1" t="s">
        <v>846</v>
      </c>
      <c r="B20" s="1">
        <v>7.5968317699999997</v>
      </c>
      <c r="C20" s="13">
        <f t="shared" si="1"/>
        <v>8.2045783115999988</v>
      </c>
      <c r="H20" s="1">
        <v>2017</v>
      </c>
      <c r="I20" s="138">
        <f>AVERAGE(C528:C785)</f>
        <v>6.4445888097906963</v>
      </c>
    </row>
    <row r="21" spans="1:13" x14ac:dyDescent="0.35">
      <c r="A21" s="1" t="s">
        <v>847</v>
      </c>
      <c r="B21" s="1">
        <v>7.5545684499999997</v>
      </c>
      <c r="C21" s="13">
        <f t="shared" si="1"/>
        <v>8.1589339259999996</v>
      </c>
      <c r="H21" s="1">
        <v>2018</v>
      </c>
      <c r="I21" s="138">
        <f>AVERAGE(C786:C1043)</f>
        <v>17.029576497488367</v>
      </c>
    </row>
    <row r="22" spans="1:13" x14ac:dyDescent="0.35">
      <c r="A22" s="1" t="s">
        <v>848</v>
      </c>
      <c r="B22" s="1">
        <v>7.5651342799999997</v>
      </c>
      <c r="C22" s="13">
        <f t="shared" si="1"/>
        <v>8.1703450223999994</v>
      </c>
      <c r="H22" s="1">
        <v>2019</v>
      </c>
      <c r="I22" s="138">
        <f>AVERAGE(C1044:C1301)</f>
        <v>25.951442567543385</v>
      </c>
    </row>
    <row r="23" spans="1:13" x14ac:dyDescent="0.35">
      <c r="A23" s="1" t="s">
        <v>849</v>
      </c>
      <c r="B23" s="1">
        <v>7.6496609199999996</v>
      </c>
      <c r="C23" s="13">
        <f t="shared" si="1"/>
        <v>8.2616337935999997</v>
      </c>
      <c r="H23" s="1">
        <v>2020</v>
      </c>
      <c r="I23" s="138">
        <f>AVERAGE(C1302:C1560)</f>
        <v>25.505504247104248</v>
      </c>
    </row>
    <row r="24" spans="1:13" x14ac:dyDescent="0.35">
      <c r="A24" s="1" t="s">
        <v>850</v>
      </c>
      <c r="B24" s="1">
        <v>7.5968317699999997</v>
      </c>
      <c r="C24" s="13">
        <f t="shared" si="1"/>
        <v>8.2045783115999988</v>
      </c>
      <c r="H24" s="1">
        <v>2021</v>
      </c>
      <c r="I24" s="138">
        <f>AVERAGE(B1561:B1819)</f>
        <v>53.651660231660237</v>
      </c>
    </row>
    <row r="25" spans="1:13" x14ac:dyDescent="0.35">
      <c r="A25" s="1" t="s">
        <v>851</v>
      </c>
      <c r="B25" s="1">
        <v>7.7658850499999996</v>
      </c>
      <c r="C25" s="13">
        <f t="shared" si="1"/>
        <v>8.3871558539999995</v>
      </c>
      <c r="H25" s="1">
        <v>2022</v>
      </c>
      <c r="I25" s="138">
        <f>AVERAGE(B1820:B1968)</f>
        <v>83.249463087248316</v>
      </c>
    </row>
    <row r="26" spans="1:13" x14ac:dyDescent="0.35">
      <c r="A26" s="1" t="s">
        <v>852</v>
      </c>
      <c r="B26" s="1">
        <v>7.1636327399999997</v>
      </c>
      <c r="C26" s="13">
        <f t="shared" si="1"/>
        <v>7.7367233592</v>
      </c>
    </row>
    <row r="27" spans="1:13" x14ac:dyDescent="0.35">
      <c r="A27" s="1" t="s">
        <v>853</v>
      </c>
      <c r="B27" s="1">
        <v>7.2058960599999997</v>
      </c>
      <c r="C27" s="13">
        <f t="shared" si="1"/>
        <v>7.7823677448000002</v>
      </c>
    </row>
    <row r="28" spans="1:13" x14ac:dyDescent="0.35">
      <c r="A28" s="1" t="s">
        <v>854</v>
      </c>
      <c r="B28" s="1">
        <v>7.2587252099999997</v>
      </c>
      <c r="C28" s="13">
        <f t="shared" si="1"/>
        <v>7.8394232267999993</v>
      </c>
    </row>
    <row r="29" spans="1:13" x14ac:dyDescent="0.35">
      <c r="A29" s="1" t="s">
        <v>855</v>
      </c>
      <c r="B29" s="1">
        <v>7.2375935499999997</v>
      </c>
      <c r="C29" s="13">
        <f t="shared" si="1"/>
        <v>7.8166010339999996</v>
      </c>
    </row>
    <row r="30" spans="1:13" x14ac:dyDescent="0.35">
      <c r="A30" s="1" t="s">
        <v>856</v>
      </c>
      <c r="B30" s="1">
        <v>7.3538176799999997</v>
      </c>
      <c r="C30" s="13">
        <f t="shared" si="1"/>
        <v>7.9421230943999994</v>
      </c>
    </row>
    <row r="31" spans="1:13" x14ac:dyDescent="0.35">
      <c r="A31" s="1" t="s">
        <v>857</v>
      </c>
      <c r="B31" s="1">
        <v>7.4700418099999997</v>
      </c>
      <c r="C31" s="13">
        <f t="shared" si="1"/>
        <v>8.0676451547999992</v>
      </c>
    </row>
    <row r="32" spans="1:13" x14ac:dyDescent="0.35">
      <c r="A32" s="1" t="s">
        <v>858</v>
      </c>
      <c r="B32" s="1">
        <v>7.4911734699999997</v>
      </c>
      <c r="C32" s="13">
        <f t="shared" si="1"/>
        <v>8.0904673475999989</v>
      </c>
    </row>
    <row r="33" spans="1:3" x14ac:dyDescent="0.35">
      <c r="A33" s="1" t="s">
        <v>859</v>
      </c>
      <c r="B33" s="1">
        <v>7.5440026199999997</v>
      </c>
      <c r="C33" s="13">
        <f t="shared" si="1"/>
        <v>8.1475228295999997</v>
      </c>
    </row>
    <row r="34" spans="1:3" x14ac:dyDescent="0.35">
      <c r="A34" s="1" t="s">
        <v>860</v>
      </c>
      <c r="B34" s="1">
        <v>7.4700418099999997</v>
      </c>
      <c r="C34" s="13">
        <f t="shared" si="1"/>
        <v>8.0676451547999992</v>
      </c>
    </row>
    <row r="35" spans="1:3" x14ac:dyDescent="0.35">
      <c r="A35" s="1" t="s">
        <v>861</v>
      </c>
      <c r="B35" s="1">
        <v>7.3326860199999997</v>
      </c>
      <c r="C35" s="13">
        <f t="shared" si="1"/>
        <v>7.9193009015999998</v>
      </c>
    </row>
    <row r="36" spans="1:3" x14ac:dyDescent="0.35">
      <c r="A36" s="1" t="s">
        <v>862</v>
      </c>
      <c r="B36" s="1">
        <v>7.4066468299999997</v>
      </c>
      <c r="C36" s="13">
        <f t="shared" si="1"/>
        <v>7.9991785763999994</v>
      </c>
    </row>
    <row r="37" spans="1:3" x14ac:dyDescent="0.35">
      <c r="A37" s="1" t="s">
        <v>863</v>
      </c>
      <c r="B37" s="1">
        <v>7.3538176799999997</v>
      </c>
      <c r="C37" s="13">
        <f t="shared" si="1"/>
        <v>7.9421230943999994</v>
      </c>
    </row>
    <row r="38" spans="1:3" x14ac:dyDescent="0.35">
      <c r="A38" s="1" t="s">
        <v>864</v>
      </c>
      <c r="B38" s="1">
        <v>7.3221201899999997</v>
      </c>
      <c r="C38" s="13">
        <f t="shared" si="1"/>
        <v>7.9078898052</v>
      </c>
    </row>
    <row r="39" spans="1:3" x14ac:dyDescent="0.35">
      <c r="A39" s="1" t="s">
        <v>865</v>
      </c>
      <c r="B39" s="1">
        <v>7.5228709599999997</v>
      </c>
      <c r="C39" s="13">
        <f t="shared" si="1"/>
        <v>8.1247006368000001</v>
      </c>
    </row>
    <row r="40" spans="1:3" x14ac:dyDescent="0.35">
      <c r="A40" s="1" t="s">
        <v>866</v>
      </c>
      <c r="B40" s="1">
        <v>7.6602267499999996</v>
      </c>
      <c r="C40" s="13">
        <f t="shared" si="1"/>
        <v>8.2730448899999995</v>
      </c>
    </row>
    <row r="41" spans="1:3" x14ac:dyDescent="0.35">
      <c r="A41" s="1" t="s">
        <v>867</v>
      </c>
      <c r="B41" s="1">
        <v>7.8292800299999996</v>
      </c>
      <c r="C41" s="13">
        <f t="shared" si="1"/>
        <v>8.4556224324000002</v>
      </c>
    </row>
    <row r="42" spans="1:3" x14ac:dyDescent="0.35">
      <c r="A42" s="1" t="s">
        <v>868</v>
      </c>
      <c r="B42" s="1">
        <v>8.0828599499999996</v>
      </c>
      <c r="C42" s="13">
        <f t="shared" si="1"/>
        <v>8.7294887459999995</v>
      </c>
    </row>
    <row r="43" spans="1:3" x14ac:dyDescent="0.35">
      <c r="A43" s="1" t="s">
        <v>869</v>
      </c>
      <c r="B43" s="1">
        <v>8.0934257800000005</v>
      </c>
      <c r="C43" s="13">
        <f t="shared" si="1"/>
        <v>8.7408998424000011</v>
      </c>
    </row>
    <row r="44" spans="1:3" x14ac:dyDescent="0.35">
      <c r="A44" s="1" t="s">
        <v>870</v>
      </c>
      <c r="B44" s="1">
        <v>7.9032408399999996</v>
      </c>
      <c r="C44" s="13">
        <f t="shared" si="1"/>
        <v>8.535500107199999</v>
      </c>
    </row>
    <row r="45" spans="1:3" x14ac:dyDescent="0.35">
      <c r="A45" s="1" t="s">
        <v>871</v>
      </c>
      <c r="B45" s="1">
        <v>7.9243724999999996</v>
      </c>
      <c r="C45" s="13">
        <f t="shared" si="1"/>
        <v>8.5583223000000004</v>
      </c>
    </row>
    <row r="46" spans="1:3" x14ac:dyDescent="0.35">
      <c r="A46" s="1" t="s">
        <v>872</v>
      </c>
      <c r="B46" s="1">
        <v>7.7658850499999996</v>
      </c>
      <c r="C46" s="13">
        <f t="shared" si="1"/>
        <v>8.3871558539999995</v>
      </c>
    </row>
    <row r="47" spans="1:3" x14ac:dyDescent="0.35">
      <c r="A47" s="1" t="s">
        <v>873</v>
      </c>
      <c r="B47" s="1">
        <v>7.7447533899999996</v>
      </c>
      <c r="C47" s="13">
        <f t="shared" si="1"/>
        <v>8.3643336611999999</v>
      </c>
    </row>
    <row r="48" spans="1:3" x14ac:dyDescent="0.35">
      <c r="A48" s="1" t="s">
        <v>874</v>
      </c>
      <c r="B48" s="1">
        <v>8.1462549299999996</v>
      </c>
      <c r="C48" s="13">
        <f t="shared" si="1"/>
        <v>8.7979553244000002</v>
      </c>
    </row>
    <row r="49" spans="1:3" x14ac:dyDescent="0.35">
      <c r="A49" s="1" t="s">
        <v>875</v>
      </c>
      <c r="B49" s="1">
        <v>7.8926750099999996</v>
      </c>
      <c r="C49" s="13">
        <f t="shared" si="1"/>
        <v>8.5240890107999991</v>
      </c>
    </row>
    <row r="50" spans="1:3" x14ac:dyDescent="0.35">
      <c r="A50" s="1" t="s">
        <v>876</v>
      </c>
      <c r="B50" s="1">
        <v>7.8081483699999996</v>
      </c>
      <c r="C50" s="13">
        <f t="shared" si="1"/>
        <v>8.4328002395999988</v>
      </c>
    </row>
    <row r="51" spans="1:3" x14ac:dyDescent="0.35">
      <c r="A51" s="1" t="s">
        <v>877</v>
      </c>
      <c r="B51" s="1">
        <v>7.4594759799999997</v>
      </c>
      <c r="C51" s="13">
        <f t="shared" si="1"/>
        <v>8.0562340583999994</v>
      </c>
    </row>
    <row r="52" spans="1:3" x14ac:dyDescent="0.35">
      <c r="A52" s="1" t="s">
        <v>878</v>
      </c>
      <c r="B52" s="1">
        <v>7.5017392999999997</v>
      </c>
      <c r="C52" s="13">
        <f t="shared" si="1"/>
        <v>8.1018784440000005</v>
      </c>
    </row>
    <row r="53" spans="1:3" x14ac:dyDescent="0.35">
      <c r="A53" s="1" t="s">
        <v>879</v>
      </c>
      <c r="B53" s="1">
        <v>7.3432518499999997</v>
      </c>
      <c r="C53" s="13">
        <f t="shared" si="1"/>
        <v>7.9307119979999996</v>
      </c>
    </row>
    <row r="54" spans="1:3" x14ac:dyDescent="0.35">
      <c r="A54" s="1" t="s">
        <v>880</v>
      </c>
      <c r="B54" s="1">
        <v>7.1108035899999997</v>
      </c>
      <c r="C54" s="13">
        <f t="shared" si="1"/>
        <v>7.6796678772</v>
      </c>
    </row>
    <row r="55" spans="1:3" x14ac:dyDescent="0.35">
      <c r="A55" s="1" t="s">
        <v>881</v>
      </c>
      <c r="B55" s="1">
        <v>7.4172126599999997</v>
      </c>
      <c r="C55" s="13">
        <f t="shared" si="1"/>
        <v>8.0105896728000001</v>
      </c>
    </row>
    <row r="56" spans="1:3" x14ac:dyDescent="0.35">
      <c r="A56" s="1" t="s">
        <v>882</v>
      </c>
      <c r="B56" s="1">
        <v>7.1319352499999997</v>
      </c>
      <c r="C56" s="13">
        <f t="shared" si="1"/>
        <v>7.7024900699999996</v>
      </c>
    </row>
    <row r="57" spans="1:3" x14ac:dyDescent="0.35">
      <c r="A57" s="1" t="s">
        <v>883</v>
      </c>
      <c r="B57" s="1">
        <v>7.1847643999999997</v>
      </c>
      <c r="C57" s="13">
        <f t="shared" si="1"/>
        <v>7.7595455519999996</v>
      </c>
    </row>
    <row r="58" spans="1:3" x14ac:dyDescent="0.35">
      <c r="A58" s="1" t="s">
        <v>884</v>
      </c>
      <c r="B58" s="1">
        <v>7.0579744399999997</v>
      </c>
      <c r="C58" s="13">
        <f t="shared" si="1"/>
        <v>7.6226123952</v>
      </c>
    </row>
    <row r="59" spans="1:3" x14ac:dyDescent="0.35">
      <c r="A59" s="1" t="s">
        <v>885</v>
      </c>
      <c r="B59" s="1">
        <v>7.2058960599999997</v>
      </c>
      <c r="C59" s="13">
        <f t="shared" si="1"/>
        <v>7.7823677448000002</v>
      </c>
    </row>
    <row r="60" spans="1:3" x14ac:dyDescent="0.35">
      <c r="A60" s="1" t="s">
        <v>886</v>
      </c>
      <c r="B60" s="1">
        <v>7.1425010799999997</v>
      </c>
      <c r="C60" s="13">
        <f t="shared" si="1"/>
        <v>7.7139011663999995</v>
      </c>
    </row>
    <row r="61" spans="1:3" x14ac:dyDescent="0.35">
      <c r="A61" s="1" t="s">
        <v>887</v>
      </c>
      <c r="B61" s="1">
        <v>6.7726970299999998</v>
      </c>
      <c r="C61" s="13">
        <f t="shared" si="1"/>
        <v>7.3145127923999995</v>
      </c>
    </row>
    <row r="62" spans="1:3" x14ac:dyDescent="0.35">
      <c r="A62" s="1" t="s">
        <v>888</v>
      </c>
      <c r="B62" s="1">
        <v>6.8255261799999998</v>
      </c>
      <c r="C62" s="13">
        <f t="shared" si="1"/>
        <v>7.3715682743999995</v>
      </c>
    </row>
    <row r="63" spans="1:3" x14ac:dyDescent="0.35">
      <c r="A63" s="1" t="s">
        <v>889</v>
      </c>
      <c r="B63" s="1">
        <v>6.8572236699999998</v>
      </c>
      <c r="C63" s="13">
        <f t="shared" si="1"/>
        <v>7.4058015635999999</v>
      </c>
    </row>
    <row r="64" spans="1:3" x14ac:dyDescent="0.35">
      <c r="A64" s="1" t="s">
        <v>890</v>
      </c>
      <c r="B64" s="1">
        <v>7.1108035899999997</v>
      </c>
      <c r="C64" s="13">
        <f t="shared" si="1"/>
        <v>7.6796678772</v>
      </c>
    </row>
    <row r="65" spans="1:3" x14ac:dyDescent="0.35">
      <c r="A65" s="1" t="s">
        <v>891</v>
      </c>
      <c r="B65" s="1">
        <v>7.1213694199999997</v>
      </c>
      <c r="C65" s="13">
        <f t="shared" si="1"/>
        <v>7.6910789735999998</v>
      </c>
    </row>
    <row r="66" spans="1:3" x14ac:dyDescent="0.35">
      <c r="A66" s="1" t="s">
        <v>892</v>
      </c>
      <c r="B66" s="1">
        <v>7.0474086099999997</v>
      </c>
      <c r="C66" s="13">
        <f t="shared" si="1"/>
        <v>7.6112012987999993</v>
      </c>
    </row>
    <row r="67" spans="1:3" x14ac:dyDescent="0.35">
      <c r="A67" s="1" t="s">
        <v>893</v>
      </c>
      <c r="B67" s="1">
        <v>7.4383443199999997</v>
      </c>
      <c r="C67" s="13">
        <f t="shared" si="1"/>
        <v>8.0334118655999998</v>
      </c>
    </row>
    <row r="68" spans="1:3" x14ac:dyDescent="0.35">
      <c r="A68" s="1" t="s">
        <v>894</v>
      </c>
      <c r="B68" s="1">
        <v>7.4383443199999997</v>
      </c>
      <c r="C68" s="13">
        <f t="shared" si="1"/>
        <v>8.0334118655999998</v>
      </c>
    </row>
    <row r="69" spans="1:3" x14ac:dyDescent="0.35">
      <c r="A69" s="1" t="s">
        <v>895</v>
      </c>
      <c r="B69" s="1">
        <v>7.4277784899999997</v>
      </c>
      <c r="C69" s="13">
        <f t="shared" si="1"/>
        <v>8.0220007691999999</v>
      </c>
    </row>
    <row r="70" spans="1:3" x14ac:dyDescent="0.35">
      <c r="A70" s="1" t="s">
        <v>896</v>
      </c>
      <c r="B70" s="1">
        <v>7.3643835099999997</v>
      </c>
      <c r="C70" s="13">
        <f t="shared" si="1"/>
        <v>7.9535341907999992</v>
      </c>
    </row>
    <row r="71" spans="1:3" x14ac:dyDescent="0.35">
      <c r="A71" s="1" t="s">
        <v>897</v>
      </c>
      <c r="B71" s="1">
        <v>7.3432518499999997</v>
      </c>
      <c r="C71" s="13">
        <f t="shared" si="1"/>
        <v>7.9307119979999996</v>
      </c>
    </row>
    <row r="72" spans="1:3" x14ac:dyDescent="0.35">
      <c r="A72" s="1" t="s">
        <v>898</v>
      </c>
      <c r="B72" s="1">
        <v>7.1425010799999997</v>
      </c>
      <c r="C72" s="13">
        <f t="shared" si="1"/>
        <v>7.7139011663999995</v>
      </c>
    </row>
    <row r="73" spans="1:3" x14ac:dyDescent="0.35">
      <c r="A73" s="1" t="s">
        <v>899</v>
      </c>
      <c r="B73" s="1">
        <v>7.2692910399999997</v>
      </c>
      <c r="C73" s="13">
        <f t="shared" si="1"/>
        <v>7.8508343232</v>
      </c>
    </row>
    <row r="74" spans="1:3" x14ac:dyDescent="0.35">
      <c r="A74" s="1" t="s">
        <v>900</v>
      </c>
      <c r="B74" s="1">
        <v>7.3115543599999997</v>
      </c>
      <c r="C74" s="13">
        <f t="shared" si="1"/>
        <v>7.8964787088000001</v>
      </c>
    </row>
    <row r="75" spans="1:3" x14ac:dyDescent="0.35">
      <c r="A75" s="1" t="s">
        <v>901</v>
      </c>
      <c r="B75" s="1">
        <v>7.5440026199999997</v>
      </c>
      <c r="C75" s="13">
        <f t="shared" si="1"/>
        <v>8.1475228295999997</v>
      </c>
    </row>
    <row r="76" spans="1:3" x14ac:dyDescent="0.35">
      <c r="A76" s="1" t="s">
        <v>902</v>
      </c>
      <c r="B76" s="1">
        <v>7.5545684499999997</v>
      </c>
      <c r="C76" s="13">
        <f t="shared" si="1"/>
        <v>8.1589339259999996</v>
      </c>
    </row>
    <row r="77" spans="1:3" x14ac:dyDescent="0.35">
      <c r="A77" s="1" t="s">
        <v>903</v>
      </c>
      <c r="B77" s="1">
        <v>7.5545684499999997</v>
      </c>
      <c r="C77" s="13">
        <f t="shared" ref="C77:C140" si="6">B77+(B77*$F$12)</f>
        <v>8.1589339259999996</v>
      </c>
    </row>
    <row r="78" spans="1:3" x14ac:dyDescent="0.35">
      <c r="A78" s="1" t="s">
        <v>904</v>
      </c>
      <c r="B78" s="1">
        <v>7.5123051299999997</v>
      </c>
      <c r="C78" s="13">
        <f t="shared" si="6"/>
        <v>8.1132895404000003</v>
      </c>
    </row>
    <row r="79" spans="1:3" x14ac:dyDescent="0.35">
      <c r="A79" s="1" t="s">
        <v>905</v>
      </c>
      <c r="B79" s="1">
        <v>7.5228709599999997</v>
      </c>
      <c r="C79" s="13">
        <f t="shared" si="6"/>
        <v>8.1247006368000001</v>
      </c>
    </row>
    <row r="80" spans="1:3" x14ac:dyDescent="0.35">
      <c r="A80" s="1" t="s">
        <v>906</v>
      </c>
      <c r="B80" s="1">
        <v>7.4066468299999997</v>
      </c>
      <c r="C80" s="13">
        <f t="shared" si="6"/>
        <v>7.9991785763999994</v>
      </c>
    </row>
    <row r="81" spans="1:3" x14ac:dyDescent="0.35">
      <c r="A81" s="1" t="s">
        <v>907</v>
      </c>
      <c r="B81" s="1">
        <v>7.3326860199999997</v>
      </c>
      <c r="C81" s="13">
        <f t="shared" si="6"/>
        <v>7.9193009015999998</v>
      </c>
    </row>
    <row r="82" spans="1:3" x14ac:dyDescent="0.35">
      <c r="A82" s="1" t="s">
        <v>908</v>
      </c>
      <c r="B82" s="1">
        <v>7.1847643999999997</v>
      </c>
      <c r="C82" s="13">
        <f t="shared" si="6"/>
        <v>7.7595455519999996</v>
      </c>
    </row>
    <row r="83" spans="1:3" x14ac:dyDescent="0.35">
      <c r="A83" s="1" t="s">
        <v>909</v>
      </c>
      <c r="B83" s="1">
        <v>7.1847643999999997</v>
      </c>
      <c r="C83" s="13">
        <f t="shared" si="6"/>
        <v>7.7595455519999996</v>
      </c>
    </row>
    <row r="84" spans="1:3" x14ac:dyDescent="0.35">
      <c r="A84" s="1" t="s">
        <v>910</v>
      </c>
      <c r="B84" s="1">
        <v>7.2375935499999997</v>
      </c>
      <c r="C84" s="13">
        <f t="shared" si="6"/>
        <v>7.8166010339999996</v>
      </c>
    </row>
    <row r="85" spans="1:3" x14ac:dyDescent="0.35">
      <c r="A85" s="1" t="s">
        <v>911</v>
      </c>
      <c r="B85" s="1">
        <v>7.2587252099999997</v>
      </c>
      <c r="C85" s="13">
        <f t="shared" si="6"/>
        <v>7.8394232267999993</v>
      </c>
    </row>
    <row r="86" spans="1:3" x14ac:dyDescent="0.35">
      <c r="A86" s="1" t="s">
        <v>912</v>
      </c>
      <c r="B86" s="1">
        <v>7.2270277199999997</v>
      </c>
      <c r="C86" s="13">
        <f t="shared" si="6"/>
        <v>7.8051899375999998</v>
      </c>
    </row>
    <row r="87" spans="1:3" x14ac:dyDescent="0.35">
      <c r="A87" s="1" t="s">
        <v>913</v>
      </c>
      <c r="B87" s="1">
        <v>7.5334367899999997</v>
      </c>
      <c r="C87" s="13">
        <f t="shared" si="6"/>
        <v>8.1361117331999999</v>
      </c>
    </row>
    <row r="88" spans="1:3" x14ac:dyDescent="0.35">
      <c r="A88" s="1" t="s">
        <v>914</v>
      </c>
      <c r="B88" s="1">
        <v>7.4806076399999997</v>
      </c>
      <c r="C88" s="13">
        <f t="shared" si="6"/>
        <v>8.079056251199999</v>
      </c>
    </row>
    <row r="89" spans="1:3" x14ac:dyDescent="0.35">
      <c r="A89" s="1" t="s">
        <v>915</v>
      </c>
      <c r="B89" s="1">
        <v>7.4911734699999997</v>
      </c>
      <c r="C89" s="13">
        <f t="shared" si="6"/>
        <v>8.0904673475999989</v>
      </c>
    </row>
    <row r="90" spans="1:3" x14ac:dyDescent="0.35">
      <c r="A90" s="1" t="s">
        <v>916</v>
      </c>
      <c r="B90" s="1">
        <v>7.6602267499999996</v>
      </c>
      <c r="C90" s="13">
        <f t="shared" si="6"/>
        <v>8.2730448899999995</v>
      </c>
    </row>
    <row r="91" spans="1:3" x14ac:dyDescent="0.35">
      <c r="A91" s="1" t="s">
        <v>917</v>
      </c>
      <c r="B91" s="1">
        <v>7.6919242399999996</v>
      </c>
      <c r="C91" s="13">
        <f t="shared" si="6"/>
        <v>8.307278179199999</v>
      </c>
    </row>
    <row r="92" spans="1:3" x14ac:dyDescent="0.35">
      <c r="A92" s="1" t="s">
        <v>918</v>
      </c>
      <c r="B92" s="1">
        <v>7.5651342799999997</v>
      </c>
      <c r="C92" s="13">
        <f t="shared" si="6"/>
        <v>8.1703450223999994</v>
      </c>
    </row>
    <row r="93" spans="1:3" x14ac:dyDescent="0.35">
      <c r="A93" s="1" t="s">
        <v>919</v>
      </c>
      <c r="B93" s="1">
        <v>7.7658850499999996</v>
      </c>
      <c r="C93" s="13">
        <f t="shared" si="6"/>
        <v>8.3871558539999995</v>
      </c>
    </row>
    <row r="94" spans="1:3" x14ac:dyDescent="0.35">
      <c r="A94" s="1" t="s">
        <v>920</v>
      </c>
      <c r="B94" s="1">
        <v>7.8821091799999996</v>
      </c>
      <c r="C94" s="13">
        <f t="shared" si="6"/>
        <v>8.5126779143999993</v>
      </c>
    </row>
    <row r="95" spans="1:3" x14ac:dyDescent="0.35">
      <c r="A95" s="1" t="s">
        <v>921</v>
      </c>
      <c r="B95" s="1">
        <v>7.8081483699999996</v>
      </c>
      <c r="C95" s="13">
        <f t="shared" si="6"/>
        <v>8.4328002395999988</v>
      </c>
    </row>
    <row r="96" spans="1:3" x14ac:dyDescent="0.35">
      <c r="A96" s="1" t="s">
        <v>922</v>
      </c>
      <c r="B96" s="1">
        <v>7.9032408399999996</v>
      </c>
      <c r="C96" s="13">
        <f t="shared" si="6"/>
        <v>8.535500107199999</v>
      </c>
    </row>
    <row r="97" spans="1:3" x14ac:dyDescent="0.35">
      <c r="A97" s="1" t="s">
        <v>923</v>
      </c>
      <c r="B97" s="1">
        <v>8.0088991400000005</v>
      </c>
      <c r="C97" s="13">
        <f t="shared" si="6"/>
        <v>8.6496110712000007</v>
      </c>
    </row>
    <row r="98" spans="1:3" x14ac:dyDescent="0.35">
      <c r="A98" s="1" t="s">
        <v>924</v>
      </c>
      <c r="B98" s="1">
        <v>7.9772016499999996</v>
      </c>
      <c r="C98" s="13">
        <f t="shared" si="6"/>
        <v>8.6153777819999995</v>
      </c>
    </row>
    <row r="99" spans="1:3" x14ac:dyDescent="0.35">
      <c r="A99" s="1" t="s">
        <v>925</v>
      </c>
      <c r="B99" s="1">
        <v>7.9560699899999996</v>
      </c>
      <c r="C99" s="13">
        <f t="shared" si="6"/>
        <v>8.5925555891999998</v>
      </c>
    </row>
    <row r="100" spans="1:3" x14ac:dyDescent="0.35">
      <c r="A100" s="1" t="s">
        <v>926</v>
      </c>
      <c r="B100" s="1">
        <v>7.8504116899999996</v>
      </c>
      <c r="C100" s="13">
        <f t="shared" si="6"/>
        <v>8.4784446251999999</v>
      </c>
    </row>
    <row r="101" spans="1:3" x14ac:dyDescent="0.35">
      <c r="A101" s="1" t="s">
        <v>927</v>
      </c>
      <c r="B101" s="1">
        <v>7.9560699899999996</v>
      </c>
      <c r="C101" s="13">
        <f t="shared" si="6"/>
        <v>8.5925555891999998</v>
      </c>
    </row>
    <row r="102" spans="1:3" x14ac:dyDescent="0.35">
      <c r="A102" s="1" t="s">
        <v>928</v>
      </c>
      <c r="B102" s="1">
        <v>8.0511624600000005</v>
      </c>
      <c r="C102" s="13">
        <f t="shared" si="6"/>
        <v>8.6952554568</v>
      </c>
    </row>
    <row r="103" spans="1:3" x14ac:dyDescent="0.35">
      <c r="A103" s="1" t="s">
        <v>929</v>
      </c>
      <c r="B103" s="1">
        <v>8.0194649699999996</v>
      </c>
      <c r="C103" s="13">
        <f t="shared" si="6"/>
        <v>8.6610221675999988</v>
      </c>
    </row>
    <row r="104" spans="1:3" x14ac:dyDescent="0.35">
      <c r="A104" s="1" t="s">
        <v>930</v>
      </c>
      <c r="B104" s="1">
        <v>8.0722941200000005</v>
      </c>
      <c r="C104" s="13">
        <f t="shared" si="6"/>
        <v>8.7180776496000014</v>
      </c>
    </row>
    <row r="105" spans="1:3" x14ac:dyDescent="0.35">
      <c r="A105" s="1" t="s">
        <v>931</v>
      </c>
      <c r="B105" s="1">
        <v>7.9772016499999996</v>
      </c>
      <c r="C105" s="13">
        <f t="shared" si="6"/>
        <v>8.6153777819999995</v>
      </c>
    </row>
    <row r="106" spans="1:3" x14ac:dyDescent="0.35">
      <c r="A106" s="1" t="s">
        <v>932</v>
      </c>
      <c r="B106" s="1">
        <v>8.0194649699999996</v>
      </c>
      <c r="C106" s="13">
        <f t="shared" si="6"/>
        <v>8.6610221675999988</v>
      </c>
    </row>
    <row r="107" spans="1:3" x14ac:dyDescent="0.35">
      <c r="A107" s="1" t="s">
        <v>933</v>
      </c>
      <c r="B107" s="1">
        <v>8.0300308000000005</v>
      </c>
      <c r="C107" s="13">
        <f t="shared" si="6"/>
        <v>8.6724332640000004</v>
      </c>
    </row>
    <row r="108" spans="1:3" x14ac:dyDescent="0.35">
      <c r="A108" s="1" t="s">
        <v>934</v>
      </c>
      <c r="B108" s="1">
        <v>7.7870167099999996</v>
      </c>
      <c r="C108" s="13">
        <f t="shared" si="6"/>
        <v>8.4099780467999992</v>
      </c>
    </row>
    <row r="109" spans="1:3" x14ac:dyDescent="0.35">
      <c r="A109" s="1" t="s">
        <v>935</v>
      </c>
      <c r="B109" s="1">
        <v>7.7658850499999996</v>
      </c>
      <c r="C109" s="13">
        <f t="shared" si="6"/>
        <v>8.3871558539999995</v>
      </c>
    </row>
    <row r="110" spans="1:3" x14ac:dyDescent="0.35">
      <c r="A110" s="1" t="s">
        <v>936</v>
      </c>
      <c r="B110" s="1">
        <v>7.7130558999999996</v>
      </c>
      <c r="C110" s="13">
        <f t="shared" si="6"/>
        <v>8.3301003720000004</v>
      </c>
    </row>
    <row r="111" spans="1:3" x14ac:dyDescent="0.35">
      <c r="A111" s="1" t="s">
        <v>937</v>
      </c>
      <c r="B111" s="1">
        <v>7.7130558999999996</v>
      </c>
      <c r="C111" s="13">
        <f t="shared" si="6"/>
        <v>8.3301003720000004</v>
      </c>
    </row>
    <row r="112" spans="1:3" x14ac:dyDescent="0.35">
      <c r="A112" s="1" t="s">
        <v>938</v>
      </c>
      <c r="B112" s="1">
        <v>7.7764508799999996</v>
      </c>
      <c r="C112" s="13">
        <f t="shared" si="6"/>
        <v>8.3985669503999993</v>
      </c>
    </row>
    <row r="113" spans="1:3" x14ac:dyDescent="0.35">
      <c r="A113" s="1" t="s">
        <v>939</v>
      </c>
      <c r="B113" s="1">
        <v>7.6285292599999996</v>
      </c>
      <c r="C113" s="13">
        <f t="shared" si="6"/>
        <v>8.2388116008000001</v>
      </c>
    </row>
    <row r="114" spans="1:3" x14ac:dyDescent="0.35">
      <c r="A114" s="1" t="s">
        <v>940</v>
      </c>
      <c r="B114" s="1">
        <v>7.5757001099999997</v>
      </c>
      <c r="C114" s="13">
        <f t="shared" si="6"/>
        <v>8.1817561187999992</v>
      </c>
    </row>
    <row r="115" spans="1:3" x14ac:dyDescent="0.35">
      <c r="A115" s="1" t="s">
        <v>941</v>
      </c>
      <c r="B115" s="1">
        <v>7.5862659399999997</v>
      </c>
      <c r="C115" s="13">
        <f t="shared" si="6"/>
        <v>8.193167215199999</v>
      </c>
    </row>
    <row r="116" spans="1:3" x14ac:dyDescent="0.35">
      <c r="A116" s="1" t="s">
        <v>942</v>
      </c>
      <c r="B116" s="1">
        <v>7.7341875599999996</v>
      </c>
      <c r="C116" s="13">
        <f t="shared" si="6"/>
        <v>8.3529225648000001</v>
      </c>
    </row>
    <row r="117" spans="1:3" x14ac:dyDescent="0.35">
      <c r="A117" s="1" t="s">
        <v>943</v>
      </c>
      <c r="B117" s="1">
        <v>7.6496609199999996</v>
      </c>
      <c r="C117" s="13">
        <f t="shared" si="6"/>
        <v>8.2616337935999997</v>
      </c>
    </row>
    <row r="118" spans="1:3" x14ac:dyDescent="0.35">
      <c r="A118" s="1" t="s">
        <v>944</v>
      </c>
      <c r="B118" s="1">
        <v>7.8609775199999996</v>
      </c>
      <c r="C118" s="13">
        <f t="shared" si="6"/>
        <v>8.4898557215999997</v>
      </c>
    </row>
    <row r="119" spans="1:3" x14ac:dyDescent="0.35">
      <c r="A119" s="1" t="s">
        <v>945</v>
      </c>
      <c r="B119" s="1">
        <v>7.9032408399999996</v>
      </c>
      <c r="C119" s="13">
        <f t="shared" si="6"/>
        <v>8.535500107199999</v>
      </c>
    </row>
    <row r="120" spans="1:3" x14ac:dyDescent="0.35">
      <c r="A120" s="1" t="s">
        <v>946</v>
      </c>
      <c r="B120" s="1">
        <v>7.8081483699999996</v>
      </c>
      <c r="C120" s="13">
        <f t="shared" si="6"/>
        <v>8.4328002395999988</v>
      </c>
    </row>
    <row r="121" spans="1:3" x14ac:dyDescent="0.35">
      <c r="A121" s="1" t="s">
        <v>947</v>
      </c>
      <c r="B121" s="1">
        <v>7.8187141999999996</v>
      </c>
      <c r="C121" s="13">
        <f t="shared" si="6"/>
        <v>8.4442113360000004</v>
      </c>
    </row>
    <row r="122" spans="1:3" x14ac:dyDescent="0.35">
      <c r="A122" s="1" t="s">
        <v>948</v>
      </c>
      <c r="B122" s="1">
        <v>7.8609775199999996</v>
      </c>
      <c r="C122" s="13">
        <f t="shared" si="6"/>
        <v>8.4898557215999997</v>
      </c>
    </row>
    <row r="123" spans="1:3" x14ac:dyDescent="0.35">
      <c r="A123" s="1" t="s">
        <v>949</v>
      </c>
      <c r="B123" s="1">
        <v>7.9877674799999996</v>
      </c>
      <c r="C123" s="13">
        <f t="shared" si="6"/>
        <v>8.6267888783999993</v>
      </c>
    </row>
    <row r="124" spans="1:3" x14ac:dyDescent="0.35">
      <c r="A124" s="1" t="s">
        <v>950</v>
      </c>
      <c r="B124" s="1">
        <v>8.0088991400000005</v>
      </c>
      <c r="C124" s="13">
        <f t="shared" si="6"/>
        <v>8.6496110712000007</v>
      </c>
    </row>
    <row r="125" spans="1:3" x14ac:dyDescent="0.35">
      <c r="A125" s="1" t="s">
        <v>951</v>
      </c>
      <c r="B125" s="1">
        <v>7.9243724999999996</v>
      </c>
      <c r="C125" s="13">
        <f t="shared" si="6"/>
        <v>8.5583223000000004</v>
      </c>
    </row>
    <row r="126" spans="1:3" x14ac:dyDescent="0.35">
      <c r="A126" s="1" t="s">
        <v>952</v>
      </c>
      <c r="B126" s="1">
        <v>8.0405966299999996</v>
      </c>
      <c r="C126" s="13">
        <f t="shared" si="6"/>
        <v>8.6838443604000002</v>
      </c>
    </row>
    <row r="127" spans="1:3" x14ac:dyDescent="0.35">
      <c r="A127" s="1" t="s">
        <v>953</v>
      </c>
      <c r="B127" s="1">
        <v>7.9349383299999996</v>
      </c>
      <c r="C127" s="13">
        <f t="shared" si="6"/>
        <v>8.5697333964000002</v>
      </c>
    </row>
    <row r="128" spans="1:3" x14ac:dyDescent="0.35">
      <c r="A128" s="1" t="s">
        <v>954</v>
      </c>
      <c r="B128" s="1">
        <v>7.8292800299999996</v>
      </c>
      <c r="C128" s="13">
        <f t="shared" si="6"/>
        <v>8.4556224324000002</v>
      </c>
    </row>
    <row r="129" spans="1:3" x14ac:dyDescent="0.35">
      <c r="A129" s="1" t="s">
        <v>955</v>
      </c>
      <c r="B129" s="1">
        <v>7.8821091799999996</v>
      </c>
      <c r="C129" s="13">
        <f t="shared" si="6"/>
        <v>8.5126779143999993</v>
      </c>
    </row>
    <row r="130" spans="1:3" x14ac:dyDescent="0.35">
      <c r="A130" s="1" t="s">
        <v>956</v>
      </c>
      <c r="B130" s="1">
        <v>7.8715433499999996</v>
      </c>
      <c r="C130" s="13">
        <f t="shared" si="6"/>
        <v>8.5012668179999995</v>
      </c>
    </row>
    <row r="131" spans="1:3" x14ac:dyDescent="0.35">
      <c r="A131" s="1" t="s">
        <v>957</v>
      </c>
      <c r="B131" s="1">
        <v>7.8292800299999996</v>
      </c>
      <c r="C131" s="13">
        <f t="shared" si="6"/>
        <v>8.4556224324000002</v>
      </c>
    </row>
    <row r="132" spans="1:3" x14ac:dyDescent="0.35">
      <c r="A132" s="1" t="s">
        <v>958</v>
      </c>
      <c r="B132" s="1">
        <v>7.8821091799999996</v>
      </c>
      <c r="C132" s="13">
        <f t="shared" si="6"/>
        <v>8.5126779143999993</v>
      </c>
    </row>
    <row r="133" spans="1:3" x14ac:dyDescent="0.35">
      <c r="A133" s="1" t="s">
        <v>959</v>
      </c>
      <c r="B133" s="1">
        <v>7.9032408399999996</v>
      </c>
      <c r="C133" s="13">
        <f t="shared" si="6"/>
        <v>8.535500107199999</v>
      </c>
    </row>
    <row r="134" spans="1:3" x14ac:dyDescent="0.35">
      <c r="A134" s="1" t="s">
        <v>960</v>
      </c>
      <c r="B134" s="1">
        <v>7.9032408399999996</v>
      </c>
      <c r="C134" s="13">
        <f t="shared" si="6"/>
        <v>8.535500107199999</v>
      </c>
    </row>
    <row r="135" spans="1:3" x14ac:dyDescent="0.35">
      <c r="A135" s="1" t="s">
        <v>961</v>
      </c>
      <c r="B135" s="1">
        <v>8.0088991400000005</v>
      </c>
      <c r="C135" s="13">
        <f t="shared" si="6"/>
        <v>8.6496110712000007</v>
      </c>
    </row>
    <row r="136" spans="1:3" x14ac:dyDescent="0.35">
      <c r="A136" s="1" t="s">
        <v>962</v>
      </c>
      <c r="B136" s="1">
        <v>7.9455041599999996</v>
      </c>
      <c r="C136" s="13">
        <f t="shared" si="6"/>
        <v>8.5811444928</v>
      </c>
    </row>
    <row r="137" spans="1:3" x14ac:dyDescent="0.35">
      <c r="A137" s="1" t="s">
        <v>963</v>
      </c>
      <c r="B137" s="1">
        <v>7.7764508799999996</v>
      </c>
      <c r="C137" s="13">
        <f t="shared" si="6"/>
        <v>8.3985669503999993</v>
      </c>
    </row>
    <row r="138" spans="1:3" x14ac:dyDescent="0.35">
      <c r="A138" s="1" t="s">
        <v>964</v>
      </c>
      <c r="B138" s="1">
        <v>7.8609775199999996</v>
      </c>
      <c r="C138" s="13">
        <f t="shared" si="6"/>
        <v>8.4898557215999997</v>
      </c>
    </row>
    <row r="139" spans="1:3" x14ac:dyDescent="0.35">
      <c r="A139" s="1" t="s">
        <v>965</v>
      </c>
      <c r="B139" s="1">
        <v>7.9032408399999996</v>
      </c>
      <c r="C139" s="13">
        <f t="shared" si="6"/>
        <v>8.535500107199999</v>
      </c>
    </row>
    <row r="140" spans="1:3" x14ac:dyDescent="0.35">
      <c r="A140" s="1" t="s">
        <v>966</v>
      </c>
      <c r="B140" s="1">
        <v>7.8609775199999996</v>
      </c>
      <c r="C140" s="13">
        <f t="shared" si="6"/>
        <v>8.4898557215999997</v>
      </c>
    </row>
    <row r="141" spans="1:3" x14ac:dyDescent="0.35">
      <c r="A141" s="1" t="s">
        <v>967</v>
      </c>
      <c r="B141" s="1">
        <v>7.8504116899999996</v>
      </c>
      <c r="C141" s="13">
        <f t="shared" ref="C141:C204" si="7">B141+(B141*$F$12)</f>
        <v>8.4784446251999999</v>
      </c>
    </row>
    <row r="142" spans="1:3" x14ac:dyDescent="0.35">
      <c r="A142" s="1" t="s">
        <v>968</v>
      </c>
      <c r="B142" s="1">
        <v>7.7870167099999996</v>
      </c>
      <c r="C142" s="13">
        <f t="shared" si="7"/>
        <v>8.4099780467999992</v>
      </c>
    </row>
    <row r="143" spans="1:3" x14ac:dyDescent="0.35">
      <c r="A143" s="1" t="s">
        <v>969</v>
      </c>
      <c r="B143" s="1">
        <v>7.8821091799999996</v>
      </c>
      <c r="C143" s="13">
        <f t="shared" si="7"/>
        <v>8.5126779143999993</v>
      </c>
    </row>
    <row r="144" spans="1:3" x14ac:dyDescent="0.35">
      <c r="A144" s="1" t="s">
        <v>970</v>
      </c>
      <c r="B144" s="1">
        <v>7.8715433499999996</v>
      </c>
      <c r="C144" s="13">
        <f t="shared" si="7"/>
        <v>8.5012668179999995</v>
      </c>
    </row>
    <row r="145" spans="1:3" x14ac:dyDescent="0.35">
      <c r="A145" s="1" t="s">
        <v>971</v>
      </c>
      <c r="B145" s="1">
        <v>7.9032408399999996</v>
      </c>
      <c r="C145" s="13">
        <f t="shared" si="7"/>
        <v>8.535500107199999</v>
      </c>
    </row>
    <row r="146" spans="1:3" x14ac:dyDescent="0.35">
      <c r="A146" s="1" t="s">
        <v>972</v>
      </c>
      <c r="B146" s="1">
        <v>8.0405966299999996</v>
      </c>
      <c r="C146" s="13">
        <f t="shared" si="7"/>
        <v>8.6838443604000002</v>
      </c>
    </row>
    <row r="147" spans="1:3" x14ac:dyDescent="0.35">
      <c r="A147" s="1" t="s">
        <v>973</v>
      </c>
      <c r="B147" s="1">
        <v>8.2202157400000004</v>
      </c>
      <c r="C147" s="13">
        <f t="shared" si="7"/>
        <v>8.8778329992000007</v>
      </c>
    </row>
    <row r="148" spans="1:3" x14ac:dyDescent="0.35">
      <c r="A148" s="1" t="s">
        <v>974</v>
      </c>
      <c r="B148" s="1">
        <v>8.1568207600000004</v>
      </c>
      <c r="C148" s="13">
        <f t="shared" si="7"/>
        <v>8.8093664208</v>
      </c>
    </row>
    <row r="149" spans="1:3" x14ac:dyDescent="0.35">
      <c r="A149" s="1" t="s">
        <v>975</v>
      </c>
      <c r="B149" s="1">
        <v>8.1885182499999996</v>
      </c>
      <c r="C149" s="13">
        <f t="shared" si="7"/>
        <v>8.8435997099999994</v>
      </c>
    </row>
    <row r="150" spans="1:3" x14ac:dyDescent="0.35">
      <c r="A150" s="1" t="s">
        <v>976</v>
      </c>
      <c r="B150" s="1">
        <v>8.0828599499999996</v>
      </c>
      <c r="C150" s="13">
        <f t="shared" si="7"/>
        <v>8.7294887459999995</v>
      </c>
    </row>
    <row r="151" spans="1:3" x14ac:dyDescent="0.35">
      <c r="A151" s="1" t="s">
        <v>977</v>
      </c>
      <c r="B151" s="1">
        <v>8.1673865899999996</v>
      </c>
      <c r="C151" s="13">
        <f t="shared" si="7"/>
        <v>8.8207775171999998</v>
      </c>
    </row>
    <row r="152" spans="1:3" x14ac:dyDescent="0.35">
      <c r="A152" s="1" t="s">
        <v>978</v>
      </c>
      <c r="B152" s="1">
        <v>8.4209665099999995</v>
      </c>
      <c r="C152" s="13">
        <f t="shared" si="7"/>
        <v>9.0946438307999991</v>
      </c>
    </row>
    <row r="153" spans="1:3" x14ac:dyDescent="0.35">
      <c r="A153" s="1" t="s">
        <v>979</v>
      </c>
      <c r="B153" s="1">
        <v>8.3998348499999995</v>
      </c>
      <c r="C153" s="13">
        <f t="shared" si="7"/>
        <v>9.0718216379999994</v>
      </c>
    </row>
    <row r="154" spans="1:3" x14ac:dyDescent="0.35">
      <c r="A154" s="1" t="s">
        <v>980</v>
      </c>
      <c r="B154" s="1">
        <v>8.3998348499999995</v>
      </c>
      <c r="C154" s="13">
        <f t="shared" si="7"/>
        <v>9.0718216379999994</v>
      </c>
    </row>
    <row r="155" spans="1:3" x14ac:dyDescent="0.35">
      <c r="A155" s="1" t="s">
        <v>981</v>
      </c>
      <c r="B155" s="1">
        <v>8.5266248099999995</v>
      </c>
      <c r="C155" s="13">
        <f t="shared" si="7"/>
        <v>9.208754794799999</v>
      </c>
    </row>
    <row r="156" spans="1:3" x14ac:dyDescent="0.35">
      <c r="A156" s="1" t="s">
        <v>982</v>
      </c>
      <c r="B156" s="1">
        <v>8.4526640000000004</v>
      </c>
      <c r="C156" s="13">
        <f t="shared" si="7"/>
        <v>9.1288771200000003</v>
      </c>
    </row>
    <row r="157" spans="1:3" x14ac:dyDescent="0.35">
      <c r="A157" s="1" t="s">
        <v>983</v>
      </c>
      <c r="B157" s="1">
        <v>8.4632298299999995</v>
      </c>
      <c r="C157" s="13">
        <f t="shared" si="7"/>
        <v>9.1402882164000001</v>
      </c>
    </row>
    <row r="158" spans="1:3" x14ac:dyDescent="0.35">
      <c r="A158" s="1" t="s">
        <v>984</v>
      </c>
      <c r="B158" s="1">
        <v>8.4632298299999995</v>
      </c>
      <c r="C158" s="13">
        <f t="shared" si="7"/>
        <v>9.1402882164000001</v>
      </c>
    </row>
    <row r="159" spans="1:3" x14ac:dyDescent="0.35">
      <c r="A159" s="1" t="s">
        <v>985</v>
      </c>
      <c r="B159" s="1">
        <v>8.5054931499999995</v>
      </c>
      <c r="C159" s="13">
        <f t="shared" si="7"/>
        <v>9.1859326019999994</v>
      </c>
    </row>
    <row r="160" spans="1:3" x14ac:dyDescent="0.35">
      <c r="A160" s="1" t="s">
        <v>986</v>
      </c>
      <c r="B160" s="1">
        <v>8.3153082099999995</v>
      </c>
      <c r="C160" s="13">
        <f t="shared" si="7"/>
        <v>8.9805328667999991</v>
      </c>
    </row>
    <row r="161" spans="1:3" x14ac:dyDescent="0.35">
      <c r="A161" s="1" t="s">
        <v>987</v>
      </c>
      <c r="B161" s="1">
        <v>8.3047423800000004</v>
      </c>
      <c r="C161" s="13">
        <f t="shared" si="7"/>
        <v>8.969121770400001</v>
      </c>
    </row>
    <row r="162" spans="1:3" x14ac:dyDescent="0.35">
      <c r="A162" s="1" t="s">
        <v>988</v>
      </c>
      <c r="B162" s="1">
        <v>8.3892690200000004</v>
      </c>
      <c r="C162" s="13">
        <f t="shared" si="7"/>
        <v>9.0604105415999996</v>
      </c>
    </row>
    <row r="163" spans="1:3" x14ac:dyDescent="0.35">
      <c r="A163" s="1" t="s">
        <v>989</v>
      </c>
      <c r="B163" s="1">
        <v>8.3364398699999995</v>
      </c>
      <c r="C163" s="13">
        <f t="shared" si="7"/>
        <v>9.0033550595999987</v>
      </c>
    </row>
    <row r="164" spans="1:3" x14ac:dyDescent="0.35">
      <c r="A164" s="1" t="s">
        <v>990</v>
      </c>
      <c r="B164" s="1">
        <v>8.2624790600000004</v>
      </c>
      <c r="C164" s="13">
        <f t="shared" si="7"/>
        <v>8.9234773848</v>
      </c>
    </row>
    <row r="165" spans="1:3" x14ac:dyDescent="0.35">
      <c r="A165" s="1" t="s">
        <v>991</v>
      </c>
      <c r="B165" s="1">
        <v>8.2730448899999995</v>
      </c>
      <c r="C165" s="13">
        <f t="shared" si="7"/>
        <v>8.9348884811999998</v>
      </c>
    </row>
    <row r="166" spans="1:3" x14ac:dyDescent="0.35">
      <c r="A166" s="1" t="s">
        <v>992</v>
      </c>
      <c r="B166" s="1">
        <v>8.2096499099999996</v>
      </c>
      <c r="C166" s="13">
        <f t="shared" si="7"/>
        <v>8.8664219027999991</v>
      </c>
    </row>
    <row r="167" spans="1:3" x14ac:dyDescent="0.35">
      <c r="A167" s="1" t="s">
        <v>993</v>
      </c>
      <c r="B167" s="1">
        <v>8.3575715299999995</v>
      </c>
      <c r="C167" s="13">
        <f t="shared" si="7"/>
        <v>9.0261772524000001</v>
      </c>
    </row>
    <row r="168" spans="1:3" x14ac:dyDescent="0.35">
      <c r="A168" s="1" t="s">
        <v>994</v>
      </c>
      <c r="B168" s="1">
        <v>8.5371906400000004</v>
      </c>
      <c r="C168" s="13">
        <f t="shared" si="7"/>
        <v>9.2201658912000006</v>
      </c>
    </row>
    <row r="169" spans="1:3" x14ac:dyDescent="0.35">
      <c r="A169" s="1" t="s">
        <v>995</v>
      </c>
      <c r="B169" s="1">
        <v>8.6428489400000004</v>
      </c>
      <c r="C169" s="13">
        <f t="shared" si="7"/>
        <v>9.3342768552000006</v>
      </c>
    </row>
    <row r="170" spans="1:3" x14ac:dyDescent="0.35">
      <c r="A170" s="1" t="s">
        <v>996</v>
      </c>
      <c r="B170" s="1">
        <v>8.6428489400000004</v>
      </c>
      <c r="C170" s="13">
        <f t="shared" si="7"/>
        <v>9.3342768552000006</v>
      </c>
    </row>
    <row r="171" spans="1:3" x14ac:dyDescent="0.35">
      <c r="A171" s="1" t="s">
        <v>997</v>
      </c>
      <c r="B171" s="1">
        <v>8.7802047299999995</v>
      </c>
      <c r="C171" s="13">
        <f t="shared" si="7"/>
        <v>9.4826211084000001</v>
      </c>
    </row>
    <row r="172" spans="1:3" x14ac:dyDescent="0.35">
      <c r="A172" s="1" t="s">
        <v>998</v>
      </c>
      <c r="B172" s="1">
        <v>8.6956780899999995</v>
      </c>
      <c r="C172" s="13">
        <f t="shared" si="7"/>
        <v>9.3913323371999997</v>
      </c>
    </row>
    <row r="173" spans="1:3" x14ac:dyDescent="0.35">
      <c r="A173" s="1" t="s">
        <v>999</v>
      </c>
      <c r="B173" s="1">
        <v>8.7273755800000004</v>
      </c>
      <c r="C173" s="13">
        <f t="shared" si="7"/>
        <v>9.425565626400001</v>
      </c>
    </row>
    <row r="174" spans="1:3" x14ac:dyDescent="0.35">
      <c r="A174" s="1" t="s">
        <v>1000</v>
      </c>
      <c r="B174" s="1">
        <v>8.8013363899999995</v>
      </c>
      <c r="C174" s="13">
        <f t="shared" si="7"/>
        <v>9.5054433011999997</v>
      </c>
    </row>
    <row r="175" spans="1:3" x14ac:dyDescent="0.35">
      <c r="A175" s="1" t="s">
        <v>1001</v>
      </c>
      <c r="B175" s="1">
        <v>8.8224680499999995</v>
      </c>
      <c r="C175" s="13">
        <f t="shared" si="7"/>
        <v>9.5282654939999993</v>
      </c>
    </row>
    <row r="176" spans="1:3" x14ac:dyDescent="0.35">
      <c r="A176" s="1" t="s">
        <v>1002</v>
      </c>
      <c r="B176" s="1">
        <v>8.6534147699999995</v>
      </c>
      <c r="C176" s="13">
        <f t="shared" si="7"/>
        <v>9.3456879515999987</v>
      </c>
    </row>
    <row r="177" spans="1:3" x14ac:dyDescent="0.35">
      <c r="A177" s="1" t="s">
        <v>1003</v>
      </c>
      <c r="B177" s="1">
        <v>8.6217172800000004</v>
      </c>
      <c r="C177" s="13">
        <f t="shared" si="7"/>
        <v>9.311454662400001</v>
      </c>
    </row>
    <row r="178" spans="1:3" x14ac:dyDescent="0.35">
      <c r="A178" s="1" t="s">
        <v>1004</v>
      </c>
      <c r="B178" s="1">
        <v>8.6956780899999995</v>
      </c>
      <c r="C178" s="13">
        <f t="shared" si="7"/>
        <v>9.3913323371999997</v>
      </c>
    </row>
    <row r="179" spans="1:3" x14ac:dyDescent="0.35">
      <c r="A179" s="1" t="s">
        <v>1005</v>
      </c>
      <c r="B179" s="1">
        <v>8.5371906400000004</v>
      </c>
      <c r="C179" s="13">
        <f t="shared" si="7"/>
        <v>9.2201658912000006</v>
      </c>
    </row>
    <row r="180" spans="1:3" x14ac:dyDescent="0.35">
      <c r="A180" s="1" t="s">
        <v>1006</v>
      </c>
      <c r="B180" s="1">
        <v>8.4843614899999995</v>
      </c>
      <c r="C180" s="13">
        <f t="shared" si="7"/>
        <v>9.1631104091999998</v>
      </c>
    </row>
    <row r="181" spans="1:3" x14ac:dyDescent="0.35">
      <c r="A181" s="1" t="s">
        <v>1007</v>
      </c>
      <c r="B181" s="1">
        <v>8.5477564699999995</v>
      </c>
      <c r="C181" s="13">
        <f t="shared" si="7"/>
        <v>9.2315769875999987</v>
      </c>
    </row>
    <row r="182" spans="1:3" x14ac:dyDescent="0.35">
      <c r="A182" s="1" t="s">
        <v>1008</v>
      </c>
      <c r="B182" s="1">
        <v>8.5054931499999995</v>
      </c>
      <c r="C182" s="13">
        <f t="shared" si="7"/>
        <v>9.1859326019999994</v>
      </c>
    </row>
    <row r="183" spans="1:3" x14ac:dyDescent="0.35">
      <c r="A183" s="1" t="s">
        <v>1009</v>
      </c>
      <c r="B183" s="1">
        <v>8.4420981699999995</v>
      </c>
      <c r="C183" s="13">
        <f t="shared" si="7"/>
        <v>9.1174660235999987</v>
      </c>
    </row>
    <row r="184" spans="1:3" x14ac:dyDescent="0.35">
      <c r="A184" s="1" t="s">
        <v>1010</v>
      </c>
      <c r="B184" s="1">
        <v>8.5583223000000004</v>
      </c>
      <c r="C184" s="13">
        <f t="shared" si="7"/>
        <v>9.2429880840000003</v>
      </c>
    </row>
    <row r="185" spans="1:3" x14ac:dyDescent="0.35">
      <c r="A185" s="1" t="s">
        <v>1011</v>
      </c>
      <c r="B185" s="1">
        <v>8.6111514499999995</v>
      </c>
      <c r="C185" s="13">
        <f t="shared" si="7"/>
        <v>9.3000435659999994</v>
      </c>
    </row>
    <row r="186" spans="1:3" x14ac:dyDescent="0.35">
      <c r="A186" s="1" t="s">
        <v>1012</v>
      </c>
      <c r="B186" s="1">
        <v>8.5266248099999995</v>
      </c>
      <c r="C186" s="13">
        <f t="shared" si="7"/>
        <v>9.208754794799999</v>
      </c>
    </row>
    <row r="187" spans="1:3" x14ac:dyDescent="0.35">
      <c r="A187" s="1" t="s">
        <v>1013</v>
      </c>
      <c r="B187" s="1">
        <v>8.5160589800000004</v>
      </c>
      <c r="C187" s="13">
        <f t="shared" si="7"/>
        <v>9.197343698400001</v>
      </c>
    </row>
    <row r="188" spans="1:3" x14ac:dyDescent="0.35">
      <c r="A188" s="1" t="s">
        <v>1014</v>
      </c>
      <c r="B188" s="1">
        <v>8.6851122600000004</v>
      </c>
      <c r="C188" s="13">
        <f t="shared" si="7"/>
        <v>9.3799212407999999</v>
      </c>
    </row>
    <row r="189" spans="1:3" x14ac:dyDescent="0.35">
      <c r="A189" s="1" t="s">
        <v>1015</v>
      </c>
      <c r="B189" s="1">
        <v>8.7168097499999995</v>
      </c>
      <c r="C189" s="13">
        <f t="shared" si="7"/>
        <v>9.4141545299999994</v>
      </c>
    </row>
    <row r="190" spans="1:3" x14ac:dyDescent="0.35">
      <c r="A190" s="1" t="s">
        <v>1016</v>
      </c>
      <c r="B190" s="1">
        <v>8.7273755800000004</v>
      </c>
      <c r="C190" s="13">
        <f t="shared" si="7"/>
        <v>9.425565626400001</v>
      </c>
    </row>
    <row r="191" spans="1:3" x14ac:dyDescent="0.35">
      <c r="A191" s="1" t="s">
        <v>1017</v>
      </c>
      <c r="B191" s="1">
        <v>8.7062439200000004</v>
      </c>
      <c r="C191" s="13">
        <f t="shared" si="7"/>
        <v>9.4027434336000013</v>
      </c>
    </row>
    <row r="192" spans="1:3" x14ac:dyDescent="0.35">
      <c r="A192" s="1" t="s">
        <v>1018</v>
      </c>
      <c r="B192" s="1">
        <v>8.6745464299999995</v>
      </c>
      <c r="C192" s="13">
        <f t="shared" si="7"/>
        <v>9.3685101444000001</v>
      </c>
    </row>
    <row r="193" spans="1:3" x14ac:dyDescent="0.35">
      <c r="A193" s="1" t="s">
        <v>1019</v>
      </c>
      <c r="B193" s="1">
        <v>8.6111514499999995</v>
      </c>
      <c r="C193" s="13">
        <f t="shared" si="7"/>
        <v>9.3000435659999994</v>
      </c>
    </row>
    <row r="194" spans="1:3" x14ac:dyDescent="0.35">
      <c r="A194" s="1" t="s">
        <v>1020</v>
      </c>
      <c r="B194" s="1">
        <v>8.6745464299999995</v>
      </c>
      <c r="C194" s="13">
        <f t="shared" si="7"/>
        <v>9.3685101444000001</v>
      </c>
    </row>
    <row r="195" spans="1:3" x14ac:dyDescent="0.35">
      <c r="A195" s="1" t="s">
        <v>1021</v>
      </c>
      <c r="B195" s="1">
        <v>8.6745464299999995</v>
      </c>
      <c r="C195" s="13">
        <f t="shared" si="7"/>
        <v>9.3685101444000001</v>
      </c>
    </row>
    <row r="196" spans="1:3" x14ac:dyDescent="0.35">
      <c r="A196" s="1" t="s">
        <v>1022</v>
      </c>
      <c r="B196" s="1">
        <v>8.5477564699999995</v>
      </c>
      <c r="C196" s="13">
        <f t="shared" si="7"/>
        <v>9.2315769875999987</v>
      </c>
    </row>
    <row r="197" spans="1:3" x14ac:dyDescent="0.35">
      <c r="A197" s="1" t="s">
        <v>1023</v>
      </c>
      <c r="B197" s="1">
        <v>8.4104006800000004</v>
      </c>
      <c r="C197" s="13">
        <f t="shared" si="7"/>
        <v>9.083232734400001</v>
      </c>
    </row>
    <row r="198" spans="1:3" x14ac:dyDescent="0.35">
      <c r="A198" s="1" t="s">
        <v>1024</v>
      </c>
      <c r="B198" s="1">
        <v>8.4526640000000004</v>
      </c>
      <c r="C198" s="13">
        <f t="shared" si="7"/>
        <v>9.1288771200000003</v>
      </c>
    </row>
    <row r="199" spans="1:3" x14ac:dyDescent="0.35">
      <c r="A199" s="1" t="s">
        <v>1025</v>
      </c>
      <c r="B199" s="1">
        <v>8.5054931499999995</v>
      </c>
      <c r="C199" s="13">
        <f t="shared" si="7"/>
        <v>9.1859326019999994</v>
      </c>
    </row>
    <row r="200" spans="1:3" x14ac:dyDescent="0.35">
      <c r="A200" s="1" t="s">
        <v>1026</v>
      </c>
      <c r="B200" s="1">
        <v>8.4420981699999995</v>
      </c>
      <c r="C200" s="13">
        <f t="shared" si="7"/>
        <v>9.1174660235999987</v>
      </c>
    </row>
    <row r="201" spans="1:3" x14ac:dyDescent="0.35">
      <c r="A201" s="1" t="s">
        <v>1027</v>
      </c>
      <c r="B201" s="1">
        <v>8.4843614899999995</v>
      </c>
      <c r="C201" s="13">
        <f t="shared" si="7"/>
        <v>9.1631104091999998</v>
      </c>
    </row>
    <row r="202" spans="1:3" x14ac:dyDescent="0.35">
      <c r="A202" s="1" t="s">
        <v>1028</v>
      </c>
      <c r="B202" s="1">
        <v>8.3681373600000004</v>
      </c>
      <c r="C202" s="13">
        <f t="shared" si="7"/>
        <v>9.0375883487999999</v>
      </c>
    </row>
    <row r="203" spans="1:3" x14ac:dyDescent="0.35">
      <c r="A203" s="1" t="s">
        <v>1029</v>
      </c>
      <c r="B203" s="1">
        <v>8.4315323400000004</v>
      </c>
      <c r="C203" s="13">
        <f t="shared" si="7"/>
        <v>9.1060549272000006</v>
      </c>
    </row>
    <row r="204" spans="1:3" x14ac:dyDescent="0.35">
      <c r="A204" s="1" t="s">
        <v>1030</v>
      </c>
      <c r="B204" s="1">
        <v>8.6111514499999995</v>
      </c>
      <c r="C204" s="13">
        <f t="shared" si="7"/>
        <v>9.3000435659999994</v>
      </c>
    </row>
    <row r="205" spans="1:3" x14ac:dyDescent="0.35">
      <c r="A205" s="1" t="s">
        <v>1031</v>
      </c>
      <c r="B205" s="1">
        <v>8.6322831099999995</v>
      </c>
      <c r="C205" s="13">
        <f t="shared" ref="C205:C268" si="8">B205+(B205*$F$12)</f>
        <v>9.322865758799999</v>
      </c>
    </row>
    <row r="206" spans="1:3" x14ac:dyDescent="0.35">
      <c r="A206" s="1" t="s">
        <v>1032</v>
      </c>
      <c r="B206" s="1">
        <v>8.6111514499999995</v>
      </c>
      <c r="C206" s="13">
        <f t="shared" si="8"/>
        <v>9.3000435659999994</v>
      </c>
    </row>
    <row r="207" spans="1:3" x14ac:dyDescent="0.35">
      <c r="A207" s="1" t="s">
        <v>1033</v>
      </c>
      <c r="B207" s="1">
        <v>8.6745464299999995</v>
      </c>
      <c r="C207" s="13">
        <f t="shared" si="8"/>
        <v>9.3685101444000001</v>
      </c>
    </row>
    <row r="208" spans="1:3" x14ac:dyDescent="0.35">
      <c r="A208" s="1" t="s">
        <v>1034</v>
      </c>
      <c r="B208" s="1">
        <v>8.6851122600000004</v>
      </c>
      <c r="C208" s="13">
        <f t="shared" si="8"/>
        <v>9.3799212407999999</v>
      </c>
    </row>
    <row r="209" spans="1:3" x14ac:dyDescent="0.35">
      <c r="A209" s="1" t="s">
        <v>1035</v>
      </c>
      <c r="B209" s="1">
        <v>8.5688881299999995</v>
      </c>
      <c r="C209" s="13">
        <f t="shared" si="8"/>
        <v>9.2543991804000001</v>
      </c>
    </row>
    <row r="210" spans="1:3" x14ac:dyDescent="0.35">
      <c r="A210" s="1" t="s">
        <v>1036</v>
      </c>
      <c r="B210" s="1">
        <v>8.5900197899999995</v>
      </c>
      <c r="C210" s="13">
        <f t="shared" si="8"/>
        <v>9.2772213731999997</v>
      </c>
    </row>
    <row r="211" spans="1:3" x14ac:dyDescent="0.35">
      <c r="A211" s="1" t="s">
        <v>1037</v>
      </c>
      <c r="B211" s="1">
        <v>8.8224680499999995</v>
      </c>
      <c r="C211" s="13">
        <f t="shared" si="8"/>
        <v>9.5282654939999993</v>
      </c>
    </row>
    <row r="212" spans="1:3" x14ac:dyDescent="0.35">
      <c r="A212" s="1" t="s">
        <v>1038</v>
      </c>
      <c r="B212" s="1">
        <v>8.7696389000000003</v>
      </c>
      <c r="C212" s="13">
        <f t="shared" si="8"/>
        <v>9.4712100120000002</v>
      </c>
    </row>
    <row r="213" spans="1:3" x14ac:dyDescent="0.35">
      <c r="A213" s="1" t="s">
        <v>1039</v>
      </c>
      <c r="B213" s="1">
        <v>8.8013363899999995</v>
      </c>
      <c r="C213" s="13">
        <f t="shared" si="8"/>
        <v>9.5054433011999997</v>
      </c>
    </row>
    <row r="214" spans="1:3" x14ac:dyDescent="0.35">
      <c r="A214" s="1" t="s">
        <v>1040</v>
      </c>
      <c r="B214" s="1">
        <v>8.9175605200000003</v>
      </c>
      <c r="C214" s="13">
        <f t="shared" si="8"/>
        <v>9.6309653616000013</v>
      </c>
    </row>
    <row r="215" spans="1:3" x14ac:dyDescent="0.35">
      <c r="A215" s="1" t="s">
        <v>1041</v>
      </c>
      <c r="B215" s="1">
        <v>8.9069946899999994</v>
      </c>
      <c r="C215" s="13">
        <f t="shared" si="8"/>
        <v>9.6195542651999997</v>
      </c>
    </row>
    <row r="216" spans="1:3" x14ac:dyDescent="0.35">
      <c r="A216" s="1" t="s">
        <v>1042</v>
      </c>
      <c r="B216" s="1">
        <v>8.8647313699999994</v>
      </c>
      <c r="C216" s="13">
        <f t="shared" si="8"/>
        <v>9.5739098795999986</v>
      </c>
    </row>
    <row r="217" spans="1:3" x14ac:dyDescent="0.35">
      <c r="A217" s="1" t="s">
        <v>1043</v>
      </c>
      <c r="B217" s="1">
        <v>8.8224680499999995</v>
      </c>
      <c r="C217" s="13">
        <f t="shared" si="8"/>
        <v>9.5282654939999993</v>
      </c>
    </row>
    <row r="218" spans="1:3" x14ac:dyDescent="0.35">
      <c r="A218" s="1" t="s">
        <v>1044</v>
      </c>
      <c r="B218" s="1">
        <v>8.9492580099999994</v>
      </c>
      <c r="C218" s="13">
        <f t="shared" si="8"/>
        <v>9.665198650799999</v>
      </c>
    </row>
    <row r="219" spans="1:3" x14ac:dyDescent="0.35">
      <c r="A219" s="1" t="s">
        <v>1045</v>
      </c>
      <c r="B219" s="1">
        <v>8.9281263499999994</v>
      </c>
      <c r="C219" s="13">
        <f t="shared" si="8"/>
        <v>9.6423764579999993</v>
      </c>
    </row>
    <row r="220" spans="1:3" x14ac:dyDescent="0.35">
      <c r="A220" s="1" t="s">
        <v>1046</v>
      </c>
      <c r="B220" s="1">
        <v>8.9598238400000003</v>
      </c>
      <c r="C220" s="13">
        <f t="shared" si="8"/>
        <v>9.6766097472000006</v>
      </c>
    </row>
    <row r="221" spans="1:3" x14ac:dyDescent="0.35">
      <c r="A221" s="1" t="s">
        <v>1047</v>
      </c>
      <c r="B221" s="1">
        <v>9.1183112899999994</v>
      </c>
      <c r="C221" s="13">
        <f t="shared" si="8"/>
        <v>9.8477761931999996</v>
      </c>
    </row>
    <row r="222" spans="1:3" x14ac:dyDescent="0.35">
      <c r="A222" s="1" t="s">
        <v>1048</v>
      </c>
      <c r="B222" s="1">
        <v>9.1500087800000003</v>
      </c>
      <c r="C222" s="13">
        <f t="shared" si="8"/>
        <v>9.8820094824000009</v>
      </c>
    </row>
    <row r="223" spans="1:3" x14ac:dyDescent="0.35">
      <c r="A223" s="1" t="s">
        <v>1049</v>
      </c>
      <c r="B223" s="1">
        <v>9.0971796299999994</v>
      </c>
      <c r="C223" s="13">
        <f t="shared" si="8"/>
        <v>9.8249540004</v>
      </c>
    </row>
    <row r="224" spans="1:3" x14ac:dyDescent="0.35">
      <c r="A224" s="1" t="s">
        <v>1050</v>
      </c>
      <c r="B224" s="1">
        <v>9.0549163099999994</v>
      </c>
      <c r="C224" s="13">
        <f t="shared" si="8"/>
        <v>9.7793096147999989</v>
      </c>
    </row>
    <row r="225" spans="1:3" x14ac:dyDescent="0.35">
      <c r="A225" s="1" t="s">
        <v>1051</v>
      </c>
      <c r="B225" s="1">
        <v>9.1711404400000003</v>
      </c>
      <c r="C225" s="13">
        <f t="shared" si="8"/>
        <v>9.9048316752000005</v>
      </c>
    </row>
    <row r="226" spans="1:3" x14ac:dyDescent="0.35">
      <c r="A226" s="1" t="s">
        <v>1052</v>
      </c>
      <c r="B226" s="1">
        <v>9.1288771200000003</v>
      </c>
      <c r="C226" s="13">
        <f t="shared" si="8"/>
        <v>9.8591872896000012</v>
      </c>
    </row>
    <row r="227" spans="1:3" x14ac:dyDescent="0.35">
      <c r="A227" s="1" t="s">
        <v>1053</v>
      </c>
      <c r="B227" s="1">
        <v>9.0866138000000003</v>
      </c>
      <c r="C227" s="13">
        <f t="shared" si="8"/>
        <v>9.8135429040000002</v>
      </c>
    </row>
    <row r="228" spans="1:3" x14ac:dyDescent="0.35">
      <c r="A228" s="1" t="s">
        <v>1054</v>
      </c>
      <c r="B228" s="1">
        <v>8.9281263499999994</v>
      </c>
      <c r="C228" s="13">
        <f t="shared" si="8"/>
        <v>9.6423764579999993</v>
      </c>
    </row>
    <row r="229" spans="1:3" x14ac:dyDescent="0.35">
      <c r="A229" s="1" t="s">
        <v>1055</v>
      </c>
      <c r="B229" s="1">
        <v>8.8752972000000003</v>
      </c>
      <c r="C229" s="13">
        <f t="shared" si="8"/>
        <v>9.5853209760000002</v>
      </c>
    </row>
    <row r="230" spans="1:3" x14ac:dyDescent="0.35">
      <c r="A230" s="1" t="s">
        <v>1056</v>
      </c>
      <c r="B230" s="1">
        <v>8.9492580099999994</v>
      </c>
      <c r="C230" s="13">
        <f t="shared" si="8"/>
        <v>9.665198650799999</v>
      </c>
    </row>
    <row r="231" spans="1:3" x14ac:dyDescent="0.35">
      <c r="A231" s="1" t="s">
        <v>1057</v>
      </c>
      <c r="B231" s="1">
        <v>8.8858630299999994</v>
      </c>
      <c r="C231" s="13">
        <f t="shared" si="8"/>
        <v>9.5967320724</v>
      </c>
    </row>
    <row r="232" spans="1:3" x14ac:dyDescent="0.35">
      <c r="A232" s="1" t="s">
        <v>1058</v>
      </c>
      <c r="B232" s="1">
        <v>8.7907705600000003</v>
      </c>
      <c r="C232" s="13">
        <f t="shared" si="8"/>
        <v>9.4940322047999999</v>
      </c>
    </row>
    <row r="233" spans="1:3" x14ac:dyDescent="0.35">
      <c r="A233" s="1" t="s">
        <v>1059</v>
      </c>
      <c r="B233" s="1">
        <v>8.9175605200000003</v>
      </c>
      <c r="C233" s="13">
        <f t="shared" si="8"/>
        <v>9.6309653616000013</v>
      </c>
    </row>
    <row r="234" spans="1:3" x14ac:dyDescent="0.35">
      <c r="A234" s="1" t="s">
        <v>1060</v>
      </c>
      <c r="B234" s="1">
        <v>8.9175605200000003</v>
      </c>
      <c r="C234" s="13">
        <f t="shared" si="8"/>
        <v>9.6309653616000013</v>
      </c>
    </row>
    <row r="235" spans="1:3" x14ac:dyDescent="0.35">
      <c r="A235" s="1" t="s">
        <v>1061</v>
      </c>
      <c r="B235" s="1">
        <v>8.8435997099999994</v>
      </c>
      <c r="C235" s="13">
        <f t="shared" si="8"/>
        <v>9.551087686799999</v>
      </c>
    </row>
    <row r="236" spans="1:3" x14ac:dyDescent="0.35">
      <c r="A236" s="1" t="s">
        <v>1062</v>
      </c>
      <c r="B236" s="1">
        <v>8.8647313699999994</v>
      </c>
      <c r="C236" s="13">
        <f t="shared" si="8"/>
        <v>9.5739098795999986</v>
      </c>
    </row>
    <row r="237" spans="1:3" x14ac:dyDescent="0.35">
      <c r="A237" s="1" t="s">
        <v>1063</v>
      </c>
      <c r="B237" s="1">
        <v>9.0126529899999994</v>
      </c>
      <c r="C237" s="13">
        <f t="shared" si="8"/>
        <v>9.7336652291999997</v>
      </c>
    </row>
    <row r="238" spans="1:3" x14ac:dyDescent="0.35">
      <c r="A238" s="1" t="s">
        <v>1064</v>
      </c>
      <c r="B238" s="1">
        <v>9.0971796299999994</v>
      </c>
      <c r="C238" s="13">
        <f t="shared" si="8"/>
        <v>9.8249540004</v>
      </c>
    </row>
    <row r="239" spans="1:3" x14ac:dyDescent="0.35">
      <c r="A239" s="1" t="s">
        <v>1065</v>
      </c>
      <c r="B239" s="1">
        <v>9.0654821400000003</v>
      </c>
      <c r="C239" s="13">
        <f t="shared" si="8"/>
        <v>9.7907207112000005</v>
      </c>
    </row>
    <row r="240" spans="1:3" x14ac:dyDescent="0.35">
      <c r="A240" s="1" t="s">
        <v>1066</v>
      </c>
      <c r="B240" s="1">
        <v>9.1183112899999994</v>
      </c>
      <c r="C240" s="13">
        <f t="shared" si="8"/>
        <v>9.8477761931999996</v>
      </c>
    </row>
    <row r="241" spans="1:3" x14ac:dyDescent="0.35">
      <c r="A241" s="1" t="s">
        <v>1067</v>
      </c>
      <c r="B241" s="1">
        <v>8.9915213299999994</v>
      </c>
      <c r="C241" s="13">
        <f t="shared" si="8"/>
        <v>9.7108430364</v>
      </c>
    </row>
    <row r="242" spans="1:3" x14ac:dyDescent="0.35">
      <c r="A242" s="1" t="s">
        <v>1068</v>
      </c>
      <c r="B242" s="1">
        <v>9.0443504800000003</v>
      </c>
      <c r="C242" s="13">
        <f t="shared" si="8"/>
        <v>9.7678985184000009</v>
      </c>
    </row>
    <row r="243" spans="1:3" x14ac:dyDescent="0.35">
      <c r="A243" s="1" t="s">
        <v>1069</v>
      </c>
      <c r="B243" s="1">
        <v>9.1394429499999994</v>
      </c>
      <c r="C243" s="13">
        <f t="shared" si="8"/>
        <v>9.8705983859999993</v>
      </c>
    </row>
    <row r="244" spans="1:3" x14ac:dyDescent="0.35">
      <c r="A244" s="1" t="s">
        <v>1070</v>
      </c>
      <c r="B244" s="1">
        <v>9.1077454600000003</v>
      </c>
      <c r="C244" s="13">
        <f t="shared" si="8"/>
        <v>9.8363650967999998</v>
      </c>
    </row>
    <row r="245" spans="1:3" x14ac:dyDescent="0.35">
      <c r="A245" s="1" t="s">
        <v>1071</v>
      </c>
      <c r="B245" s="1">
        <v>9.0654821400000003</v>
      </c>
      <c r="C245" s="13">
        <f t="shared" si="8"/>
        <v>9.7907207112000005</v>
      </c>
    </row>
    <row r="246" spans="1:3" x14ac:dyDescent="0.35">
      <c r="A246" s="1" t="s">
        <v>1072</v>
      </c>
      <c r="B246" s="1">
        <v>9.0654821400000003</v>
      </c>
      <c r="C246" s="13">
        <f t="shared" si="8"/>
        <v>9.7907207112000005</v>
      </c>
    </row>
    <row r="247" spans="1:3" x14ac:dyDescent="0.35">
      <c r="A247" s="1" t="s">
        <v>1073</v>
      </c>
      <c r="B247" s="1">
        <v>9.0654821400000003</v>
      </c>
      <c r="C247" s="13">
        <f t="shared" si="8"/>
        <v>9.7907207112000005</v>
      </c>
    </row>
    <row r="248" spans="1:3" x14ac:dyDescent="0.35">
      <c r="A248" s="1" t="s">
        <v>1074</v>
      </c>
      <c r="B248" s="1">
        <v>9.0443504800000003</v>
      </c>
      <c r="C248" s="13">
        <f t="shared" si="8"/>
        <v>9.7678985184000009</v>
      </c>
    </row>
    <row r="249" spans="1:3" x14ac:dyDescent="0.35">
      <c r="A249" s="1" t="s">
        <v>1075</v>
      </c>
      <c r="B249" s="1">
        <v>8.9598238400000003</v>
      </c>
      <c r="C249" s="13">
        <f t="shared" si="8"/>
        <v>9.6766097472000006</v>
      </c>
    </row>
    <row r="250" spans="1:3" x14ac:dyDescent="0.35">
      <c r="A250" s="1" t="s">
        <v>1076</v>
      </c>
      <c r="B250" s="1">
        <v>9.0760479699999994</v>
      </c>
      <c r="C250" s="13">
        <f t="shared" si="8"/>
        <v>9.8021318075999986</v>
      </c>
    </row>
    <row r="251" spans="1:3" x14ac:dyDescent="0.35">
      <c r="A251" s="1" t="s">
        <v>1077</v>
      </c>
      <c r="B251" s="1">
        <v>9.0020871600000003</v>
      </c>
      <c r="C251" s="13">
        <f t="shared" si="8"/>
        <v>9.7222541327999998</v>
      </c>
    </row>
    <row r="252" spans="1:3" x14ac:dyDescent="0.35">
      <c r="A252" s="1" t="s">
        <v>1078</v>
      </c>
      <c r="B252" s="1">
        <v>8.8858630299999994</v>
      </c>
      <c r="C252" s="13">
        <f t="shared" si="8"/>
        <v>9.5967320724</v>
      </c>
    </row>
    <row r="253" spans="1:3" x14ac:dyDescent="0.35">
      <c r="A253" s="1" t="s">
        <v>1079</v>
      </c>
      <c r="B253" s="1">
        <v>8.8858630299999994</v>
      </c>
      <c r="C253" s="13">
        <f t="shared" si="8"/>
        <v>9.5967320724</v>
      </c>
    </row>
    <row r="254" spans="1:3" x14ac:dyDescent="0.35">
      <c r="A254" s="1" t="s">
        <v>1080</v>
      </c>
      <c r="B254" s="1">
        <v>8.8752972000000003</v>
      </c>
      <c r="C254" s="13">
        <f t="shared" si="8"/>
        <v>9.5853209760000002</v>
      </c>
    </row>
    <row r="255" spans="1:3" x14ac:dyDescent="0.35">
      <c r="A255" s="1" t="s">
        <v>1081</v>
      </c>
      <c r="B255" s="1">
        <v>8.8330338800000003</v>
      </c>
      <c r="C255" s="13">
        <f t="shared" si="8"/>
        <v>9.5396765904000009</v>
      </c>
    </row>
    <row r="256" spans="1:3" x14ac:dyDescent="0.35">
      <c r="A256" s="1" t="s">
        <v>1082</v>
      </c>
      <c r="B256" s="1">
        <v>8.5266248099999995</v>
      </c>
      <c r="C256" s="13">
        <f t="shared" si="8"/>
        <v>9.208754794799999</v>
      </c>
    </row>
    <row r="257" spans="1:3" x14ac:dyDescent="0.35">
      <c r="A257" s="1" t="s">
        <v>1083</v>
      </c>
      <c r="B257" s="1">
        <v>8.5477564699999995</v>
      </c>
      <c r="C257" s="13">
        <f t="shared" si="8"/>
        <v>9.2315769875999987</v>
      </c>
    </row>
    <row r="258" spans="1:3" x14ac:dyDescent="0.35">
      <c r="A258" s="1" t="s">
        <v>1084</v>
      </c>
      <c r="B258" s="1">
        <v>8.6745464299999995</v>
      </c>
      <c r="C258" s="13">
        <f t="shared" si="8"/>
        <v>9.3685101444000001</v>
      </c>
    </row>
    <row r="259" spans="1:3" x14ac:dyDescent="0.35">
      <c r="A259" s="1" t="s">
        <v>1085</v>
      </c>
      <c r="B259" s="1">
        <v>8.6217172800000004</v>
      </c>
      <c r="C259" s="13">
        <f t="shared" si="8"/>
        <v>9.311454662400001</v>
      </c>
    </row>
    <row r="260" spans="1:3" x14ac:dyDescent="0.35">
      <c r="A260" s="1" t="s">
        <v>1086</v>
      </c>
      <c r="B260" s="1">
        <v>8.5583223000000004</v>
      </c>
      <c r="C260" s="13">
        <f t="shared" si="8"/>
        <v>9.2429880840000003</v>
      </c>
    </row>
    <row r="261" spans="1:3" x14ac:dyDescent="0.35">
      <c r="A261" s="1" t="s">
        <v>1087</v>
      </c>
      <c r="B261" s="1">
        <v>8.5477564699999995</v>
      </c>
      <c r="C261" s="13">
        <f t="shared" si="8"/>
        <v>9.2315769875999987</v>
      </c>
    </row>
    <row r="262" spans="1:3" x14ac:dyDescent="0.35">
      <c r="A262" s="1" t="s">
        <v>1088</v>
      </c>
      <c r="B262" s="1">
        <v>8.6851122600000004</v>
      </c>
      <c r="C262" s="13">
        <f t="shared" si="8"/>
        <v>9.3799212407999999</v>
      </c>
    </row>
    <row r="263" spans="1:3" x14ac:dyDescent="0.35">
      <c r="A263" s="1" t="s">
        <v>1089</v>
      </c>
      <c r="B263" s="1">
        <v>8.7485072400000004</v>
      </c>
      <c r="C263" s="13">
        <f t="shared" si="8"/>
        <v>9.4483878192000006</v>
      </c>
    </row>
    <row r="264" spans="1:3" x14ac:dyDescent="0.35">
      <c r="A264" s="1" t="s">
        <v>1090</v>
      </c>
      <c r="B264" s="1">
        <v>8.7168097499999995</v>
      </c>
      <c r="C264" s="13">
        <f t="shared" si="8"/>
        <v>9.4141545299999994</v>
      </c>
    </row>
    <row r="265" spans="1:3" x14ac:dyDescent="0.35">
      <c r="A265" s="1" t="s">
        <v>1091</v>
      </c>
      <c r="B265" s="1">
        <v>8.6745464299999995</v>
      </c>
      <c r="C265" s="13">
        <f t="shared" si="8"/>
        <v>9.3685101444000001</v>
      </c>
    </row>
    <row r="266" spans="1:3" x14ac:dyDescent="0.35">
      <c r="A266" s="1" t="s">
        <v>1092</v>
      </c>
      <c r="B266" s="1">
        <v>8.8013363899999995</v>
      </c>
      <c r="C266" s="13">
        <f t="shared" si="8"/>
        <v>9.5054433011999997</v>
      </c>
    </row>
    <row r="267" spans="1:3" x14ac:dyDescent="0.35">
      <c r="A267" s="1" t="s">
        <v>1093</v>
      </c>
      <c r="B267" s="1">
        <v>8.7696389000000003</v>
      </c>
      <c r="C267" s="13">
        <f t="shared" si="8"/>
        <v>9.4712100120000002</v>
      </c>
    </row>
    <row r="268" spans="1:3" x14ac:dyDescent="0.35">
      <c r="A268" s="1" t="s">
        <v>1094</v>
      </c>
      <c r="B268" s="1">
        <v>8.7062439200000004</v>
      </c>
      <c r="C268" s="13">
        <f t="shared" si="8"/>
        <v>9.4027434336000013</v>
      </c>
    </row>
    <row r="269" spans="1:3" x14ac:dyDescent="0.35">
      <c r="A269" s="1" t="s">
        <v>1095</v>
      </c>
      <c r="B269" s="1">
        <v>8.7168097499999995</v>
      </c>
      <c r="C269" s="13">
        <f t="shared" ref="C269" si="9">B269+(B269*$F$12)</f>
        <v>9.4141545299999994</v>
      </c>
    </row>
    <row r="270" spans="1:3" x14ac:dyDescent="0.35">
      <c r="A270" s="1" t="s">
        <v>1096</v>
      </c>
      <c r="B270" s="1">
        <v>8.5056831600000002</v>
      </c>
      <c r="C270" s="13">
        <f>B270+(B270*$F$13)</f>
        <v>9.1861378128000002</v>
      </c>
    </row>
    <row r="271" spans="1:3" x14ac:dyDescent="0.35">
      <c r="A271" s="1" t="s">
        <v>1097</v>
      </c>
      <c r="B271" s="1">
        <v>8.4529837600000004</v>
      </c>
      <c r="C271" s="13">
        <f t="shared" ref="C271:C334" si="10">B271+(B271*$F$13)</f>
        <v>9.1292224608000012</v>
      </c>
    </row>
    <row r="272" spans="1:3" x14ac:dyDescent="0.35">
      <c r="A272" s="1" t="s">
        <v>1098</v>
      </c>
      <c r="B272" s="1">
        <v>8.1894867599999994</v>
      </c>
      <c r="C272" s="13">
        <f t="shared" si="10"/>
        <v>8.8446457007999992</v>
      </c>
    </row>
    <row r="273" spans="1:3" x14ac:dyDescent="0.35">
      <c r="A273" s="1" t="s">
        <v>1099</v>
      </c>
      <c r="B273" s="1">
        <v>7.9681492799999996</v>
      </c>
      <c r="C273" s="13">
        <f t="shared" si="10"/>
        <v>8.6056012223999989</v>
      </c>
    </row>
    <row r="274" spans="1:3" x14ac:dyDescent="0.35">
      <c r="A274" s="1" t="s">
        <v>1100</v>
      </c>
      <c r="B274" s="1">
        <v>7.8205909599999996</v>
      </c>
      <c r="C274" s="13">
        <f t="shared" si="10"/>
        <v>8.4462382367999993</v>
      </c>
    </row>
    <row r="275" spans="1:3" x14ac:dyDescent="0.35">
      <c r="A275" s="1" t="s">
        <v>1101</v>
      </c>
      <c r="B275" s="1">
        <v>7.5254743199999998</v>
      </c>
      <c r="C275" s="13">
        <f t="shared" si="10"/>
        <v>8.1275122656000001</v>
      </c>
    </row>
    <row r="276" spans="1:3" x14ac:dyDescent="0.35">
      <c r="A276" s="1" t="s">
        <v>1102</v>
      </c>
      <c r="B276" s="1">
        <v>7.4938546800000001</v>
      </c>
      <c r="C276" s="13">
        <f t="shared" si="10"/>
        <v>8.093363054400001</v>
      </c>
    </row>
    <row r="277" spans="1:3" x14ac:dyDescent="0.35">
      <c r="A277" s="1" t="s">
        <v>1103</v>
      </c>
      <c r="B277" s="1">
        <v>7.641413</v>
      </c>
      <c r="C277" s="13">
        <f t="shared" si="10"/>
        <v>8.2527260400000007</v>
      </c>
    </row>
    <row r="278" spans="1:3" x14ac:dyDescent="0.35">
      <c r="A278" s="1" t="s">
        <v>1104</v>
      </c>
      <c r="B278" s="1">
        <v>7.4833147999999996</v>
      </c>
      <c r="C278" s="13">
        <f t="shared" si="10"/>
        <v>8.0819799840000002</v>
      </c>
    </row>
    <row r="279" spans="1:3" x14ac:dyDescent="0.35">
      <c r="A279" s="1" t="s">
        <v>1105</v>
      </c>
      <c r="B279" s="1">
        <v>7.0406398399999999</v>
      </c>
      <c r="C279" s="13">
        <f t="shared" si="10"/>
        <v>7.6038910271999995</v>
      </c>
    </row>
    <row r="280" spans="1:3" x14ac:dyDescent="0.35">
      <c r="A280" s="1" t="s">
        <v>1106</v>
      </c>
      <c r="B280" s="1">
        <v>7.0933392399999997</v>
      </c>
      <c r="C280" s="13">
        <f t="shared" si="10"/>
        <v>7.6608063791999994</v>
      </c>
    </row>
    <row r="281" spans="1:3" x14ac:dyDescent="0.35">
      <c r="A281" s="1" t="s">
        <v>1107</v>
      </c>
      <c r="B281" s="1">
        <v>7.1881981599999998</v>
      </c>
      <c r="C281" s="13">
        <f t="shared" si="10"/>
        <v>7.7632540128</v>
      </c>
    </row>
    <row r="282" spans="1:3" x14ac:dyDescent="0.35">
      <c r="A282" s="1" t="s">
        <v>1108</v>
      </c>
      <c r="B282" s="1">
        <v>6.6612041599999996</v>
      </c>
      <c r="C282" s="13">
        <f t="shared" si="10"/>
        <v>7.1941004927999996</v>
      </c>
    </row>
    <row r="283" spans="1:3" x14ac:dyDescent="0.35">
      <c r="A283" s="1" t="s">
        <v>1109</v>
      </c>
      <c r="B283" s="1">
        <v>6.5136458399999997</v>
      </c>
      <c r="C283" s="13">
        <f t="shared" si="10"/>
        <v>7.0347375072</v>
      </c>
    </row>
    <row r="284" spans="1:3" x14ac:dyDescent="0.35">
      <c r="A284" s="1" t="s">
        <v>1110</v>
      </c>
      <c r="B284" s="1">
        <v>6.6717440400000001</v>
      </c>
      <c r="C284" s="13">
        <f t="shared" si="10"/>
        <v>7.2054835632000005</v>
      </c>
    </row>
    <row r="285" spans="1:3" x14ac:dyDescent="0.35">
      <c r="A285" s="1" t="s">
        <v>1111</v>
      </c>
      <c r="B285" s="1">
        <v>6.1974494399999998</v>
      </c>
      <c r="C285" s="13">
        <f t="shared" si="10"/>
        <v>6.6932453951999999</v>
      </c>
    </row>
    <row r="286" spans="1:3" x14ac:dyDescent="0.35">
      <c r="A286" s="1" t="s">
        <v>1112</v>
      </c>
      <c r="B286" s="1">
        <v>6.40824704</v>
      </c>
      <c r="C286" s="13">
        <f t="shared" si="10"/>
        <v>6.9209068032000003</v>
      </c>
    </row>
    <row r="287" spans="1:3" x14ac:dyDescent="0.35">
      <c r="A287" s="1" t="s">
        <v>1113</v>
      </c>
      <c r="B287" s="1">
        <v>6.2290690800000004</v>
      </c>
      <c r="C287" s="13">
        <f t="shared" si="10"/>
        <v>6.7273946064000008</v>
      </c>
    </row>
    <row r="288" spans="1:3" x14ac:dyDescent="0.35">
      <c r="A288" s="1" t="s">
        <v>1114</v>
      </c>
      <c r="B288" s="1">
        <v>6.3977071600000004</v>
      </c>
      <c r="C288" s="13">
        <f t="shared" si="10"/>
        <v>6.9095237328000003</v>
      </c>
    </row>
    <row r="289" spans="1:3" x14ac:dyDescent="0.35">
      <c r="A289" s="1" t="s">
        <v>1115</v>
      </c>
      <c r="B289" s="1">
        <v>6.3766274000000003</v>
      </c>
      <c r="C289" s="13">
        <f t="shared" si="10"/>
        <v>6.8867575920000004</v>
      </c>
    </row>
    <row r="290" spans="1:3" x14ac:dyDescent="0.35">
      <c r="A290" s="1" t="s">
        <v>1116</v>
      </c>
      <c r="B290" s="1">
        <v>5.99719172</v>
      </c>
      <c r="C290" s="13">
        <f t="shared" si="10"/>
        <v>6.4769670575999996</v>
      </c>
    </row>
    <row r="291" spans="1:3" x14ac:dyDescent="0.35">
      <c r="A291" s="1" t="s">
        <v>1117</v>
      </c>
      <c r="B291" s="1">
        <v>6.1342101600000003</v>
      </c>
      <c r="C291" s="13">
        <f t="shared" si="10"/>
        <v>6.6249469728000001</v>
      </c>
    </row>
    <row r="292" spans="1:3" x14ac:dyDescent="0.35">
      <c r="A292" s="1" t="s">
        <v>1118</v>
      </c>
      <c r="B292" s="1">
        <v>5.92341256</v>
      </c>
      <c r="C292" s="13">
        <f t="shared" si="10"/>
        <v>6.3972855647999998</v>
      </c>
    </row>
    <row r="293" spans="1:3" x14ac:dyDescent="0.35">
      <c r="A293" s="1" t="s">
        <v>1119</v>
      </c>
      <c r="B293" s="1">
        <v>5.9023327999999999</v>
      </c>
      <c r="C293" s="13">
        <f t="shared" si="10"/>
        <v>6.3745194239999998</v>
      </c>
    </row>
    <row r="294" spans="1:3" x14ac:dyDescent="0.35">
      <c r="A294" s="1" t="s">
        <v>1120</v>
      </c>
      <c r="B294" s="1">
        <v>5.8390935199999996</v>
      </c>
      <c r="C294" s="13">
        <f t="shared" si="10"/>
        <v>6.3062210015999991</v>
      </c>
    </row>
    <row r="295" spans="1:3" x14ac:dyDescent="0.35">
      <c r="A295" s="1" t="s">
        <v>1121</v>
      </c>
      <c r="B295" s="1">
        <v>5.51235724</v>
      </c>
      <c r="C295" s="13">
        <f t="shared" si="10"/>
        <v>5.9533458191999999</v>
      </c>
    </row>
    <row r="296" spans="1:3" x14ac:dyDescent="0.35">
      <c r="A296" s="1" t="s">
        <v>1122</v>
      </c>
      <c r="B296" s="1">
        <v>5.2172406000000002</v>
      </c>
      <c r="C296" s="13">
        <f t="shared" si="10"/>
        <v>5.6346198479999998</v>
      </c>
    </row>
    <row r="297" spans="1:3" x14ac:dyDescent="0.35">
      <c r="A297" s="1" t="s">
        <v>1123</v>
      </c>
      <c r="B297" s="1">
        <v>5.1329215599999998</v>
      </c>
      <c r="C297" s="13">
        <f t="shared" si="10"/>
        <v>5.5435552848</v>
      </c>
    </row>
    <row r="298" spans="1:3" x14ac:dyDescent="0.35">
      <c r="A298" s="1" t="s">
        <v>1124</v>
      </c>
      <c r="B298" s="1">
        <v>4.9853632399999999</v>
      </c>
      <c r="C298" s="13">
        <f t="shared" si="10"/>
        <v>5.3841922991999995</v>
      </c>
    </row>
    <row r="299" spans="1:3" x14ac:dyDescent="0.35">
      <c r="A299" s="1" t="s">
        <v>1125</v>
      </c>
      <c r="B299" s="1">
        <v>5.3226393999999999</v>
      </c>
      <c r="C299" s="13">
        <f t="shared" si="10"/>
        <v>5.7484505519999995</v>
      </c>
    </row>
    <row r="300" spans="1:3" x14ac:dyDescent="0.35">
      <c r="A300" s="1" t="s">
        <v>1126</v>
      </c>
      <c r="B300" s="1">
        <v>5.0486025200000002</v>
      </c>
      <c r="C300" s="13">
        <f t="shared" si="10"/>
        <v>5.4524907216000003</v>
      </c>
    </row>
    <row r="301" spans="1:3" x14ac:dyDescent="0.35">
      <c r="A301" s="1" t="s">
        <v>1127</v>
      </c>
      <c r="B301" s="1">
        <v>4.93266384</v>
      </c>
      <c r="C301" s="13">
        <f t="shared" si="10"/>
        <v>5.3272769471999997</v>
      </c>
    </row>
    <row r="302" spans="1:3" x14ac:dyDescent="0.35">
      <c r="A302" s="1" t="s">
        <v>1128</v>
      </c>
      <c r="B302" s="1">
        <v>5.3542590399999996</v>
      </c>
      <c r="C302" s="13">
        <f t="shared" si="10"/>
        <v>5.7825997631999995</v>
      </c>
    </row>
    <row r="303" spans="1:3" x14ac:dyDescent="0.35">
      <c r="A303" s="1" t="s">
        <v>1129</v>
      </c>
      <c r="B303" s="1">
        <v>5.5334370000000002</v>
      </c>
      <c r="C303" s="13">
        <f t="shared" si="10"/>
        <v>5.9761119599999999</v>
      </c>
    </row>
    <row r="304" spans="1:3" x14ac:dyDescent="0.35">
      <c r="A304" s="1" t="s">
        <v>1130</v>
      </c>
      <c r="B304" s="1">
        <v>5.4385780800000001</v>
      </c>
      <c r="C304" s="13">
        <f t="shared" si="10"/>
        <v>5.8736643264000001</v>
      </c>
    </row>
    <row r="305" spans="1:3" x14ac:dyDescent="0.35">
      <c r="A305" s="1" t="s">
        <v>1131</v>
      </c>
      <c r="B305" s="1">
        <v>5.7020750800000002</v>
      </c>
      <c r="C305" s="13">
        <f t="shared" si="10"/>
        <v>6.1582410864000003</v>
      </c>
    </row>
    <row r="306" spans="1:3" x14ac:dyDescent="0.35">
      <c r="A306" s="1" t="s">
        <v>1132</v>
      </c>
      <c r="B306" s="1">
        <v>5.1645412000000004</v>
      </c>
      <c r="C306" s="13">
        <f t="shared" si="10"/>
        <v>5.5777044960000008</v>
      </c>
    </row>
    <row r="307" spans="1:3" x14ac:dyDescent="0.35">
      <c r="A307" s="1" t="s">
        <v>1133</v>
      </c>
      <c r="B307" s="1">
        <v>5.1223816800000002</v>
      </c>
      <c r="C307" s="13">
        <f t="shared" si="10"/>
        <v>5.5321722144000001</v>
      </c>
    </row>
    <row r="308" spans="1:3" x14ac:dyDescent="0.35">
      <c r="A308" s="1" t="s">
        <v>1134</v>
      </c>
      <c r="B308" s="1">
        <v>5.34371916</v>
      </c>
      <c r="C308" s="13">
        <f t="shared" si="10"/>
        <v>5.7712166928000004</v>
      </c>
    </row>
    <row r="309" spans="1:3" x14ac:dyDescent="0.35">
      <c r="A309" s="1" t="s">
        <v>1135</v>
      </c>
      <c r="B309" s="1">
        <v>5.2594001199999996</v>
      </c>
      <c r="C309" s="13">
        <f t="shared" si="10"/>
        <v>5.6801521295999997</v>
      </c>
    </row>
    <row r="310" spans="1:3" x14ac:dyDescent="0.35">
      <c r="A310" s="1" t="s">
        <v>1136</v>
      </c>
      <c r="B310" s="1">
        <v>5.2699400000000001</v>
      </c>
      <c r="C310" s="13">
        <f t="shared" si="10"/>
        <v>5.6915351999999997</v>
      </c>
    </row>
    <row r="311" spans="1:3" x14ac:dyDescent="0.35">
      <c r="A311" s="1" t="s">
        <v>1137</v>
      </c>
      <c r="B311" s="1">
        <v>5.2594001199999996</v>
      </c>
      <c r="C311" s="13">
        <f t="shared" si="10"/>
        <v>5.6801521295999997</v>
      </c>
    </row>
    <row r="312" spans="1:3" x14ac:dyDescent="0.35">
      <c r="A312" s="1" t="s">
        <v>1138</v>
      </c>
      <c r="B312" s="1">
        <v>5.2172406000000002</v>
      </c>
      <c r="C312" s="13">
        <f t="shared" si="10"/>
        <v>5.6346198479999998</v>
      </c>
    </row>
    <row r="313" spans="1:3" x14ac:dyDescent="0.35">
      <c r="A313" s="1" t="s">
        <v>1139</v>
      </c>
      <c r="B313" s="1">
        <v>5.1434614400000003</v>
      </c>
      <c r="C313" s="13">
        <f t="shared" si="10"/>
        <v>5.5549383552</v>
      </c>
    </row>
    <row r="314" spans="1:3" x14ac:dyDescent="0.35">
      <c r="A314" s="1" t="s">
        <v>1140</v>
      </c>
      <c r="B314" s="1">
        <v>5.1856209599999996</v>
      </c>
      <c r="C314" s="13">
        <f t="shared" si="10"/>
        <v>5.6004706367999999</v>
      </c>
    </row>
    <row r="315" spans="1:3" x14ac:dyDescent="0.35">
      <c r="A315" s="1" t="s">
        <v>1141</v>
      </c>
      <c r="B315" s="1">
        <v>5.3647989200000001</v>
      </c>
      <c r="C315" s="13">
        <f t="shared" si="10"/>
        <v>5.7939828336000003</v>
      </c>
    </row>
    <row r="316" spans="1:3" x14ac:dyDescent="0.35">
      <c r="A316" s="1" t="s">
        <v>1142</v>
      </c>
      <c r="B316" s="1">
        <v>5.2804798799999997</v>
      </c>
      <c r="C316" s="13">
        <f t="shared" si="10"/>
        <v>5.7029182703999997</v>
      </c>
    </row>
    <row r="317" spans="1:3" x14ac:dyDescent="0.35">
      <c r="A317" s="1" t="s">
        <v>1143</v>
      </c>
      <c r="B317" s="1">
        <v>5.34371916</v>
      </c>
      <c r="C317" s="13">
        <f t="shared" si="10"/>
        <v>5.7712166928000004</v>
      </c>
    </row>
    <row r="318" spans="1:3" x14ac:dyDescent="0.35">
      <c r="A318" s="1" t="s">
        <v>1144</v>
      </c>
      <c r="B318" s="1">
        <v>5.1645412000000004</v>
      </c>
      <c r="C318" s="13">
        <f t="shared" si="10"/>
        <v>5.5777044960000008</v>
      </c>
    </row>
    <row r="319" spans="1:3" x14ac:dyDescent="0.35">
      <c r="A319" s="1" t="s">
        <v>1145</v>
      </c>
      <c r="B319" s="1">
        <v>5.24886024</v>
      </c>
      <c r="C319" s="13">
        <f t="shared" si="10"/>
        <v>5.6687690591999997</v>
      </c>
    </row>
    <row r="320" spans="1:3" x14ac:dyDescent="0.35">
      <c r="A320" s="1" t="s">
        <v>1146</v>
      </c>
      <c r="B320" s="1">
        <v>5.1118417999999997</v>
      </c>
      <c r="C320" s="13">
        <f t="shared" si="10"/>
        <v>5.5207891440000001</v>
      </c>
    </row>
    <row r="321" spans="1:3" x14ac:dyDescent="0.35">
      <c r="A321" s="1" t="s">
        <v>1147</v>
      </c>
      <c r="B321" s="1">
        <v>5.1118417999999997</v>
      </c>
      <c r="C321" s="13">
        <f t="shared" si="10"/>
        <v>5.5207891440000001</v>
      </c>
    </row>
    <row r="322" spans="1:3" x14ac:dyDescent="0.35">
      <c r="A322" s="1" t="s">
        <v>1148</v>
      </c>
      <c r="B322" s="1">
        <v>5.2172406000000002</v>
      </c>
      <c r="C322" s="13">
        <f t="shared" si="10"/>
        <v>5.6346198479999998</v>
      </c>
    </row>
    <row r="323" spans="1:3" x14ac:dyDescent="0.35">
      <c r="A323" s="1" t="s">
        <v>1149</v>
      </c>
      <c r="B323" s="1">
        <v>5.2594001199999996</v>
      </c>
      <c r="C323" s="13">
        <f t="shared" si="10"/>
        <v>5.6801521295999997</v>
      </c>
    </row>
    <row r="324" spans="1:3" x14ac:dyDescent="0.35">
      <c r="A324" s="1" t="s">
        <v>1150</v>
      </c>
      <c r="B324" s="1">
        <v>5.1961608400000001</v>
      </c>
      <c r="C324" s="13">
        <f t="shared" si="10"/>
        <v>5.6118537071999999</v>
      </c>
    </row>
    <row r="325" spans="1:3" x14ac:dyDescent="0.35">
      <c r="A325" s="1" t="s">
        <v>1151</v>
      </c>
      <c r="B325" s="1">
        <v>5.1223816800000002</v>
      </c>
      <c r="C325" s="13">
        <f t="shared" si="10"/>
        <v>5.5321722144000001</v>
      </c>
    </row>
    <row r="326" spans="1:3" x14ac:dyDescent="0.35">
      <c r="A326" s="1" t="s">
        <v>1152</v>
      </c>
      <c r="B326" s="1">
        <v>5.0696822800000003</v>
      </c>
      <c r="C326" s="13">
        <f t="shared" si="10"/>
        <v>5.4752568624000002</v>
      </c>
    </row>
    <row r="327" spans="1:3" x14ac:dyDescent="0.35">
      <c r="A327" s="1" t="s">
        <v>1153</v>
      </c>
      <c r="B327" s="1">
        <v>5.0486025200000002</v>
      </c>
      <c r="C327" s="13">
        <f t="shared" si="10"/>
        <v>5.4524907216000003</v>
      </c>
    </row>
    <row r="328" spans="1:3" x14ac:dyDescent="0.35">
      <c r="A328" s="1" t="s">
        <v>1154</v>
      </c>
      <c r="B328" s="1">
        <v>5.10130192</v>
      </c>
      <c r="C328" s="13">
        <f t="shared" si="10"/>
        <v>5.5094060736000001</v>
      </c>
    </row>
    <row r="329" spans="1:3" x14ac:dyDescent="0.35">
      <c r="A329" s="1" t="s">
        <v>1155</v>
      </c>
      <c r="B329" s="1">
        <v>5.10130192</v>
      </c>
      <c r="C329" s="13">
        <f t="shared" si="10"/>
        <v>5.5094060736000001</v>
      </c>
    </row>
    <row r="330" spans="1:3" x14ac:dyDescent="0.35">
      <c r="A330" s="1" t="s">
        <v>1156</v>
      </c>
      <c r="B330" s="1">
        <v>5.0275227600000001</v>
      </c>
      <c r="C330" s="13">
        <f t="shared" si="10"/>
        <v>5.4297245808000003</v>
      </c>
    </row>
    <row r="331" spans="1:3" x14ac:dyDescent="0.35">
      <c r="A331" s="1" t="s">
        <v>1157</v>
      </c>
      <c r="B331" s="1">
        <v>5.2172406000000002</v>
      </c>
      <c r="C331" s="13">
        <f t="shared" si="10"/>
        <v>5.6346198479999998</v>
      </c>
    </row>
    <row r="332" spans="1:3" x14ac:dyDescent="0.35">
      <c r="A332" s="1" t="s">
        <v>1158</v>
      </c>
      <c r="B332" s="1">
        <v>5.4807376000000003</v>
      </c>
      <c r="C332" s="13">
        <f t="shared" si="10"/>
        <v>5.919196608</v>
      </c>
    </row>
    <row r="333" spans="1:3" x14ac:dyDescent="0.35">
      <c r="A333" s="1" t="s">
        <v>1159</v>
      </c>
      <c r="B333" s="1">
        <v>5.4385780800000001</v>
      </c>
      <c r="C333" s="13">
        <f t="shared" si="10"/>
        <v>5.8736643264000001</v>
      </c>
    </row>
    <row r="334" spans="1:3" x14ac:dyDescent="0.35">
      <c r="A334" s="1" t="s">
        <v>1160</v>
      </c>
      <c r="B334" s="1">
        <v>5.6072161600000001</v>
      </c>
      <c r="C334" s="13">
        <f t="shared" si="10"/>
        <v>6.0557934527999997</v>
      </c>
    </row>
    <row r="335" spans="1:3" x14ac:dyDescent="0.35">
      <c r="A335" s="1" t="s">
        <v>1161</v>
      </c>
      <c r="B335" s="1">
        <v>5.51235724</v>
      </c>
      <c r="C335" s="13">
        <f t="shared" ref="C335:C398" si="11">B335+(B335*$F$13)</f>
        <v>5.9533458191999999</v>
      </c>
    </row>
    <row r="336" spans="1:3" x14ac:dyDescent="0.35">
      <c r="A336" s="1" t="s">
        <v>1162</v>
      </c>
      <c r="B336" s="1">
        <v>5.5861364</v>
      </c>
      <c r="C336" s="13">
        <f t="shared" si="11"/>
        <v>6.0330273119999998</v>
      </c>
    </row>
    <row r="337" spans="1:3" x14ac:dyDescent="0.35">
      <c r="A337" s="1" t="s">
        <v>1163</v>
      </c>
      <c r="B337" s="1">
        <v>5.5545167600000003</v>
      </c>
      <c r="C337" s="13">
        <f t="shared" si="11"/>
        <v>5.9988781008000007</v>
      </c>
    </row>
    <row r="338" spans="1:3" x14ac:dyDescent="0.35">
      <c r="A338" s="1" t="s">
        <v>1164</v>
      </c>
      <c r="B338" s="1">
        <v>5.7020750800000002</v>
      </c>
      <c r="C338" s="13">
        <f t="shared" si="11"/>
        <v>6.1582410864000003</v>
      </c>
    </row>
    <row r="339" spans="1:3" x14ac:dyDescent="0.35">
      <c r="A339" s="1" t="s">
        <v>1165</v>
      </c>
      <c r="B339" s="1">
        <v>5.8707131600000002</v>
      </c>
      <c r="C339" s="13">
        <f t="shared" si="11"/>
        <v>6.3403702127999999</v>
      </c>
    </row>
    <row r="340" spans="1:3" x14ac:dyDescent="0.35">
      <c r="A340" s="1" t="s">
        <v>1166</v>
      </c>
      <c r="B340" s="1">
        <v>5.8812530399999998</v>
      </c>
      <c r="C340" s="13">
        <f t="shared" si="11"/>
        <v>6.3517532831999999</v>
      </c>
    </row>
    <row r="341" spans="1:3" x14ac:dyDescent="0.35">
      <c r="A341" s="1" t="s">
        <v>1167</v>
      </c>
      <c r="B341" s="1">
        <v>5.82855364</v>
      </c>
      <c r="C341" s="13">
        <f t="shared" si="11"/>
        <v>6.2948379312</v>
      </c>
    </row>
    <row r="342" spans="1:3" x14ac:dyDescent="0.35">
      <c r="A342" s="1" t="s">
        <v>1168</v>
      </c>
      <c r="B342" s="1">
        <v>5.9023327999999999</v>
      </c>
      <c r="C342" s="13">
        <f t="shared" si="11"/>
        <v>6.3745194239999998</v>
      </c>
    </row>
    <row r="343" spans="1:3" x14ac:dyDescent="0.35">
      <c r="A343" s="1" t="s">
        <v>1169</v>
      </c>
      <c r="B343" s="1">
        <v>5.7653143599999996</v>
      </c>
      <c r="C343" s="13">
        <f t="shared" si="11"/>
        <v>6.2265395087999993</v>
      </c>
    </row>
    <row r="344" spans="1:3" x14ac:dyDescent="0.35">
      <c r="A344" s="1" t="s">
        <v>1170</v>
      </c>
      <c r="B344" s="1">
        <v>5.75477448</v>
      </c>
      <c r="C344" s="13">
        <f t="shared" si="11"/>
        <v>6.2151564384000002</v>
      </c>
    </row>
    <row r="345" spans="1:3" x14ac:dyDescent="0.35">
      <c r="A345" s="1" t="s">
        <v>1171</v>
      </c>
      <c r="B345" s="1">
        <v>5.8601732799999997</v>
      </c>
      <c r="C345" s="13">
        <f t="shared" si="11"/>
        <v>6.3289871423999999</v>
      </c>
    </row>
    <row r="346" spans="1:3" x14ac:dyDescent="0.35">
      <c r="A346" s="1" t="s">
        <v>1172</v>
      </c>
      <c r="B346" s="1">
        <v>5.8390935199999996</v>
      </c>
      <c r="C346" s="13">
        <f t="shared" si="11"/>
        <v>6.3062210015999991</v>
      </c>
    </row>
    <row r="347" spans="1:3" x14ac:dyDescent="0.35">
      <c r="A347" s="1" t="s">
        <v>1173</v>
      </c>
      <c r="B347" s="1">
        <v>6.0498911199999998</v>
      </c>
      <c r="C347" s="13">
        <f t="shared" si="11"/>
        <v>6.5338824095999994</v>
      </c>
    </row>
    <row r="348" spans="1:3" x14ac:dyDescent="0.35">
      <c r="A348" s="1" t="s">
        <v>1174</v>
      </c>
      <c r="B348" s="1">
        <v>6.2817684800000002</v>
      </c>
      <c r="C348" s="13">
        <f t="shared" si="11"/>
        <v>6.7843099584000006</v>
      </c>
    </row>
    <row r="349" spans="1:3" x14ac:dyDescent="0.35">
      <c r="A349" s="1" t="s">
        <v>1175</v>
      </c>
      <c r="B349" s="1">
        <v>6.2079893200000003</v>
      </c>
      <c r="C349" s="13">
        <f t="shared" si="11"/>
        <v>6.7046284655999999</v>
      </c>
    </row>
    <row r="350" spans="1:3" x14ac:dyDescent="0.35">
      <c r="A350" s="1" t="s">
        <v>1176</v>
      </c>
      <c r="B350" s="1">
        <v>6.9668606799999999</v>
      </c>
      <c r="C350" s="13">
        <f t="shared" si="11"/>
        <v>7.5242095343999997</v>
      </c>
    </row>
    <row r="351" spans="1:3" x14ac:dyDescent="0.35">
      <c r="A351" s="1" t="s">
        <v>1177</v>
      </c>
      <c r="B351" s="1">
        <v>7.1987380400000003</v>
      </c>
      <c r="C351" s="13">
        <f t="shared" si="11"/>
        <v>7.7746370832</v>
      </c>
    </row>
    <row r="352" spans="1:3" x14ac:dyDescent="0.35">
      <c r="A352" s="1" t="s">
        <v>1178</v>
      </c>
      <c r="B352" s="1">
        <v>6.6717440400000001</v>
      </c>
      <c r="C352" s="13">
        <f t="shared" si="11"/>
        <v>7.2054835632000005</v>
      </c>
    </row>
    <row r="353" spans="1:3" x14ac:dyDescent="0.35">
      <c r="A353" s="1" t="s">
        <v>1179</v>
      </c>
      <c r="B353" s="1">
        <v>6.5031059600000001</v>
      </c>
      <c r="C353" s="13">
        <f t="shared" si="11"/>
        <v>7.0233544368</v>
      </c>
    </row>
    <row r="354" spans="1:3" x14ac:dyDescent="0.35">
      <c r="A354" s="1" t="s">
        <v>1180</v>
      </c>
      <c r="B354" s="1">
        <v>6.4293268000000001</v>
      </c>
      <c r="C354" s="13">
        <f t="shared" si="11"/>
        <v>6.9436729440000002</v>
      </c>
    </row>
    <row r="355" spans="1:3" x14ac:dyDescent="0.35">
      <c r="A355" s="1" t="s">
        <v>1181</v>
      </c>
      <c r="B355" s="1">
        <v>6.3028482400000003</v>
      </c>
      <c r="C355" s="13">
        <f t="shared" si="11"/>
        <v>6.8070760992000006</v>
      </c>
    </row>
    <row r="356" spans="1:3" x14ac:dyDescent="0.35">
      <c r="A356" s="1" t="s">
        <v>1182</v>
      </c>
      <c r="B356" s="1">
        <v>6.4504065600000002</v>
      </c>
      <c r="C356" s="13">
        <f t="shared" si="11"/>
        <v>6.9664390848000002</v>
      </c>
    </row>
    <row r="357" spans="1:3" x14ac:dyDescent="0.35">
      <c r="A357" s="1" t="s">
        <v>1183</v>
      </c>
      <c r="B357" s="1">
        <v>6.5241857200000002</v>
      </c>
      <c r="C357" s="13">
        <f t="shared" si="11"/>
        <v>7.0461205776</v>
      </c>
    </row>
    <row r="358" spans="1:3" x14ac:dyDescent="0.35">
      <c r="A358" s="1" t="s">
        <v>1184</v>
      </c>
      <c r="B358" s="1">
        <v>6.1658298</v>
      </c>
      <c r="C358" s="13">
        <f t="shared" si="11"/>
        <v>6.659096184</v>
      </c>
    </row>
    <row r="359" spans="1:3" x14ac:dyDescent="0.35">
      <c r="A359" s="1" t="s">
        <v>1185</v>
      </c>
      <c r="B359" s="1">
        <v>5.99719172</v>
      </c>
      <c r="C359" s="13">
        <f t="shared" si="11"/>
        <v>6.4769670575999996</v>
      </c>
    </row>
    <row r="360" spans="1:3" x14ac:dyDescent="0.35">
      <c r="A360" s="1" t="s">
        <v>1186</v>
      </c>
      <c r="B360" s="1">
        <v>6.2079893200000003</v>
      </c>
      <c r="C360" s="13">
        <f t="shared" si="11"/>
        <v>6.7046284655999999</v>
      </c>
    </row>
    <row r="361" spans="1:3" x14ac:dyDescent="0.35">
      <c r="A361" s="1" t="s">
        <v>1187</v>
      </c>
      <c r="B361" s="1">
        <v>6.3344678800000001</v>
      </c>
      <c r="C361" s="13">
        <f t="shared" si="11"/>
        <v>6.8412253104000005</v>
      </c>
    </row>
    <row r="362" spans="1:3" x14ac:dyDescent="0.35">
      <c r="A362" s="1" t="s">
        <v>1188</v>
      </c>
      <c r="B362" s="1">
        <v>6.1131304000000002</v>
      </c>
      <c r="C362" s="13">
        <f t="shared" si="11"/>
        <v>6.6021808320000002</v>
      </c>
    </row>
    <row r="363" spans="1:3" x14ac:dyDescent="0.35">
      <c r="A363" s="1" t="s">
        <v>1189</v>
      </c>
      <c r="B363" s="1">
        <v>6.1552899200000004</v>
      </c>
      <c r="C363" s="13">
        <f t="shared" si="11"/>
        <v>6.6477131136000001</v>
      </c>
    </row>
    <row r="364" spans="1:3" x14ac:dyDescent="0.35">
      <c r="A364" s="1" t="s">
        <v>1190</v>
      </c>
      <c r="B364" s="1">
        <v>6.4293268000000001</v>
      </c>
      <c r="C364" s="13">
        <f t="shared" si="11"/>
        <v>6.9436729440000002</v>
      </c>
    </row>
    <row r="365" spans="1:3" x14ac:dyDescent="0.35">
      <c r="A365" s="1" t="s">
        <v>1191</v>
      </c>
      <c r="B365" s="1">
        <v>6.3660875199999998</v>
      </c>
      <c r="C365" s="13">
        <f t="shared" si="11"/>
        <v>6.8753745215999995</v>
      </c>
    </row>
    <row r="366" spans="1:3" x14ac:dyDescent="0.35">
      <c r="A366" s="1" t="s">
        <v>1192</v>
      </c>
      <c r="B366" s="1">
        <v>6.3766274000000003</v>
      </c>
      <c r="C366" s="13">
        <f t="shared" si="11"/>
        <v>6.8867575920000004</v>
      </c>
    </row>
    <row r="367" spans="1:3" x14ac:dyDescent="0.35">
      <c r="A367" s="1" t="s">
        <v>1193</v>
      </c>
      <c r="B367" s="1">
        <v>6.3028482400000003</v>
      </c>
      <c r="C367" s="13">
        <f t="shared" si="11"/>
        <v>6.8070760992000006</v>
      </c>
    </row>
    <row r="368" spans="1:3" x14ac:dyDescent="0.35">
      <c r="A368" s="1" t="s">
        <v>1194</v>
      </c>
      <c r="B368" s="1">
        <v>6.2712285999999997</v>
      </c>
      <c r="C368" s="13">
        <f t="shared" si="11"/>
        <v>6.7729268879999998</v>
      </c>
    </row>
    <row r="369" spans="1:3" x14ac:dyDescent="0.35">
      <c r="A369" s="1" t="s">
        <v>1195</v>
      </c>
      <c r="B369" s="1">
        <v>6.0288113599999997</v>
      </c>
      <c r="C369" s="13">
        <f t="shared" si="11"/>
        <v>6.5111162687999995</v>
      </c>
    </row>
    <row r="370" spans="1:3" x14ac:dyDescent="0.35">
      <c r="A370" s="1" t="s">
        <v>1196</v>
      </c>
      <c r="B370" s="1">
        <v>6.0920506400000001</v>
      </c>
      <c r="C370" s="13">
        <f t="shared" si="11"/>
        <v>6.5794146912000002</v>
      </c>
    </row>
    <row r="371" spans="1:3" x14ac:dyDescent="0.35">
      <c r="A371" s="1" t="s">
        <v>1197</v>
      </c>
      <c r="B371" s="1">
        <v>6.1658298</v>
      </c>
      <c r="C371" s="13">
        <f t="shared" si="11"/>
        <v>6.659096184</v>
      </c>
    </row>
    <row r="372" spans="1:3" x14ac:dyDescent="0.35">
      <c r="A372" s="1" t="s">
        <v>1198</v>
      </c>
      <c r="B372" s="1">
        <v>6.3344678800000001</v>
      </c>
      <c r="C372" s="13">
        <f t="shared" si="11"/>
        <v>6.8412253104000005</v>
      </c>
    </row>
    <row r="373" spans="1:3" x14ac:dyDescent="0.35">
      <c r="A373" s="1" t="s">
        <v>1199</v>
      </c>
      <c r="B373" s="1">
        <v>6.3450077599999997</v>
      </c>
      <c r="C373" s="13">
        <f t="shared" si="11"/>
        <v>6.8526083807999996</v>
      </c>
    </row>
    <row r="374" spans="1:3" x14ac:dyDescent="0.35">
      <c r="A374" s="1" t="s">
        <v>1200</v>
      </c>
      <c r="B374" s="1">
        <v>6.4293268000000001</v>
      </c>
      <c r="C374" s="13">
        <f t="shared" si="11"/>
        <v>6.9436729440000002</v>
      </c>
    </row>
    <row r="375" spans="1:3" x14ac:dyDescent="0.35">
      <c r="A375" s="1" t="s">
        <v>1201</v>
      </c>
      <c r="B375" s="1">
        <v>6.40824704</v>
      </c>
      <c r="C375" s="13">
        <f t="shared" si="11"/>
        <v>6.9209068032000003</v>
      </c>
    </row>
    <row r="376" spans="1:3" x14ac:dyDescent="0.35">
      <c r="A376" s="1" t="s">
        <v>1202</v>
      </c>
      <c r="B376" s="1">
        <v>6.2712285999999997</v>
      </c>
      <c r="C376" s="13">
        <f t="shared" si="11"/>
        <v>6.7729268879999998</v>
      </c>
    </row>
    <row r="377" spans="1:3" x14ac:dyDescent="0.35">
      <c r="A377" s="1" t="s">
        <v>1203</v>
      </c>
      <c r="B377" s="1">
        <v>6.3344678800000001</v>
      </c>
      <c r="C377" s="13">
        <f t="shared" si="11"/>
        <v>6.8412253104000005</v>
      </c>
    </row>
    <row r="378" spans="1:3" x14ac:dyDescent="0.35">
      <c r="A378" s="1" t="s">
        <v>1204</v>
      </c>
      <c r="B378" s="1">
        <v>6.2501488399999996</v>
      </c>
      <c r="C378" s="13">
        <f t="shared" si="11"/>
        <v>6.7501607471999998</v>
      </c>
    </row>
    <row r="379" spans="1:3" x14ac:dyDescent="0.35">
      <c r="A379" s="1" t="s">
        <v>1205</v>
      </c>
      <c r="B379" s="1">
        <v>6.5241857200000002</v>
      </c>
      <c r="C379" s="13">
        <f t="shared" si="11"/>
        <v>7.0461205776</v>
      </c>
    </row>
    <row r="380" spans="1:3" x14ac:dyDescent="0.35">
      <c r="A380" s="1" t="s">
        <v>1206</v>
      </c>
      <c r="B380" s="1">
        <v>6.4293268000000001</v>
      </c>
      <c r="C380" s="13">
        <f t="shared" si="11"/>
        <v>6.9436729440000002</v>
      </c>
    </row>
    <row r="381" spans="1:3" x14ac:dyDescent="0.35">
      <c r="A381" s="1" t="s">
        <v>1207</v>
      </c>
      <c r="B381" s="1">
        <v>6.4187869199999996</v>
      </c>
      <c r="C381" s="13">
        <f t="shared" si="11"/>
        <v>6.9322898735999994</v>
      </c>
    </row>
    <row r="382" spans="1:3" x14ac:dyDescent="0.35">
      <c r="A382" s="1" t="s">
        <v>1208</v>
      </c>
      <c r="B382" s="1">
        <v>6.4293268000000001</v>
      </c>
      <c r="C382" s="13">
        <f t="shared" si="11"/>
        <v>6.9436729440000002</v>
      </c>
    </row>
    <row r="383" spans="1:3" x14ac:dyDescent="0.35">
      <c r="A383" s="1" t="s">
        <v>1209</v>
      </c>
      <c r="B383" s="1">
        <v>6.2606887200000001</v>
      </c>
      <c r="C383" s="13">
        <f t="shared" si="11"/>
        <v>6.7615438175999998</v>
      </c>
    </row>
    <row r="384" spans="1:3" x14ac:dyDescent="0.35">
      <c r="A384" s="1" t="s">
        <v>1210</v>
      </c>
      <c r="B384" s="1">
        <v>6.1552899200000004</v>
      </c>
      <c r="C384" s="13">
        <f t="shared" si="11"/>
        <v>6.6477131136000001</v>
      </c>
    </row>
    <row r="385" spans="1:3" x14ac:dyDescent="0.35">
      <c r="A385" s="1" t="s">
        <v>1211</v>
      </c>
      <c r="B385" s="1">
        <v>6.1552899200000004</v>
      </c>
      <c r="C385" s="13">
        <f t="shared" si="11"/>
        <v>6.6477131136000001</v>
      </c>
    </row>
    <row r="386" spans="1:3" x14ac:dyDescent="0.35">
      <c r="A386" s="1" t="s">
        <v>1212</v>
      </c>
      <c r="B386" s="1">
        <v>6.2079893200000003</v>
      </c>
      <c r="C386" s="13">
        <f t="shared" si="11"/>
        <v>6.7046284655999999</v>
      </c>
    </row>
    <row r="387" spans="1:3" x14ac:dyDescent="0.35">
      <c r="A387" s="1" t="s">
        <v>1213</v>
      </c>
      <c r="B387" s="1">
        <v>6.0077315999999996</v>
      </c>
      <c r="C387" s="13">
        <f t="shared" si="11"/>
        <v>6.4883501279999996</v>
      </c>
    </row>
    <row r="388" spans="1:3" x14ac:dyDescent="0.35">
      <c r="A388" s="1" t="s">
        <v>1214</v>
      </c>
      <c r="B388" s="1">
        <v>5.9655720800000003</v>
      </c>
      <c r="C388" s="13">
        <f t="shared" si="11"/>
        <v>6.4428178464000005</v>
      </c>
    </row>
    <row r="389" spans="1:3" x14ac:dyDescent="0.35">
      <c r="A389" s="1" t="s">
        <v>1215</v>
      </c>
      <c r="B389" s="1">
        <v>6.1552899200000004</v>
      </c>
      <c r="C389" s="13">
        <f t="shared" si="11"/>
        <v>6.6477131136000001</v>
      </c>
    </row>
    <row r="390" spans="1:3" x14ac:dyDescent="0.35">
      <c r="A390" s="1" t="s">
        <v>1216</v>
      </c>
      <c r="B390" s="1">
        <v>5.8390935199999996</v>
      </c>
      <c r="C390" s="13">
        <f t="shared" si="11"/>
        <v>6.3062210015999991</v>
      </c>
    </row>
    <row r="391" spans="1:3" x14ac:dyDescent="0.35">
      <c r="A391" s="1" t="s">
        <v>1217</v>
      </c>
      <c r="B391" s="1">
        <v>5.9761119599999999</v>
      </c>
      <c r="C391" s="13">
        <f t="shared" si="11"/>
        <v>6.4542009167999996</v>
      </c>
    </row>
    <row r="392" spans="1:3" x14ac:dyDescent="0.35">
      <c r="A392" s="1" t="s">
        <v>1218</v>
      </c>
      <c r="B392" s="1">
        <v>5.9339524399999997</v>
      </c>
      <c r="C392" s="13">
        <f t="shared" si="11"/>
        <v>6.4086686351999997</v>
      </c>
    </row>
    <row r="393" spans="1:3" x14ac:dyDescent="0.35">
      <c r="A393" s="1" t="s">
        <v>1219</v>
      </c>
      <c r="B393" s="1">
        <v>5.2172406000000002</v>
      </c>
      <c r="C393" s="13">
        <f t="shared" si="11"/>
        <v>5.6346198479999998</v>
      </c>
    </row>
    <row r="394" spans="1:3" x14ac:dyDescent="0.35">
      <c r="A394" s="1" t="s">
        <v>1220</v>
      </c>
      <c r="B394" s="1">
        <v>5.0275227600000001</v>
      </c>
      <c r="C394" s="13">
        <f t="shared" si="11"/>
        <v>5.4297245808000003</v>
      </c>
    </row>
    <row r="395" spans="1:3" x14ac:dyDescent="0.35">
      <c r="A395" s="1" t="s">
        <v>1221</v>
      </c>
      <c r="B395" s="1">
        <v>4.9432037199999996</v>
      </c>
      <c r="C395" s="13">
        <f t="shared" si="11"/>
        <v>5.3386600175999996</v>
      </c>
    </row>
    <row r="396" spans="1:3" x14ac:dyDescent="0.35">
      <c r="A396" s="1" t="s">
        <v>1222</v>
      </c>
      <c r="B396" s="1">
        <v>4.76402576</v>
      </c>
      <c r="C396" s="13">
        <f t="shared" si="11"/>
        <v>5.1451478208000001</v>
      </c>
    </row>
    <row r="397" spans="1:3" x14ac:dyDescent="0.35">
      <c r="A397" s="1" t="s">
        <v>1223</v>
      </c>
      <c r="B397" s="1">
        <v>4.7113263600000002</v>
      </c>
      <c r="C397" s="13">
        <f t="shared" si="11"/>
        <v>5.0882324688000002</v>
      </c>
    </row>
    <row r="398" spans="1:3" x14ac:dyDescent="0.35">
      <c r="A398" s="1" t="s">
        <v>1224</v>
      </c>
      <c r="B398" s="1">
        <v>4.8694245599999997</v>
      </c>
      <c r="C398" s="13">
        <f t="shared" si="11"/>
        <v>5.2589785247999998</v>
      </c>
    </row>
    <row r="399" spans="1:3" x14ac:dyDescent="0.35">
      <c r="A399" s="1" t="s">
        <v>1225</v>
      </c>
      <c r="B399" s="1">
        <v>5.2383203600000003</v>
      </c>
      <c r="C399" s="13">
        <f t="shared" ref="C399:C462" si="12">B399+(B399*$F$13)</f>
        <v>5.6573859888000007</v>
      </c>
    </row>
    <row r="400" spans="1:3" x14ac:dyDescent="0.35">
      <c r="A400" s="1" t="s">
        <v>1226</v>
      </c>
      <c r="B400" s="1">
        <v>4.9642834799999997</v>
      </c>
      <c r="C400" s="13">
        <f t="shared" si="12"/>
        <v>5.3614261583999996</v>
      </c>
    </row>
    <row r="401" spans="1:3" x14ac:dyDescent="0.35">
      <c r="A401" s="1" t="s">
        <v>1227</v>
      </c>
      <c r="B401" s="1">
        <v>4.83780492</v>
      </c>
      <c r="C401" s="13">
        <f t="shared" si="12"/>
        <v>5.2248293135999999</v>
      </c>
    </row>
    <row r="402" spans="1:3" x14ac:dyDescent="0.35">
      <c r="A402" s="1" t="s">
        <v>1228</v>
      </c>
      <c r="B402" s="1">
        <v>4.8272650400000003</v>
      </c>
      <c r="C402" s="13">
        <f t="shared" si="12"/>
        <v>5.2134462431999999</v>
      </c>
    </row>
    <row r="403" spans="1:3" x14ac:dyDescent="0.35">
      <c r="A403" s="1" t="s">
        <v>1229</v>
      </c>
      <c r="B403" s="1">
        <v>4.7956453999999997</v>
      </c>
      <c r="C403" s="13">
        <f t="shared" si="12"/>
        <v>5.179297032</v>
      </c>
    </row>
    <row r="404" spans="1:3" x14ac:dyDescent="0.35">
      <c r="A404" s="1" t="s">
        <v>1230</v>
      </c>
      <c r="B404" s="1">
        <v>4.6691668399999999</v>
      </c>
      <c r="C404" s="13">
        <f t="shared" si="12"/>
        <v>5.0427001871999995</v>
      </c>
    </row>
    <row r="405" spans="1:3" x14ac:dyDescent="0.35">
      <c r="A405" s="1" t="s">
        <v>1231</v>
      </c>
      <c r="B405" s="1">
        <v>4.8799644400000002</v>
      </c>
      <c r="C405" s="13">
        <f t="shared" si="12"/>
        <v>5.2703615951999998</v>
      </c>
    </row>
    <row r="406" spans="1:3" x14ac:dyDescent="0.35">
      <c r="A406" s="1" t="s">
        <v>1232</v>
      </c>
      <c r="B406" s="1">
        <v>5.0486025200000002</v>
      </c>
      <c r="C406" s="13">
        <f t="shared" si="12"/>
        <v>5.4524907216000003</v>
      </c>
    </row>
    <row r="407" spans="1:3" x14ac:dyDescent="0.35">
      <c r="A407" s="1" t="s">
        <v>1233</v>
      </c>
      <c r="B407" s="1">
        <v>5.0380626399999997</v>
      </c>
      <c r="C407" s="13">
        <f t="shared" si="12"/>
        <v>5.4411076511999994</v>
      </c>
    </row>
    <row r="408" spans="1:3" x14ac:dyDescent="0.35">
      <c r="A408" s="1" t="s">
        <v>1234</v>
      </c>
      <c r="B408" s="1">
        <v>5.1961608400000001</v>
      </c>
      <c r="C408" s="13">
        <f t="shared" si="12"/>
        <v>5.6118537071999999</v>
      </c>
    </row>
    <row r="409" spans="1:3" x14ac:dyDescent="0.35">
      <c r="A409" s="1" t="s">
        <v>1235</v>
      </c>
      <c r="B409" s="1">
        <v>5.1118417999999997</v>
      </c>
      <c r="C409" s="13">
        <f t="shared" si="12"/>
        <v>5.5207891440000001</v>
      </c>
    </row>
    <row r="410" spans="1:3" x14ac:dyDescent="0.35">
      <c r="A410" s="1" t="s">
        <v>1236</v>
      </c>
      <c r="B410" s="1">
        <v>4.9221239600000004</v>
      </c>
      <c r="C410" s="13">
        <f t="shared" si="12"/>
        <v>5.3158938768000006</v>
      </c>
    </row>
    <row r="411" spans="1:3" x14ac:dyDescent="0.35">
      <c r="A411" s="1" t="s">
        <v>1237</v>
      </c>
      <c r="B411" s="1">
        <v>4.9432037199999996</v>
      </c>
      <c r="C411" s="13">
        <f t="shared" si="12"/>
        <v>5.3386600175999996</v>
      </c>
    </row>
    <row r="412" spans="1:3" x14ac:dyDescent="0.35">
      <c r="A412" s="1" t="s">
        <v>1238</v>
      </c>
      <c r="B412" s="1">
        <v>4.9010442000000003</v>
      </c>
      <c r="C412" s="13">
        <f t="shared" si="12"/>
        <v>5.2931277360000006</v>
      </c>
    </row>
    <row r="413" spans="1:3" x14ac:dyDescent="0.35">
      <c r="A413" s="1" t="s">
        <v>1239</v>
      </c>
      <c r="B413" s="1">
        <v>4.8061852800000002</v>
      </c>
      <c r="C413" s="13">
        <f t="shared" si="12"/>
        <v>5.1906801024</v>
      </c>
    </row>
    <row r="414" spans="1:3" x14ac:dyDescent="0.35">
      <c r="A414" s="1" t="s">
        <v>1240</v>
      </c>
      <c r="B414" s="1">
        <v>4.83780492</v>
      </c>
      <c r="C414" s="13">
        <f t="shared" si="12"/>
        <v>5.2248293135999999</v>
      </c>
    </row>
    <row r="415" spans="1:3" x14ac:dyDescent="0.35">
      <c r="A415" s="1" t="s">
        <v>1241</v>
      </c>
      <c r="B415" s="1">
        <v>4.7534858800000004</v>
      </c>
      <c r="C415" s="13">
        <f t="shared" si="12"/>
        <v>5.1337647504000001</v>
      </c>
    </row>
    <row r="416" spans="1:3" x14ac:dyDescent="0.35">
      <c r="A416" s="1" t="s">
        <v>1242</v>
      </c>
      <c r="B416" s="1">
        <v>4.7745656399999996</v>
      </c>
      <c r="C416" s="13">
        <f t="shared" si="12"/>
        <v>5.1565308911999992</v>
      </c>
    </row>
    <row r="417" spans="1:3" x14ac:dyDescent="0.35">
      <c r="A417" s="1" t="s">
        <v>1243</v>
      </c>
      <c r="B417" s="1">
        <v>4.7218662399999998</v>
      </c>
      <c r="C417" s="13">
        <f t="shared" si="12"/>
        <v>5.0996155392000002</v>
      </c>
    </row>
    <row r="418" spans="1:3" x14ac:dyDescent="0.35">
      <c r="A418" s="1" t="s">
        <v>1244</v>
      </c>
      <c r="B418" s="1">
        <v>4.6586269600000003</v>
      </c>
      <c r="C418" s="13">
        <f t="shared" si="12"/>
        <v>5.0313171168000004</v>
      </c>
    </row>
    <row r="419" spans="1:3" x14ac:dyDescent="0.35">
      <c r="A419" s="1" t="s">
        <v>1245</v>
      </c>
      <c r="B419" s="1">
        <v>4.6059275599999996</v>
      </c>
      <c r="C419" s="13">
        <f t="shared" si="12"/>
        <v>4.9744017647999996</v>
      </c>
    </row>
    <row r="420" spans="1:3" x14ac:dyDescent="0.35">
      <c r="A420" s="1" t="s">
        <v>1246</v>
      </c>
      <c r="B420" s="1">
        <v>4.6480870799999998</v>
      </c>
      <c r="C420" s="13">
        <f t="shared" si="12"/>
        <v>5.0199340463999995</v>
      </c>
    </row>
    <row r="421" spans="1:3" x14ac:dyDescent="0.35">
      <c r="A421" s="1" t="s">
        <v>1247</v>
      </c>
      <c r="B421" s="1">
        <v>4.8799644400000002</v>
      </c>
      <c r="C421" s="13">
        <f t="shared" si="12"/>
        <v>5.2703615951999998</v>
      </c>
    </row>
    <row r="422" spans="1:3" x14ac:dyDescent="0.35">
      <c r="A422" s="1" t="s">
        <v>1248</v>
      </c>
      <c r="B422" s="1">
        <v>4.9432037199999996</v>
      </c>
      <c r="C422" s="13">
        <f t="shared" si="12"/>
        <v>5.3386600175999996</v>
      </c>
    </row>
    <row r="423" spans="1:3" x14ac:dyDescent="0.35">
      <c r="A423" s="1" t="s">
        <v>1249</v>
      </c>
      <c r="B423" s="1">
        <v>4.9748233600000002</v>
      </c>
      <c r="C423" s="13">
        <f t="shared" si="12"/>
        <v>5.3728092288000004</v>
      </c>
    </row>
    <row r="424" spans="1:3" x14ac:dyDescent="0.35">
      <c r="A424" s="1" t="s">
        <v>1250</v>
      </c>
      <c r="B424" s="1">
        <v>5.2067007199999997</v>
      </c>
      <c r="C424" s="13">
        <f t="shared" si="12"/>
        <v>5.6232367775999998</v>
      </c>
    </row>
    <row r="425" spans="1:3" x14ac:dyDescent="0.35">
      <c r="A425" s="1" t="s">
        <v>1251</v>
      </c>
      <c r="B425" s="1">
        <v>5.1329215599999998</v>
      </c>
      <c r="C425" s="13">
        <f t="shared" si="12"/>
        <v>5.5435552848</v>
      </c>
    </row>
    <row r="426" spans="1:3" x14ac:dyDescent="0.35">
      <c r="A426" s="1" t="s">
        <v>1252</v>
      </c>
      <c r="B426" s="1">
        <v>5.0169828799999996</v>
      </c>
      <c r="C426" s="13">
        <f t="shared" si="12"/>
        <v>5.4183415103999994</v>
      </c>
    </row>
    <row r="427" spans="1:3" x14ac:dyDescent="0.35">
      <c r="A427" s="1" t="s">
        <v>1253</v>
      </c>
      <c r="B427" s="1">
        <v>5.1329215599999998</v>
      </c>
      <c r="C427" s="13">
        <f t="shared" si="12"/>
        <v>5.5435552848</v>
      </c>
    </row>
    <row r="428" spans="1:3" x14ac:dyDescent="0.35">
      <c r="A428" s="1" t="s">
        <v>1254</v>
      </c>
      <c r="B428" s="1">
        <v>5.1540013199999999</v>
      </c>
      <c r="C428" s="13">
        <f t="shared" si="12"/>
        <v>5.5663214256</v>
      </c>
    </row>
    <row r="429" spans="1:3" x14ac:dyDescent="0.35">
      <c r="A429" s="1" t="s">
        <v>1255</v>
      </c>
      <c r="B429" s="1">
        <v>5.0591423999999998</v>
      </c>
      <c r="C429" s="13">
        <f t="shared" si="12"/>
        <v>5.4638737919999993</v>
      </c>
    </row>
    <row r="430" spans="1:3" x14ac:dyDescent="0.35">
      <c r="A430" s="1" t="s">
        <v>1256</v>
      </c>
      <c r="B430" s="1">
        <v>4.9432037199999996</v>
      </c>
      <c r="C430" s="13">
        <f t="shared" si="12"/>
        <v>5.3386600175999996</v>
      </c>
    </row>
    <row r="431" spans="1:3" x14ac:dyDescent="0.35">
      <c r="A431" s="1" t="s">
        <v>1257</v>
      </c>
      <c r="B431" s="1">
        <v>4.7218662399999998</v>
      </c>
      <c r="C431" s="13">
        <f t="shared" si="12"/>
        <v>5.0996155392000002</v>
      </c>
    </row>
    <row r="432" spans="1:3" x14ac:dyDescent="0.35">
      <c r="A432" s="1" t="s">
        <v>1258</v>
      </c>
      <c r="B432" s="1">
        <v>4.93266384</v>
      </c>
      <c r="C432" s="13">
        <f t="shared" si="12"/>
        <v>5.3272769471999997</v>
      </c>
    </row>
    <row r="433" spans="1:3" x14ac:dyDescent="0.35">
      <c r="A433" s="1" t="s">
        <v>1259</v>
      </c>
      <c r="B433" s="1">
        <v>5.0169828799999996</v>
      </c>
      <c r="C433" s="13">
        <f t="shared" si="12"/>
        <v>5.4183415103999994</v>
      </c>
    </row>
    <row r="434" spans="1:3" x14ac:dyDescent="0.35">
      <c r="A434" s="1" t="s">
        <v>1260</v>
      </c>
      <c r="B434" s="1">
        <v>5.1540013199999999</v>
      </c>
      <c r="C434" s="13">
        <f t="shared" si="12"/>
        <v>5.5663214256</v>
      </c>
    </row>
    <row r="435" spans="1:3" x14ac:dyDescent="0.35">
      <c r="A435" s="1" t="s">
        <v>1261</v>
      </c>
      <c r="B435" s="1">
        <v>4.9537436000000001</v>
      </c>
      <c r="C435" s="13">
        <f t="shared" si="12"/>
        <v>5.3500430880000005</v>
      </c>
    </row>
    <row r="436" spans="1:3" x14ac:dyDescent="0.35">
      <c r="A436" s="1" t="s">
        <v>1262</v>
      </c>
      <c r="B436" s="1">
        <v>4.8483447999999996</v>
      </c>
      <c r="C436" s="13">
        <f t="shared" si="12"/>
        <v>5.2362123839999999</v>
      </c>
    </row>
    <row r="437" spans="1:3" x14ac:dyDescent="0.35">
      <c r="A437" s="1" t="s">
        <v>1263</v>
      </c>
      <c r="B437" s="1">
        <v>4.9537436000000001</v>
      </c>
      <c r="C437" s="13">
        <f t="shared" si="12"/>
        <v>5.3500430880000005</v>
      </c>
    </row>
    <row r="438" spans="1:3" x14ac:dyDescent="0.35">
      <c r="A438" s="1" t="s">
        <v>1264</v>
      </c>
      <c r="B438" s="1">
        <v>4.9432037199999996</v>
      </c>
      <c r="C438" s="13">
        <f t="shared" si="12"/>
        <v>5.3386600175999996</v>
      </c>
    </row>
    <row r="439" spans="1:3" x14ac:dyDescent="0.35">
      <c r="A439" s="1" t="s">
        <v>1265</v>
      </c>
      <c r="B439" s="1">
        <v>4.9432037199999996</v>
      </c>
      <c r="C439" s="13">
        <f t="shared" si="12"/>
        <v>5.3386600175999996</v>
      </c>
    </row>
    <row r="440" spans="1:3" x14ac:dyDescent="0.35">
      <c r="A440" s="1" t="s">
        <v>1266</v>
      </c>
      <c r="B440" s="1">
        <v>4.7851055200000001</v>
      </c>
      <c r="C440" s="13">
        <f t="shared" si="12"/>
        <v>5.1679139616000001</v>
      </c>
    </row>
    <row r="441" spans="1:3" x14ac:dyDescent="0.35">
      <c r="A441" s="1" t="s">
        <v>1267</v>
      </c>
      <c r="B441" s="1">
        <v>4.7007864799999997</v>
      </c>
      <c r="C441" s="13">
        <f t="shared" si="12"/>
        <v>5.0768493983999994</v>
      </c>
    </row>
    <row r="442" spans="1:3" x14ac:dyDescent="0.35">
      <c r="A442" s="1" t="s">
        <v>1268</v>
      </c>
      <c r="B442" s="1">
        <v>4.6059275599999996</v>
      </c>
      <c r="C442" s="13">
        <f t="shared" si="12"/>
        <v>4.9744017647999996</v>
      </c>
    </row>
    <row r="443" spans="1:3" x14ac:dyDescent="0.35">
      <c r="A443" s="1" t="s">
        <v>1269</v>
      </c>
      <c r="B443" s="1">
        <v>4.3002710400000002</v>
      </c>
      <c r="C443" s="13">
        <f t="shared" si="12"/>
        <v>4.6442927232000004</v>
      </c>
    </row>
    <row r="444" spans="1:3" x14ac:dyDescent="0.35">
      <c r="A444" s="1" t="s">
        <v>1270</v>
      </c>
      <c r="B444" s="1">
        <v>4.1421728399999997</v>
      </c>
      <c r="C444" s="13">
        <f t="shared" si="12"/>
        <v>4.4735466671999999</v>
      </c>
    </row>
    <row r="445" spans="1:3" x14ac:dyDescent="0.35">
      <c r="A445" s="1" t="s">
        <v>1271</v>
      </c>
      <c r="B445" s="1">
        <v>4.35297044</v>
      </c>
      <c r="C445" s="13">
        <f t="shared" si="12"/>
        <v>4.7012080752000003</v>
      </c>
    </row>
    <row r="446" spans="1:3" x14ac:dyDescent="0.35">
      <c r="A446" s="1" t="s">
        <v>1272</v>
      </c>
      <c r="B446" s="1">
        <v>4.2264918800000002</v>
      </c>
      <c r="C446" s="13">
        <f t="shared" si="12"/>
        <v>4.5646112304000006</v>
      </c>
    </row>
    <row r="447" spans="1:3" x14ac:dyDescent="0.35">
      <c r="A447" s="1" t="s">
        <v>1273</v>
      </c>
      <c r="B447" s="1">
        <v>4.3002710400000002</v>
      </c>
      <c r="C447" s="13">
        <f t="shared" si="12"/>
        <v>4.6442927232000004</v>
      </c>
    </row>
    <row r="448" spans="1:3" x14ac:dyDescent="0.35">
      <c r="A448" s="1" t="s">
        <v>1274</v>
      </c>
      <c r="B448" s="1">
        <v>4.3002710400000002</v>
      </c>
      <c r="C448" s="13">
        <f t="shared" si="12"/>
        <v>4.6442927232000004</v>
      </c>
    </row>
    <row r="449" spans="1:3" x14ac:dyDescent="0.35">
      <c r="A449" s="1" t="s">
        <v>1275</v>
      </c>
      <c r="B449" s="1">
        <v>4.2475716400000003</v>
      </c>
      <c r="C449" s="13">
        <f t="shared" si="12"/>
        <v>4.5873773712000006</v>
      </c>
    </row>
    <row r="450" spans="1:3" x14ac:dyDescent="0.35">
      <c r="A450" s="1" t="s">
        <v>1276</v>
      </c>
      <c r="B450" s="1">
        <v>4.2370317599999998</v>
      </c>
      <c r="C450" s="13">
        <f t="shared" si="12"/>
        <v>4.5759943007999997</v>
      </c>
    </row>
    <row r="451" spans="1:3" x14ac:dyDescent="0.35">
      <c r="A451" s="1" t="s">
        <v>1277</v>
      </c>
      <c r="B451" s="1">
        <v>4.1948722399999996</v>
      </c>
      <c r="C451" s="13">
        <f t="shared" si="12"/>
        <v>4.5304620191999998</v>
      </c>
    </row>
    <row r="452" spans="1:3" x14ac:dyDescent="0.35">
      <c r="A452" s="1" t="s">
        <v>1278</v>
      </c>
      <c r="B452" s="1">
        <v>4.3635103199999996</v>
      </c>
      <c r="C452" s="13">
        <f t="shared" si="12"/>
        <v>4.7125911455999994</v>
      </c>
    </row>
    <row r="453" spans="1:3" x14ac:dyDescent="0.35">
      <c r="A453" s="1" t="s">
        <v>1279</v>
      </c>
      <c r="B453" s="1">
        <v>4.59538768</v>
      </c>
      <c r="C453" s="13">
        <f t="shared" si="12"/>
        <v>4.9630186943999997</v>
      </c>
    </row>
    <row r="454" spans="1:3" x14ac:dyDescent="0.35">
      <c r="A454" s="1" t="s">
        <v>1280</v>
      </c>
      <c r="B454" s="1">
        <v>4.6375472000000002</v>
      </c>
      <c r="C454" s="13">
        <f t="shared" si="12"/>
        <v>5.0085509760000004</v>
      </c>
    </row>
    <row r="455" spans="1:3" x14ac:dyDescent="0.35">
      <c r="A455" s="1" t="s">
        <v>1281</v>
      </c>
      <c r="B455" s="1">
        <v>4.3845900799999997</v>
      </c>
      <c r="C455" s="13">
        <f t="shared" si="12"/>
        <v>4.7353572863999993</v>
      </c>
    </row>
    <row r="456" spans="1:3" x14ac:dyDescent="0.35">
      <c r="A456" s="1" t="s">
        <v>1282</v>
      </c>
      <c r="B456" s="1">
        <v>4.4372894799999996</v>
      </c>
      <c r="C456" s="13">
        <f t="shared" si="12"/>
        <v>4.7922726383999992</v>
      </c>
    </row>
    <row r="457" spans="1:3" x14ac:dyDescent="0.35">
      <c r="A457" s="1" t="s">
        <v>1283</v>
      </c>
      <c r="B457" s="1">
        <v>4.6586269600000003</v>
      </c>
      <c r="C457" s="13">
        <f t="shared" si="12"/>
        <v>5.0313171168000004</v>
      </c>
    </row>
    <row r="458" spans="1:3" x14ac:dyDescent="0.35">
      <c r="A458" s="1" t="s">
        <v>1284</v>
      </c>
      <c r="B458" s="1">
        <v>4.7851055200000001</v>
      </c>
      <c r="C458" s="13">
        <f t="shared" si="12"/>
        <v>5.1679139616000001</v>
      </c>
    </row>
    <row r="459" spans="1:3" x14ac:dyDescent="0.35">
      <c r="A459" s="1" t="s">
        <v>1285</v>
      </c>
      <c r="B459" s="1">
        <v>4.8694245599999997</v>
      </c>
      <c r="C459" s="13">
        <f t="shared" si="12"/>
        <v>5.2589785247999998</v>
      </c>
    </row>
    <row r="460" spans="1:3" x14ac:dyDescent="0.35">
      <c r="A460" s="1" t="s">
        <v>1286</v>
      </c>
      <c r="B460" s="1">
        <v>4.6691668399999999</v>
      </c>
      <c r="C460" s="13">
        <f t="shared" si="12"/>
        <v>5.0427001871999995</v>
      </c>
    </row>
    <row r="461" spans="1:3" x14ac:dyDescent="0.35">
      <c r="A461" s="1" t="s">
        <v>1287</v>
      </c>
      <c r="B461" s="1">
        <v>5.2172406000000002</v>
      </c>
      <c r="C461" s="13">
        <f t="shared" si="12"/>
        <v>5.6346198479999998</v>
      </c>
    </row>
    <row r="462" spans="1:3" x14ac:dyDescent="0.35">
      <c r="A462" s="1" t="s">
        <v>1288</v>
      </c>
      <c r="B462" s="1">
        <v>5.2910197600000002</v>
      </c>
      <c r="C462" s="13">
        <f t="shared" si="12"/>
        <v>5.7143013408000005</v>
      </c>
    </row>
    <row r="463" spans="1:3" x14ac:dyDescent="0.35">
      <c r="A463" s="1" t="s">
        <v>1289</v>
      </c>
      <c r="B463" s="1">
        <v>5.2277804799999998</v>
      </c>
      <c r="C463" s="13">
        <f t="shared" ref="C463:C526" si="13">B463+(B463*$F$13)</f>
        <v>5.6460029183999998</v>
      </c>
    </row>
    <row r="464" spans="1:3" x14ac:dyDescent="0.35">
      <c r="A464" s="1" t="s">
        <v>1290</v>
      </c>
      <c r="B464" s="1">
        <v>5.5966762799999996</v>
      </c>
      <c r="C464" s="13">
        <f t="shared" si="13"/>
        <v>6.0444103823999997</v>
      </c>
    </row>
    <row r="465" spans="1:3" x14ac:dyDescent="0.35">
      <c r="A465" s="1" t="s">
        <v>1291</v>
      </c>
      <c r="B465" s="1">
        <v>5.4912774799999999</v>
      </c>
      <c r="C465" s="13">
        <f t="shared" si="13"/>
        <v>5.9305796784</v>
      </c>
    </row>
    <row r="466" spans="1:3" x14ac:dyDescent="0.35">
      <c r="A466" s="1" t="s">
        <v>1292</v>
      </c>
      <c r="B466" s="1">
        <v>5.7758542400000001</v>
      </c>
      <c r="C466" s="13">
        <f t="shared" si="13"/>
        <v>6.2379225792000002</v>
      </c>
    </row>
    <row r="467" spans="1:3" x14ac:dyDescent="0.35">
      <c r="A467" s="1" t="s">
        <v>1293</v>
      </c>
      <c r="B467" s="1">
        <v>6.1763696799999996</v>
      </c>
      <c r="C467" s="13">
        <f t="shared" si="13"/>
        <v>6.6704792544</v>
      </c>
    </row>
    <row r="468" spans="1:3" x14ac:dyDescent="0.35">
      <c r="A468" s="1" t="s">
        <v>1294</v>
      </c>
      <c r="B468" s="1">
        <v>5.99719172</v>
      </c>
      <c r="C468" s="13">
        <f t="shared" si="13"/>
        <v>6.4769670575999996</v>
      </c>
    </row>
    <row r="469" spans="1:3" x14ac:dyDescent="0.35">
      <c r="A469" s="1" t="s">
        <v>1295</v>
      </c>
      <c r="B469" s="1">
        <v>5.9655720800000003</v>
      </c>
      <c r="C469" s="13">
        <f t="shared" si="13"/>
        <v>6.4428178464000005</v>
      </c>
    </row>
    <row r="470" spans="1:3" x14ac:dyDescent="0.35">
      <c r="A470" s="1" t="s">
        <v>1296</v>
      </c>
      <c r="B470" s="1">
        <v>5.7231548400000003</v>
      </c>
      <c r="C470" s="13">
        <f t="shared" si="13"/>
        <v>6.1810072272000003</v>
      </c>
    </row>
    <row r="471" spans="1:3" x14ac:dyDescent="0.35">
      <c r="A471" s="1" t="s">
        <v>1297</v>
      </c>
      <c r="B471" s="1">
        <v>5.8180137600000004</v>
      </c>
      <c r="C471" s="13">
        <f t="shared" si="13"/>
        <v>6.2834548608</v>
      </c>
    </row>
    <row r="472" spans="1:3" x14ac:dyDescent="0.35">
      <c r="A472" s="1" t="s">
        <v>1298</v>
      </c>
      <c r="B472" s="1">
        <v>5.9550321999999998</v>
      </c>
      <c r="C472" s="13">
        <f t="shared" si="13"/>
        <v>6.4314347759999997</v>
      </c>
    </row>
    <row r="473" spans="1:3" x14ac:dyDescent="0.35">
      <c r="A473" s="1" t="s">
        <v>1299</v>
      </c>
      <c r="B473" s="1">
        <v>6.1236702799999998</v>
      </c>
      <c r="C473" s="13">
        <f t="shared" si="13"/>
        <v>6.6135639024000001</v>
      </c>
    </row>
    <row r="474" spans="1:3" x14ac:dyDescent="0.35">
      <c r="A474" s="1" t="s">
        <v>1300</v>
      </c>
      <c r="B474" s="1">
        <v>6.1869095600000001</v>
      </c>
      <c r="C474" s="13">
        <f t="shared" si="13"/>
        <v>6.6818623248</v>
      </c>
    </row>
    <row r="475" spans="1:3" x14ac:dyDescent="0.35">
      <c r="A475" s="1" t="s">
        <v>1301</v>
      </c>
      <c r="B475" s="1">
        <v>6.2712285999999997</v>
      </c>
      <c r="C475" s="13">
        <f t="shared" si="13"/>
        <v>6.7729268879999998</v>
      </c>
    </row>
    <row r="476" spans="1:3" x14ac:dyDescent="0.35">
      <c r="A476" s="1" t="s">
        <v>1302</v>
      </c>
      <c r="B476" s="1">
        <v>5.9761119599999999</v>
      </c>
      <c r="C476" s="13">
        <f t="shared" si="13"/>
        <v>6.4542009167999996</v>
      </c>
    </row>
    <row r="477" spans="1:3" x14ac:dyDescent="0.35">
      <c r="A477" s="1" t="s">
        <v>1303</v>
      </c>
      <c r="B477" s="1">
        <v>5.8812530399999998</v>
      </c>
      <c r="C477" s="13">
        <f t="shared" si="13"/>
        <v>6.3517532831999999</v>
      </c>
    </row>
    <row r="478" spans="1:3" x14ac:dyDescent="0.35">
      <c r="A478" s="1" t="s">
        <v>1304</v>
      </c>
      <c r="B478" s="1">
        <v>6.2079893200000003</v>
      </c>
      <c r="C478" s="13">
        <f t="shared" si="13"/>
        <v>6.7046284655999999</v>
      </c>
    </row>
    <row r="479" spans="1:3" x14ac:dyDescent="0.35">
      <c r="A479" s="1" t="s">
        <v>1305</v>
      </c>
      <c r="B479" s="1">
        <v>6.1236702799999998</v>
      </c>
      <c r="C479" s="13">
        <f t="shared" si="13"/>
        <v>6.6135639024000001</v>
      </c>
    </row>
    <row r="480" spans="1:3" x14ac:dyDescent="0.35">
      <c r="A480" s="1" t="s">
        <v>1306</v>
      </c>
      <c r="B480" s="1">
        <v>6.1236702799999998</v>
      </c>
      <c r="C480" s="13">
        <f t="shared" si="13"/>
        <v>6.6135639024000001</v>
      </c>
    </row>
    <row r="481" spans="1:3" x14ac:dyDescent="0.35">
      <c r="A481" s="1" t="s">
        <v>1307</v>
      </c>
      <c r="B481" s="1">
        <v>6.2606887200000001</v>
      </c>
      <c r="C481" s="13">
        <f t="shared" si="13"/>
        <v>6.7615438175999998</v>
      </c>
    </row>
    <row r="482" spans="1:3" x14ac:dyDescent="0.35">
      <c r="A482" s="1" t="s">
        <v>1308</v>
      </c>
      <c r="B482" s="1">
        <v>6.1236702799999998</v>
      </c>
      <c r="C482" s="13">
        <f t="shared" si="13"/>
        <v>6.6135639024000001</v>
      </c>
    </row>
    <row r="483" spans="1:3" x14ac:dyDescent="0.35">
      <c r="A483" s="1" t="s">
        <v>1309</v>
      </c>
      <c r="B483" s="1">
        <v>6.1974494399999998</v>
      </c>
      <c r="C483" s="13">
        <f t="shared" si="13"/>
        <v>6.6932453951999999</v>
      </c>
    </row>
    <row r="484" spans="1:3" x14ac:dyDescent="0.35">
      <c r="A484" s="1" t="s">
        <v>1310</v>
      </c>
      <c r="B484" s="1">
        <v>6.2185291999999999</v>
      </c>
      <c r="C484" s="13">
        <f t="shared" si="13"/>
        <v>6.7160115359999999</v>
      </c>
    </row>
    <row r="485" spans="1:3" x14ac:dyDescent="0.35">
      <c r="A485" s="1" t="s">
        <v>1311</v>
      </c>
      <c r="B485" s="1">
        <v>6.3555476400000002</v>
      </c>
      <c r="C485" s="13">
        <f t="shared" si="13"/>
        <v>6.8639914512000004</v>
      </c>
    </row>
    <row r="486" spans="1:3" x14ac:dyDescent="0.35">
      <c r="A486" s="1" t="s">
        <v>1312</v>
      </c>
      <c r="B486" s="1">
        <v>6.57688512</v>
      </c>
      <c r="C486" s="13">
        <f t="shared" si="13"/>
        <v>7.1030359295999999</v>
      </c>
    </row>
    <row r="487" spans="1:3" x14ac:dyDescent="0.35">
      <c r="A487" s="1" t="s">
        <v>1313</v>
      </c>
      <c r="B487" s="1">
        <v>6.8509219999999997</v>
      </c>
      <c r="C487" s="13">
        <f t="shared" si="13"/>
        <v>7.39899576</v>
      </c>
    </row>
    <row r="488" spans="1:3" x14ac:dyDescent="0.35">
      <c r="A488" s="1" t="s">
        <v>1314</v>
      </c>
      <c r="B488" s="1">
        <v>6.7560630799999997</v>
      </c>
      <c r="C488" s="13">
        <f t="shared" si="13"/>
        <v>7.2965481263999994</v>
      </c>
    </row>
    <row r="489" spans="1:3" x14ac:dyDescent="0.35">
      <c r="A489" s="1" t="s">
        <v>1315</v>
      </c>
      <c r="B489" s="1">
        <v>6.5663452400000004</v>
      </c>
      <c r="C489" s="13">
        <f t="shared" si="13"/>
        <v>7.0916528592000008</v>
      </c>
    </row>
    <row r="490" spans="1:3" x14ac:dyDescent="0.35">
      <c r="A490" s="1" t="s">
        <v>1316</v>
      </c>
      <c r="B490" s="1">
        <v>6.4820262</v>
      </c>
      <c r="C490" s="13">
        <f t="shared" si="13"/>
        <v>7.0005882960000001</v>
      </c>
    </row>
    <row r="491" spans="1:3" x14ac:dyDescent="0.35">
      <c r="A491" s="1" t="s">
        <v>1317</v>
      </c>
      <c r="B491" s="1">
        <v>6.4609464399999998</v>
      </c>
      <c r="C491" s="13">
        <f t="shared" si="13"/>
        <v>6.9778221552000002</v>
      </c>
    </row>
    <row r="492" spans="1:3" x14ac:dyDescent="0.35">
      <c r="A492" s="1" t="s">
        <v>1318</v>
      </c>
      <c r="B492" s="1">
        <v>6.23960896</v>
      </c>
      <c r="C492" s="13">
        <f t="shared" si="13"/>
        <v>6.7387776767999998</v>
      </c>
    </row>
    <row r="493" spans="1:3" x14ac:dyDescent="0.35">
      <c r="A493" s="1" t="s">
        <v>1319</v>
      </c>
      <c r="B493" s="1">
        <v>5.9761119599999999</v>
      </c>
      <c r="C493" s="13">
        <f t="shared" si="13"/>
        <v>6.4542009167999996</v>
      </c>
    </row>
    <row r="494" spans="1:3" x14ac:dyDescent="0.35">
      <c r="A494" s="1" t="s">
        <v>1320</v>
      </c>
      <c r="B494" s="1">
        <v>5.7020750800000002</v>
      </c>
      <c r="C494" s="13">
        <f t="shared" si="13"/>
        <v>6.1582410864000003</v>
      </c>
    </row>
    <row r="495" spans="1:3" x14ac:dyDescent="0.35">
      <c r="A495" s="1" t="s">
        <v>1321</v>
      </c>
      <c r="B495" s="1">
        <v>6.0498911199999998</v>
      </c>
      <c r="C495" s="13">
        <f t="shared" si="13"/>
        <v>6.5338824095999994</v>
      </c>
    </row>
    <row r="496" spans="1:3" x14ac:dyDescent="0.35">
      <c r="A496" s="1" t="s">
        <v>1322</v>
      </c>
      <c r="B496" s="1">
        <v>5.8496334000000001</v>
      </c>
      <c r="C496" s="13">
        <f t="shared" si="13"/>
        <v>6.317604072</v>
      </c>
    </row>
    <row r="497" spans="1:3" x14ac:dyDescent="0.35">
      <c r="A497" s="1" t="s">
        <v>1323</v>
      </c>
      <c r="B497" s="1">
        <v>6.2185291999999999</v>
      </c>
      <c r="C497" s="13">
        <f t="shared" si="13"/>
        <v>6.7160115359999999</v>
      </c>
    </row>
    <row r="498" spans="1:3" x14ac:dyDescent="0.35">
      <c r="A498" s="1" t="s">
        <v>1324</v>
      </c>
      <c r="B498" s="1">
        <v>5.8812530399999998</v>
      </c>
      <c r="C498" s="13">
        <f t="shared" si="13"/>
        <v>6.3517532831999999</v>
      </c>
    </row>
    <row r="499" spans="1:3" x14ac:dyDescent="0.35">
      <c r="A499" s="1" t="s">
        <v>1325</v>
      </c>
      <c r="B499" s="1">
        <v>5.7758542400000001</v>
      </c>
      <c r="C499" s="13">
        <f t="shared" si="13"/>
        <v>6.2379225792000002</v>
      </c>
    </row>
    <row r="500" spans="1:3" x14ac:dyDescent="0.35">
      <c r="A500" s="1" t="s">
        <v>1326</v>
      </c>
      <c r="B500" s="1">
        <v>5.8074738799999999</v>
      </c>
      <c r="C500" s="13">
        <f t="shared" si="13"/>
        <v>6.2720717904000001</v>
      </c>
    </row>
    <row r="501" spans="1:3" x14ac:dyDescent="0.35">
      <c r="A501" s="1" t="s">
        <v>1327</v>
      </c>
      <c r="B501" s="1">
        <v>5.6809953200000001</v>
      </c>
      <c r="C501" s="13">
        <f t="shared" si="13"/>
        <v>6.1354749456000004</v>
      </c>
    </row>
    <row r="502" spans="1:3" x14ac:dyDescent="0.35">
      <c r="A502" s="1" t="s">
        <v>1328</v>
      </c>
      <c r="B502" s="1">
        <v>5.6282959200000002</v>
      </c>
      <c r="C502" s="13">
        <f t="shared" si="13"/>
        <v>6.0785595936000005</v>
      </c>
    </row>
    <row r="503" spans="1:3" x14ac:dyDescent="0.35">
      <c r="A503" s="1" t="s">
        <v>1329</v>
      </c>
      <c r="B503" s="1">
        <v>5.2699400000000001</v>
      </c>
      <c r="C503" s="13">
        <f t="shared" si="13"/>
        <v>5.6915351999999997</v>
      </c>
    </row>
    <row r="504" spans="1:3" x14ac:dyDescent="0.35">
      <c r="A504" s="1" t="s">
        <v>1330</v>
      </c>
      <c r="B504" s="1">
        <v>4.9959031200000004</v>
      </c>
      <c r="C504" s="13">
        <f t="shared" si="13"/>
        <v>5.3955753696000004</v>
      </c>
    </row>
    <row r="505" spans="1:3" x14ac:dyDescent="0.35">
      <c r="A505" s="1" t="s">
        <v>1331</v>
      </c>
      <c r="B505" s="1">
        <v>4.8061852800000002</v>
      </c>
      <c r="C505" s="13">
        <f t="shared" si="13"/>
        <v>5.1906801024</v>
      </c>
    </row>
    <row r="506" spans="1:3" x14ac:dyDescent="0.35">
      <c r="A506" s="1" t="s">
        <v>1332</v>
      </c>
      <c r="B506" s="1">
        <v>4.8272650400000003</v>
      </c>
      <c r="C506" s="13">
        <f t="shared" si="13"/>
        <v>5.2134462431999999</v>
      </c>
    </row>
    <row r="507" spans="1:3" x14ac:dyDescent="0.35">
      <c r="A507" s="1" t="s">
        <v>1333</v>
      </c>
      <c r="B507" s="1">
        <v>4.7007864799999997</v>
      </c>
      <c r="C507" s="13">
        <f t="shared" si="13"/>
        <v>5.0768493983999994</v>
      </c>
    </row>
    <row r="508" spans="1:3" x14ac:dyDescent="0.35">
      <c r="A508" s="1" t="s">
        <v>1334</v>
      </c>
      <c r="B508" s="1">
        <v>4.5321483999999996</v>
      </c>
      <c r="C508" s="13">
        <f t="shared" si="13"/>
        <v>4.8947202719999998</v>
      </c>
    </row>
    <row r="509" spans="1:3" x14ac:dyDescent="0.35">
      <c r="A509" s="1" t="s">
        <v>1335</v>
      </c>
      <c r="B509" s="1">
        <v>4.6059275599999996</v>
      </c>
      <c r="C509" s="13">
        <f t="shared" si="13"/>
        <v>4.9744017647999996</v>
      </c>
    </row>
    <row r="510" spans="1:3" x14ac:dyDescent="0.35">
      <c r="A510" s="1" t="s">
        <v>1336</v>
      </c>
      <c r="B510" s="1">
        <v>4.7429459999999999</v>
      </c>
      <c r="C510" s="13">
        <f t="shared" si="13"/>
        <v>5.1223816800000002</v>
      </c>
    </row>
    <row r="511" spans="1:3" x14ac:dyDescent="0.35">
      <c r="A511" s="1" t="s">
        <v>1337</v>
      </c>
      <c r="B511" s="1">
        <v>4.5321483999999996</v>
      </c>
      <c r="C511" s="13">
        <f t="shared" si="13"/>
        <v>4.8947202719999998</v>
      </c>
    </row>
    <row r="512" spans="1:3" x14ac:dyDescent="0.35">
      <c r="A512" s="1" t="s">
        <v>1338</v>
      </c>
      <c r="B512" s="1">
        <v>4.8588846800000001</v>
      </c>
      <c r="C512" s="13">
        <f t="shared" si="13"/>
        <v>5.2475954543999999</v>
      </c>
    </row>
    <row r="513" spans="1:3" x14ac:dyDescent="0.35">
      <c r="A513" s="1" t="s">
        <v>1339</v>
      </c>
      <c r="B513" s="1">
        <v>4.7007864799999997</v>
      </c>
      <c r="C513" s="13">
        <f t="shared" si="13"/>
        <v>5.0768493983999994</v>
      </c>
    </row>
    <row r="514" spans="1:3" x14ac:dyDescent="0.35">
      <c r="A514" s="1" t="s">
        <v>1340</v>
      </c>
      <c r="B514" s="1">
        <v>5.1329215599999998</v>
      </c>
      <c r="C514" s="13">
        <f t="shared" si="13"/>
        <v>5.5435552848</v>
      </c>
    </row>
    <row r="515" spans="1:3" x14ac:dyDescent="0.35">
      <c r="A515" s="1" t="s">
        <v>1341</v>
      </c>
      <c r="B515" s="1">
        <v>5.0486025200000002</v>
      </c>
      <c r="C515" s="13">
        <f t="shared" si="13"/>
        <v>5.4524907216000003</v>
      </c>
    </row>
    <row r="516" spans="1:3" x14ac:dyDescent="0.35">
      <c r="A516" s="1" t="s">
        <v>1342</v>
      </c>
      <c r="B516" s="1">
        <v>5.2804798799999997</v>
      </c>
      <c r="C516" s="13">
        <f t="shared" si="13"/>
        <v>5.7029182703999997</v>
      </c>
    </row>
    <row r="517" spans="1:3" x14ac:dyDescent="0.35">
      <c r="A517" s="1" t="s">
        <v>1343</v>
      </c>
      <c r="B517" s="1">
        <v>5.10130192</v>
      </c>
      <c r="C517" s="13">
        <f t="shared" si="13"/>
        <v>5.5094060736000001</v>
      </c>
    </row>
    <row r="518" spans="1:3" x14ac:dyDescent="0.35">
      <c r="A518" s="1" t="s">
        <v>1344</v>
      </c>
      <c r="B518" s="1">
        <v>5.1961608400000001</v>
      </c>
      <c r="C518" s="13">
        <f t="shared" si="13"/>
        <v>5.6118537071999999</v>
      </c>
    </row>
    <row r="519" spans="1:3" x14ac:dyDescent="0.35">
      <c r="A519" s="1" t="s">
        <v>1345</v>
      </c>
      <c r="B519" s="1">
        <v>5.3858786800000003</v>
      </c>
      <c r="C519" s="13">
        <f t="shared" si="13"/>
        <v>5.8167489744000003</v>
      </c>
    </row>
    <row r="520" spans="1:3" x14ac:dyDescent="0.35">
      <c r="A520" s="1" t="s">
        <v>1346</v>
      </c>
      <c r="B520" s="1">
        <v>5.5228971199999997</v>
      </c>
      <c r="C520" s="13">
        <f t="shared" si="13"/>
        <v>5.9647288895999999</v>
      </c>
    </row>
    <row r="521" spans="1:3" x14ac:dyDescent="0.35">
      <c r="A521" s="1" t="s">
        <v>1347</v>
      </c>
      <c r="B521" s="1">
        <v>6.1236702799999998</v>
      </c>
      <c r="C521" s="13">
        <f t="shared" si="13"/>
        <v>6.6135639024000001</v>
      </c>
    </row>
    <row r="522" spans="1:3" x14ac:dyDescent="0.35">
      <c r="A522" s="1" t="s">
        <v>1348</v>
      </c>
      <c r="B522" s="1">
        <v>6.40824704</v>
      </c>
      <c r="C522" s="13">
        <f t="shared" si="13"/>
        <v>6.9209068032000003</v>
      </c>
    </row>
    <row r="523" spans="1:3" x14ac:dyDescent="0.35">
      <c r="A523" s="1" t="s">
        <v>1349</v>
      </c>
      <c r="B523" s="1">
        <v>6.5663452400000004</v>
      </c>
      <c r="C523" s="13">
        <f t="shared" si="13"/>
        <v>7.0916528592000008</v>
      </c>
    </row>
    <row r="524" spans="1:3" x14ac:dyDescent="0.35">
      <c r="A524" s="1" t="s">
        <v>1350</v>
      </c>
      <c r="B524" s="1">
        <v>6.6717440400000001</v>
      </c>
      <c r="C524" s="13">
        <f t="shared" si="13"/>
        <v>7.2054835632000005</v>
      </c>
    </row>
    <row r="525" spans="1:3" x14ac:dyDescent="0.35">
      <c r="A525" s="1" t="s">
        <v>1351</v>
      </c>
      <c r="B525" s="1">
        <v>6.6717440400000001</v>
      </c>
      <c r="C525" s="13">
        <f t="shared" si="13"/>
        <v>7.2054835632000005</v>
      </c>
    </row>
    <row r="526" spans="1:3" x14ac:dyDescent="0.35">
      <c r="A526" s="1" t="s">
        <v>1352</v>
      </c>
      <c r="B526" s="1">
        <v>6.7033636799999998</v>
      </c>
      <c r="C526" s="13">
        <f t="shared" si="13"/>
        <v>7.2396327743999995</v>
      </c>
    </row>
    <row r="527" spans="1:3" x14ac:dyDescent="0.35">
      <c r="A527" s="1" t="s">
        <v>1353</v>
      </c>
      <c r="B527" s="1">
        <v>6.9036213999999996</v>
      </c>
      <c r="C527" s="13">
        <f t="shared" ref="C527" si="14">B527+(B527*$F$13)</f>
        <v>7.4559111119999999</v>
      </c>
    </row>
    <row r="528" spans="1:3" x14ac:dyDescent="0.35">
      <c r="A528" s="1" t="s">
        <v>1354</v>
      </c>
      <c r="B528" s="1">
        <v>6.3800632799999999</v>
      </c>
      <c r="C528" s="13">
        <f>B528+(B528*$F$14)</f>
        <v>6.7628670768000001</v>
      </c>
    </row>
    <row r="529" spans="1:3" x14ac:dyDescent="0.35">
      <c r="A529" s="1" t="s">
        <v>1355</v>
      </c>
      <c r="B529" s="1">
        <v>5.6607424200000001</v>
      </c>
      <c r="C529" s="13">
        <f t="shared" ref="C529:C592" si="15">B529+(B529*$F$14)</f>
        <v>6.0003869651999997</v>
      </c>
    </row>
    <row r="530" spans="1:3" x14ac:dyDescent="0.35">
      <c r="A530" s="1" t="s">
        <v>1356</v>
      </c>
      <c r="B530" s="1">
        <v>5.9630656799999997</v>
      </c>
      <c r="C530" s="13">
        <f t="shared" si="15"/>
        <v>6.3208496207999998</v>
      </c>
    </row>
    <row r="531" spans="1:3" x14ac:dyDescent="0.35">
      <c r="A531" s="1" t="s">
        <v>1357</v>
      </c>
      <c r="B531" s="1">
        <v>5.5147932600000003</v>
      </c>
      <c r="C531" s="13">
        <f t="shared" si="15"/>
        <v>5.8456808556000004</v>
      </c>
    </row>
    <row r="532" spans="1:3" x14ac:dyDescent="0.35">
      <c r="A532" s="1" t="s">
        <v>1358</v>
      </c>
      <c r="B532" s="1">
        <v>5.2645947</v>
      </c>
      <c r="C532" s="13">
        <f t="shared" si="15"/>
        <v>5.5804703819999997</v>
      </c>
    </row>
    <row r="533" spans="1:3" x14ac:dyDescent="0.35">
      <c r="A533" s="1" t="s">
        <v>1359</v>
      </c>
      <c r="B533" s="1">
        <v>5.4939433800000002</v>
      </c>
      <c r="C533" s="13">
        <f t="shared" si="15"/>
        <v>5.8235799828000001</v>
      </c>
    </row>
    <row r="534" spans="1:3" x14ac:dyDescent="0.35">
      <c r="A534" s="1" t="s">
        <v>1360</v>
      </c>
      <c r="B534" s="1">
        <v>5.7441419399999996</v>
      </c>
      <c r="C534" s="13">
        <f t="shared" si="15"/>
        <v>6.0887904563999999</v>
      </c>
    </row>
    <row r="535" spans="1:3" x14ac:dyDescent="0.35">
      <c r="A535" s="1" t="s">
        <v>1361</v>
      </c>
      <c r="B535" s="1">
        <v>5.7545668799999996</v>
      </c>
      <c r="C535" s="13">
        <f t="shared" si="15"/>
        <v>6.0998408927999996</v>
      </c>
    </row>
    <row r="536" spans="1:3" x14ac:dyDescent="0.35">
      <c r="A536" s="1" t="s">
        <v>1362</v>
      </c>
      <c r="B536" s="1">
        <v>5.2541697599999999</v>
      </c>
      <c r="C536" s="13">
        <f t="shared" si="15"/>
        <v>5.5694199456</v>
      </c>
    </row>
    <row r="537" spans="1:3" x14ac:dyDescent="0.35">
      <c r="A537" s="1" t="s">
        <v>1363</v>
      </c>
      <c r="B537" s="1">
        <v>5.2541697599999999</v>
      </c>
      <c r="C537" s="13">
        <f t="shared" si="15"/>
        <v>5.5694199456</v>
      </c>
    </row>
    <row r="538" spans="1:3" x14ac:dyDescent="0.35">
      <c r="A538" s="1" t="s">
        <v>1364</v>
      </c>
      <c r="B538" s="1">
        <v>4.8997218</v>
      </c>
      <c r="C538" s="13">
        <f t="shared" si="15"/>
        <v>5.1937051079999996</v>
      </c>
    </row>
    <row r="539" spans="1:3" x14ac:dyDescent="0.35">
      <c r="A539" s="1" t="s">
        <v>1365</v>
      </c>
      <c r="B539" s="1">
        <v>5.2124699999999997</v>
      </c>
      <c r="C539" s="13">
        <f t="shared" si="15"/>
        <v>5.5252181999999994</v>
      </c>
    </row>
    <row r="540" spans="1:3" x14ac:dyDescent="0.35">
      <c r="A540" s="1" t="s">
        <v>1366</v>
      </c>
      <c r="B540" s="1">
        <v>5.0456709599999998</v>
      </c>
      <c r="C540" s="13">
        <f t="shared" si="15"/>
        <v>5.3484112175999998</v>
      </c>
    </row>
    <row r="541" spans="1:3" x14ac:dyDescent="0.35">
      <c r="A541" s="1" t="s">
        <v>1367</v>
      </c>
      <c r="B541" s="1">
        <v>5.4209687999999998</v>
      </c>
      <c r="C541" s="13">
        <f t="shared" si="15"/>
        <v>5.7462269279999996</v>
      </c>
    </row>
    <row r="542" spans="1:3" x14ac:dyDescent="0.35">
      <c r="A542" s="1" t="s">
        <v>1368</v>
      </c>
      <c r="B542" s="1">
        <v>5.65031748</v>
      </c>
      <c r="C542" s="13">
        <f t="shared" si="15"/>
        <v>5.9893365288</v>
      </c>
    </row>
    <row r="543" spans="1:3" x14ac:dyDescent="0.35">
      <c r="A543" s="1" t="s">
        <v>1369</v>
      </c>
      <c r="B543" s="1">
        <v>5.5356431400000004</v>
      </c>
      <c r="C543" s="13">
        <f t="shared" si="15"/>
        <v>5.8677817284000007</v>
      </c>
    </row>
    <row r="544" spans="1:3" x14ac:dyDescent="0.35">
      <c r="A544" s="1" t="s">
        <v>1370</v>
      </c>
      <c r="B544" s="1">
        <v>5.2854445800000001</v>
      </c>
      <c r="C544" s="13">
        <f t="shared" si="15"/>
        <v>5.6025712548</v>
      </c>
    </row>
    <row r="545" spans="1:3" x14ac:dyDescent="0.35">
      <c r="A545" s="1" t="s">
        <v>1371</v>
      </c>
      <c r="B545" s="1">
        <v>5.1811951799999996</v>
      </c>
      <c r="C545" s="13">
        <f t="shared" si="15"/>
        <v>5.4920668907999994</v>
      </c>
    </row>
    <row r="546" spans="1:3" x14ac:dyDescent="0.35">
      <c r="A546" s="1" t="s">
        <v>1372</v>
      </c>
      <c r="B546" s="1">
        <v>5.4105438599999998</v>
      </c>
      <c r="C546" s="13">
        <f t="shared" si="15"/>
        <v>5.7351764915999999</v>
      </c>
    </row>
    <row r="547" spans="1:3" x14ac:dyDescent="0.35">
      <c r="A547" s="1" t="s">
        <v>1373</v>
      </c>
      <c r="B547" s="1">
        <v>5.1290704800000002</v>
      </c>
      <c r="C547" s="13">
        <f t="shared" si="15"/>
        <v>5.4368147088000001</v>
      </c>
    </row>
    <row r="548" spans="1:3" x14ac:dyDescent="0.35">
      <c r="A548" s="1" t="s">
        <v>1374</v>
      </c>
      <c r="B548" s="1">
        <v>5.3792690399999996</v>
      </c>
      <c r="C548" s="13">
        <f t="shared" si="15"/>
        <v>5.7020251823999999</v>
      </c>
    </row>
    <row r="549" spans="1:3" x14ac:dyDescent="0.35">
      <c r="A549" s="1" t="s">
        <v>1375</v>
      </c>
      <c r="B549" s="1">
        <v>5.5773428999999997</v>
      </c>
      <c r="C549" s="13">
        <f t="shared" si="15"/>
        <v>5.9119834739999995</v>
      </c>
    </row>
    <row r="550" spans="1:3" x14ac:dyDescent="0.35">
      <c r="A550" s="1" t="s">
        <v>1376</v>
      </c>
      <c r="B550" s="1">
        <v>5.4939433800000002</v>
      </c>
      <c r="C550" s="13">
        <f t="shared" si="15"/>
        <v>5.8235799828000001</v>
      </c>
    </row>
    <row r="551" spans="1:3" x14ac:dyDescent="0.35">
      <c r="A551" s="1" t="s">
        <v>1377</v>
      </c>
      <c r="B551" s="1">
        <v>5.4418186799999999</v>
      </c>
      <c r="C551" s="13">
        <f t="shared" si="15"/>
        <v>5.7683278007999998</v>
      </c>
    </row>
    <row r="552" spans="1:3" x14ac:dyDescent="0.35">
      <c r="A552" s="1" t="s">
        <v>1378</v>
      </c>
      <c r="B552" s="1">
        <v>5.3688440999999996</v>
      </c>
      <c r="C552" s="13">
        <f t="shared" si="15"/>
        <v>5.6909747459999993</v>
      </c>
    </row>
    <row r="553" spans="1:3" x14ac:dyDescent="0.35">
      <c r="A553" s="1" t="s">
        <v>1379</v>
      </c>
      <c r="B553" s="1">
        <v>5.3062944600000002</v>
      </c>
      <c r="C553" s="13">
        <f t="shared" si="15"/>
        <v>5.6246721276000002</v>
      </c>
    </row>
    <row r="554" spans="1:3" x14ac:dyDescent="0.35">
      <c r="A554" s="1" t="s">
        <v>1380</v>
      </c>
      <c r="B554" s="1">
        <v>5.3792690399999996</v>
      </c>
      <c r="C554" s="13">
        <f t="shared" si="15"/>
        <v>5.7020251823999999</v>
      </c>
    </row>
    <row r="555" spans="1:3" x14ac:dyDescent="0.35">
      <c r="A555" s="1" t="s">
        <v>1381</v>
      </c>
      <c r="B555" s="1">
        <v>5.4313937399999999</v>
      </c>
      <c r="C555" s="13">
        <f t="shared" si="15"/>
        <v>5.7572773644000002</v>
      </c>
    </row>
    <row r="556" spans="1:3" x14ac:dyDescent="0.35">
      <c r="A556" s="1" t="s">
        <v>1382</v>
      </c>
      <c r="B556" s="1">
        <v>5.5043683200000002</v>
      </c>
      <c r="C556" s="13">
        <f t="shared" si="15"/>
        <v>5.8346304191999998</v>
      </c>
    </row>
    <row r="557" spans="1:3" x14ac:dyDescent="0.35">
      <c r="A557" s="1" t="s">
        <v>1383</v>
      </c>
      <c r="B557" s="1">
        <v>5.3375692800000003</v>
      </c>
      <c r="C557" s="13">
        <f t="shared" si="15"/>
        <v>5.6578234368000002</v>
      </c>
    </row>
    <row r="558" spans="1:3" x14ac:dyDescent="0.35">
      <c r="A558" s="1" t="s">
        <v>1384</v>
      </c>
      <c r="B558" s="1">
        <v>5.1082206000000001</v>
      </c>
      <c r="C558" s="13">
        <f t="shared" si="15"/>
        <v>5.4147138359999998</v>
      </c>
    </row>
    <row r="559" spans="1:3" x14ac:dyDescent="0.35">
      <c r="A559" s="1" t="s">
        <v>1385</v>
      </c>
      <c r="B559" s="1">
        <v>5.3479942200000004</v>
      </c>
      <c r="C559" s="13">
        <f t="shared" si="15"/>
        <v>5.6688738732000008</v>
      </c>
    </row>
    <row r="560" spans="1:3" x14ac:dyDescent="0.35">
      <c r="A560" s="1" t="s">
        <v>1386</v>
      </c>
      <c r="B560" s="1">
        <v>5.27501964</v>
      </c>
      <c r="C560" s="13">
        <f t="shared" si="15"/>
        <v>5.5915208184000003</v>
      </c>
    </row>
    <row r="561" spans="1:3" x14ac:dyDescent="0.35">
      <c r="A561" s="1" t="s">
        <v>1387</v>
      </c>
      <c r="B561" s="1">
        <v>5.1394954200000003</v>
      </c>
      <c r="C561" s="13">
        <f t="shared" si="15"/>
        <v>5.4478651452000006</v>
      </c>
    </row>
    <row r="562" spans="1:3" x14ac:dyDescent="0.35">
      <c r="A562" s="1" t="s">
        <v>1388</v>
      </c>
      <c r="B562" s="1">
        <v>5.1811951799999996</v>
      </c>
      <c r="C562" s="13">
        <f t="shared" si="15"/>
        <v>5.4920668907999994</v>
      </c>
    </row>
    <row r="563" spans="1:3" x14ac:dyDescent="0.35">
      <c r="A563" s="1" t="s">
        <v>1389</v>
      </c>
      <c r="B563" s="1">
        <v>5.2958695200000001</v>
      </c>
      <c r="C563" s="13">
        <f t="shared" si="15"/>
        <v>5.6136216912000005</v>
      </c>
    </row>
    <row r="564" spans="1:3" x14ac:dyDescent="0.35">
      <c r="A564" s="1" t="s">
        <v>1390</v>
      </c>
      <c r="B564" s="1">
        <v>5.2541697599999999</v>
      </c>
      <c r="C564" s="13">
        <f t="shared" si="15"/>
        <v>5.5694199456</v>
      </c>
    </row>
    <row r="565" spans="1:3" x14ac:dyDescent="0.35">
      <c r="A565" s="1" t="s">
        <v>1391</v>
      </c>
      <c r="B565" s="1">
        <v>5.27501964</v>
      </c>
      <c r="C565" s="13">
        <f t="shared" si="15"/>
        <v>5.5915208184000003</v>
      </c>
    </row>
    <row r="566" spans="1:3" x14ac:dyDescent="0.35">
      <c r="A566" s="1" t="s">
        <v>1392</v>
      </c>
      <c r="B566" s="1">
        <v>5.5669179599999996</v>
      </c>
      <c r="C566" s="13">
        <f t="shared" si="15"/>
        <v>5.9009330375999998</v>
      </c>
    </row>
    <row r="567" spans="1:3" x14ac:dyDescent="0.35">
      <c r="A567" s="1" t="s">
        <v>1393</v>
      </c>
      <c r="B567" s="1">
        <v>5.6086177199999998</v>
      </c>
      <c r="C567" s="13">
        <f t="shared" si="15"/>
        <v>5.9451347831999994</v>
      </c>
    </row>
    <row r="568" spans="1:3" x14ac:dyDescent="0.35">
      <c r="A568" s="1" t="s">
        <v>1394</v>
      </c>
      <c r="B568" s="1">
        <v>5.4105438599999998</v>
      </c>
      <c r="C568" s="13">
        <f t="shared" si="15"/>
        <v>5.7351764915999999</v>
      </c>
    </row>
    <row r="569" spans="1:3" x14ac:dyDescent="0.35">
      <c r="A569" s="1" t="s">
        <v>1395</v>
      </c>
      <c r="B569" s="1">
        <v>5.45224362</v>
      </c>
      <c r="C569" s="13">
        <f t="shared" si="15"/>
        <v>5.7793782371999995</v>
      </c>
    </row>
    <row r="570" spans="1:3" x14ac:dyDescent="0.35">
      <c r="A570" s="1" t="s">
        <v>1396</v>
      </c>
      <c r="B570" s="1">
        <v>6.1507145999999997</v>
      </c>
      <c r="C570" s="13">
        <f t="shared" si="15"/>
        <v>6.5197574759999997</v>
      </c>
    </row>
    <row r="571" spans="1:3" x14ac:dyDescent="0.35">
      <c r="A571" s="1" t="s">
        <v>1397</v>
      </c>
      <c r="B571" s="1">
        <v>5.6920172400000002</v>
      </c>
      <c r="C571" s="13">
        <f t="shared" si="15"/>
        <v>6.0335382744000006</v>
      </c>
    </row>
    <row r="572" spans="1:3" x14ac:dyDescent="0.35">
      <c r="A572" s="1" t="s">
        <v>1398</v>
      </c>
      <c r="B572" s="1">
        <v>5.82754146</v>
      </c>
      <c r="C572" s="13">
        <f t="shared" si="15"/>
        <v>6.1771939476000002</v>
      </c>
    </row>
    <row r="573" spans="1:3" x14ac:dyDescent="0.35">
      <c r="A573" s="1" t="s">
        <v>1399</v>
      </c>
      <c r="B573" s="1">
        <v>5.7128671200000003</v>
      </c>
      <c r="C573" s="13">
        <f t="shared" si="15"/>
        <v>6.0556391472</v>
      </c>
    </row>
    <row r="574" spans="1:3" x14ac:dyDescent="0.35">
      <c r="A574" s="1" t="s">
        <v>1400</v>
      </c>
      <c r="B574" s="1">
        <v>5.5981927799999998</v>
      </c>
      <c r="C574" s="13">
        <f t="shared" si="15"/>
        <v>5.9340843467999997</v>
      </c>
    </row>
    <row r="575" spans="1:3" x14ac:dyDescent="0.35">
      <c r="A575" s="1" t="s">
        <v>1401</v>
      </c>
      <c r="B575" s="1">
        <v>5.45224362</v>
      </c>
      <c r="C575" s="13">
        <f t="shared" si="15"/>
        <v>5.7793782371999995</v>
      </c>
    </row>
    <row r="576" spans="1:3" x14ac:dyDescent="0.35">
      <c r="A576" s="1" t="s">
        <v>1402</v>
      </c>
      <c r="B576" s="1">
        <v>5.3375692800000003</v>
      </c>
      <c r="C576" s="13">
        <f t="shared" si="15"/>
        <v>5.6578234368000002</v>
      </c>
    </row>
    <row r="577" spans="1:3" x14ac:dyDescent="0.35">
      <c r="A577" s="1" t="s">
        <v>1403</v>
      </c>
      <c r="B577" s="1">
        <v>5.3792690399999996</v>
      </c>
      <c r="C577" s="13">
        <f t="shared" si="15"/>
        <v>5.7020251823999999</v>
      </c>
    </row>
    <row r="578" spans="1:3" x14ac:dyDescent="0.35">
      <c r="A578" s="1" t="s">
        <v>1404</v>
      </c>
      <c r="B578" s="1">
        <v>5.3688440999999996</v>
      </c>
      <c r="C578" s="13">
        <f t="shared" si="15"/>
        <v>5.6909747459999993</v>
      </c>
    </row>
    <row r="579" spans="1:3" x14ac:dyDescent="0.35">
      <c r="A579" s="1" t="s">
        <v>1405</v>
      </c>
      <c r="B579" s="1">
        <v>5.3167194000000002</v>
      </c>
      <c r="C579" s="13">
        <f t="shared" si="15"/>
        <v>5.6357225639999999</v>
      </c>
    </row>
    <row r="580" spans="1:3" x14ac:dyDescent="0.35">
      <c r="A580" s="1" t="s">
        <v>1406</v>
      </c>
      <c r="B580" s="1">
        <v>5.4105438599999998</v>
      </c>
      <c r="C580" s="13">
        <f t="shared" si="15"/>
        <v>5.7351764915999999</v>
      </c>
    </row>
    <row r="581" spans="1:3" x14ac:dyDescent="0.35">
      <c r="A581" s="1" t="s">
        <v>1407</v>
      </c>
      <c r="B581" s="1">
        <v>5.3584191600000004</v>
      </c>
      <c r="C581" s="13">
        <f t="shared" si="15"/>
        <v>5.6799243096000005</v>
      </c>
    </row>
    <row r="582" spans="1:3" x14ac:dyDescent="0.35">
      <c r="A582" s="1" t="s">
        <v>1408</v>
      </c>
      <c r="B582" s="1">
        <v>5.3479942200000004</v>
      </c>
      <c r="C582" s="13">
        <f t="shared" si="15"/>
        <v>5.6688738732000008</v>
      </c>
    </row>
    <row r="583" spans="1:3" x14ac:dyDescent="0.35">
      <c r="A583" s="1" t="s">
        <v>1409</v>
      </c>
      <c r="B583" s="1">
        <v>5.2020450599999997</v>
      </c>
      <c r="C583" s="13">
        <f t="shared" si="15"/>
        <v>5.5141677635999997</v>
      </c>
    </row>
    <row r="584" spans="1:3" x14ac:dyDescent="0.35">
      <c r="A584" s="1" t="s">
        <v>1410</v>
      </c>
      <c r="B584" s="1">
        <v>5.1394954200000003</v>
      </c>
      <c r="C584" s="13">
        <f t="shared" si="15"/>
        <v>5.4478651452000006</v>
      </c>
    </row>
    <row r="585" spans="1:3" x14ac:dyDescent="0.35">
      <c r="A585" s="1" t="s">
        <v>1411</v>
      </c>
      <c r="B585" s="1">
        <v>5.1707702400000004</v>
      </c>
      <c r="C585" s="13">
        <f t="shared" si="15"/>
        <v>5.4810164544000006</v>
      </c>
    </row>
    <row r="586" spans="1:3" x14ac:dyDescent="0.35">
      <c r="A586" s="1" t="s">
        <v>1412</v>
      </c>
      <c r="B586" s="1">
        <v>5.1811951799999996</v>
      </c>
      <c r="C586" s="13">
        <f t="shared" si="15"/>
        <v>5.4920668907999994</v>
      </c>
    </row>
    <row r="587" spans="1:3" x14ac:dyDescent="0.35">
      <c r="A587" s="1" t="s">
        <v>1413</v>
      </c>
      <c r="B587" s="1">
        <v>4.9622714400000003</v>
      </c>
      <c r="C587" s="13">
        <f t="shared" si="15"/>
        <v>5.2600077264000005</v>
      </c>
    </row>
    <row r="588" spans="1:3" x14ac:dyDescent="0.35">
      <c r="A588" s="1" t="s">
        <v>1414</v>
      </c>
      <c r="B588" s="1">
        <v>4.8267472199999997</v>
      </c>
      <c r="C588" s="13">
        <f t="shared" si="15"/>
        <v>5.1163520532</v>
      </c>
    </row>
    <row r="589" spans="1:3" x14ac:dyDescent="0.35">
      <c r="A589" s="1" t="s">
        <v>1415</v>
      </c>
      <c r="B589" s="1">
        <v>4.9309966200000002</v>
      </c>
      <c r="C589" s="13">
        <f t="shared" si="15"/>
        <v>5.2268564172000005</v>
      </c>
    </row>
    <row r="590" spans="1:3" x14ac:dyDescent="0.35">
      <c r="A590" s="1" t="s">
        <v>1416</v>
      </c>
      <c r="B590" s="1">
        <v>4.9518465000000003</v>
      </c>
      <c r="C590" s="13">
        <f t="shared" si="15"/>
        <v>5.2489572899999999</v>
      </c>
    </row>
    <row r="591" spans="1:3" x14ac:dyDescent="0.35">
      <c r="A591" s="1" t="s">
        <v>1417</v>
      </c>
      <c r="B591" s="1">
        <v>5.1186455400000002</v>
      </c>
      <c r="C591" s="13">
        <f t="shared" si="15"/>
        <v>5.4257642724000004</v>
      </c>
    </row>
    <row r="592" spans="1:3" x14ac:dyDescent="0.35">
      <c r="A592" s="1" t="s">
        <v>1418</v>
      </c>
      <c r="B592" s="1">
        <v>4.8788719199999999</v>
      </c>
      <c r="C592" s="13">
        <f t="shared" si="15"/>
        <v>5.1716042352000002</v>
      </c>
    </row>
    <row r="593" spans="1:3" x14ac:dyDescent="0.35">
      <c r="A593" s="1" t="s">
        <v>1419</v>
      </c>
      <c r="B593" s="1">
        <v>5.0665208399999999</v>
      </c>
      <c r="C593" s="13">
        <f t="shared" ref="C593:C656" si="16">B593+(B593*$F$14)</f>
        <v>5.3705120904000001</v>
      </c>
    </row>
    <row r="594" spans="1:3" x14ac:dyDescent="0.35">
      <c r="A594" s="1" t="s">
        <v>1420</v>
      </c>
      <c r="B594" s="1">
        <v>4.8371721599999997</v>
      </c>
      <c r="C594" s="13">
        <f t="shared" si="16"/>
        <v>5.1274024895999997</v>
      </c>
    </row>
    <row r="595" spans="1:3" x14ac:dyDescent="0.35">
      <c r="A595" s="1" t="s">
        <v>1421</v>
      </c>
      <c r="B595" s="1">
        <v>5.0143961399999997</v>
      </c>
      <c r="C595" s="13">
        <f t="shared" si="16"/>
        <v>5.3152599083999998</v>
      </c>
    </row>
    <row r="596" spans="1:3" x14ac:dyDescent="0.35">
      <c r="A596" s="1" t="s">
        <v>1422</v>
      </c>
      <c r="B596" s="1">
        <v>5.2645947</v>
      </c>
      <c r="C596" s="13">
        <f t="shared" si="16"/>
        <v>5.5804703819999997</v>
      </c>
    </row>
    <row r="597" spans="1:3" x14ac:dyDescent="0.35">
      <c r="A597" s="1" t="s">
        <v>1423</v>
      </c>
      <c r="B597" s="1">
        <v>5.08737072</v>
      </c>
      <c r="C597" s="13">
        <f t="shared" si="16"/>
        <v>5.3926129632000004</v>
      </c>
    </row>
    <row r="598" spans="1:3" x14ac:dyDescent="0.35">
      <c r="A598" s="1" t="s">
        <v>1424</v>
      </c>
      <c r="B598" s="1">
        <v>4.9831213200000004</v>
      </c>
      <c r="C598" s="13">
        <f t="shared" si="16"/>
        <v>5.2821085992000008</v>
      </c>
    </row>
    <row r="599" spans="1:3" x14ac:dyDescent="0.35">
      <c r="A599" s="1" t="s">
        <v>1425</v>
      </c>
      <c r="B599" s="1">
        <v>5.0665208399999999</v>
      </c>
      <c r="C599" s="13">
        <f t="shared" si="16"/>
        <v>5.3705120904000001</v>
      </c>
    </row>
    <row r="600" spans="1:3" x14ac:dyDescent="0.35">
      <c r="A600" s="1" t="s">
        <v>1426</v>
      </c>
      <c r="B600" s="1">
        <v>5.1290704800000002</v>
      </c>
      <c r="C600" s="13">
        <f t="shared" si="16"/>
        <v>5.4368147088000001</v>
      </c>
    </row>
    <row r="601" spans="1:3" x14ac:dyDescent="0.35">
      <c r="A601" s="1" t="s">
        <v>1427</v>
      </c>
      <c r="B601" s="1">
        <v>5.1499203600000003</v>
      </c>
      <c r="C601" s="13">
        <f t="shared" si="16"/>
        <v>5.4589155816000003</v>
      </c>
    </row>
    <row r="602" spans="1:3" x14ac:dyDescent="0.35">
      <c r="A602" s="1" t="s">
        <v>1428</v>
      </c>
      <c r="B602" s="1">
        <v>5.1499203600000003</v>
      </c>
      <c r="C602" s="13">
        <f t="shared" si="16"/>
        <v>5.4589155816000003</v>
      </c>
    </row>
    <row r="603" spans="1:3" x14ac:dyDescent="0.35">
      <c r="A603" s="1" t="s">
        <v>1429</v>
      </c>
      <c r="B603" s="1">
        <v>5.0560958999999999</v>
      </c>
      <c r="C603" s="13">
        <f t="shared" si="16"/>
        <v>5.3594616539999995</v>
      </c>
    </row>
    <row r="604" spans="1:3" x14ac:dyDescent="0.35">
      <c r="A604" s="1" t="s">
        <v>1430</v>
      </c>
      <c r="B604" s="1">
        <v>5.0248210799999997</v>
      </c>
      <c r="C604" s="13">
        <f t="shared" si="16"/>
        <v>5.3263103447999995</v>
      </c>
    </row>
    <row r="605" spans="1:3" x14ac:dyDescent="0.35">
      <c r="A605" s="1" t="s">
        <v>1431</v>
      </c>
      <c r="B605" s="1">
        <v>4.9414215600000002</v>
      </c>
      <c r="C605" s="13">
        <f t="shared" si="16"/>
        <v>5.2379068536000002</v>
      </c>
    </row>
    <row r="606" spans="1:3" x14ac:dyDescent="0.35">
      <c r="A606" s="1" t="s">
        <v>1432</v>
      </c>
      <c r="B606" s="1">
        <v>4.7537726400000002</v>
      </c>
      <c r="C606" s="13">
        <f t="shared" si="16"/>
        <v>5.0389989984000003</v>
      </c>
    </row>
    <row r="607" spans="1:3" x14ac:dyDescent="0.35">
      <c r="A607" s="1" t="s">
        <v>1433</v>
      </c>
      <c r="B607" s="1">
        <v>4.8267472199999997</v>
      </c>
      <c r="C607" s="13">
        <f t="shared" si="16"/>
        <v>5.1163520532</v>
      </c>
    </row>
    <row r="608" spans="1:3" x14ac:dyDescent="0.35">
      <c r="A608" s="1" t="s">
        <v>1434</v>
      </c>
      <c r="B608" s="1">
        <v>4.6807980599999999</v>
      </c>
      <c r="C608" s="13">
        <f t="shared" si="16"/>
        <v>4.9616459435999998</v>
      </c>
    </row>
    <row r="609" spans="1:3" x14ac:dyDescent="0.35">
      <c r="A609" s="1" t="s">
        <v>1435</v>
      </c>
      <c r="B609" s="1">
        <v>4.7954724000000004</v>
      </c>
      <c r="C609" s="13">
        <f t="shared" si="16"/>
        <v>5.0832007440000009</v>
      </c>
    </row>
    <row r="610" spans="1:3" x14ac:dyDescent="0.35">
      <c r="A610" s="1" t="s">
        <v>1436</v>
      </c>
      <c r="B610" s="1">
        <v>4.7329227600000001</v>
      </c>
      <c r="C610" s="13">
        <f t="shared" si="16"/>
        <v>5.0168981256</v>
      </c>
    </row>
    <row r="611" spans="1:3" x14ac:dyDescent="0.35">
      <c r="A611" s="1" t="s">
        <v>1437</v>
      </c>
      <c r="B611" s="1">
        <v>4.7537726400000002</v>
      </c>
      <c r="C611" s="13">
        <f t="shared" si="16"/>
        <v>5.0389989984000003</v>
      </c>
    </row>
    <row r="612" spans="1:3" x14ac:dyDescent="0.35">
      <c r="A612" s="1" t="s">
        <v>1438</v>
      </c>
      <c r="B612" s="1">
        <v>4.7537726400000002</v>
      </c>
      <c r="C612" s="13">
        <f t="shared" si="16"/>
        <v>5.0389989984000003</v>
      </c>
    </row>
    <row r="613" spans="1:3" x14ac:dyDescent="0.35">
      <c r="A613" s="1" t="s">
        <v>1439</v>
      </c>
      <c r="B613" s="1">
        <v>4.6286733599999996</v>
      </c>
      <c r="C613" s="13">
        <f t="shared" si="16"/>
        <v>4.9063937615999995</v>
      </c>
    </row>
    <row r="614" spans="1:3" x14ac:dyDescent="0.35">
      <c r="A614" s="1" t="s">
        <v>1440</v>
      </c>
      <c r="B614" s="1">
        <v>4.5765486600000003</v>
      </c>
      <c r="C614" s="13">
        <f t="shared" si="16"/>
        <v>4.8511415796000001</v>
      </c>
    </row>
    <row r="615" spans="1:3" x14ac:dyDescent="0.35">
      <c r="A615" s="1" t="s">
        <v>1441</v>
      </c>
      <c r="B615" s="1">
        <v>4.70164794</v>
      </c>
      <c r="C615" s="13">
        <f t="shared" si="16"/>
        <v>4.9837468164000001</v>
      </c>
    </row>
    <row r="616" spans="1:3" x14ac:dyDescent="0.35">
      <c r="A616" s="1" t="s">
        <v>1442</v>
      </c>
      <c r="B616" s="1">
        <v>4.7641975800000003</v>
      </c>
      <c r="C616" s="13">
        <f t="shared" si="16"/>
        <v>5.0500494348</v>
      </c>
    </row>
    <row r="617" spans="1:3" x14ac:dyDescent="0.35">
      <c r="A617" s="1" t="s">
        <v>1443</v>
      </c>
      <c r="B617" s="1">
        <v>4.6078234800000004</v>
      </c>
      <c r="C617" s="13">
        <f t="shared" si="16"/>
        <v>4.8842928888000001</v>
      </c>
    </row>
    <row r="618" spans="1:3" x14ac:dyDescent="0.35">
      <c r="A618" s="1" t="s">
        <v>1444</v>
      </c>
      <c r="B618" s="1">
        <v>4.70164794</v>
      </c>
      <c r="C618" s="13">
        <f t="shared" si="16"/>
        <v>4.9837468164000001</v>
      </c>
    </row>
    <row r="619" spans="1:3" x14ac:dyDescent="0.35">
      <c r="A619" s="1" t="s">
        <v>1445</v>
      </c>
      <c r="B619" s="1">
        <v>4.6390982999999997</v>
      </c>
      <c r="C619" s="13">
        <f t="shared" si="16"/>
        <v>4.9174441980000001</v>
      </c>
    </row>
    <row r="620" spans="1:3" x14ac:dyDescent="0.35">
      <c r="A620" s="1" t="s">
        <v>1446</v>
      </c>
      <c r="B620" s="1">
        <v>4.52442396</v>
      </c>
      <c r="C620" s="13">
        <f t="shared" si="16"/>
        <v>4.7958893975999999</v>
      </c>
    </row>
    <row r="621" spans="1:3" x14ac:dyDescent="0.35">
      <c r="A621" s="1" t="s">
        <v>1447</v>
      </c>
      <c r="B621" s="1">
        <v>4.6390982999999997</v>
      </c>
      <c r="C621" s="13">
        <f t="shared" si="16"/>
        <v>4.9174441980000001</v>
      </c>
    </row>
    <row r="622" spans="1:3" x14ac:dyDescent="0.35">
      <c r="A622" s="1" t="s">
        <v>1448</v>
      </c>
      <c r="B622" s="1">
        <v>4.5661237200000002</v>
      </c>
      <c r="C622" s="13">
        <f t="shared" si="16"/>
        <v>4.8400911432000004</v>
      </c>
    </row>
    <row r="623" spans="1:3" x14ac:dyDescent="0.35">
      <c r="A623" s="1" t="s">
        <v>1449</v>
      </c>
      <c r="B623" s="1">
        <v>4.7224978200000001</v>
      </c>
      <c r="C623" s="13">
        <f t="shared" si="16"/>
        <v>5.0058476892000003</v>
      </c>
    </row>
    <row r="624" spans="1:3" x14ac:dyDescent="0.35">
      <c r="A624" s="1" t="s">
        <v>1450</v>
      </c>
      <c r="B624" s="1">
        <v>4.7641975800000003</v>
      </c>
      <c r="C624" s="13">
        <f t="shared" si="16"/>
        <v>5.0500494348</v>
      </c>
    </row>
    <row r="625" spans="1:3" x14ac:dyDescent="0.35">
      <c r="A625" s="1" t="s">
        <v>1451</v>
      </c>
      <c r="B625" s="1">
        <v>4.9622714400000003</v>
      </c>
      <c r="C625" s="13">
        <f t="shared" si="16"/>
        <v>5.2600077264000005</v>
      </c>
    </row>
    <row r="626" spans="1:3" x14ac:dyDescent="0.35">
      <c r="A626" s="1" t="s">
        <v>1452</v>
      </c>
      <c r="B626" s="1">
        <v>5.0560958999999999</v>
      </c>
      <c r="C626" s="13">
        <f t="shared" si="16"/>
        <v>5.3594616539999995</v>
      </c>
    </row>
    <row r="627" spans="1:3" x14ac:dyDescent="0.35">
      <c r="A627" s="1" t="s">
        <v>1453</v>
      </c>
      <c r="B627" s="1">
        <v>5.1082206000000001</v>
      </c>
      <c r="C627" s="13">
        <f t="shared" si="16"/>
        <v>5.4147138359999998</v>
      </c>
    </row>
    <row r="628" spans="1:3" x14ac:dyDescent="0.35">
      <c r="A628" s="1" t="s">
        <v>1454</v>
      </c>
      <c r="B628" s="1">
        <v>4.9518465000000003</v>
      </c>
      <c r="C628" s="13">
        <f t="shared" si="16"/>
        <v>5.2489572899999999</v>
      </c>
    </row>
    <row r="629" spans="1:3" x14ac:dyDescent="0.35">
      <c r="A629" s="1" t="s">
        <v>1455</v>
      </c>
      <c r="B629" s="1">
        <v>5.1186455400000002</v>
      </c>
      <c r="C629" s="13">
        <f t="shared" si="16"/>
        <v>5.4257642724000004</v>
      </c>
    </row>
    <row r="630" spans="1:3" x14ac:dyDescent="0.35">
      <c r="A630" s="1" t="s">
        <v>1456</v>
      </c>
      <c r="B630" s="1">
        <v>5.1916201199999996</v>
      </c>
      <c r="C630" s="13">
        <f t="shared" si="16"/>
        <v>5.5031173272</v>
      </c>
    </row>
    <row r="631" spans="1:3" x14ac:dyDescent="0.35">
      <c r="A631" s="1" t="s">
        <v>1457</v>
      </c>
      <c r="B631" s="1">
        <v>5.4105438599999998</v>
      </c>
      <c r="C631" s="13">
        <f t="shared" si="16"/>
        <v>5.7351764915999999</v>
      </c>
    </row>
    <row r="632" spans="1:3" x14ac:dyDescent="0.35">
      <c r="A632" s="1" t="s">
        <v>1458</v>
      </c>
      <c r="B632" s="1">
        <v>5.3896939799999997</v>
      </c>
      <c r="C632" s="13">
        <f t="shared" si="16"/>
        <v>5.7130756187999996</v>
      </c>
    </row>
    <row r="633" spans="1:3" x14ac:dyDescent="0.35">
      <c r="A633" s="1" t="s">
        <v>1459</v>
      </c>
      <c r="B633" s="1">
        <v>5.3584191600000004</v>
      </c>
      <c r="C633" s="13">
        <f t="shared" si="16"/>
        <v>5.6799243096000005</v>
      </c>
    </row>
    <row r="634" spans="1:3" x14ac:dyDescent="0.35">
      <c r="A634" s="1" t="s">
        <v>1460</v>
      </c>
      <c r="B634" s="1">
        <v>5.1916201199999996</v>
      </c>
      <c r="C634" s="13">
        <f t="shared" si="16"/>
        <v>5.5031173272</v>
      </c>
    </row>
    <row r="635" spans="1:3" x14ac:dyDescent="0.35">
      <c r="A635" s="1" t="s">
        <v>1461</v>
      </c>
      <c r="B635" s="1">
        <v>5.2958695200000001</v>
      </c>
      <c r="C635" s="13">
        <f t="shared" si="16"/>
        <v>5.6136216912000005</v>
      </c>
    </row>
    <row r="636" spans="1:3" x14ac:dyDescent="0.35">
      <c r="A636" s="1" t="s">
        <v>1462</v>
      </c>
      <c r="B636" s="1">
        <v>5.3792690399999996</v>
      </c>
      <c r="C636" s="13">
        <f t="shared" si="16"/>
        <v>5.7020251823999999</v>
      </c>
    </row>
    <row r="637" spans="1:3" x14ac:dyDescent="0.35">
      <c r="A637" s="1" t="s">
        <v>1463</v>
      </c>
      <c r="B637" s="1">
        <v>5.3896939799999997</v>
      </c>
      <c r="C637" s="13">
        <f t="shared" si="16"/>
        <v>5.7130756187999996</v>
      </c>
    </row>
    <row r="638" spans="1:3" x14ac:dyDescent="0.35">
      <c r="A638" s="1" t="s">
        <v>1464</v>
      </c>
      <c r="B638" s="1">
        <v>5.1811951799999996</v>
      </c>
      <c r="C638" s="13">
        <f t="shared" si="16"/>
        <v>5.4920668907999994</v>
      </c>
    </row>
    <row r="639" spans="1:3" x14ac:dyDescent="0.35">
      <c r="A639" s="1" t="s">
        <v>1465</v>
      </c>
      <c r="B639" s="1">
        <v>5.07694578</v>
      </c>
      <c r="C639" s="13">
        <f t="shared" si="16"/>
        <v>5.3815625267999998</v>
      </c>
    </row>
    <row r="640" spans="1:3" x14ac:dyDescent="0.35">
      <c r="A640" s="1" t="s">
        <v>1466</v>
      </c>
      <c r="B640" s="1">
        <v>5.2541697599999999</v>
      </c>
      <c r="C640" s="13">
        <f t="shared" si="16"/>
        <v>5.5694199456</v>
      </c>
    </row>
    <row r="641" spans="1:3" x14ac:dyDescent="0.35">
      <c r="A641" s="1" t="s">
        <v>1467</v>
      </c>
      <c r="B641" s="1">
        <v>5.2541697599999999</v>
      </c>
      <c r="C641" s="13">
        <f t="shared" si="16"/>
        <v>5.5694199456</v>
      </c>
    </row>
    <row r="642" spans="1:3" x14ac:dyDescent="0.35">
      <c r="A642" s="1" t="s">
        <v>1468</v>
      </c>
      <c r="B642" s="1">
        <v>5.1186455400000002</v>
      </c>
      <c r="C642" s="13">
        <f t="shared" si="16"/>
        <v>5.4257642724000004</v>
      </c>
    </row>
    <row r="643" spans="1:3" x14ac:dyDescent="0.35">
      <c r="A643" s="1" t="s">
        <v>1469</v>
      </c>
      <c r="B643" s="1">
        <v>5.2124699999999997</v>
      </c>
      <c r="C643" s="13">
        <f t="shared" si="16"/>
        <v>5.5252181999999994</v>
      </c>
    </row>
    <row r="644" spans="1:3" x14ac:dyDescent="0.35">
      <c r="A644" s="1" t="s">
        <v>1470</v>
      </c>
      <c r="B644" s="1">
        <v>5.1394954200000003</v>
      </c>
      <c r="C644" s="13">
        <f t="shared" si="16"/>
        <v>5.4478651452000006</v>
      </c>
    </row>
    <row r="645" spans="1:3" x14ac:dyDescent="0.35">
      <c r="A645" s="1" t="s">
        <v>1471</v>
      </c>
      <c r="B645" s="1">
        <v>5.1603453000000004</v>
      </c>
      <c r="C645" s="13">
        <f t="shared" si="16"/>
        <v>5.469966018</v>
      </c>
    </row>
    <row r="646" spans="1:3" x14ac:dyDescent="0.35">
      <c r="A646" s="1" t="s">
        <v>1472</v>
      </c>
      <c r="B646" s="1">
        <v>5.07694578</v>
      </c>
      <c r="C646" s="13">
        <f t="shared" si="16"/>
        <v>5.3815625267999998</v>
      </c>
    </row>
    <row r="647" spans="1:3" x14ac:dyDescent="0.35">
      <c r="A647" s="1" t="s">
        <v>1473</v>
      </c>
      <c r="B647" s="1">
        <v>5.1290704800000002</v>
      </c>
      <c r="C647" s="13">
        <f t="shared" si="16"/>
        <v>5.4368147088000001</v>
      </c>
    </row>
    <row r="648" spans="1:3" x14ac:dyDescent="0.35">
      <c r="A648" s="1" t="s">
        <v>1474</v>
      </c>
      <c r="B648" s="1">
        <v>5.1499203600000003</v>
      </c>
      <c r="C648" s="13">
        <f t="shared" si="16"/>
        <v>5.4589155816000003</v>
      </c>
    </row>
    <row r="649" spans="1:3" x14ac:dyDescent="0.35">
      <c r="A649" s="1" t="s">
        <v>1475</v>
      </c>
      <c r="B649" s="1">
        <v>5.07694578</v>
      </c>
      <c r="C649" s="13">
        <f t="shared" si="16"/>
        <v>5.3815625267999998</v>
      </c>
    </row>
    <row r="650" spans="1:3" x14ac:dyDescent="0.35">
      <c r="A650" s="1" t="s">
        <v>1476</v>
      </c>
      <c r="B650" s="1">
        <v>5.0665208399999999</v>
      </c>
      <c r="C650" s="13">
        <f t="shared" si="16"/>
        <v>5.3705120904000001</v>
      </c>
    </row>
    <row r="651" spans="1:3" x14ac:dyDescent="0.35">
      <c r="A651" s="1" t="s">
        <v>1477</v>
      </c>
      <c r="B651" s="1">
        <v>5.0665208399999999</v>
      </c>
      <c r="C651" s="13">
        <f t="shared" si="16"/>
        <v>5.3705120904000001</v>
      </c>
    </row>
    <row r="652" spans="1:3" x14ac:dyDescent="0.35">
      <c r="A652" s="1" t="s">
        <v>1478</v>
      </c>
      <c r="B652" s="1">
        <v>4.9726963800000004</v>
      </c>
      <c r="C652" s="13">
        <f t="shared" si="16"/>
        <v>5.2710581628000002</v>
      </c>
    </row>
    <row r="653" spans="1:3" x14ac:dyDescent="0.35">
      <c r="A653" s="1" t="s">
        <v>1479</v>
      </c>
      <c r="B653" s="1">
        <v>5.1394954200000003</v>
      </c>
      <c r="C653" s="13">
        <f t="shared" si="16"/>
        <v>5.4478651452000006</v>
      </c>
    </row>
    <row r="654" spans="1:3" x14ac:dyDescent="0.35">
      <c r="A654" s="1" t="s">
        <v>1480</v>
      </c>
      <c r="B654" s="1">
        <v>5.1394954200000003</v>
      </c>
      <c r="C654" s="13">
        <f t="shared" si="16"/>
        <v>5.4478651452000006</v>
      </c>
    </row>
    <row r="655" spans="1:3" x14ac:dyDescent="0.35">
      <c r="A655" s="1" t="s">
        <v>1481</v>
      </c>
      <c r="B655" s="1">
        <v>5.27501964</v>
      </c>
      <c r="C655" s="13">
        <f t="shared" si="16"/>
        <v>5.5915208184000003</v>
      </c>
    </row>
    <row r="656" spans="1:3" x14ac:dyDescent="0.35">
      <c r="A656" s="1" t="s">
        <v>1482</v>
      </c>
      <c r="B656" s="1">
        <v>5.2333198799999998</v>
      </c>
      <c r="C656" s="13">
        <f t="shared" si="16"/>
        <v>5.5473190727999997</v>
      </c>
    </row>
    <row r="657" spans="1:3" x14ac:dyDescent="0.35">
      <c r="A657" s="1" t="s">
        <v>1483</v>
      </c>
      <c r="B657" s="1">
        <v>5.3479942200000004</v>
      </c>
      <c r="C657" s="13">
        <f t="shared" ref="C657:C720" si="17">B657+(B657*$F$14)</f>
        <v>5.6688738732000008</v>
      </c>
    </row>
    <row r="658" spans="1:3" x14ac:dyDescent="0.35">
      <c r="A658" s="1" t="s">
        <v>1484</v>
      </c>
      <c r="B658" s="1">
        <v>5.3271443400000003</v>
      </c>
      <c r="C658" s="13">
        <f t="shared" si="17"/>
        <v>5.6467730004000005</v>
      </c>
    </row>
    <row r="659" spans="1:3" x14ac:dyDescent="0.35">
      <c r="A659" s="1" t="s">
        <v>1485</v>
      </c>
      <c r="B659" s="1">
        <v>5.2541697599999999</v>
      </c>
      <c r="C659" s="13">
        <f t="shared" si="17"/>
        <v>5.5694199456</v>
      </c>
    </row>
    <row r="660" spans="1:3" x14ac:dyDescent="0.35">
      <c r="A660" s="1" t="s">
        <v>1486</v>
      </c>
      <c r="B660" s="1">
        <v>5.45224362</v>
      </c>
      <c r="C660" s="13">
        <f t="shared" si="17"/>
        <v>5.7793782371999995</v>
      </c>
    </row>
    <row r="661" spans="1:3" x14ac:dyDescent="0.35">
      <c r="A661" s="1" t="s">
        <v>1487</v>
      </c>
      <c r="B661" s="1">
        <v>5.5564930199999996</v>
      </c>
      <c r="C661" s="13">
        <f t="shared" si="17"/>
        <v>5.8898826011999992</v>
      </c>
    </row>
    <row r="662" spans="1:3" x14ac:dyDescent="0.35">
      <c r="A662" s="1" t="s">
        <v>1488</v>
      </c>
      <c r="B662" s="1">
        <v>5.6190426599999999</v>
      </c>
      <c r="C662" s="13">
        <f t="shared" si="17"/>
        <v>5.9561852196</v>
      </c>
    </row>
    <row r="663" spans="1:3" x14ac:dyDescent="0.35">
      <c r="A663" s="1" t="s">
        <v>1489</v>
      </c>
      <c r="B663" s="1">
        <v>5.5460680800000004</v>
      </c>
      <c r="C663" s="13">
        <f t="shared" si="17"/>
        <v>5.8788321648000004</v>
      </c>
    </row>
    <row r="664" spans="1:3" x14ac:dyDescent="0.35">
      <c r="A664" s="1" t="s">
        <v>1490</v>
      </c>
      <c r="B664" s="1">
        <v>5.7024421800000002</v>
      </c>
      <c r="C664" s="13">
        <f t="shared" si="17"/>
        <v>6.0445887108000003</v>
      </c>
    </row>
    <row r="665" spans="1:3" x14ac:dyDescent="0.35">
      <c r="A665" s="1" t="s">
        <v>1491</v>
      </c>
      <c r="B665" s="1">
        <v>5.5773428999999997</v>
      </c>
      <c r="C665" s="13">
        <f t="shared" si="17"/>
        <v>5.9119834739999995</v>
      </c>
    </row>
    <row r="666" spans="1:3" x14ac:dyDescent="0.35">
      <c r="A666" s="1" t="s">
        <v>1492</v>
      </c>
      <c r="B666" s="1">
        <v>5.63989254</v>
      </c>
      <c r="C666" s="13">
        <f t="shared" si="17"/>
        <v>5.9782860924000003</v>
      </c>
    </row>
    <row r="667" spans="1:3" x14ac:dyDescent="0.35">
      <c r="A667" s="1" t="s">
        <v>1493</v>
      </c>
      <c r="B667" s="1">
        <v>5.6607424200000001</v>
      </c>
      <c r="C667" s="13">
        <f t="shared" si="17"/>
        <v>6.0003869651999997</v>
      </c>
    </row>
    <row r="668" spans="1:3" x14ac:dyDescent="0.35">
      <c r="A668" s="1" t="s">
        <v>1494</v>
      </c>
      <c r="B668" s="1">
        <v>5.6815923000000002</v>
      </c>
      <c r="C668" s="13">
        <f t="shared" si="17"/>
        <v>6.022487838</v>
      </c>
    </row>
    <row r="669" spans="1:3" x14ac:dyDescent="0.35">
      <c r="A669" s="1" t="s">
        <v>1495</v>
      </c>
      <c r="B669" s="1">
        <v>5.6086177199999998</v>
      </c>
      <c r="C669" s="13">
        <f t="shared" si="17"/>
        <v>5.9451347831999994</v>
      </c>
    </row>
    <row r="670" spans="1:3" x14ac:dyDescent="0.35">
      <c r="A670" s="1" t="s">
        <v>1496</v>
      </c>
      <c r="B670" s="1">
        <v>5.5147932600000003</v>
      </c>
      <c r="C670" s="13">
        <f t="shared" si="17"/>
        <v>5.8456808556000004</v>
      </c>
    </row>
    <row r="671" spans="1:3" x14ac:dyDescent="0.35">
      <c r="A671" s="1" t="s">
        <v>1497</v>
      </c>
      <c r="B671" s="1">
        <v>5.2958695200000001</v>
      </c>
      <c r="C671" s="13">
        <f t="shared" si="17"/>
        <v>5.6136216912000005</v>
      </c>
    </row>
    <row r="672" spans="1:3" x14ac:dyDescent="0.35">
      <c r="A672" s="1" t="s">
        <v>1498</v>
      </c>
      <c r="B672" s="1">
        <v>5.3479942200000004</v>
      </c>
      <c r="C672" s="13">
        <f t="shared" si="17"/>
        <v>5.6688738732000008</v>
      </c>
    </row>
    <row r="673" spans="1:3" x14ac:dyDescent="0.35">
      <c r="A673" s="1" t="s">
        <v>1499</v>
      </c>
      <c r="B673" s="1">
        <v>5.3688440999999996</v>
      </c>
      <c r="C673" s="13">
        <f t="shared" si="17"/>
        <v>5.6909747459999993</v>
      </c>
    </row>
    <row r="674" spans="1:3" x14ac:dyDescent="0.35">
      <c r="A674" s="1" t="s">
        <v>1500</v>
      </c>
      <c r="B674" s="1">
        <v>5.46266856</v>
      </c>
      <c r="C674" s="13">
        <f t="shared" si="17"/>
        <v>5.7904286736000001</v>
      </c>
    </row>
    <row r="675" spans="1:3" x14ac:dyDescent="0.35">
      <c r="A675" s="1" t="s">
        <v>1501</v>
      </c>
      <c r="B675" s="1">
        <v>5.3479942200000004</v>
      </c>
      <c r="C675" s="13">
        <f t="shared" si="17"/>
        <v>5.6688738732000008</v>
      </c>
    </row>
    <row r="676" spans="1:3" x14ac:dyDescent="0.35">
      <c r="A676" s="1" t="s">
        <v>1502</v>
      </c>
      <c r="B676" s="1">
        <v>5.3896939799999997</v>
      </c>
      <c r="C676" s="13">
        <f t="shared" si="17"/>
        <v>5.7130756187999996</v>
      </c>
    </row>
    <row r="677" spans="1:3" x14ac:dyDescent="0.35">
      <c r="A677" s="1" t="s">
        <v>1503</v>
      </c>
      <c r="B677" s="1">
        <v>5.4418186799999999</v>
      </c>
      <c r="C677" s="13">
        <f t="shared" si="17"/>
        <v>5.7683278007999998</v>
      </c>
    </row>
    <row r="678" spans="1:3" x14ac:dyDescent="0.35">
      <c r="A678" s="1" t="s">
        <v>1504</v>
      </c>
      <c r="B678" s="1">
        <v>5.5147932600000003</v>
      </c>
      <c r="C678" s="13">
        <f t="shared" si="17"/>
        <v>5.8456808556000004</v>
      </c>
    </row>
    <row r="679" spans="1:3" x14ac:dyDescent="0.35">
      <c r="A679" s="1" t="s">
        <v>1505</v>
      </c>
      <c r="B679" s="1">
        <v>5.65031748</v>
      </c>
      <c r="C679" s="13">
        <f t="shared" si="17"/>
        <v>5.9893365288</v>
      </c>
    </row>
    <row r="680" spans="1:3" x14ac:dyDescent="0.35">
      <c r="A680" s="1" t="s">
        <v>1506</v>
      </c>
      <c r="B680" s="1">
        <v>5.65031748</v>
      </c>
      <c r="C680" s="13">
        <f t="shared" si="17"/>
        <v>5.9893365288</v>
      </c>
    </row>
    <row r="681" spans="1:3" x14ac:dyDescent="0.35">
      <c r="A681" s="1" t="s">
        <v>1507</v>
      </c>
      <c r="B681" s="1">
        <v>5.5669179599999996</v>
      </c>
      <c r="C681" s="13">
        <f t="shared" si="17"/>
        <v>5.9009330375999998</v>
      </c>
    </row>
    <row r="682" spans="1:3" x14ac:dyDescent="0.35">
      <c r="A682" s="1" t="s">
        <v>1508</v>
      </c>
      <c r="B682" s="1">
        <v>5.4835184400000001</v>
      </c>
      <c r="C682" s="13">
        <f t="shared" si="17"/>
        <v>5.8125295464000004</v>
      </c>
    </row>
    <row r="683" spans="1:3" x14ac:dyDescent="0.35">
      <c r="A683" s="1" t="s">
        <v>1509</v>
      </c>
      <c r="B683" s="1">
        <v>5.4835184400000001</v>
      </c>
      <c r="C683" s="13">
        <f t="shared" si="17"/>
        <v>5.8125295464000004</v>
      </c>
    </row>
    <row r="684" spans="1:3" x14ac:dyDescent="0.35">
      <c r="A684" s="1" t="s">
        <v>1510</v>
      </c>
      <c r="B684" s="1">
        <v>5.5877678399999997</v>
      </c>
      <c r="C684" s="13">
        <f t="shared" si="17"/>
        <v>5.9230339104</v>
      </c>
    </row>
    <row r="685" spans="1:3" x14ac:dyDescent="0.35">
      <c r="A685" s="1" t="s">
        <v>1511</v>
      </c>
      <c r="B685" s="1">
        <v>5.5877678399999997</v>
      </c>
      <c r="C685" s="13">
        <f t="shared" si="17"/>
        <v>5.9230339104</v>
      </c>
    </row>
    <row r="686" spans="1:3" x14ac:dyDescent="0.35">
      <c r="A686" s="1" t="s">
        <v>1512</v>
      </c>
      <c r="B686" s="1">
        <v>5.6086177199999998</v>
      </c>
      <c r="C686" s="13">
        <f t="shared" si="17"/>
        <v>5.9451347831999994</v>
      </c>
    </row>
    <row r="687" spans="1:3" x14ac:dyDescent="0.35">
      <c r="A687" s="1" t="s">
        <v>1513</v>
      </c>
      <c r="B687" s="1">
        <v>5.7441419399999996</v>
      </c>
      <c r="C687" s="13">
        <f t="shared" si="17"/>
        <v>6.0887904563999999</v>
      </c>
    </row>
    <row r="688" spans="1:3" x14ac:dyDescent="0.35">
      <c r="A688" s="1" t="s">
        <v>1514</v>
      </c>
      <c r="B688" s="1">
        <v>5.7545668799999996</v>
      </c>
      <c r="C688" s="13">
        <f t="shared" si="17"/>
        <v>6.0998408927999996</v>
      </c>
    </row>
    <row r="689" spans="1:3" x14ac:dyDescent="0.35">
      <c r="A689" s="1" t="s">
        <v>1515</v>
      </c>
      <c r="B689" s="1">
        <v>6.03604026</v>
      </c>
      <c r="C689" s="13">
        <f t="shared" si="17"/>
        <v>6.3982026756000003</v>
      </c>
    </row>
    <row r="690" spans="1:3" x14ac:dyDescent="0.35">
      <c r="A690" s="1" t="s">
        <v>1516</v>
      </c>
      <c r="B690" s="1">
        <v>6.0464652000000001</v>
      </c>
      <c r="C690" s="13">
        <f t="shared" si="17"/>
        <v>6.409253112</v>
      </c>
    </row>
    <row r="691" spans="1:3" x14ac:dyDescent="0.35">
      <c r="A691" s="1" t="s">
        <v>1517</v>
      </c>
      <c r="B691" s="1">
        <v>6.0568901400000001</v>
      </c>
      <c r="C691" s="13">
        <f t="shared" si="17"/>
        <v>6.4203035483999997</v>
      </c>
    </row>
    <row r="692" spans="1:3" x14ac:dyDescent="0.35">
      <c r="A692" s="1" t="s">
        <v>1518</v>
      </c>
      <c r="B692" s="1">
        <v>5.9839155599999998</v>
      </c>
      <c r="C692" s="13">
        <f t="shared" si="17"/>
        <v>6.3429504936000001</v>
      </c>
    </row>
    <row r="693" spans="1:3" x14ac:dyDescent="0.35">
      <c r="A693" s="1" t="s">
        <v>1519</v>
      </c>
      <c r="B693" s="1">
        <v>6.0151903799999999</v>
      </c>
      <c r="C693" s="13">
        <f t="shared" si="17"/>
        <v>6.3761018028000001</v>
      </c>
    </row>
    <row r="694" spans="1:3" x14ac:dyDescent="0.35">
      <c r="A694" s="1" t="s">
        <v>1520</v>
      </c>
      <c r="B694" s="1">
        <v>6.1924143599999999</v>
      </c>
      <c r="C694" s="13">
        <f t="shared" si="17"/>
        <v>6.5639592216000002</v>
      </c>
    </row>
    <row r="695" spans="1:3" x14ac:dyDescent="0.35">
      <c r="A695" s="1" t="s">
        <v>1521</v>
      </c>
      <c r="B695" s="1">
        <v>6.1924143599999999</v>
      </c>
      <c r="C695" s="13">
        <f t="shared" si="17"/>
        <v>6.5639592216000002</v>
      </c>
    </row>
    <row r="696" spans="1:3" x14ac:dyDescent="0.35">
      <c r="A696" s="1" t="s">
        <v>1522</v>
      </c>
      <c r="B696" s="1">
        <v>6.3383635199999997</v>
      </c>
      <c r="C696" s="13">
        <f t="shared" si="17"/>
        <v>6.7186653311999995</v>
      </c>
    </row>
    <row r="697" spans="1:3" x14ac:dyDescent="0.35">
      <c r="A697" s="1" t="s">
        <v>1523</v>
      </c>
      <c r="B697" s="1">
        <v>6.3487884599999997</v>
      </c>
      <c r="C697" s="13">
        <f t="shared" si="17"/>
        <v>6.7297157676000001</v>
      </c>
    </row>
    <row r="698" spans="1:3" x14ac:dyDescent="0.35">
      <c r="A698" s="1" t="s">
        <v>1524</v>
      </c>
      <c r="B698" s="1">
        <v>6.2862388200000003</v>
      </c>
      <c r="C698" s="13">
        <f t="shared" si="17"/>
        <v>6.6634131492000002</v>
      </c>
    </row>
    <row r="699" spans="1:3" x14ac:dyDescent="0.35">
      <c r="A699" s="1" t="s">
        <v>1525</v>
      </c>
      <c r="B699" s="1">
        <v>6.2758138800000003</v>
      </c>
      <c r="C699" s="13">
        <f t="shared" si="17"/>
        <v>6.6523627128000005</v>
      </c>
    </row>
    <row r="700" spans="1:3" x14ac:dyDescent="0.35">
      <c r="A700" s="1" t="s">
        <v>1526</v>
      </c>
      <c r="B700" s="1">
        <v>6.1819894199999998</v>
      </c>
      <c r="C700" s="13">
        <f t="shared" si="17"/>
        <v>6.5529087851999996</v>
      </c>
    </row>
    <row r="701" spans="1:3" x14ac:dyDescent="0.35">
      <c r="A701" s="1" t="s">
        <v>1527</v>
      </c>
      <c r="B701" s="1">
        <v>6.0673150800000002</v>
      </c>
      <c r="C701" s="13">
        <f t="shared" si="17"/>
        <v>6.4313539848000003</v>
      </c>
    </row>
    <row r="702" spans="1:3" x14ac:dyDescent="0.35">
      <c r="A702" s="1" t="s">
        <v>1528</v>
      </c>
      <c r="B702" s="1">
        <v>6.1611395399999997</v>
      </c>
      <c r="C702" s="13">
        <f t="shared" si="17"/>
        <v>6.5308079123999994</v>
      </c>
    </row>
    <row r="703" spans="1:3" x14ac:dyDescent="0.35">
      <c r="A703" s="1" t="s">
        <v>1529</v>
      </c>
      <c r="B703" s="1">
        <v>6.7657860599999999</v>
      </c>
      <c r="C703" s="13">
        <f t="shared" si="17"/>
        <v>7.1717332235999995</v>
      </c>
    </row>
    <row r="704" spans="1:3" x14ac:dyDescent="0.35">
      <c r="A704" s="1" t="s">
        <v>1530</v>
      </c>
      <c r="B704" s="1">
        <v>6.97428486</v>
      </c>
      <c r="C704" s="13">
        <f t="shared" si="17"/>
        <v>7.3927419515999997</v>
      </c>
    </row>
    <row r="705" spans="1:3" x14ac:dyDescent="0.35">
      <c r="A705" s="1" t="s">
        <v>1531</v>
      </c>
      <c r="B705" s="1">
        <v>7.1827836600000001</v>
      </c>
      <c r="C705" s="13">
        <f t="shared" si="17"/>
        <v>7.6137506795999998</v>
      </c>
    </row>
    <row r="706" spans="1:3" x14ac:dyDescent="0.35">
      <c r="A706" s="1" t="s">
        <v>1532</v>
      </c>
      <c r="B706" s="1">
        <v>7.3600076400000001</v>
      </c>
      <c r="C706" s="13">
        <f t="shared" si="17"/>
        <v>7.8016080984</v>
      </c>
    </row>
    <row r="707" spans="1:3" x14ac:dyDescent="0.35">
      <c r="A707" s="1" t="s">
        <v>1533</v>
      </c>
      <c r="B707" s="1">
        <v>7.16193378</v>
      </c>
      <c r="C707" s="13">
        <f t="shared" si="17"/>
        <v>7.5916498067999996</v>
      </c>
    </row>
    <row r="708" spans="1:3" x14ac:dyDescent="0.35">
      <c r="A708" s="1" t="s">
        <v>1534</v>
      </c>
      <c r="B708" s="1">
        <v>7.15150884</v>
      </c>
      <c r="C708" s="13">
        <f t="shared" si="17"/>
        <v>7.5805993703999999</v>
      </c>
    </row>
    <row r="709" spans="1:3" x14ac:dyDescent="0.35">
      <c r="A709" s="1" t="s">
        <v>1535</v>
      </c>
      <c r="B709" s="1">
        <v>7.3912824600000002</v>
      </c>
      <c r="C709" s="13">
        <f t="shared" si="17"/>
        <v>7.8347594076</v>
      </c>
    </row>
    <row r="710" spans="1:3" x14ac:dyDescent="0.35">
      <c r="A710" s="1" t="s">
        <v>1536</v>
      </c>
      <c r="B710" s="1">
        <v>7.3912824600000002</v>
      </c>
      <c r="C710" s="13">
        <f t="shared" si="17"/>
        <v>7.8347594076</v>
      </c>
    </row>
    <row r="711" spans="1:3" x14ac:dyDescent="0.35">
      <c r="A711" s="1" t="s">
        <v>1537</v>
      </c>
      <c r="B711" s="1">
        <v>7.2349083600000004</v>
      </c>
      <c r="C711" s="13">
        <f t="shared" si="17"/>
        <v>7.6690028616000001</v>
      </c>
    </row>
    <row r="712" spans="1:3" x14ac:dyDescent="0.35">
      <c r="A712" s="1" t="s">
        <v>1538</v>
      </c>
      <c r="B712" s="1">
        <v>7.0055596800000002</v>
      </c>
      <c r="C712" s="13">
        <f t="shared" si="17"/>
        <v>7.4258932608000006</v>
      </c>
    </row>
    <row r="713" spans="1:3" x14ac:dyDescent="0.35">
      <c r="A713" s="1" t="s">
        <v>1539</v>
      </c>
      <c r="B713" s="1">
        <v>7.3183078799999999</v>
      </c>
      <c r="C713" s="13">
        <f t="shared" si="17"/>
        <v>7.7574063527999995</v>
      </c>
    </row>
    <row r="714" spans="1:3" x14ac:dyDescent="0.35">
      <c r="A714" s="1" t="s">
        <v>1540</v>
      </c>
      <c r="B714" s="1">
        <v>7.1932086000000002</v>
      </c>
      <c r="C714" s="13">
        <f t="shared" si="17"/>
        <v>7.6248011160000004</v>
      </c>
    </row>
    <row r="715" spans="1:3" x14ac:dyDescent="0.35">
      <c r="A715" s="1" t="s">
        <v>1541</v>
      </c>
      <c r="B715" s="1">
        <v>6.8283357000000002</v>
      </c>
      <c r="C715" s="13">
        <f t="shared" si="17"/>
        <v>7.2380358420000004</v>
      </c>
    </row>
    <row r="716" spans="1:3" x14ac:dyDescent="0.35">
      <c r="A716" s="1" t="s">
        <v>1542</v>
      </c>
      <c r="B716" s="1">
        <v>6.9221601599999998</v>
      </c>
      <c r="C716" s="13">
        <f t="shared" si="17"/>
        <v>7.3374897695999994</v>
      </c>
    </row>
    <row r="717" spans="1:3" x14ac:dyDescent="0.35">
      <c r="A717" s="1" t="s">
        <v>1543</v>
      </c>
      <c r="B717" s="1">
        <v>7.5893563200000003</v>
      </c>
      <c r="C717" s="13">
        <f t="shared" si="17"/>
        <v>8.0447176991999996</v>
      </c>
    </row>
    <row r="718" spans="1:3" x14ac:dyDescent="0.35">
      <c r="A718" s="1" t="s">
        <v>1544</v>
      </c>
      <c r="B718" s="1">
        <v>7.2766081199999997</v>
      </c>
      <c r="C718" s="13">
        <f t="shared" si="17"/>
        <v>7.7132046071999998</v>
      </c>
    </row>
    <row r="719" spans="1:3" x14ac:dyDescent="0.35">
      <c r="A719" s="1" t="s">
        <v>1545</v>
      </c>
      <c r="B719" s="1">
        <v>7.2244834200000003</v>
      </c>
      <c r="C719" s="13">
        <f t="shared" si="17"/>
        <v>7.6579524252000004</v>
      </c>
    </row>
    <row r="720" spans="1:3" x14ac:dyDescent="0.35">
      <c r="A720" s="1" t="s">
        <v>1546</v>
      </c>
      <c r="B720" s="1">
        <v>7.2557582399999996</v>
      </c>
      <c r="C720" s="13">
        <f t="shared" si="17"/>
        <v>7.6911037343999995</v>
      </c>
    </row>
    <row r="721" spans="1:3" x14ac:dyDescent="0.35">
      <c r="A721" s="1" t="s">
        <v>1547</v>
      </c>
      <c r="B721" s="1">
        <v>7.3704325800000001</v>
      </c>
      <c r="C721" s="13">
        <f t="shared" ref="C721:C784" si="18">B721+(B721*$F$14)</f>
        <v>7.8126585347999997</v>
      </c>
    </row>
    <row r="722" spans="1:3" x14ac:dyDescent="0.35">
      <c r="A722" s="1" t="s">
        <v>1548</v>
      </c>
      <c r="B722" s="1">
        <v>7.2349083600000004</v>
      </c>
      <c r="C722" s="13">
        <f t="shared" si="18"/>
        <v>7.6690028616000001</v>
      </c>
    </row>
    <row r="723" spans="1:3" x14ac:dyDescent="0.35">
      <c r="A723" s="1" t="s">
        <v>1549</v>
      </c>
      <c r="B723" s="1">
        <v>7.2974579999999998</v>
      </c>
      <c r="C723" s="13">
        <f t="shared" si="18"/>
        <v>7.7353054800000001</v>
      </c>
    </row>
    <row r="724" spans="1:3" x14ac:dyDescent="0.35">
      <c r="A724" s="1" t="s">
        <v>1550</v>
      </c>
      <c r="B724" s="1">
        <v>7.1932086000000002</v>
      </c>
      <c r="C724" s="13">
        <f t="shared" si="18"/>
        <v>7.6248011160000004</v>
      </c>
    </row>
    <row r="725" spans="1:3" x14ac:dyDescent="0.35">
      <c r="A725" s="1" t="s">
        <v>1551</v>
      </c>
      <c r="B725" s="1">
        <v>7.1827836600000001</v>
      </c>
      <c r="C725" s="13">
        <f t="shared" si="18"/>
        <v>7.6137506795999998</v>
      </c>
    </row>
    <row r="726" spans="1:3" x14ac:dyDescent="0.35">
      <c r="A726" s="1" t="s">
        <v>1552</v>
      </c>
      <c r="B726" s="1">
        <v>7.2974579999999998</v>
      </c>
      <c r="C726" s="13">
        <f t="shared" si="18"/>
        <v>7.7353054800000001</v>
      </c>
    </row>
    <row r="727" spans="1:3" x14ac:dyDescent="0.35">
      <c r="A727" s="1" t="s">
        <v>1553</v>
      </c>
      <c r="B727" s="1">
        <v>7.2557582399999996</v>
      </c>
      <c r="C727" s="13">
        <f t="shared" si="18"/>
        <v>7.6911037343999995</v>
      </c>
    </row>
    <row r="728" spans="1:3" x14ac:dyDescent="0.35">
      <c r="A728" s="1" t="s">
        <v>1554</v>
      </c>
      <c r="B728" s="1">
        <v>7.7040306599999999</v>
      </c>
      <c r="C728" s="13">
        <f t="shared" si="18"/>
        <v>8.1662724995999998</v>
      </c>
    </row>
    <row r="729" spans="1:3" x14ac:dyDescent="0.35">
      <c r="A729" s="1" t="s">
        <v>1555</v>
      </c>
      <c r="B729" s="1">
        <v>7.6936057199999999</v>
      </c>
      <c r="C729" s="13">
        <f t="shared" si="18"/>
        <v>8.1552220632000001</v>
      </c>
    </row>
    <row r="730" spans="1:3" x14ac:dyDescent="0.35">
      <c r="A730" s="1" t="s">
        <v>1556</v>
      </c>
      <c r="B730" s="1">
        <v>7.72488054</v>
      </c>
      <c r="C730" s="13">
        <f t="shared" si="18"/>
        <v>8.1883733723999992</v>
      </c>
    </row>
    <row r="731" spans="1:3" x14ac:dyDescent="0.35">
      <c r="A731" s="1" t="s">
        <v>1557</v>
      </c>
      <c r="B731" s="1">
        <v>7.6310560799999996</v>
      </c>
      <c r="C731" s="13">
        <f t="shared" si="18"/>
        <v>8.0889194448000001</v>
      </c>
    </row>
    <row r="732" spans="1:3" x14ac:dyDescent="0.35">
      <c r="A732" s="1" t="s">
        <v>1558</v>
      </c>
      <c r="B732" s="1">
        <v>7.6727558399999998</v>
      </c>
      <c r="C732" s="13">
        <f t="shared" si="18"/>
        <v>8.1331211903999989</v>
      </c>
    </row>
    <row r="733" spans="1:3" x14ac:dyDescent="0.35">
      <c r="A733" s="1" t="s">
        <v>1559</v>
      </c>
      <c r="B733" s="1">
        <v>7.7353054800000001</v>
      </c>
      <c r="C733" s="13">
        <f t="shared" si="18"/>
        <v>8.1994238088000007</v>
      </c>
    </row>
    <row r="734" spans="1:3" x14ac:dyDescent="0.35">
      <c r="A734" s="1" t="s">
        <v>1560</v>
      </c>
      <c r="B734" s="1">
        <v>8.1418781399999993</v>
      </c>
      <c r="C734" s="13">
        <f t="shared" si="18"/>
        <v>8.6303908283999995</v>
      </c>
    </row>
    <row r="735" spans="1:3" x14ac:dyDescent="0.35">
      <c r="A735" s="1" t="s">
        <v>1561</v>
      </c>
      <c r="B735" s="1">
        <v>7.9750791000000003</v>
      </c>
      <c r="C735" s="13">
        <f t="shared" si="18"/>
        <v>8.4535838460000008</v>
      </c>
    </row>
    <row r="736" spans="1:3" x14ac:dyDescent="0.35">
      <c r="A736" s="1" t="s">
        <v>1562</v>
      </c>
      <c r="B736" s="1">
        <v>7.8916795799999999</v>
      </c>
      <c r="C736" s="13">
        <f t="shared" si="18"/>
        <v>8.3651803547999997</v>
      </c>
    </row>
    <row r="737" spans="1:3" x14ac:dyDescent="0.35">
      <c r="A737" s="1" t="s">
        <v>1563</v>
      </c>
      <c r="B737" s="1">
        <v>7.7561553600000002</v>
      </c>
      <c r="C737" s="13">
        <f t="shared" si="18"/>
        <v>8.2215246816000001</v>
      </c>
    </row>
    <row r="738" spans="1:3" x14ac:dyDescent="0.35">
      <c r="A738" s="1" t="s">
        <v>1564</v>
      </c>
      <c r="B738" s="1">
        <v>7.7874301800000003</v>
      </c>
      <c r="C738" s="13">
        <f t="shared" si="18"/>
        <v>8.2546759908000009</v>
      </c>
    </row>
    <row r="739" spans="1:3" x14ac:dyDescent="0.35">
      <c r="A739" s="1" t="s">
        <v>1565</v>
      </c>
      <c r="B739" s="1">
        <v>7.7144556</v>
      </c>
      <c r="C739" s="13">
        <f t="shared" si="18"/>
        <v>8.1773229359999995</v>
      </c>
    </row>
    <row r="740" spans="1:3" x14ac:dyDescent="0.35">
      <c r="A740" s="1" t="s">
        <v>1566</v>
      </c>
      <c r="B740" s="1">
        <v>7.5059567999999999</v>
      </c>
      <c r="C740" s="13">
        <f t="shared" si="18"/>
        <v>7.9563142080000002</v>
      </c>
    </row>
    <row r="741" spans="1:3" x14ac:dyDescent="0.35">
      <c r="A741" s="1" t="s">
        <v>1567</v>
      </c>
      <c r="B741" s="1">
        <v>7.4746819799999997</v>
      </c>
      <c r="C741" s="13">
        <f t="shared" si="18"/>
        <v>7.9231628987999994</v>
      </c>
    </row>
    <row r="742" spans="1:3" x14ac:dyDescent="0.35">
      <c r="A742" s="1" t="s">
        <v>1568</v>
      </c>
      <c r="B742" s="1">
        <v>7.4434071599999996</v>
      </c>
      <c r="C742" s="13">
        <f t="shared" si="18"/>
        <v>7.8900115895999994</v>
      </c>
    </row>
    <row r="743" spans="1:3" x14ac:dyDescent="0.35">
      <c r="A743" s="1" t="s">
        <v>1569</v>
      </c>
      <c r="B743" s="1">
        <v>7.6831807799999998</v>
      </c>
      <c r="C743" s="13">
        <f t="shared" si="18"/>
        <v>8.1441716268000004</v>
      </c>
    </row>
    <row r="744" spans="1:3" x14ac:dyDescent="0.35">
      <c r="A744" s="1" t="s">
        <v>1570</v>
      </c>
      <c r="B744" s="1">
        <v>7.8291299399999996</v>
      </c>
      <c r="C744" s="13">
        <f t="shared" si="18"/>
        <v>8.2988777363999997</v>
      </c>
    </row>
    <row r="745" spans="1:3" x14ac:dyDescent="0.35">
      <c r="A745" s="1" t="s">
        <v>1571</v>
      </c>
      <c r="B745" s="1">
        <v>7.9855040400000004</v>
      </c>
      <c r="C745" s="13">
        <f t="shared" si="18"/>
        <v>8.4646342824000005</v>
      </c>
    </row>
    <row r="746" spans="1:3" x14ac:dyDescent="0.35">
      <c r="A746" s="1" t="s">
        <v>1572</v>
      </c>
      <c r="B746" s="1">
        <v>8.2148527199999997</v>
      </c>
      <c r="C746" s="13">
        <f t="shared" si="18"/>
        <v>8.7077438831999991</v>
      </c>
    </row>
    <row r="747" spans="1:3" x14ac:dyDescent="0.35">
      <c r="A747" s="1" t="s">
        <v>1573</v>
      </c>
      <c r="B747" s="1">
        <v>8.2565524799999999</v>
      </c>
      <c r="C747" s="13">
        <f t="shared" si="18"/>
        <v>8.7519456287999997</v>
      </c>
    </row>
    <row r="748" spans="1:3" x14ac:dyDescent="0.35">
      <c r="A748" s="1" t="s">
        <v>1574</v>
      </c>
      <c r="B748" s="1">
        <v>8.0793285000000008</v>
      </c>
      <c r="C748" s="13">
        <f t="shared" si="18"/>
        <v>8.5640882100000013</v>
      </c>
    </row>
    <row r="749" spans="1:3" x14ac:dyDescent="0.35">
      <c r="A749" s="1" t="s">
        <v>1575</v>
      </c>
      <c r="B749" s="1">
        <v>8.0480536800000007</v>
      </c>
      <c r="C749" s="13">
        <f t="shared" si="18"/>
        <v>8.5309369008000004</v>
      </c>
    </row>
    <row r="750" spans="1:3" x14ac:dyDescent="0.35">
      <c r="A750" s="1" t="s">
        <v>1576</v>
      </c>
      <c r="B750" s="1">
        <v>7.8708296999999998</v>
      </c>
      <c r="C750" s="13">
        <f t="shared" si="18"/>
        <v>8.3430794820000003</v>
      </c>
    </row>
    <row r="751" spans="1:3" x14ac:dyDescent="0.35">
      <c r="A751" s="1" t="s">
        <v>1577</v>
      </c>
      <c r="B751" s="1">
        <v>7.7144556</v>
      </c>
      <c r="C751" s="13">
        <f t="shared" si="18"/>
        <v>8.1773229359999995</v>
      </c>
    </row>
    <row r="752" spans="1:3" x14ac:dyDescent="0.35">
      <c r="A752" s="1" t="s">
        <v>1578</v>
      </c>
      <c r="B752" s="1">
        <v>7.6623308999999997</v>
      </c>
      <c r="C752" s="13">
        <f t="shared" si="18"/>
        <v>8.1220707539999992</v>
      </c>
    </row>
    <row r="753" spans="1:3" x14ac:dyDescent="0.35">
      <c r="A753" s="1" t="s">
        <v>1579</v>
      </c>
      <c r="B753" s="1">
        <v>7.7040306599999999</v>
      </c>
      <c r="C753" s="13">
        <f t="shared" si="18"/>
        <v>8.1662724995999998</v>
      </c>
    </row>
    <row r="754" spans="1:3" x14ac:dyDescent="0.35">
      <c r="A754" s="1" t="s">
        <v>1580</v>
      </c>
      <c r="B754" s="1">
        <v>8.0167788600000005</v>
      </c>
      <c r="C754" s="13">
        <f t="shared" si="18"/>
        <v>8.4977855916000014</v>
      </c>
    </row>
    <row r="755" spans="1:3" x14ac:dyDescent="0.35">
      <c r="A755" s="1" t="s">
        <v>1581</v>
      </c>
      <c r="B755" s="1">
        <v>7.8187049999999996</v>
      </c>
      <c r="C755" s="13">
        <f t="shared" si="18"/>
        <v>8.2878273</v>
      </c>
    </row>
    <row r="756" spans="1:3" x14ac:dyDescent="0.35">
      <c r="A756" s="1" t="s">
        <v>1582</v>
      </c>
      <c r="B756" s="1">
        <v>7.7978551200000004</v>
      </c>
      <c r="C756" s="13">
        <f t="shared" si="18"/>
        <v>8.2657264272000006</v>
      </c>
    </row>
    <row r="757" spans="1:3" x14ac:dyDescent="0.35">
      <c r="A757" s="1" t="s">
        <v>1583</v>
      </c>
      <c r="B757" s="1">
        <v>7.7561553600000002</v>
      </c>
      <c r="C757" s="13">
        <f t="shared" si="18"/>
        <v>8.2215246816000001</v>
      </c>
    </row>
    <row r="758" spans="1:3" x14ac:dyDescent="0.35">
      <c r="A758" s="1" t="s">
        <v>1584</v>
      </c>
      <c r="B758" s="1">
        <v>7.7040306599999999</v>
      </c>
      <c r="C758" s="13">
        <f t="shared" si="18"/>
        <v>8.1662724995999998</v>
      </c>
    </row>
    <row r="759" spans="1:3" x14ac:dyDescent="0.35">
      <c r="A759" s="1" t="s">
        <v>1585</v>
      </c>
      <c r="B759" s="1">
        <v>7.6831807799999998</v>
      </c>
      <c r="C759" s="13">
        <f t="shared" si="18"/>
        <v>8.1441716268000004</v>
      </c>
    </row>
    <row r="760" spans="1:3" x14ac:dyDescent="0.35">
      <c r="A760" s="1" t="s">
        <v>1586</v>
      </c>
      <c r="B760" s="1">
        <v>7.9855040400000004</v>
      </c>
      <c r="C760" s="13">
        <f t="shared" si="18"/>
        <v>8.4646342824000005</v>
      </c>
    </row>
    <row r="761" spans="1:3" x14ac:dyDescent="0.35">
      <c r="A761" s="1" t="s">
        <v>1587</v>
      </c>
      <c r="B761" s="1">
        <v>8.1001783799999991</v>
      </c>
      <c r="C761" s="13">
        <f t="shared" si="18"/>
        <v>8.5861890827999989</v>
      </c>
    </row>
    <row r="762" spans="1:3" x14ac:dyDescent="0.35">
      <c r="A762" s="1" t="s">
        <v>1588</v>
      </c>
      <c r="B762" s="1">
        <v>8.0272038000000006</v>
      </c>
      <c r="C762" s="13">
        <f t="shared" si="18"/>
        <v>8.5088360280000011</v>
      </c>
    </row>
    <row r="763" spans="1:3" x14ac:dyDescent="0.35">
      <c r="A763" s="1" t="s">
        <v>1589</v>
      </c>
      <c r="B763" s="1">
        <v>7.91252946</v>
      </c>
      <c r="C763" s="13">
        <f t="shared" si="18"/>
        <v>8.3872812276000008</v>
      </c>
    </row>
    <row r="764" spans="1:3" x14ac:dyDescent="0.35">
      <c r="A764" s="1" t="s">
        <v>1590</v>
      </c>
      <c r="B764" s="1">
        <v>8.0272038000000006</v>
      </c>
      <c r="C764" s="13">
        <f t="shared" si="18"/>
        <v>8.5088360280000011</v>
      </c>
    </row>
    <row r="765" spans="1:3" x14ac:dyDescent="0.35">
      <c r="A765" s="1" t="s">
        <v>1591</v>
      </c>
      <c r="B765" s="1">
        <v>7.8499798199999997</v>
      </c>
      <c r="C765" s="13">
        <f t="shared" si="18"/>
        <v>8.3209786091999991</v>
      </c>
    </row>
    <row r="766" spans="1:3" x14ac:dyDescent="0.35">
      <c r="A766" s="1" t="s">
        <v>1592</v>
      </c>
      <c r="B766" s="1">
        <v>8.0063539200000005</v>
      </c>
      <c r="C766" s="13">
        <f t="shared" si="18"/>
        <v>8.4867351551999999</v>
      </c>
    </row>
    <row r="767" spans="1:3" x14ac:dyDescent="0.35">
      <c r="A767" s="1" t="s">
        <v>1593</v>
      </c>
      <c r="B767" s="1">
        <v>7.8708296999999998</v>
      </c>
      <c r="C767" s="13">
        <f t="shared" si="18"/>
        <v>8.3430794820000003</v>
      </c>
    </row>
    <row r="768" spans="1:3" x14ac:dyDescent="0.35">
      <c r="A768" s="1" t="s">
        <v>1594</v>
      </c>
      <c r="B768" s="1">
        <v>7.7457304200000001</v>
      </c>
      <c r="C768" s="13">
        <f t="shared" si="18"/>
        <v>8.2104742452000004</v>
      </c>
    </row>
    <row r="769" spans="1:3" x14ac:dyDescent="0.35">
      <c r="A769" s="1" t="s">
        <v>1595</v>
      </c>
      <c r="B769" s="1">
        <v>7.5789313800000002</v>
      </c>
      <c r="C769" s="13">
        <f t="shared" si="18"/>
        <v>8.0336672627999999</v>
      </c>
    </row>
    <row r="770" spans="1:3" x14ac:dyDescent="0.35">
      <c r="A770" s="1" t="s">
        <v>1596</v>
      </c>
      <c r="B770" s="1">
        <v>7.6623308999999997</v>
      </c>
      <c r="C770" s="13">
        <f t="shared" si="18"/>
        <v>8.1220707539999992</v>
      </c>
    </row>
    <row r="771" spans="1:3" x14ac:dyDescent="0.35">
      <c r="A771" s="1" t="s">
        <v>1597</v>
      </c>
      <c r="B771" s="1">
        <v>7.4434071599999996</v>
      </c>
      <c r="C771" s="13">
        <f t="shared" si="18"/>
        <v>7.8900115895999994</v>
      </c>
    </row>
    <row r="772" spans="1:3" x14ac:dyDescent="0.35">
      <c r="A772" s="1" t="s">
        <v>1598</v>
      </c>
      <c r="B772" s="1">
        <v>7.5059567999999999</v>
      </c>
      <c r="C772" s="13">
        <f t="shared" si="18"/>
        <v>7.9563142080000002</v>
      </c>
    </row>
    <row r="773" spans="1:3" x14ac:dyDescent="0.35">
      <c r="A773" s="1" t="s">
        <v>1599</v>
      </c>
      <c r="B773" s="1">
        <v>7.4434071599999996</v>
      </c>
      <c r="C773" s="13">
        <f t="shared" si="18"/>
        <v>7.8900115895999994</v>
      </c>
    </row>
    <row r="774" spans="1:3" x14ac:dyDescent="0.35">
      <c r="A774" s="1" t="s">
        <v>1600</v>
      </c>
      <c r="B774" s="1">
        <v>7.3704325800000001</v>
      </c>
      <c r="C774" s="13">
        <f t="shared" si="18"/>
        <v>7.8126585347999997</v>
      </c>
    </row>
    <row r="775" spans="1:3" x14ac:dyDescent="0.35">
      <c r="A775" s="1" t="s">
        <v>1601</v>
      </c>
      <c r="B775" s="1">
        <v>7.3912824600000002</v>
      </c>
      <c r="C775" s="13">
        <f t="shared" si="18"/>
        <v>7.8347594076</v>
      </c>
    </row>
    <row r="776" spans="1:3" x14ac:dyDescent="0.35">
      <c r="A776" s="1" t="s">
        <v>1602</v>
      </c>
      <c r="B776" s="1">
        <v>7.4851069199999998</v>
      </c>
      <c r="C776" s="13">
        <f t="shared" si="18"/>
        <v>7.9342133351999999</v>
      </c>
    </row>
    <row r="777" spans="1:3" x14ac:dyDescent="0.35">
      <c r="A777" s="1" t="s">
        <v>1603</v>
      </c>
      <c r="B777" s="1">
        <v>7.72488054</v>
      </c>
      <c r="C777" s="13">
        <f t="shared" si="18"/>
        <v>8.1883733723999992</v>
      </c>
    </row>
    <row r="778" spans="1:3" x14ac:dyDescent="0.35">
      <c r="A778" s="1" t="s">
        <v>1604</v>
      </c>
      <c r="B778" s="1">
        <v>7.8395548799999997</v>
      </c>
      <c r="C778" s="13">
        <f t="shared" si="18"/>
        <v>8.3099281727999994</v>
      </c>
    </row>
    <row r="779" spans="1:3" x14ac:dyDescent="0.35">
      <c r="A779" s="1" t="s">
        <v>1605</v>
      </c>
      <c r="B779" s="1">
        <v>8.1210282599999992</v>
      </c>
      <c r="C779" s="13">
        <f t="shared" si="18"/>
        <v>8.6082899555999983</v>
      </c>
    </row>
    <row r="780" spans="1:3" x14ac:dyDescent="0.35">
      <c r="A780" s="1" t="s">
        <v>1606</v>
      </c>
      <c r="B780" s="1">
        <v>8.3399520000000003</v>
      </c>
      <c r="C780" s="13">
        <f t="shared" si="18"/>
        <v>8.8403491200000008</v>
      </c>
    </row>
    <row r="781" spans="1:3" x14ac:dyDescent="0.35">
      <c r="A781" s="1" t="s">
        <v>1607</v>
      </c>
      <c r="B781" s="1">
        <v>8.5067510399999993</v>
      </c>
      <c r="C781" s="13">
        <f t="shared" si="18"/>
        <v>9.0171561023999995</v>
      </c>
    </row>
    <row r="782" spans="1:3" x14ac:dyDescent="0.35">
      <c r="A782" s="1" t="s">
        <v>1608</v>
      </c>
      <c r="B782" s="1">
        <v>8.5067510399999993</v>
      </c>
      <c r="C782" s="13">
        <f t="shared" si="18"/>
        <v>9.0171561023999995</v>
      </c>
    </row>
    <row r="783" spans="1:3" x14ac:dyDescent="0.35">
      <c r="A783" s="1" t="s">
        <v>1609</v>
      </c>
      <c r="B783" s="1">
        <v>8.4859011599999992</v>
      </c>
      <c r="C783" s="13">
        <f t="shared" si="18"/>
        <v>8.9950552295999984</v>
      </c>
    </row>
    <row r="784" spans="1:3" x14ac:dyDescent="0.35">
      <c r="A784" s="1" t="s">
        <v>1610</v>
      </c>
      <c r="B784" s="1">
        <v>8.5276009199999994</v>
      </c>
      <c r="C784" s="13">
        <f t="shared" si="18"/>
        <v>9.0392569751999989</v>
      </c>
    </row>
    <row r="785" spans="1:3" x14ac:dyDescent="0.35">
      <c r="A785" s="1" t="s">
        <v>1611</v>
      </c>
      <c r="B785" s="1">
        <v>8.4963260999999992</v>
      </c>
      <c r="C785" s="13">
        <f t="shared" ref="C785" si="19">B785+(B785*$F$14)</f>
        <v>9.0061056659999998</v>
      </c>
    </row>
    <row r="786" spans="1:3" x14ac:dyDescent="0.35">
      <c r="A786" s="1" t="s">
        <v>1612</v>
      </c>
      <c r="B786" s="1">
        <v>8.0029359000000007</v>
      </c>
      <c r="C786" s="13">
        <f>B786+(B786*$F$15)</f>
        <v>8.323053336000001</v>
      </c>
    </row>
    <row r="787" spans="1:3" x14ac:dyDescent="0.35">
      <c r="A787" s="1" t="s">
        <v>1613</v>
      </c>
      <c r="B787" s="1">
        <v>8.0337955500000007</v>
      </c>
      <c r="C787" s="13">
        <f t="shared" ref="C787:C850" si="20">B787+(B787*$F$15)</f>
        <v>8.3551473720000011</v>
      </c>
    </row>
    <row r="788" spans="1:3" x14ac:dyDescent="0.35">
      <c r="A788" s="1" t="s">
        <v>1614</v>
      </c>
      <c r="B788" s="1">
        <v>7.9720762499999998</v>
      </c>
      <c r="C788" s="13">
        <f t="shared" si="20"/>
        <v>8.290959299999999</v>
      </c>
    </row>
    <row r="789" spans="1:3" x14ac:dyDescent="0.35">
      <c r="A789" s="1" t="s">
        <v>1615</v>
      </c>
      <c r="B789" s="1">
        <v>7.9823627999999998</v>
      </c>
      <c r="C789" s="13">
        <f t="shared" si="20"/>
        <v>8.3016573119999997</v>
      </c>
    </row>
    <row r="790" spans="1:3" x14ac:dyDescent="0.35">
      <c r="A790" s="1" t="s">
        <v>1616</v>
      </c>
      <c r="B790" s="1">
        <v>7.8589241999999997</v>
      </c>
      <c r="C790" s="13">
        <f t="shared" si="20"/>
        <v>8.173281167999999</v>
      </c>
    </row>
    <row r="791" spans="1:3" x14ac:dyDescent="0.35">
      <c r="A791" s="1" t="s">
        <v>1617</v>
      </c>
      <c r="B791" s="1">
        <v>7.9823627999999998</v>
      </c>
      <c r="C791" s="13">
        <f t="shared" si="20"/>
        <v>8.3016573119999997</v>
      </c>
    </row>
    <row r="792" spans="1:3" x14ac:dyDescent="0.35">
      <c r="A792" s="1" t="s">
        <v>1618</v>
      </c>
      <c r="B792" s="1">
        <v>8.0955148500000007</v>
      </c>
      <c r="C792" s="13">
        <f t="shared" si="20"/>
        <v>8.4193354440000014</v>
      </c>
    </row>
    <row r="793" spans="1:3" x14ac:dyDescent="0.35">
      <c r="A793" s="1" t="s">
        <v>1619</v>
      </c>
      <c r="B793" s="1">
        <v>8.0235090000000007</v>
      </c>
      <c r="C793" s="13">
        <f t="shared" si="20"/>
        <v>8.3444493600000005</v>
      </c>
    </row>
    <row r="794" spans="1:3" x14ac:dyDescent="0.35">
      <c r="A794" s="1" t="s">
        <v>1620</v>
      </c>
      <c r="B794" s="1">
        <v>8.0646552000000007</v>
      </c>
      <c r="C794" s="13">
        <f t="shared" si="20"/>
        <v>8.3872414080000013</v>
      </c>
    </row>
    <row r="795" spans="1:3" x14ac:dyDescent="0.35">
      <c r="A795" s="1" t="s">
        <v>1621</v>
      </c>
      <c r="B795" s="1">
        <v>8.0029359000000007</v>
      </c>
      <c r="C795" s="13">
        <f t="shared" si="20"/>
        <v>8.323053336000001</v>
      </c>
    </row>
    <row r="796" spans="1:3" x14ac:dyDescent="0.35">
      <c r="A796" s="1" t="s">
        <v>1622</v>
      </c>
      <c r="B796" s="1">
        <v>8.2600996500000008</v>
      </c>
      <c r="C796" s="13">
        <f t="shared" si="20"/>
        <v>8.5905036360000011</v>
      </c>
    </row>
    <row r="797" spans="1:3" x14ac:dyDescent="0.35">
      <c r="A797" s="1" t="s">
        <v>1623</v>
      </c>
      <c r="B797" s="1">
        <v>8.3938248000000009</v>
      </c>
      <c r="C797" s="13">
        <f t="shared" si="20"/>
        <v>8.7295777920000006</v>
      </c>
    </row>
    <row r="798" spans="1:3" x14ac:dyDescent="0.35">
      <c r="A798" s="1" t="s">
        <v>1624</v>
      </c>
      <c r="B798" s="1">
        <v>8.7127078499999993</v>
      </c>
      <c r="C798" s="13">
        <f t="shared" si="20"/>
        <v>9.0612161639999993</v>
      </c>
    </row>
    <row r="799" spans="1:3" x14ac:dyDescent="0.35">
      <c r="A799" s="1" t="s">
        <v>1625</v>
      </c>
      <c r="B799" s="1">
        <v>8.9904446999999994</v>
      </c>
      <c r="C799" s="13">
        <f t="shared" si="20"/>
        <v>9.350062487999999</v>
      </c>
    </row>
    <row r="800" spans="1:3" x14ac:dyDescent="0.35">
      <c r="A800" s="1" t="s">
        <v>1626</v>
      </c>
      <c r="B800" s="1">
        <v>8.9801581499999994</v>
      </c>
      <c r="C800" s="13">
        <f t="shared" si="20"/>
        <v>9.3393644760000001</v>
      </c>
    </row>
    <row r="801" spans="1:3" x14ac:dyDescent="0.35">
      <c r="A801" s="1" t="s">
        <v>1627</v>
      </c>
      <c r="B801" s="1">
        <v>9.2476084499999995</v>
      </c>
      <c r="C801" s="13">
        <f t="shared" si="20"/>
        <v>9.6175127879999991</v>
      </c>
    </row>
    <row r="802" spans="1:3" x14ac:dyDescent="0.35">
      <c r="A802" s="1" t="s">
        <v>1628</v>
      </c>
      <c r="B802" s="1">
        <v>9.7002166499999998</v>
      </c>
      <c r="C802" s="13">
        <f t="shared" si="20"/>
        <v>10.088225315999999</v>
      </c>
    </row>
    <row r="803" spans="1:3" x14ac:dyDescent="0.35">
      <c r="A803" s="1" t="s">
        <v>1629</v>
      </c>
      <c r="B803" s="1">
        <v>9.4841990999999997</v>
      </c>
      <c r="C803" s="13">
        <f t="shared" si="20"/>
        <v>9.8635670639999997</v>
      </c>
    </row>
    <row r="804" spans="1:3" x14ac:dyDescent="0.35">
      <c r="A804" s="1" t="s">
        <v>1630</v>
      </c>
      <c r="B804" s="1">
        <v>9.3299008499999996</v>
      </c>
      <c r="C804" s="13">
        <f t="shared" si="20"/>
        <v>9.7030968839999989</v>
      </c>
    </row>
    <row r="805" spans="1:3" x14ac:dyDescent="0.35">
      <c r="A805" s="1" t="s">
        <v>1631</v>
      </c>
      <c r="B805" s="1">
        <v>9.2373218999999995</v>
      </c>
      <c r="C805" s="13">
        <f t="shared" si="20"/>
        <v>9.6068147760000002</v>
      </c>
    </row>
    <row r="806" spans="1:3" x14ac:dyDescent="0.35">
      <c r="A806" s="1" t="s">
        <v>1632</v>
      </c>
      <c r="B806" s="1">
        <v>9.1138832999999995</v>
      </c>
      <c r="C806" s="13">
        <f t="shared" si="20"/>
        <v>9.4784386319999996</v>
      </c>
    </row>
    <row r="807" spans="1:3" x14ac:dyDescent="0.35">
      <c r="A807" s="1" t="s">
        <v>1633</v>
      </c>
      <c r="B807" s="1">
        <v>9.5253452999999997</v>
      </c>
      <c r="C807" s="13">
        <f t="shared" si="20"/>
        <v>9.9063591120000005</v>
      </c>
    </row>
    <row r="808" spans="1:3" x14ac:dyDescent="0.35">
      <c r="A808" s="1" t="s">
        <v>1634</v>
      </c>
      <c r="B808" s="1">
        <v>9.5150587499999997</v>
      </c>
      <c r="C808" s="13">
        <f t="shared" si="20"/>
        <v>9.8956610999999999</v>
      </c>
    </row>
    <row r="809" spans="1:3" x14ac:dyDescent="0.35">
      <c r="A809" s="1" t="s">
        <v>1635</v>
      </c>
      <c r="B809" s="1">
        <v>9.1961756999999995</v>
      </c>
      <c r="C809" s="13">
        <f t="shared" si="20"/>
        <v>9.5640227279999994</v>
      </c>
    </row>
    <row r="810" spans="1:3" x14ac:dyDescent="0.35">
      <c r="A810" s="1" t="s">
        <v>1636</v>
      </c>
      <c r="B810" s="1">
        <v>9.3093277499999996</v>
      </c>
      <c r="C810" s="13">
        <f t="shared" si="20"/>
        <v>9.6817008599999994</v>
      </c>
    </row>
    <row r="811" spans="1:3" x14ac:dyDescent="0.35">
      <c r="A811" s="1" t="s">
        <v>1637</v>
      </c>
      <c r="B811" s="1">
        <v>9.0315908999999994</v>
      </c>
      <c r="C811" s="13">
        <f t="shared" si="20"/>
        <v>9.3928545359999998</v>
      </c>
    </row>
    <row r="812" spans="1:3" x14ac:dyDescent="0.35">
      <c r="A812" s="1" t="s">
        <v>1638</v>
      </c>
      <c r="B812" s="1">
        <v>9.2270353499999995</v>
      </c>
      <c r="C812" s="13">
        <f t="shared" si="20"/>
        <v>9.5961167639999996</v>
      </c>
    </row>
    <row r="813" spans="1:3" x14ac:dyDescent="0.35">
      <c r="A813" s="1" t="s">
        <v>1639</v>
      </c>
      <c r="B813" s="1">
        <v>9.3607604999999996</v>
      </c>
      <c r="C813" s="13">
        <f t="shared" si="20"/>
        <v>9.7351909199999991</v>
      </c>
    </row>
    <row r="814" spans="1:3" x14ac:dyDescent="0.35">
      <c r="A814" s="1" t="s">
        <v>1640</v>
      </c>
      <c r="B814" s="1">
        <v>9.4739125499999997</v>
      </c>
      <c r="C814" s="13">
        <f t="shared" si="20"/>
        <v>9.8528690519999991</v>
      </c>
    </row>
    <row r="815" spans="1:3" x14ac:dyDescent="0.35">
      <c r="A815" s="1" t="s">
        <v>1641</v>
      </c>
      <c r="B815" s="1">
        <v>9.7310762999999998</v>
      </c>
      <c r="C815" s="13">
        <f t="shared" si="20"/>
        <v>10.120319351999999</v>
      </c>
    </row>
    <row r="816" spans="1:3" x14ac:dyDescent="0.35">
      <c r="A816" s="1" t="s">
        <v>1642</v>
      </c>
      <c r="B816" s="1">
        <v>10.15282485</v>
      </c>
      <c r="C816" s="13">
        <f t="shared" si="20"/>
        <v>10.558937844000001</v>
      </c>
    </row>
    <row r="817" spans="1:3" x14ac:dyDescent="0.35">
      <c r="A817" s="1" t="s">
        <v>1643</v>
      </c>
      <c r="B817" s="1">
        <v>9.8545148999999999</v>
      </c>
      <c r="C817" s="13">
        <f t="shared" si="20"/>
        <v>10.248695496</v>
      </c>
    </row>
    <row r="818" spans="1:3" x14ac:dyDescent="0.35">
      <c r="A818" s="1" t="s">
        <v>1644</v>
      </c>
      <c r="B818" s="1">
        <v>9.7927955999999998</v>
      </c>
      <c r="C818" s="13">
        <f t="shared" si="20"/>
        <v>10.184507424</v>
      </c>
    </row>
    <row r="819" spans="1:3" x14ac:dyDescent="0.35">
      <c r="A819" s="1" t="s">
        <v>1645</v>
      </c>
      <c r="B819" s="1">
        <v>9.7722224999999998</v>
      </c>
      <c r="C819" s="13">
        <f t="shared" si="20"/>
        <v>10.1631114</v>
      </c>
    </row>
    <row r="820" spans="1:3" x14ac:dyDescent="0.35">
      <c r="A820" s="1" t="s">
        <v>1646</v>
      </c>
      <c r="B820" s="1">
        <v>10.1425383</v>
      </c>
      <c r="C820" s="13">
        <f t="shared" si="20"/>
        <v>10.548239832</v>
      </c>
    </row>
    <row r="821" spans="1:3" x14ac:dyDescent="0.35">
      <c r="A821" s="1" t="s">
        <v>1647</v>
      </c>
      <c r="B821" s="1">
        <v>9.9779534999999999</v>
      </c>
      <c r="C821" s="13">
        <f t="shared" si="20"/>
        <v>10.37707164</v>
      </c>
    </row>
    <row r="822" spans="1:3" x14ac:dyDescent="0.35">
      <c r="A822" s="1" t="s">
        <v>1648</v>
      </c>
      <c r="B822" s="1">
        <v>9.8133686999999998</v>
      </c>
      <c r="C822" s="13">
        <f t="shared" si="20"/>
        <v>10.205903447999999</v>
      </c>
    </row>
    <row r="823" spans="1:3" x14ac:dyDescent="0.35">
      <c r="A823" s="1" t="s">
        <v>1649</v>
      </c>
      <c r="B823" s="1">
        <v>9.9779534999999999</v>
      </c>
      <c r="C823" s="13">
        <f t="shared" si="20"/>
        <v>10.37707164</v>
      </c>
    </row>
    <row r="824" spans="1:3" x14ac:dyDescent="0.35">
      <c r="A824" s="1" t="s">
        <v>1650</v>
      </c>
      <c r="B824" s="1">
        <v>10.07053245</v>
      </c>
      <c r="C824" s="13">
        <f t="shared" si="20"/>
        <v>10.473353747999999</v>
      </c>
    </row>
    <row r="825" spans="1:3" x14ac:dyDescent="0.35">
      <c r="A825" s="1" t="s">
        <v>1651</v>
      </c>
      <c r="B825" s="1">
        <v>9.8853745499999999</v>
      </c>
      <c r="C825" s="13">
        <f t="shared" si="20"/>
        <v>10.280789532</v>
      </c>
    </row>
    <row r="826" spans="1:3" x14ac:dyDescent="0.35">
      <c r="A826" s="1" t="s">
        <v>1652</v>
      </c>
      <c r="B826" s="1">
        <v>10.42027515</v>
      </c>
      <c r="C826" s="13">
        <f t="shared" si="20"/>
        <v>10.837086156</v>
      </c>
    </row>
    <row r="827" spans="1:3" x14ac:dyDescent="0.35">
      <c r="A827" s="1" t="s">
        <v>1653</v>
      </c>
      <c r="B827" s="1">
        <v>10.3688424</v>
      </c>
      <c r="C827" s="13">
        <f t="shared" si="20"/>
        <v>10.783596096</v>
      </c>
    </row>
    <row r="828" spans="1:3" x14ac:dyDescent="0.35">
      <c r="A828" s="1" t="s">
        <v>1654</v>
      </c>
      <c r="B828" s="1">
        <v>10.25569035</v>
      </c>
      <c r="C828" s="13">
        <f t="shared" si="20"/>
        <v>10.665917964</v>
      </c>
    </row>
    <row r="829" spans="1:3" x14ac:dyDescent="0.35">
      <c r="A829" s="1" t="s">
        <v>1655</v>
      </c>
      <c r="B829" s="1">
        <v>10.4099886</v>
      </c>
      <c r="C829" s="13">
        <f t="shared" si="20"/>
        <v>10.826388144000001</v>
      </c>
    </row>
    <row r="830" spans="1:3" x14ac:dyDescent="0.35">
      <c r="A830" s="1" t="s">
        <v>1656</v>
      </c>
      <c r="B830" s="1">
        <v>10.6362927</v>
      </c>
      <c r="C830" s="13">
        <f t="shared" si="20"/>
        <v>11.061744408000001</v>
      </c>
    </row>
    <row r="831" spans="1:3" x14ac:dyDescent="0.35">
      <c r="A831" s="1" t="s">
        <v>1657</v>
      </c>
      <c r="B831" s="1">
        <v>10.74944475</v>
      </c>
      <c r="C831" s="13">
        <f t="shared" si="20"/>
        <v>11.179422540000001</v>
      </c>
    </row>
    <row r="832" spans="1:3" x14ac:dyDescent="0.35">
      <c r="A832" s="1" t="s">
        <v>1658</v>
      </c>
      <c r="B832" s="1">
        <v>10.9243161</v>
      </c>
      <c r="C832" s="13">
        <f t="shared" si="20"/>
        <v>11.361288744000001</v>
      </c>
    </row>
    <row r="833" spans="1:3" x14ac:dyDescent="0.35">
      <c r="A833" s="1" t="s">
        <v>1659</v>
      </c>
      <c r="B833" s="1">
        <v>11.418070500000001</v>
      </c>
      <c r="C833" s="13">
        <f t="shared" si="20"/>
        <v>11.87479332</v>
      </c>
    </row>
    <row r="834" spans="1:3" x14ac:dyDescent="0.35">
      <c r="A834" s="1" t="s">
        <v>1660</v>
      </c>
      <c r="B834" s="1">
        <v>11.418070500000001</v>
      </c>
      <c r="C834" s="13">
        <f t="shared" si="20"/>
        <v>11.87479332</v>
      </c>
    </row>
    <row r="835" spans="1:3" x14ac:dyDescent="0.35">
      <c r="A835" s="1" t="s">
        <v>1661</v>
      </c>
      <c r="B835" s="1">
        <v>11.376924300000001</v>
      </c>
      <c r="C835" s="13">
        <f t="shared" si="20"/>
        <v>11.832001272000001</v>
      </c>
    </row>
    <row r="836" spans="1:3" x14ac:dyDescent="0.35">
      <c r="A836" s="1" t="s">
        <v>1662</v>
      </c>
      <c r="B836" s="1">
        <v>11.706093900000001</v>
      </c>
      <c r="C836" s="13">
        <f t="shared" si="20"/>
        <v>12.174337656000001</v>
      </c>
    </row>
    <row r="837" spans="1:3" x14ac:dyDescent="0.35">
      <c r="A837" s="1" t="s">
        <v>1663</v>
      </c>
      <c r="B837" s="1">
        <v>11.479789800000001</v>
      </c>
      <c r="C837" s="13">
        <f t="shared" si="20"/>
        <v>11.938981392000001</v>
      </c>
    </row>
    <row r="838" spans="1:3" x14ac:dyDescent="0.35">
      <c r="A838" s="1" t="s">
        <v>1664</v>
      </c>
      <c r="B838" s="1">
        <v>11.479789800000001</v>
      </c>
      <c r="C838" s="13">
        <f t="shared" si="20"/>
        <v>11.938981392000001</v>
      </c>
    </row>
    <row r="839" spans="1:3" x14ac:dyDescent="0.35">
      <c r="A839" s="1" t="s">
        <v>1665</v>
      </c>
      <c r="B839" s="1">
        <v>11.469503250000001</v>
      </c>
      <c r="C839" s="13">
        <f t="shared" si="20"/>
        <v>11.92828338</v>
      </c>
    </row>
    <row r="840" spans="1:3" x14ac:dyDescent="0.35">
      <c r="A840" s="1" t="s">
        <v>1666</v>
      </c>
      <c r="B840" s="1">
        <v>11.356351200000001</v>
      </c>
      <c r="C840" s="13">
        <f t="shared" si="20"/>
        <v>11.810605248</v>
      </c>
    </row>
    <row r="841" spans="1:3" x14ac:dyDescent="0.35">
      <c r="A841" s="1" t="s">
        <v>1667</v>
      </c>
      <c r="B841" s="1">
        <v>11.850105599999999</v>
      </c>
      <c r="C841" s="13">
        <f t="shared" si="20"/>
        <v>12.324109823999999</v>
      </c>
    </row>
    <row r="842" spans="1:3" x14ac:dyDescent="0.35">
      <c r="A842" s="1" t="s">
        <v>1668</v>
      </c>
      <c r="B842" s="1">
        <v>12.9816261</v>
      </c>
      <c r="C842" s="13">
        <f t="shared" si="20"/>
        <v>13.500891144000001</v>
      </c>
    </row>
    <row r="843" spans="1:3" x14ac:dyDescent="0.35">
      <c r="A843" s="1" t="s">
        <v>1669</v>
      </c>
      <c r="B843" s="1">
        <v>12.66274305</v>
      </c>
      <c r="C843" s="13">
        <f t="shared" si="20"/>
        <v>13.169252772</v>
      </c>
    </row>
    <row r="844" spans="1:3" x14ac:dyDescent="0.35">
      <c r="A844" s="1" t="s">
        <v>1670</v>
      </c>
      <c r="B844" s="1">
        <v>12.9404799</v>
      </c>
      <c r="C844" s="13">
        <f t="shared" si="20"/>
        <v>13.458099096</v>
      </c>
    </row>
    <row r="845" spans="1:3" x14ac:dyDescent="0.35">
      <c r="A845" s="1" t="s">
        <v>1671</v>
      </c>
      <c r="B845" s="1">
        <v>13.3313688</v>
      </c>
      <c r="C845" s="13">
        <f t="shared" si="20"/>
        <v>13.864623551999999</v>
      </c>
    </row>
    <row r="846" spans="1:3" x14ac:dyDescent="0.35">
      <c r="A846" s="1" t="s">
        <v>1672</v>
      </c>
      <c r="B846" s="1">
        <v>14.04114075</v>
      </c>
      <c r="C846" s="13">
        <f t="shared" si="20"/>
        <v>14.60278638</v>
      </c>
    </row>
    <row r="847" spans="1:3" x14ac:dyDescent="0.35">
      <c r="A847" s="1" t="s">
        <v>1673</v>
      </c>
      <c r="B847" s="1">
        <v>13.3313688</v>
      </c>
      <c r="C847" s="13">
        <f t="shared" si="20"/>
        <v>13.864623551999999</v>
      </c>
    </row>
    <row r="848" spans="1:3" x14ac:dyDescent="0.35">
      <c r="A848" s="1" t="s">
        <v>1674</v>
      </c>
      <c r="B848" s="1">
        <v>13.6399653</v>
      </c>
      <c r="C848" s="13">
        <f t="shared" si="20"/>
        <v>14.185563911999999</v>
      </c>
    </row>
    <row r="849" spans="1:3" x14ac:dyDescent="0.35">
      <c r="A849" s="1" t="s">
        <v>1675</v>
      </c>
      <c r="B849" s="1">
        <v>13.6399653</v>
      </c>
      <c r="C849" s="13">
        <f t="shared" si="20"/>
        <v>14.185563911999999</v>
      </c>
    </row>
    <row r="850" spans="1:3" x14ac:dyDescent="0.35">
      <c r="A850" s="1" t="s">
        <v>1676</v>
      </c>
      <c r="B850" s="1">
        <v>13.65025185</v>
      </c>
      <c r="C850" s="13">
        <f t="shared" si="20"/>
        <v>14.196261924</v>
      </c>
    </row>
    <row r="851" spans="1:3" x14ac:dyDescent="0.35">
      <c r="A851" s="1" t="s">
        <v>1677</v>
      </c>
      <c r="B851" s="1">
        <v>13.3930881</v>
      </c>
      <c r="C851" s="13">
        <f t="shared" ref="C851:C914" si="21">B851+(B851*$F$15)</f>
        <v>13.928811624</v>
      </c>
    </row>
    <row r="852" spans="1:3" x14ac:dyDescent="0.35">
      <c r="A852" s="1" t="s">
        <v>1678</v>
      </c>
      <c r="B852" s="1">
        <v>12.97133955</v>
      </c>
      <c r="C852" s="13">
        <f t="shared" si="21"/>
        <v>13.490193132</v>
      </c>
    </row>
    <row r="853" spans="1:3" x14ac:dyDescent="0.35">
      <c r="A853" s="1" t="s">
        <v>1679</v>
      </c>
      <c r="B853" s="1">
        <v>13.3313688</v>
      </c>
      <c r="C853" s="13">
        <f t="shared" si="21"/>
        <v>13.864623551999999</v>
      </c>
    </row>
    <row r="854" spans="1:3" x14ac:dyDescent="0.35">
      <c r="A854" s="1" t="s">
        <v>1680</v>
      </c>
      <c r="B854" s="1">
        <v>13.6811115</v>
      </c>
      <c r="C854" s="13">
        <f t="shared" si="21"/>
        <v>14.22835596</v>
      </c>
    </row>
    <row r="855" spans="1:3" x14ac:dyDescent="0.35">
      <c r="A855" s="1" t="s">
        <v>1681</v>
      </c>
      <c r="B855" s="1">
        <v>13.7222577</v>
      </c>
      <c r="C855" s="13">
        <f t="shared" si="21"/>
        <v>14.271148008000001</v>
      </c>
    </row>
    <row r="856" spans="1:3" x14ac:dyDescent="0.35">
      <c r="A856" s="1" t="s">
        <v>1682</v>
      </c>
      <c r="B856" s="1">
        <v>13.77369045</v>
      </c>
      <c r="C856" s="13">
        <f t="shared" si="21"/>
        <v>14.324638068000001</v>
      </c>
    </row>
    <row r="857" spans="1:3" x14ac:dyDescent="0.35">
      <c r="A857" s="1" t="s">
        <v>1683</v>
      </c>
      <c r="B857" s="1">
        <v>13.93827525</v>
      </c>
      <c r="C857" s="13">
        <f t="shared" si="21"/>
        <v>14.49580626</v>
      </c>
    </row>
    <row r="858" spans="1:3" x14ac:dyDescent="0.35">
      <c r="A858" s="1" t="s">
        <v>1684</v>
      </c>
      <c r="B858" s="1">
        <v>14.2983045</v>
      </c>
      <c r="C858" s="13">
        <f t="shared" si="21"/>
        <v>14.87023668</v>
      </c>
    </row>
    <row r="859" spans="1:3" x14ac:dyDescent="0.35">
      <c r="A859" s="1" t="s">
        <v>1685</v>
      </c>
      <c r="B859" s="1">
        <v>14.34973725</v>
      </c>
      <c r="C859" s="13">
        <f t="shared" si="21"/>
        <v>14.923726740000001</v>
      </c>
    </row>
    <row r="860" spans="1:3" x14ac:dyDescent="0.35">
      <c r="A860" s="1" t="s">
        <v>1686</v>
      </c>
      <c r="B860" s="1">
        <v>14.0925735</v>
      </c>
      <c r="C860" s="13">
        <f t="shared" si="21"/>
        <v>14.656276440000001</v>
      </c>
    </row>
    <row r="861" spans="1:3" x14ac:dyDescent="0.35">
      <c r="A861" s="1" t="s">
        <v>1687</v>
      </c>
      <c r="B861" s="1">
        <v>14.24687175</v>
      </c>
      <c r="C861" s="13">
        <f t="shared" si="21"/>
        <v>14.81674662</v>
      </c>
    </row>
    <row r="862" spans="1:3" x14ac:dyDescent="0.35">
      <c r="A862" s="1" t="s">
        <v>1688</v>
      </c>
      <c r="B862" s="1">
        <v>13.8045501</v>
      </c>
      <c r="C862" s="13">
        <f t="shared" si="21"/>
        <v>14.356732104000001</v>
      </c>
    </row>
    <row r="863" spans="1:3" x14ac:dyDescent="0.35">
      <c r="A863" s="1" t="s">
        <v>1689</v>
      </c>
      <c r="B863" s="1">
        <v>13.38280155</v>
      </c>
      <c r="C863" s="13">
        <f t="shared" si="21"/>
        <v>13.918113611999999</v>
      </c>
    </row>
    <row r="864" spans="1:3" x14ac:dyDescent="0.35">
      <c r="A864" s="1" t="s">
        <v>1690</v>
      </c>
      <c r="B864" s="1">
        <v>13.21821675</v>
      </c>
      <c r="C864" s="13">
        <f t="shared" si="21"/>
        <v>13.746945419999999</v>
      </c>
    </row>
    <row r="865" spans="1:3" x14ac:dyDescent="0.35">
      <c r="A865" s="1" t="s">
        <v>1691</v>
      </c>
      <c r="B865" s="1">
        <v>13.5576729</v>
      </c>
      <c r="C865" s="13">
        <f t="shared" si="21"/>
        <v>14.099979815999999</v>
      </c>
    </row>
    <row r="866" spans="1:3" x14ac:dyDescent="0.35">
      <c r="A866" s="1" t="s">
        <v>1692</v>
      </c>
      <c r="B866" s="1">
        <v>13.58853255</v>
      </c>
      <c r="C866" s="13">
        <f t="shared" si="21"/>
        <v>14.132073852</v>
      </c>
    </row>
    <row r="867" spans="1:3" x14ac:dyDescent="0.35">
      <c r="A867" s="1" t="s">
        <v>1693</v>
      </c>
      <c r="B867" s="1">
        <v>13.8251232</v>
      </c>
      <c r="C867" s="13">
        <f t="shared" si="21"/>
        <v>14.378128128</v>
      </c>
    </row>
    <row r="868" spans="1:3" x14ac:dyDescent="0.35">
      <c r="A868" s="1" t="s">
        <v>1694</v>
      </c>
      <c r="B868" s="1">
        <v>13.89712905</v>
      </c>
      <c r="C868" s="13">
        <f t="shared" si="21"/>
        <v>14.453014211999999</v>
      </c>
    </row>
    <row r="869" spans="1:3" x14ac:dyDescent="0.35">
      <c r="A869" s="1" t="s">
        <v>1695</v>
      </c>
      <c r="B869" s="1">
        <v>13.93827525</v>
      </c>
      <c r="C869" s="13">
        <f t="shared" si="21"/>
        <v>14.49580626</v>
      </c>
    </row>
    <row r="870" spans="1:3" x14ac:dyDescent="0.35">
      <c r="A870" s="1" t="s">
        <v>1696</v>
      </c>
      <c r="B870" s="1">
        <v>13.7222577</v>
      </c>
      <c r="C870" s="13">
        <f t="shared" si="21"/>
        <v>14.271148008000001</v>
      </c>
    </row>
    <row r="871" spans="1:3" x14ac:dyDescent="0.35">
      <c r="A871" s="1" t="s">
        <v>1697</v>
      </c>
      <c r="B871" s="1">
        <v>13.3930881</v>
      </c>
      <c r="C871" s="13">
        <f t="shared" si="21"/>
        <v>13.928811624</v>
      </c>
    </row>
    <row r="872" spans="1:3" x14ac:dyDescent="0.35">
      <c r="A872" s="1" t="s">
        <v>1698</v>
      </c>
      <c r="B872" s="1">
        <v>13.2902226</v>
      </c>
      <c r="C872" s="13">
        <f t="shared" si="21"/>
        <v>13.821831504</v>
      </c>
    </row>
    <row r="873" spans="1:3" x14ac:dyDescent="0.35">
      <c r="A873" s="1" t="s">
        <v>1699</v>
      </c>
      <c r="B873" s="1">
        <v>13.3519419</v>
      </c>
      <c r="C873" s="13">
        <f t="shared" si="21"/>
        <v>13.886019576000001</v>
      </c>
    </row>
    <row r="874" spans="1:3" x14ac:dyDescent="0.35">
      <c r="A874" s="1" t="s">
        <v>1700</v>
      </c>
      <c r="B874" s="1">
        <v>13.9691349</v>
      </c>
      <c r="C874" s="13">
        <f t="shared" si="21"/>
        <v>14.527900296</v>
      </c>
    </row>
    <row r="875" spans="1:3" x14ac:dyDescent="0.35">
      <c r="A875" s="1" t="s">
        <v>1701</v>
      </c>
      <c r="B875" s="1">
        <v>13.9485618</v>
      </c>
      <c r="C875" s="13">
        <f t="shared" si="21"/>
        <v>14.506504272000001</v>
      </c>
    </row>
    <row r="876" spans="1:3" x14ac:dyDescent="0.35">
      <c r="A876" s="1" t="s">
        <v>1702</v>
      </c>
      <c r="B876" s="1">
        <v>14.3600238</v>
      </c>
      <c r="C876" s="13">
        <f t="shared" si="21"/>
        <v>14.934424752</v>
      </c>
    </row>
    <row r="877" spans="1:3" x14ac:dyDescent="0.35">
      <c r="A877" s="1" t="s">
        <v>1703</v>
      </c>
      <c r="B877" s="1">
        <v>14.987503350000001</v>
      </c>
      <c r="C877" s="13">
        <f t="shared" si="21"/>
        <v>15.587003484</v>
      </c>
    </row>
    <row r="878" spans="1:3" x14ac:dyDescent="0.35">
      <c r="A878" s="1" t="s">
        <v>1704</v>
      </c>
      <c r="B878" s="1">
        <v>15.018363000000001</v>
      </c>
      <c r="C878" s="13">
        <f t="shared" si="21"/>
        <v>15.61909752</v>
      </c>
    </row>
    <row r="879" spans="1:3" x14ac:dyDescent="0.35">
      <c r="A879" s="1" t="s">
        <v>1705</v>
      </c>
      <c r="B879" s="1">
        <v>15.018363000000001</v>
      </c>
      <c r="C879" s="13">
        <f t="shared" si="21"/>
        <v>15.61909752</v>
      </c>
    </row>
    <row r="880" spans="1:3" x14ac:dyDescent="0.35">
      <c r="A880" s="1" t="s">
        <v>1706</v>
      </c>
      <c r="B880" s="1">
        <v>14.699479950000001</v>
      </c>
      <c r="C880" s="13">
        <f t="shared" si="21"/>
        <v>15.287459148</v>
      </c>
    </row>
    <row r="881" spans="1:3" x14ac:dyDescent="0.35">
      <c r="A881" s="1" t="s">
        <v>1707</v>
      </c>
      <c r="B881" s="1">
        <v>15.584123249999999</v>
      </c>
      <c r="C881" s="13">
        <f t="shared" si="21"/>
        <v>16.207488179999999</v>
      </c>
    </row>
    <row r="882" spans="1:3" x14ac:dyDescent="0.35">
      <c r="A882" s="1" t="s">
        <v>1708</v>
      </c>
      <c r="B882" s="1">
        <v>15.707561849999999</v>
      </c>
      <c r="C882" s="13">
        <f t="shared" si="21"/>
        <v>16.335864323999999</v>
      </c>
    </row>
    <row r="883" spans="1:3" x14ac:dyDescent="0.35">
      <c r="A883" s="1" t="s">
        <v>1709</v>
      </c>
      <c r="B883" s="1">
        <v>15.656129099999999</v>
      </c>
      <c r="C883" s="13">
        <f t="shared" si="21"/>
        <v>16.282374263999998</v>
      </c>
    </row>
    <row r="884" spans="1:3" x14ac:dyDescent="0.35">
      <c r="A884" s="1" t="s">
        <v>1710</v>
      </c>
      <c r="B884" s="1">
        <v>15.97501215</v>
      </c>
      <c r="C884" s="13">
        <f t="shared" si="21"/>
        <v>16.614012635999998</v>
      </c>
    </row>
    <row r="885" spans="1:3" x14ac:dyDescent="0.35">
      <c r="A885" s="1" t="s">
        <v>1711</v>
      </c>
      <c r="B885" s="1">
        <v>16.376187600000002</v>
      </c>
      <c r="C885" s="13">
        <f t="shared" si="21"/>
        <v>17.031235104</v>
      </c>
    </row>
    <row r="886" spans="1:3" x14ac:dyDescent="0.35">
      <c r="A886" s="1" t="s">
        <v>1712</v>
      </c>
      <c r="B886" s="1">
        <v>16.437906900000002</v>
      </c>
      <c r="C886" s="13">
        <f t="shared" si="21"/>
        <v>17.095423176000001</v>
      </c>
    </row>
    <row r="887" spans="1:3" x14ac:dyDescent="0.35">
      <c r="A887" s="1" t="s">
        <v>1713</v>
      </c>
      <c r="B887" s="1">
        <v>16.725930300000002</v>
      </c>
      <c r="C887" s="13">
        <f t="shared" si="21"/>
        <v>17.394967512000001</v>
      </c>
    </row>
    <row r="888" spans="1:3" x14ac:dyDescent="0.35">
      <c r="A888" s="1" t="s">
        <v>1714</v>
      </c>
      <c r="B888" s="1">
        <v>16.427620350000002</v>
      </c>
      <c r="C888" s="13">
        <f t="shared" si="21"/>
        <v>17.084725164000002</v>
      </c>
    </row>
    <row r="889" spans="1:3" x14ac:dyDescent="0.35">
      <c r="A889" s="1" t="s">
        <v>1715</v>
      </c>
      <c r="B889" s="1">
        <v>16.746503400000002</v>
      </c>
      <c r="C889" s="13">
        <f t="shared" si="21"/>
        <v>17.416363536000002</v>
      </c>
    </row>
    <row r="890" spans="1:3" x14ac:dyDescent="0.35">
      <c r="A890" s="1" t="s">
        <v>1716</v>
      </c>
      <c r="B890" s="1">
        <v>16.736216850000002</v>
      </c>
      <c r="C890" s="13">
        <f t="shared" si="21"/>
        <v>17.405665524000003</v>
      </c>
    </row>
    <row r="891" spans="1:3" x14ac:dyDescent="0.35">
      <c r="A891" s="1" t="s">
        <v>1717</v>
      </c>
      <c r="B891" s="1">
        <v>16.263035550000001</v>
      </c>
      <c r="C891" s="13">
        <f t="shared" si="21"/>
        <v>16.913556972000002</v>
      </c>
    </row>
    <row r="892" spans="1:3" x14ac:dyDescent="0.35">
      <c r="A892" s="1" t="s">
        <v>1718</v>
      </c>
      <c r="B892" s="1">
        <v>15.306386399999999</v>
      </c>
      <c r="C892" s="13">
        <f t="shared" si="21"/>
        <v>15.918641855999999</v>
      </c>
    </row>
    <row r="893" spans="1:3" x14ac:dyDescent="0.35">
      <c r="A893" s="1" t="s">
        <v>1719</v>
      </c>
      <c r="B893" s="1">
        <v>15.697275299999999</v>
      </c>
      <c r="C893" s="13">
        <f t="shared" si="21"/>
        <v>16.325166312</v>
      </c>
    </row>
    <row r="894" spans="1:3" x14ac:dyDescent="0.35">
      <c r="A894" s="1" t="s">
        <v>1720</v>
      </c>
      <c r="B894" s="1">
        <v>16.561345500000002</v>
      </c>
      <c r="C894" s="13">
        <f t="shared" si="21"/>
        <v>17.223799320000001</v>
      </c>
    </row>
    <row r="895" spans="1:3" x14ac:dyDescent="0.35">
      <c r="A895" s="1" t="s">
        <v>1721</v>
      </c>
      <c r="B895" s="1">
        <v>16.191029700000001</v>
      </c>
      <c r="C895" s="13">
        <f t="shared" si="21"/>
        <v>16.838670888000003</v>
      </c>
    </row>
    <row r="896" spans="1:3" x14ac:dyDescent="0.35">
      <c r="A896" s="1" t="s">
        <v>1722</v>
      </c>
      <c r="B896" s="1">
        <v>16.355614500000001</v>
      </c>
      <c r="C896" s="13">
        <f t="shared" si="21"/>
        <v>17.009839080000003</v>
      </c>
    </row>
    <row r="897" spans="1:3" x14ac:dyDescent="0.35">
      <c r="A897" s="1" t="s">
        <v>1723</v>
      </c>
      <c r="B897" s="1">
        <v>16.427620350000002</v>
      </c>
      <c r="C897" s="13">
        <f t="shared" si="21"/>
        <v>17.084725164000002</v>
      </c>
    </row>
    <row r="898" spans="1:3" x14ac:dyDescent="0.35">
      <c r="A898" s="1" t="s">
        <v>1724</v>
      </c>
      <c r="B898" s="1">
        <v>16.242462450000001</v>
      </c>
      <c r="C898" s="13">
        <f t="shared" si="21"/>
        <v>16.892160948000001</v>
      </c>
    </row>
    <row r="899" spans="1:3" x14ac:dyDescent="0.35">
      <c r="A899" s="1" t="s">
        <v>1725</v>
      </c>
      <c r="B899" s="1">
        <v>15.903006299999999</v>
      </c>
      <c r="C899" s="13">
        <f t="shared" si="21"/>
        <v>16.539126551999999</v>
      </c>
    </row>
    <row r="900" spans="1:3" x14ac:dyDescent="0.35">
      <c r="A900" s="1" t="s">
        <v>1726</v>
      </c>
      <c r="B900" s="1">
        <v>15.553263599999999</v>
      </c>
      <c r="C900" s="13">
        <f t="shared" si="21"/>
        <v>16.175394143999998</v>
      </c>
    </row>
    <row r="901" spans="1:3" x14ac:dyDescent="0.35">
      <c r="A901" s="1" t="s">
        <v>1727</v>
      </c>
      <c r="B901" s="1">
        <v>15.717848399999999</v>
      </c>
      <c r="C901" s="13">
        <f t="shared" si="21"/>
        <v>16.346562335999998</v>
      </c>
    </row>
    <row r="902" spans="1:3" x14ac:dyDescent="0.35">
      <c r="A902" s="1" t="s">
        <v>1728</v>
      </c>
      <c r="B902" s="1">
        <v>15.306386399999999</v>
      </c>
      <c r="C902" s="13">
        <f t="shared" si="21"/>
        <v>15.918641855999999</v>
      </c>
    </row>
    <row r="903" spans="1:3" x14ac:dyDescent="0.35">
      <c r="A903" s="1" t="s">
        <v>1729</v>
      </c>
      <c r="B903" s="1">
        <v>14.915497500000001</v>
      </c>
      <c r="C903" s="13">
        <f t="shared" si="21"/>
        <v>15.512117400000001</v>
      </c>
    </row>
    <row r="904" spans="1:3" x14ac:dyDescent="0.35">
      <c r="A904" s="1" t="s">
        <v>1730</v>
      </c>
      <c r="B904" s="1">
        <v>14.987503350000001</v>
      </c>
      <c r="C904" s="13">
        <f t="shared" si="21"/>
        <v>15.587003484</v>
      </c>
    </row>
    <row r="905" spans="1:3" x14ac:dyDescent="0.35">
      <c r="A905" s="1" t="s">
        <v>1731</v>
      </c>
      <c r="B905" s="1">
        <v>14.617187550000001</v>
      </c>
      <c r="C905" s="13">
        <f t="shared" si="21"/>
        <v>15.201875052</v>
      </c>
    </row>
    <row r="906" spans="1:3" x14ac:dyDescent="0.35">
      <c r="A906" s="1" t="s">
        <v>1732</v>
      </c>
      <c r="B906" s="1">
        <v>14.884637850000001</v>
      </c>
      <c r="C906" s="13">
        <f t="shared" si="21"/>
        <v>15.480023364000001</v>
      </c>
    </row>
    <row r="907" spans="1:3" x14ac:dyDescent="0.35">
      <c r="A907" s="1" t="s">
        <v>1733</v>
      </c>
      <c r="B907" s="1">
        <v>15.203520899999999</v>
      </c>
      <c r="C907" s="13">
        <f t="shared" si="21"/>
        <v>15.811661736</v>
      </c>
    </row>
    <row r="908" spans="1:3" x14ac:dyDescent="0.35">
      <c r="A908" s="1" t="s">
        <v>1734</v>
      </c>
      <c r="B908" s="1">
        <v>15.522403949999999</v>
      </c>
      <c r="C908" s="13">
        <f t="shared" si="21"/>
        <v>16.143300107999998</v>
      </c>
    </row>
    <row r="909" spans="1:3" x14ac:dyDescent="0.35">
      <c r="A909" s="1" t="s">
        <v>1735</v>
      </c>
      <c r="B909" s="1">
        <v>15.440111549999999</v>
      </c>
      <c r="C909" s="13">
        <f t="shared" si="21"/>
        <v>16.057716012</v>
      </c>
    </row>
    <row r="910" spans="1:3" x14ac:dyDescent="0.35">
      <c r="A910" s="1" t="s">
        <v>1736</v>
      </c>
      <c r="B910" s="1">
        <v>15.440111549999999</v>
      </c>
      <c r="C910" s="13">
        <f t="shared" si="21"/>
        <v>16.057716012</v>
      </c>
    </row>
    <row r="911" spans="1:3" x14ac:dyDescent="0.35">
      <c r="A911" s="1" t="s">
        <v>1737</v>
      </c>
      <c r="B911" s="1">
        <v>15.676702199999999</v>
      </c>
      <c r="C911" s="13">
        <f t="shared" si="21"/>
        <v>16.303770287999999</v>
      </c>
    </row>
    <row r="912" spans="1:3" x14ac:dyDescent="0.35">
      <c r="A912" s="1" t="s">
        <v>1738</v>
      </c>
      <c r="B912" s="1">
        <v>15.419538449999999</v>
      </c>
      <c r="C912" s="13">
        <f t="shared" si="21"/>
        <v>16.036319987999999</v>
      </c>
    </row>
    <row r="913" spans="1:3" x14ac:dyDescent="0.35">
      <c r="A913" s="1" t="s">
        <v>1739</v>
      </c>
      <c r="B913" s="1">
        <v>15.409251899999999</v>
      </c>
      <c r="C913" s="13">
        <f t="shared" si="21"/>
        <v>16.025621976</v>
      </c>
    </row>
    <row r="914" spans="1:3" x14ac:dyDescent="0.35">
      <c r="A914" s="1" t="s">
        <v>1740</v>
      </c>
      <c r="B914" s="1">
        <v>15.491544299999999</v>
      </c>
      <c r="C914" s="13">
        <f t="shared" si="21"/>
        <v>16.111206071999998</v>
      </c>
    </row>
    <row r="915" spans="1:3" x14ac:dyDescent="0.35">
      <c r="A915" s="1" t="s">
        <v>1741</v>
      </c>
      <c r="B915" s="1">
        <v>15.522403949999999</v>
      </c>
      <c r="C915" s="13">
        <f t="shared" ref="C915:C978" si="22">B915+(B915*$F$15)</f>
        <v>16.143300107999998</v>
      </c>
    </row>
    <row r="916" spans="1:3" x14ac:dyDescent="0.35">
      <c r="A916" s="1" t="s">
        <v>1742</v>
      </c>
      <c r="B916" s="1">
        <v>15.95443905</v>
      </c>
      <c r="C916" s="13">
        <f t="shared" si="22"/>
        <v>16.592616612</v>
      </c>
    </row>
    <row r="917" spans="1:3" x14ac:dyDescent="0.35">
      <c r="A917" s="1" t="s">
        <v>1743</v>
      </c>
      <c r="B917" s="1">
        <v>16.119023850000001</v>
      </c>
      <c r="C917" s="13">
        <f t="shared" si="22"/>
        <v>16.763784804</v>
      </c>
    </row>
    <row r="918" spans="1:3" x14ac:dyDescent="0.35">
      <c r="A918" s="1" t="s">
        <v>1744</v>
      </c>
      <c r="B918" s="1">
        <v>16.139596950000001</v>
      </c>
      <c r="C918" s="13">
        <f t="shared" si="22"/>
        <v>16.785180828000001</v>
      </c>
    </row>
    <row r="919" spans="1:3" x14ac:dyDescent="0.35">
      <c r="A919" s="1" t="s">
        <v>1745</v>
      </c>
      <c r="B919" s="1">
        <v>16.448193450000002</v>
      </c>
      <c r="C919" s="13">
        <f t="shared" si="22"/>
        <v>17.106121188000003</v>
      </c>
    </row>
    <row r="920" spans="1:3" x14ac:dyDescent="0.35">
      <c r="A920" s="1" t="s">
        <v>1746</v>
      </c>
      <c r="B920" s="1">
        <v>16.499626200000002</v>
      </c>
      <c r="C920" s="13">
        <f t="shared" si="22"/>
        <v>17.159611248000001</v>
      </c>
    </row>
    <row r="921" spans="1:3" x14ac:dyDescent="0.35">
      <c r="A921" s="1" t="s">
        <v>1747</v>
      </c>
      <c r="B921" s="1">
        <v>16.777363050000002</v>
      </c>
      <c r="C921" s="13">
        <f t="shared" si="22"/>
        <v>17.448457572000002</v>
      </c>
    </row>
    <row r="922" spans="1:3" x14ac:dyDescent="0.35">
      <c r="A922" s="1" t="s">
        <v>1748</v>
      </c>
      <c r="B922" s="1">
        <v>16.540772400000002</v>
      </c>
      <c r="C922" s="13">
        <f t="shared" si="22"/>
        <v>17.202403296</v>
      </c>
    </row>
    <row r="923" spans="1:3" x14ac:dyDescent="0.35">
      <c r="A923" s="1" t="s">
        <v>1749</v>
      </c>
      <c r="B923" s="1">
        <v>16.509912750000002</v>
      </c>
      <c r="C923" s="13">
        <f t="shared" si="22"/>
        <v>17.170309260000003</v>
      </c>
    </row>
    <row r="924" spans="1:3" x14ac:dyDescent="0.35">
      <c r="A924" s="1" t="s">
        <v>1750</v>
      </c>
      <c r="B924" s="1">
        <v>16.376187600000002</v>
      </c>
      <c r="C924" s="13">
        <f t="shared" si="22"/>
        <v>17.031235104</v>
      </c>
    </row>
    <row r="925" spans="1:3" x14ac:dyDescent="0.35">
      <c r="A925" s="1" t="s">
        <v>1751</v>
      </c>
      <c r="B925" s="1">
        <v>16.530485850000002</v>
      </c>
      <c r="C925" s="13">
        <f t="shared" si="22"/>
        <v>17.191705284000001</v>
      </c>
    </row>
    <row r="926" spans="1:3" x14ac:dyDescent="0.35">
      <c r="A926" s="1" t="s">
        <v>1752</v>
      </c>
      <c r="B926" s="1">
        <v>16.869942000000002</v>
      </c>
      <c r="C926" s="13">
        <f t="shared" si="22"/>
        <v>17.544739680000003</v>
      </c>
    </row>
    <row r="927" spans="1:3" x14ac:dyDescent="0.35">
      <c r="A927" s="1" t="s">
        <v>1753</v>
      </c>
      <c r="B927" s="1">
        <v>17.332836749999998</v>
      </c>
      <c r="C927" s="13">
        <f t="shared" si="22"/>
        <v>18.026150219999998</v>
      </c>
    </row>
    <row r="928" spans="1:3" x14ac:dyDescent="0.35">
      <c r="A928" s="1" t="s">
        <v>1754</v>
      </c>
      <c r="B928" s="1">
        <v>17.548854299999999</v>
      </c>
      <c r="C928" s="13">
        <f t="shared" si="22"/>
        <v>18.250808471999999</v>
      </c>
    </row>
    <row r="929" spans="1:3" x14ac:dyDescent="0.35">
      <c r="A929" s="1" t="s">
        <v>1755</v>
      </c>
      <c r="B929" s="1">
        <v>17.878023899999999</v>
      </c>
      <c r="C929" s="13">
        <f t="shared" si="22"/>
        <v>18.593144855999999</v>
      </c>
    </row>
    <row r="930" spans="1:3" x14ac:dyDescent="0.35">
      <c r="A930" s="1" t="s">
        <v>1756</v>
      </c>
      <c r="B930" s="1">
        <v>17.579713949999999</v>
      </c>
      <c r="C930" s="13">
        <f t="shared" si="22"/>
        <v>18.282902507999999</v>
      </c>
    </row>
    <row r="931" spans="1:3" x14ac:dyDescent="0.35">
      <c r="A931" s="1" t="s">
        <v>1757</v>
      </c>
      <c r="B931" s="1">
        <v>17.826591149999999</v>
      </c>
      <c r="C931" s="13">
        <f t="shared" si="22"/>
        <v>18.539654795999997</v>
      </c>
    </row>
    <row r="932" spans="1:3" x14ac:dyDescent="0.35">
      <c r="A932" s="1" t="s">
        <v>1758</v>
      </c>
      <c r="B932" s="1">
        <v>17.775158399999999</v>
      </c>
      <c r="C932" s="13">
        <f t="shared" si="22"/>
        <v>18.486164735999999</v>
      </c>
    </row>
    <row r="933" spans="1:3" x14ac:dyDescent="0.35">
      <c r="A933" s="1" t="s">
        <v>1759</v>
      </c>
      <c r="B933" s="1">
        <v>17.600287049999999</v>
      </c>
      <c r="C933" s="13">
        <f t="shared" si="22"/>
        <v>18.304298531999997</v>
      </c>
    </row>
    <row r="934" spans="1:3" x14ac:dyDescent="0.35">
      <c r="A934" s="1" t="s">
        <v>1760</v>
      </c>
      <c r="B934" s="1">
        <v>17.517994649999999</v>
      </c>
      <c r="C934" s="13">
        <f t="shared" si="22"/>
        <v>18.218714435999999</v>
      </c>
    </row>
    <row r="935" spans="1:3" x14ac:dyDescent="0.35">
      <c r="A935" s="1" t="s">
        <v>1761</v>
      </c>
      <c r="B935" s="1">
        <v>17.878023899999999</v>
      </c>
      <c r="C935" s="13">
        <f t="shared" si="22"/>
        <v>18.593144855999999</v>
      </c>
    </row>
    <row r="936" spans="1:3" x14ac:dyDescent="0.35">
      <c r="A936" s="1" t="s">
        <v>1762</v>
      </c>
      <c r="B936" s="1">
        <v>18.268912799999999</v>
      </c>
      <c r="C936" s="13">
        <f t="shared" si="22"/>
        <v>18.999669311999998</v>
      </c>
    </row>
    <row r="937" spans="1:3" x14ac:dyDescent="0.35">
      <c r="A937" s="1" t="s">
        <v>1763</v>
      </c>
      <c r="B937" s="1">
        <v>18.114614549999999</v>
      </c>
      <c r="C937" s="13">
        <f t="shared" si="22"/>
        <v>18.839199131999997</v>
      </c>
    </row>
    <row r="938" spans="1:3" x14ac:dyDescent="0.35">
      <c r="A938" s="1" t="s">
        <v>1764</v>
      </c>
      <c r="B938" s="1">
        <v>18.155760749999999</v>
      </c>
      <c r="C938" s="13">
        <f t="shared" si="22"/>
        <v>18.88199118</v>
      </c>
    </row>
    <row r="939" spans="1:3" x14ac:dyDescent="0.35">
      <c r="A939" s="1" t="s">
        <v>1765</v>
      </c>
      <c r="B939" s="1">
        <v>18.052895249999999</v>
      </c>
      <c r="C939" s="13">
        <f t="shared" si="22"/>
        <v>18.775011059999997</v>
      </c>
    </row>
    <row r="940" spans="1:3" x14ac:dyDescent="0.35">
      <c r="A940" s="1" t="s">
        <v>1766</v>
      </c>
      <c r="B940" s="1">
        <v>17.991175949999999</v>
      </c>
      <c r="C940" s="13">
        <f t="shared" si="22"/>
        <v>18.710822988</v>
      </c>
    </row>
    <row r="941" spans="1:3" x14ac:dyDescent="0.35">
      <c r="A941" s="1" t="s">
        <v>1767</v>
      </c>
      <c r="B941" s="1">
        <v>17.878023899999999</v>
      </c>
      <c r="C941" s="13">
        <f t="shared" si="22"/>
        <v>18.593144855999999</v>
      </c>
    </row>
    <row r="942" spans="1:3" x14ac:dyDescent="0.35">
      <c r="A942" s="1" t="s">
        <v>1768</v>
      </c>
      <c r="B942" s="1">
        <v>18.083754899999999</v>
      </c>
      <c r="C942" s="13">
        <f t="shared" si="22"/>
        <v>18.807105095999997</v>
      </c>
    </row>
    <row r="943" spans="1:3" x14ac:dyDescent="0.35">
      <c r="A943" s="1" t="s">
        <v>1769</v>
      </c>
      <c r="B943" s="1">
        <v>18.382064849999999</v>
      </c>
      <c r="C943" s="13">
        <f t="shared" si="22"/>
        <v>19.117347444</v>
      </c>
    </row>
    <row r="944" spans="1:3" x14ac:dyDescent="0.35">
      <c r="A944" s="1" t="s">
        <v>1770</v>
      </c>
      <c r="B944" s="1">
        <v>18.556936199999999</v>
      </c>
      <c r="C944" s="13">
        <f t="shared" si="22"/>
        <v>19.299213647999998</v>
      </c>
    </row>
    <row r="945" spans="1:3" x14ac:dyDescent="0.35">
      <c r="A945" s="1" t="s">
        <v>1771</v>
      </c>
      <c r="B945" s="1">
        <v>18.659801699999999</v>
      </c>
      <c r="C945" s="13">
        <f t="shared" si="22"/>
        <v>19.406193767999998</v>
      </c>
    </row>
    <row r="946" spans="1:3" x14ac:dyDescent="0.35">
      <c r="A946" s="1" t="s">
        <v>1772</v>
      </c>
      <c r="B946" s="1">
        <v>18.587795849999999</v>
      </c>
      <c r="C946" s="13">
        <f t="shared" si="22"/>
        <v>19.331307683999999</v>
      </c>
    </row>
    <row r="947" spans="1:3" x14ac:dyDescent="0.35">
      <c r="A947" s="1" t="s">
        <v>1773</v>
      </c>
      <c r="B947" s="1">
        <v>18.484930349999999</v>
      </c>
      <c r="C947" s="13">
        <f t="shared" si="22"/>
        <v>19.224327563999999</v>
      </c>
    </row>
    <row r="948" spans="1:3" x14ac:dyDescent="0.35">
      <c r="A948" s="1" t="s">
        <v>1774</v>
      </c>
      <c r="B948" s="1">
        <v>18.639228599999999</v>
      </c>
      <c r="C948" s="13">
        <f t="shared" si="22"/>
        <v>19.384797744</v>
      </c>
    </row>
    <row r="949" spans="1:3" x14ac:dyDescent="0.35">
      <c r="A949" s="1" t="s">
        <v>1775</v>
      </c>
      <c r="B949" s="1">
        <v>18.999257849999999</v>
      </c>
      <c r="C949" s="13">
        <f t="shared" si="22"/>
        <v>19.759228164</v>
      </c>
    </row>
    <row r="950" spans="1:3" x14ac:dyDescent="0.35">
      <c r="A950" s="1" t="s">
        <v>1776</v>
      </c>
      <c r="B950" s="1">
        <v>19.84275495</v>
      </c>
      <c r="C950" s="13">
        <f t="shared" si="22"/>
        <v>20.636465147999999</v>
      </c>
    </row>
    <row r="951" spans="1:3" x14ac:dyDescent="0.35">
      <c r="A951" s="1" t="s">
        <v>1777</v>
      </c>
      <c r="B951" s="1">
        <v>20.3467959</v>
      </c>
      <c r="C951" s="13">
        <f t="shared" si="22"/>
        <v>21.160667736000001</v>
      </c>
    </row>
    <row r="952" spans="1:3" x14ac:dyDescent="0.35">
      <c r="A952" s="1" t="s">
        <v>1778</v>
      </c>
      <c r="B952" s="1">
        <v>20.9434158</v>
      </c>
      <c r="C952" s="13">
        <f t="shared" si="22"/>
        <v>21.781152431999999</v>
      </c>
    </row>
    <row r="953" spans="1:3" x14ac:dyDescent="0.35">
      <c r="A953" s="1" t="s">
        <v>1779</v>
      </c>
      <c r="B953" s="1">
        <v>21.241725750000001</v>
      </c>
      <c r="C953" s="13">
        <f t="shared" si="22"/>
        <v>22.091394780000002</v>
      </c>
    </row>
    <row r="954" spans="1:3" x14ac:dyDescent="0.35">
      <c r="A954" s="1" t="s">
        <v>1780</v>
      </c>
      <c r="B954" s="1">
        <v>21.889778400000001</v>
      </c>
      <c r="C954" s="13">
        <f t="shared" si="22"/>
        <v>22.765369536000001</v>
      </c>
    </row>
    <row r="955" spans="1:3" x14ac:dyDescent="0.35">
      <c r="A955" s="1" t="s">
        <v>1781</v>
      </c>
      <c r="B955" s="1">
        <v>21.241725750000001</v>
      </c>
      <c r="C955" s="13">
        <f t="shared" si="22"/>
        <v>22.091394780000002</v>
      </c>
    </row>
    <row r="956" spans="1:3" x14ac:dyDescent="0.35">
      <c r="A956" s="1" t="s">
        <v>1782</v>
      </c>
      <c r="B956" s="1">
        <v>21.622328100000001</v>
      </c>
      <c r="C956" s="13">
        <f t="shared" si="22"/>
        <v>22.487221224000002</v>
      </c>
    </row>
    <row r="957" spans="1:3" x14ac:dyDescent="0.35">
      <c r="A957" s="1" t="s">
        <v>1783</v>
      </c>
      <c r="B957" s="1">
        <v>21.735480150000001</v>
      </c>
      <c r="C957" s="13">
        <f t="shared" si="22"/>
        <v>22.604899356000001</v>
      </c>
    </row>
    <row r="958" spans="1:3" x14ac:dyDescent="0.35">
      <c r="A958" s="1" t="s">
        <v>1784</v>
      </c>
      <c r="B958" s="1">
        <v>21.663474300000001</v>
      </c>
      <c r="C958" s="13">
        <f t="shared" si="22"/>
        <v>22.530013272000001</v>
      </c>
    </row>
    <row r="959" spans="1:3" x14ac:dyDescent="0.35">
      <c r="A959" s="1" t="s">
        <v>1785</v>
      </c>
      <c r="B959" s="1">
        <v>20.6965386</v>
      </c>
      <c r="C959" s="13">
        <f t="shared" si="22"/>
        <v>21.524400144000001</v>
      </c>
    </row>
    <row r="960" spans="1:3" x14ac:dyDescent="0.35">
      <c r="A960" s="1" t="s">
        <v>1786</v>
      </c>
      <c r="B960" s="1">
        <v>20.7171117</v>
      </c>
      <c r="C960" s="13">
        <f t="shared" si="22"/>
        <v>21.545796167999999</v>
      </c>
    </row>
    <row r="961" spans="1:3" x14ac:dyDescent="0.35">
      <c r="A961" s="1" t="s">
        <v>1787</v>
      </c>
      <c r="B961" s="1">
        <v>20.9228427</v>
      </c>
      <c r="C961" s="13">
        <f t="shared" si="22"/>
        <v>21.759756408000001</v>
      </c>
    </row>
    <row r="962" spans="1:3" x14ac:dyDescent="0.35">
      <c r="A962" s="1" t="s">
        <v>1788</v>
      </c>
      <c r="B962" s="1">
        <v>22.054363200000001</v>
      </c>
      <c r="C962" s="13">
        <f t="shared" si="22"/>
        <v>22.936537728000001</v>
      </c>
    </row>
    <row r="963" spans="1:3" x14ac:dyDescent="0.35">
      <c r="A963" s="1" t="s">
        <v>1789</v>
      </c>
      <c r="B963" s="1">
        <v>23.854509449999998</v>
      </c>
      <c r="C963" s="13">
        <f t="shared" si="22"/>
        <v>24.808689827999999</v>
      </c>
    </row>
    <row r="964" spans="1:3" x14ac:dyDescent="0.35">
      <c r="A964" s="1" t="s">
        <v>1790</v>
      </c>
      <c r="B964" s="1">
        <v>25.911819449999999</v>
      </c>
      <c r="C964" s="13">
        <f t="shared" si="22"/>
        <v>26.948292228</v>
      </c>
    </row>
    <row r="965" spans="1:3" x14ac:dyDescent="0.35">
      <c r="A965" s="1" t="s">
        <v>1791</v>
      </c>
      <c r="B965" s="1">
        <v>24.821445149999999</v>
      </c>
      <c r="C965" s="13">
        <f t="shared" si="22"/>
        <v>25.814302955999999</v>
      </c>
    </row>
    <row r="966" spans="1:3" x14ac:dyDescent="0.35">
      <c r="A966" s="1" t="s">
        <v>1792</v>
      </c>
      <c r="B966" s="1">
        <v>23.576772600000002</v>
      </c>
      <c r="C966" s="13">
        <f t="shared" si="22"/>
        <v>24.519843504000001</v>
      </c>
    </row>
    <row r="967" spans="1:3" x14ac:dyDescent="0.35">
      <c r="A967" s="1" t="s">
        <v>1793</v>
      </c>
      <c r="B967" s="1">
        <v>19.41071985</v>
      </c>
      <c r="C967" s="13">
        <f t="shared" si="22"/>
        <v>20.187148644000001</v>
      </c>
    </row>
    <row r="968" spans="1:3" x14ac:dyDescent="0.35">
      <c r="A968" s="1" t="s">
        <v>1794</v>
      </c>
      <c r="B968" s="1">
        <v>20.5113807</v>
      </c>
      <c r="C968" s="13">
        <f t="shared" si="22"/>
        <v>21.331835928</v>
      </c>
    </row>
    <row r="969" spans="1:3" x14ac:dyDescent="0.35">
      <c r="A969" s="1" t="s">
        <v>1795</v>
      </c>
      <c r="B969" s="1">
        <v>21.498889500000001</v>
      </c>
      <c r="C969" s="13">
        <f t="shared" si="22"/>
        <v>22.358845080000002</v>
      </c>
    </row>
    <row r="970" spans="1:3" x14ac:dyDescent="0.35">
      <c r="A970" s="1" t="s">
        <v>1796</v>
      </c>
      <c r="B970" s="1">
        <v>20.76854445</v>
      </c>
      <c r="C970" s="13">
        <f t="shared" si="22"/>
        <v>21.599286228</v>
      </c>
    </row>
    <row r="971" spans="1:3" x14ac:dyDescent="0.35">
      <c r="A971" s="1" t="s">
        <v>1797</v>
      </c>
      <c r="B971" s="1">
        <v>22.044076650000001</v>
      </c>
      <c r="C971" s="13">
        <f t="shared" si="22"/>
        <v>22.925839716000002</v>
      </c>
    </row>
    <row r="972" spans="1:3" x14ac:dyDescent="0.35">
      <c r="A972" s="1" t="s">
        <v>1798</v>
      </c>
      <c r="B972" s="1">
        <v>22.609836900000001</v>
      </c>
      <c r="C972" s="13">
        <f t="shared" si="22"/>
        <v>23.514230376</v>
      </c>
    </row>
    <row r="973" spans="1:3" x14ac:dyDescent="0.35">
      <c r="A973" s="1" t="s">
        <v>1799</v>
      </c>
      <c r="B973" s="1">
        <v>22.712702400000001</v>
      </c>
      <c r="C973" s="13">
        <f t="shared" si="22"/>
        <v>23.621210496</v>
      </c>
    </row>
    <row r="974" spans="1:3" x14ac:dyDescent="0.35">
      <c r="A974" s="1" t="s">
        <v>1800</v>
      </c>
      <c r="B974" s="1">
        <v>23.072731650000001</v>
      </c>
      <c r="C974" s="13">
        <f t="shared" si="22"/>
        <v>23.995640916000003</v>
      </c>
    </row>
    <row r="975" spans="1:3" x14ac:dyDescent="0.35">
      <c r="A975" s="1" t="s">
        <v>1801</v>
      </c>
      <c r="B975" s="1">
        <v>21.858918750000001</v>
      </c>
      <c r="C975" s="13">
        <f t="shared" si="22"/>
        <v>22.733275500000001</v>
      </c>
    </row>
    <row r="976" spans="1:3" x14ac:dyDescent="0.35">
      <c r="A976" s="1" t="s">
        <v>1802</v>
      </c>
      <c r="B976" s="1">
        <v>20.8199772</v>
      </c>
      <c r="C976" s="13">
        <f t="shared" si="22"/>
        <v>21.652776288000002</v>
      </c>
    </row>
    <row r="977" spans="1:3" x14ac:dyDescent="0.35">
      <c r="A977" s="1" t="s">
        <v>1803</v>
      </c>
      <c r="B977" s="1">
        <v>21.426883650000001</v>
      </c>
      <c r="C977" s="13">
        <f t="shared" si="22"/>
        <v>22.283958995999999</v>
      </c>
    </row>
    <row r="978" spans="1:3" x14ac:dyDescent="0.35">
      <c r="A978" s="1" t="s">
        <v>1804</v>
      </c>
      <c r="B978" s="1">
        <v>21.817772550000001</v>
      </c>
      <c r="C978" s="13">
        <f t="shared" si="22"/>
        <v>22.690483452000002</v>
      </c>
    </row>
    <row r="979" spans="1:3" x14ac:dyDescent="0.35">
      <c r="A979" s="1" t="s">
        <v>1805</v>
      </c>
      <c r="B979" s="1">
        <v>21.982357350000001</v>
      </c>
      <c r="C979" s="13">
        <f t="shared" ref="C979:C1042" si="23">B979+(B979*$F$15)</f>
        <v>22.861651644000002</v>
      </c>
    </row>
    <row r="980" spans="1:3" x14ac:dyDescent="0.35">
      <c r="A980" s="1" t="s">
        <v>1806</v>
      </c>
      <c r="B980" s="1">
        <v>21.581181900000001</v>
      </c>
      <c r="C980" s="13">
        <f t="shared" si="23"/>
        <v>22.444429176</v>
      </c>
    </row>
    <row r="981" spans="1:3" x14ac:dyDescent="0.35">
      <c r="A981" s="1" t="s">
        <v>1807</v>
      </c>
      <c r="B981" s="1">
        <v>21.786912900000001</v>
      </c>
      <c r="C981" s="13">
        <f t="shared" si="23"/>
        <v>22.658389416000002</v>
      </c>
    </row>
    <row r="982" spans="1:3" x14ac:dyDescent="0.35">
      <c r="A982" s="1" t="s">
        <v>1808</v>
      </c>
      <c r="B982" s="1">
        <v>21.951497700000001</v>
      </c>
      <c r="C982" s="13">
        <f t="shared" si="23"/>
        <v>22.829557608000002</v>
      </c>
    </row>
    <row r="983" spans="1:3" x14ac:dyDescent="0.35">
      <c r="A983" s="1" t="s">
        <v>1809</v>
      </c>
      <c r="B983" s="1">
        <v>22.794994800000001</v>
      </c>
      <c r="C983" s="13">
        <f t="shared" si="23"/>
        <v>23.706794592000001</v>
      </c>
    </row>
    <row r="984" spans="1:3" x14ac:dyDescent="0.35">
      <c r="A984" s="1" t="s">
        <v>1810</v>
      </c>
      <c r="B984" s="1">
        <v>22.568690700000001</v>
      </c>
      <c r="C984" s="13">
        <f t="shared" si="23"/>
        <v>23.471438328000001</v>
      </c>
    </row>
    <row r="985" spans="1:3" x14ac:dyDescent="0.35">
      <c r="A985" s="1" t="s">
        <v>1811</v>
      </c>
      <c r="B985" s="1">
        <v>21.385737450000001</v>
      </c>
      <c r="C985" s="13">
        <f t="shared" si="23"/>
        <v>22.241166948</v>
      </c>
    </row>
    <row r="986" spans="1:3" x14ac:dyDescent="0.35">
      <c r="A986" s="1" t="s">
        <v>1812</v>
      </c>
      <c r="B986" s="1">
        <v>20.0176263</v>
      </c>
      <c r="C986" s="13">
        <f t="shared" si="23"/>
        <v>20.818331352000001</v>
      </c>
    </row>
    <row r="987" spans="1:3" x14ac:dyDescent="0.35">
      <c r="A987" s="1" t="s">
        <v>1813</v>
      </c>
      <c r="B987" s="1">
        <v>20.43937485</v>
      </c>
      <c r="C987" s="13">
        <f t="shared" si="23"/>
        <v>21.256949844000001</v>
      </c>
    </row>
    <row r="988" spans="1:3" x14ac:dyDescent="0.35">
      <c r="A988" s="1" t="s">
        <v>1814</v>
      </c>
      <c r="B988" s="1">
        <v>20.95370235</v>
      </c>
      <c r="C988" s="13">
        <f t="shared" si="23"/>
        <v>21.791850444000001</v>
      </c>
    </row>
    <row r="989" spans="1:3" x14ac:dyDescent="0.35">
      <c r="A989" s="1" t="s">
        <v>1815</v>
      </c>
      <c r="B989" s="1">
        <v>19.112409899999999</v>
      </c>
      <c r="C989" s="13">
        <f t="shared" si="23"/>
        <v>19.876906295999998</v>
      </c>
    </row>
    <row r="990" spans="1:3" x14ac:dyDescent="0.35">
      <c r="A990" s="1" t="s">
        <v>1816</v>
      </c>
      <c r="B990" s="1">
        <v>19.84275495</v>
      </c>
      <c r="C990" s="13">
        <f t="shared" si="23"/>
        <v>20.636465147999999</v>
      </c>
    </row>
    <row r="991" spans="1:3" x14ac:dyDescent="0.35">
      <c r="A991" s="1" t="s">
        <v>1817</v>
      </c>
      <c r="B991" s="1">
        <v>19.82218185</v>
      </c>
      <c r="C991" s="13">
        <f t="shared" si="23"/>
        <v>20.615069124000001</v>
      </c>
    </row>
    <row r="992" spans="1:3" x14ac:dyDescent="0.35">
      <c r="A992" s="1" t="s">
        <v>1818</v>
      </c>
      <c r="B992" s="1">
        <v>20.3056497</v>
      </c>
      <c r="C992" s="13">
        <f t="shared" si="23"/>
        <v>21.117875688000002</v>
      </c>
    </row>
    <row r="993" spans="1:3" x14ac:dyDescent="0.35">
      <c r="A993" s="1" t="s">
        <v>1819</v>
      </c>
      <c r="B993" s="1">
        <v>20.27479005</v>
      </c>
      <c r="C993" s="13">
        <f t="shared" si="23"/>
        <v>21.085781652000001</v>
      </c>
    </row>
    <row r="994" spans="1:3" x14ac:dyDescent="0.35">
      <c r="A994" s="1" t="s">
        <v>1820</v>
      </c>
      <c r="B994" s="1">
        <v>19.544445</v>
      </c>
      <c r="C994" s="13">
        <f t="shared" si="23"/>
        <v>20.3262228</v>
      </c>
    </row>
    <row r="995" spans="1:3" x14ac:dyDescent="0.35">
      <c r="A995" s="1" t="s">
        <v>1821</v>
      </c>
      <c r="B995" s="1">
        <v>19.78103565</v>
      </c>
      <c r="C995" s="13">
        <f t="shared" si="23"/>
        <v>20.572277075999999</v>
      </c>
    </row>
    <row r="996" spans="1:3" x14ac:dyDescent="0.35">
      <c r="A996" s="1" t="s">
        <v>1822</v>
      </c>
      <c r="B996" s="1">
        <v>20.17192455</v>
      </c>
      <c r="C996" s="13">
        <f t="shared" si="23"/>
        <v>20.978801531999999</v>
      </c>
    </row>
    <row r="997" spans="1:3" x14ac:dyDescent="0.35">
      <c r="A997" s="1" t="s">
        <v>1823</v>
      </c>
      <c r="B997" s="1">
        <v>19.6267374</v>
      </c>
      <c r="C997" s="13">
        <f t="shared" si="23"/>
        <v>20.411806895999998</v>
      </c>
    </row>
    <row r="998" spans="1:3" x14ac:dyDescent="0.35">
      <c r="A998" s="1" t="s">
        <v>1824</v>
      </c>
      <c r="B998" s="1">
        <v>18.803813399999999</v>
      </c>
      <c r="C998" s="13">
        <f t="shared" si="23"/>
        <v>19.555965936</v>
      </c>
    </row>
    <row r="999" spans="1:3" x14ac:dyDescent="0.35">
      <c r="A999" s="1" t="s">
        <v>1825</v>
      </c>
      <c r="B999" s="1">
        <v>17.157965399999998</v>
      </c>
      <c r="C999" s="13">
        <f t="shared" si="23"/>
        <v>17.844284016</v>
      </c>
    </row>
    <row r="1000" spans="1:3" x14ac:dyDescent="0.35">
      <c r="A1000" s="1" t="s">
        <v>1826</v>
      </c>
      <c r="B1000" s="1">
        <v>16.479053100000002</v>
      </c>
      <c r="C1000" s="13">
        <f t="shared" si="23"/>
        <v>17.138215224000003</v>
      </c>
    </row>
    <row r="1001" spans="1:3" x14ac:dyDescent="0.35">
      <c r="A1001" s="1" t="s">
        <v>1827</v>
      </c>
      <c r="B1001" s="1">
        <v>16.828795800000002</v>
      </c>
      <c r="C1001" s="13">
        <f t="shared" si="23"/>
        <v>17.501947632</v>
      </c>
    </row>
    <row r="1002" spans="1:3" x14ac:dyDescent="0.35">
      <c r="A1002" s="1" t="s">
        <v>1828</v>
      </c>
      <c r="B1002" s="1">
        <v>16.067591100000001</v>
      </c>
      <c r="C1002" s="13">
        <f t="shared" si="23"/>
        <v>16.710294744000002</v>
      </c>
    </row>
    <row r="1003" spans="1:3" x14ac:dyDescent="0.35">
      <c r="A1003" s="1" t="s">
        <v>1829</v>
      </c>
      <c r="B1003" s="1">
        <v>17.569427399999999</v>
      </c>
      <c r="C1003" s="13">
        <f t="shared" si="23"/>
        <v>18.272204495999997</v>
      </c>
    </row>
    <row r="1004" spans="1:3" x14ac:dyDescent="0.35">
      <c r="A1004" s="1" t="s">
        <v>1830</v>
      </c>
      <c r="B1004" s="1">
        <v>17.723725649999999</v>
      </c>
      <c r="C1004" s="13">
        <f t="shared" si="23"/>
        <v>18.432674675999998</v>
      </c>
    </row>
    <row r="1005" spans="1:3" x14ac:dyDescent="0.35">
      <c r="A1005" s="1" t="s">
        <v>1831</v>
      </c>
      <c r="B1005" s="1">
        <v>18.073468349999999</v>
      </c>
      <c r="C1005" s="13">
        <f t="shared" si="23"/>
        <v>18.796407083999998</v>
      </c>
    </row>
    <row r="1006" spans="1:3" x14ac:dyDescent="0.35">
      <c r="A1006" s="1" t="s">
        <v>1832</v>
      </c>
      <c r="B1006" s="1">
        <v>19.153556099999999</v>
      </c>
      <c r="C1006" s="13">
        <f t="shared" si="23"/>
        <v>19.919698344</v>
      </c>
    </row>
    <row r="1007" spans="1:3" x14ac:dyDescent="0.35">
      <c r="A1007" s="1" t="s">
        <v>1833</v>
      </c>
      <c r="B1007" s="1">
        <v>20.1204918</v>
      </c>
      <c r="C1007" s="13">
        <f t="shared" si="23"/>
        <v>20.925311472000001</v>
      </c>
    </row>
    <row r="1008" spans="1:3" x14ac:dyDescent="0.35">
      <c r="A1008" s="1" t="s">
        <v>1834</v>
      </c>
      <c r="B1008" s="1">
        <v>20.0587725</v>
      </c>
      <c r="C1008" s="13">
        <f t="shared" si="23"/>
        <v>20.8611234</v>
      </c>
    </row>
    <row r="1009" spans="1:3" x14ac:dyDescent="0.35">
      <c r="A1009" s="1" t="s">
        <v>1835</v>
      </c>
      <c r="B1009" s="1">
        <v>21.0874275</v>
      </c>
      <c r="C1009" s="13">
        <f t="shared" si="23"/>
        <v>21.930924600000001</v>
      </c>
    </row>
    <row r="1010" spans="1:3" x14ac:dyDescent="0.35">
      <c r="A1010" s="1" t="s">
        <v>1836</v>
      </c>
      <c r="B1010" s="1">
        <v>20.7171117</v>
      </c>
      <c r="C1010" s="13">
        <f t="shared" si="23"/>
        <v>21.545796167999999</v>
      </c>
    </row>
    <row r="1011" spans="1:3" x14ac:dyDescent="0.35">
      <c r="A1011" s="1" t="s">
        <v>1837</v>
      </c>
      <c r="B1011" s="1">
        <v>20.29536315</v>
      </c>
      <c r="C1011" s="13">
        <f t="shared" si="23"/>
        <v>21.107177675999999</v>
      </c>
    </row>
    <row r="1012" spans="1:3" x14ac:dyDescent="0.35">
      <c r="A1012" s="1" t="s">
        <v>1838</v>
      </c>
      <c r="B1012" s="1">
        <v>19.544445</v>
      </c>
      <c r="C1012" s="13">
        <f t="shared" si="23"/>
        <v>20.3262228</v>
      </c>
    </row>
    <row r="1013" spans="1:3" x14ac:dyDescent="0.35">
      <c r="A1013" s="1" t="s">
        <v>1839</v>
      </c>
      <c r="B1013" s="1">
        <v>19.65759705</v>
      </c>
      <c r="C1013" s="13">
        <f t="shared" si="23"/>
        <v>20.443900931999998</v>
      </c>
    </row>
    <row r="1014" spans="1:3" x14ac:dyDescent="0.35">
      <c r="A1014" s="1" t="s">
        <v>1840</v>
      </c>
      <c r="B1014" s="1">
        <v>19.47243915</v>
      </c>
      <c r="C1014" s="13">
        <f t="shared" si="23"/>
        <v>20.251336716000001</v>
      </c>
    </row>
    <row r="1015" spans="1:3" x14ac:dyDescent="0.35">
      <c r="A1015" s="1" t="s">
        <v>1841</v>
      </c>
      <c r="B1015" s="1">
        <v>20.0176263</v>
      </c>
      <c r="C1015" s="13">
        <f t="shared" si="23"/>
        <v>20.818331352000001</v>
      </c>
    </row>
    <row r="1016" spans="1:3" x14ac:dyDescent="0.35">
      <c r="A1016" s="1" t="s">
        <v>1842</v>
      </c>
      <c r="B1016" s="1">
        <v>21.07714095</v>
      </c>
      <c r="C1016" s="13">
        <f t="shared" si="23"/>
        <v>21.920226588000002</v>
      </c>
    </row>
    <row r="1017" spans="1:3" x14ac:dyDescent="0.35">
      <c r="A1017" s="1" t="s">
        <v>1843</v>
      </c>
      <c r="B1017" s="1">
        <v>21.519462600000001</v>
      </c>
      <c r="C1017" s="13">
        <f t="shared" si="23"/>
        <v>22.380241104</v>
      </c>
    </row>
    <row r="1018" spans="1:3" x14ac:dyDescent="0.35">
      <c r="A1018" s="1" t="s">
        <v>1844</v>
      </c>
      <c r="B1018" s="1">
        <v>20.78911755</v>
      </c>
      <c r="C1018" s="13">
        <f t="shared" si="23"/>
        <v>21.620682252000002</v>
      </c>
    </row>
    <row r="1019" spans="1:3" x14ac:dyDescent="0.35">
      <c r="A1019" s="1" t="s">
        <v>1845</v>
      </c>
      <c r="B1019" s="1">
        <v>20.39822865</v>
      </c>
      <c r="C1019" s="13">
        <f t="shared" si="23"/>
        <v>21.214157795999999</v>
      </c>
    </row>
    <row r="1020" spans="1:3" x14ac:dyDescent="0.35">
      <c r="A1020" s="1" t="s">
        <v>1846</v>
      </c>
      <c r="B1020" s="1">
        <v>20.161638</v>
      </c>
      <c r="C1020" s="13">
        <f t="shared" si="23"/>
        <v>20.96810352</v>
      </c>
    </row>
    <row r="1021" spans="1:3" x14ac:dyDescent="0.35">
      <c r="A1021" s="1" t="s">
        <v>1847</v>
      </c>
      <c r="B1021" s="1">
        <v>19.84275495</v>
      </c>
      <c r="C1021" s="13">
        <f t="shared" si="23"/>
        <v>20.636465147999999</v>
      </c>
    </row>
    <row r="1022" spans="1:3" x14ac:dyDescent="0.35">
      <c r="A1022" s="1" t="s">
        <v>1848</v>
      </c>
      <c r="B1022" s="1">
        <v>20.5936731</v>
      </c>
      <c r="C1022" s="13">
        <f t="shared" si="23"/>
        <v>21.417420024000002</v>
      </c>
    </row>
    <row r="1023" spans="1:3" x14ac:dyDescent="0.35">
      <c r="A1023" s="1" t="s">
        <v>1849</v>
      </c>
      <c r="B1023" s="1">
        <v>21.0874275</v>
      </c>
      <c r="C1023" s="13">
        <f t="shared" si="23"/>
        <v>21.930924600000001</v>
      </c>
    </row>
    <row r="1024" spans="1:3" x14ac:dyDescent="0.35">
      <c r="A1024" s="1" t="s">
        <v>1850</v>
      </c>
      <c r="B1024" s="1">
        <v>21.221152650000001</v>
      </c>
      <c r="C1024" s="13">
        <f t="shared" si="23"/>
        <v>22.069998756</v>
      </c>
    </row>
    <row r="1025" spans="1:3" x14ac:dyDescent="0.35">
      <c r="A1025" s="1" t="s">
        <v>1851</v>
      </c>
      <c r="B1025" s="1">
        <v>21.324018150000001</v>
      </c>
      <c r="C1025" s="13">
        <f t="shared" si="23"/>
        <v>22.176978876</v>
      </c>
    </row>
    <row r="1026" spans="1:3" x14ac:dyDescent="0.35">
      <c r="A1026" s="1" t="s">
        <v>1852</v>
      </c>
      <c r="B1026" s="1">
        <v>20.23364385</v>
      </c>
      <c r="C1026" s="13">
        <f t="shared" si="23"/>
        <v>21.042989603999999</v>
      </c>
    </row>
    <row r="1027" spans="1:3" x14ac:dyDescent="0.35">
      <c r="A1027" s="1" t="s">
        <v>1853</v>
      </c>
      <c r="B1027" s="1">
        <v>20.56281345</v>
      </c>
      <c r="C1027" s="13">
        <f t="shared" si="23"/>
        <v>21.385325988000002</v>
      </c>
    </row>
    <row r="1028" spans="1:3" x14ac:dyDescent="0.35">
      <c r="A1028" s="1" t="s">
        <v>1854</v>
      </c>
      <c r="B1028" s="1">
        <v>20.87140995</v>
      </c>
      <c r="C1028" s="13">
        <f t="shared" si="23"/>
        <v>21.706266348</v>
      </c>
    </row>
    <row r="1029" spans="1:3" x14ac:dyDescent="0.35">
      <c r="A1029" s="1" t="s">
        <v>1855</v>
      </c>
      <c r="B1029" s="1">
        <v>21.457743300000001</v>
      </c>
      <c r="C1029" s="13">
        <f t="shared" si="23"/>
        <v>22.316053031999999</v>
      </c>
    </row>
    <row r="1030" spans="1:3" x14ac:dyDescent="0.35">
      <c r="A1030" s="1" t="s">
        <v>1856</v>
      </c>
      <c r="B1030" s="1">
        <v>20.7376848</v>
      </c>
      <c r="C1030" s="13">
        <f t="shared" si="23"/>
        <v>21.567192192</v>
      </c>
    </row>
    <row r="1031" spans="1:3" x14ac:dyDescent="0.35">
      <c r="A1031" s="1" t="s">
        <v>1857</v>
      </c>
      <c r="B1031" s="1">
        <v>22.085222850000001</v>
      </c>
      <c r="C1031" s="13">
        <f t="shared" si="23"/>
        <v>22.968631764000001</v>
      </c>
    </row>
    <row r="1032" spans="1:3" x14ac:dyDescent="0.35">
      <c r="A1032" s="1" t="s">
        <v>1858</v>
      </c>
      <c r="B1032" s="1">
        <v>22.959579600000001</v>
      </c>
      <c r="C1032" s="13">
        <f t="shared" si="23"/>
        <v>23.877962784000001</v>
      </c>
    </row>
    <row r="1033" spans="1:3" x14ac:dyDescent="0.35">
      <c r="A1033" s="1" t="s">
        <v>1859</v>
      </c>
      <c r="B1033" s="1">
        <v>24.039667349999998</v>
      </c>
      <c r="C1033" s="13">
        <f t="shared" si="23"/>
        <v>25.001254044</v>
      </c>
    </row>
    <row r="1034" spans="1:3" x14ac:dyDescent="0.35">
      <c r="A1034" s="1" t="s">
        <v>1860</v>
      </c>
      <c r="B1034" s="1">
        <v>25.047749249999999</v>
      </c>
      <c r="C1034" s="13">
        <f t="shared" si="23"/>
        <v>26.049659219999999</v>
      </c>
    </row>
    <row r="1035" spans="1:3" x14ac:dyDescent="0.35">
      <c r="A1035" s="1" t="s">
        <v>1861</v>
      </c>
      <c r="B1035" s="1">
        <v>24.780298949999999</v>
      </c>
      <c r="C1035" s="13">
        <f t="shared" si="23"/>
        <v>25.771510908</v>
      </c>
    </row>
    <row r="1036" spans="1:3" x14ac:dyDescent="0.35">
      <c r="A1036" s="1" t="s">
        <v>1862</v>
      </c>
      <c r="B1036" s="1">
        <v>25.078608899999999</v>
      </c>
      <c r="C1036" s="13">
        <f t="shared" si="23"/>
        <v>26.081753255999999</v>
      </c>
    </row>
    <row r="1037" spans="1:3" x14ac:dyDescent="0.35">
      <c r="A1037" s="1" t="s">
        <v>1863</v>
      </c>
      <c r="B1037" s="1">
        <v>24.924310649999999</v>
      </c>
      <c r="C1037" s="13">
        <f t="shared" si="23"/>
        <v>25.921283075999998</v>
      </c>
    </row>
    <row r="1038" spans="1:3" x14ac:dyDescent="0.35">
      <c r="A1038" s="1" t="s">
        <v>1864</v>
      </c>
      <c r="B1038" s="1">
        <v>25.356345749999999</v>
      </c>
      <c r="C1038" s="13">
        <f t="shared" si="23"/>
        <v>26.37059958</v>
      </c>
    </row>
    <row r="1039" spans="1:3" x14ac:dyDescent="0.35">
      <c r="A1039" s="1" t="s">
        <v>1865</v>
      </c>
      <c r="B1039" s="1">
        <v>25.613509499999999</v>
      </c>
      <c r="C1039" s="13">
        <f t="shared" si="23"/>
        <v>26.638049880000001</v>
      </c>
    </row>
    <row r="1040" spans="1:3" x14ac:dyDescent="0.35">
      <c r="A1040" s="1" t="s">
        <v>1866</v>
      </c>
      <c r="B1040" s="1">
        <v>25.613509499999999</v>
      </c>
      <c r="C1040" s="13">
        <f t="shared" si="23"/>
        <v>26.638049880000001</v>
      </c>
    </row>
    <row r="1041" spans="1:3" x14ac:dyDescent="0.35">
      <c r="A1041" s="1" t="s">
        <v>1867</v>
      </c>
      <c r="B1041" s="1">
        <v>25.438638149999999</v>
      </c>
      <c r="C1041" s="13">
        <f t="shared" si="23"/>
        <v>26.456183675999998</v>
      </c>
    </row>
    <row r="1042" spans="1:3" x14ac:dyDescent="0.35">
      <c r="A1042" s="1" t="s">
        <v>1868</v>
      </c>
      <c r="B1042" s="1">
        <v>25.407778499999999</v>
      </c>
      <c r="C1042" s="13">
        <f t="shared" si="23"/>
        <v>26.424089639999998</v>
      </c>
    </row>
    <row r="1043" spans="1:3" x14ac:dyDescent="0.35">
      <c r="A1043" s="1" t="s">
        <v>1869</v>
      </c>
      <c r="B1043" s="1">
        <v>25.438638149999999</v>
      </c>
      <c r="C1043" s="13">
        <f t="shared" ref="C1043" si="24">B1043+(B1043*$F$15)</f>
        <v>26.456183675999998</v>
      </c>
    </row>
    <row r="1044" spans="1:3" x14ac:dyDescent="0.35">
      <c r="A1044" s="1" t="s">
        <v>1870</v>
      </c>
      <c r="B1044" s="1">
        <v>25.392019940000001</v>
      </c>
      <c r="C1044" s="13">
        <f>B1044+(B1044*$F$16)</f>
        <v>26.153780538199999</v>
      </c>
    </row>
    <row r="1045" spans="1:3" x14ac:dyDescent="0.35">
      <c r="A1045" s="1" t="s">
        <v>1871</v>
      </c>
      <c r="B1045" s="1">
        <v>23.385786920000001</v>
      </c>
      <c r="C1045" s="13">
        <f t="shared" ref="C1045:C1108" si="25">B1045+(B1045*$F$16)</f>
        <v>24.087360527600001</v>
      </c>
    </row>
    <row r="1046" spans="1:3" x14ac:dyDescent="0.35">
      <c r="A1046" s="1" t="s">
        <v>1872</v>
      </c>
      <c r="B1046" s="1">
        <v>23.851881460000001</v>
      </c>
      <c r="C1046" s="13">
        <f t="shared" si="25"/>
        <v>24.567437903800002</v>
      </c>
    </row>
    <row r="1047" spans="1:3" x14ac:dyDescent="0.35">
      <c r="A1047" s="1" t="s">
        <v>1873</v>
      </c>
      <c r="B1047" s="1">
        <v>22.382670409999999</v>
      </c>
      <c r="C1047" s="13">
        <f t="shared" si="25"/>
        <v>23.054150522299999</v>
      </c>
    </row>
    <row r="1048" spans="1:3" x14ac:dyDescent="0.35">
      <c r="A1048" s="1" t="s">
        <v>1874</v>
      </c>
      <c r="B1048" s="1">
        <v>22.980487320000002</v>
      </c>
      <c r="C1048" s="13">
        <f t="shared" si="25"/>
        <v>23.669901939600003</v>
      </c>
    </row>
    <row r="1049" spans="1:3" x14ac:dyDescent="0.35">
      <c r="A1049" s="1" t="s">
        <v>1875</v>
      </c>
      <c r="B1049" s="1">
        <v>22.159755629999999</v>
      </c>
      <c r="C1049" s="13">
        <f t="shared" si="25"/>
        <v>22.824548298899998</v>
      </c>
    </row>
    <row r="1050" spans="1:3" x14ac:dyDescent="0.35">
      <c r="A1050" s="1" t="s">
        <v>1876</v>
      </c>
      <c r="B1050" s="1">
        <v>22.240815550000001</v>
      </c>
      <c r="C1050" s="13">
        <f t="shared" si="25"/>
        <v>22.908040016499999</v>
      </c>
    </row>
    <row r="1051" spans="1:3" x14ac:dyDescent="0.35">
      <c r="A1051" s="1" t="s">
        <v>1877</v>
      </c>
      <c r="B1051" s="1">
        <v>22.8994274</v>
      </c>
      <c r="C1051" s="13">
        <f t="shared" si="25"/>
        <v>23.586410222000001</v>
      </c>
    </row>
    <row r="1052" spans="1:3" x14ac:dyDescent="0.35">
      <c r="A1052" s="1" t="s">
        <v>1878</v>
      </c>
      <c r="B1052" s="1">
        <v>22.706910090000001</v>
      </c>
      <c r="C1052" s="13">
        <f t="shared" si="25"/>
        <v>23.3881173927</v>
      </c>
    </row>
    <row r="1053" spans="1:3" x14ac:dyDescent="0.35">
      <c r="A1053" s="1" t="s">
        <v>1879</v>
      </c>
      <c r="B1053" s="1">
        <v>22.787970009999999</v>
      </c>
      <c r="C1053" s="13">
        <f t="shared" si="25"/>
        <v>23.471609110299998</v>
      </c>
    </row>
    <row r="1054" spans="1:3" x14ac:dyDescent="0.35">
      <c r="A1054" s="1" t="s">
        <v>1880</v>
      </c>
      <c r="B1054" s="1">
        <v>23.55803925</v>
      </c>
      <c r="C1054" s="13">
        <f t="shared" si="25"/>
        <v>24.2647804275</v>
      </c>
    </row>
    <row r="1055" spans="1:3" x14ac:dyDescent="0.35">
      <c r="A1055" s="1" t="s">
        <v>1881</v>
      </c>
      <c r="B1055" s="1">
        <v>23.821483990000001</v>
      </c>
      <c r="C1055" s="13">
        <f t="shared" si="25"/>
        <v>24.536128509699999</v>
      </c>
    </row>
    <row r="1056" spans="1:3" x14ac:dyDescent="0.35">
      <c r="A1056" s="1" t="s">
        <v>1882</v>
      </c>
      <c r="B1056" s="1">
        <v>25.017117809999998</v>
      </c>
      <c r="C1056" s="13">
        <f t="shared" si="25"/>
        <v>25.7676313443</v>
      </c>
    </row>
    <row r="1057" spans="1:3" x14ac:dyDescent="0.35">
      <c r="A1057" s="1" t="s">
        <v>1883</v>
      </c>
      <c r="B1057" s="1">
        <v>24.621950699999999</v>
      </c>
      <c r="C1057" s="13">
        <f t="shared" si="25"/>
        <v>25.360609221000001</v>
      </c>
    </row>
    <row r="1058" spans="1:3" x14ac:dyDescent="0.35">
      <c r="A1058" s="1" t="s">
        <v>1884</v>
      </c>
      <c r="B1058" s="1">
        <v>25.36162247</v>
      </c>
      <c r="C1058" s="13">
        <f t="shared" si="25"/>
        <v>26.1224711441</v>
      </c>
    </row>
    <row r="1059" spans="1:3" x14ac:dyDescent="0.35">
      <c r="A1059" s="1" t="s">
        <v>1885</v>
      </c>
      <c r="B1059" s="1">
        <v>24.87526295</v>
      </c>
      <c r="C1059" s="13">
        <f t="shared" si="25"/>
        <v>25.6215208385</v>
      </c>
    </row>
    <row r="1060" spans="1:3" x14ac:dyDescent="0.35">
      <c r="A1060" s="1" t="s">
        <v>1886</v>
      </c>
      <c r="B1060" s="1">
        <v>24.2166511</v>
      </c>
      <c r="C1060" s="13">
        <f t="shared" si="25"/>
        <v>24.943150632999998</v>
      </c>
    </row>
    <row r="1061" spans="1:3" x14ac:dyDescent="0.35">
      <c r="A1061" s="1" t="s">
        <v>1887</v>
      </c>
      <c r="B1061" s="1">
        <v>24.095061220000002</v>
      </c>
      <c r="C1061" s="13">
        <f t="shared" si="25"/>
        <v>24.817913056600002</v>
      </c>
    </row>
    <row r="1062" spans="1:3" x14ac:dyDescent="0.35">
      <c r="A1062" s="1" t="s">
        <v>1888</v>
      </c>
      <c r="B1062" s="1">
        <v>22.919692380000001</v>
      </c>
      <c r="C1062" s="13">
        <f t="shared" si="25"/>
        <v>23.607283151400001</v>
      </c>
    </row>
    <row r="1063" spans="1:3" x14ac:dyDescent="0.35">
      <c r="A1063" s="1" t="s">
        <v>1889</v>
      </c>
      <c r="B1063" s="1">
        <v>23.54790676</v>
      </c>
      <c r="C1063" s="13">
        <f t="shared" si="25"/>
        <v>24.2543439628</v>
      </c>
    </row>
    <row r="1064" spans="1:3" x14ac:dyDescent="0.35">
      <c r="A1064" s="1" t="s">
        <v>1890</v>
      </c>
      <c r="B1064" s="1">
        <v>23.213534589999998</v>
      </c>
      <c r="C1064" s="13">
        <f t="shared" si="25"/>
        <v>23.909940627699999</v>
      </c>
    </row>
    <row r="1065" spans="1:3" x14ac:dyDescent="0.35">
      <c r="A1065" s="1" t="s">
        <v>1891</v>
      </c>
      <c r="B1065" s="1">
        <v>22.45359784</v>
      </c>
      <c r="C1065" s="13">
        <f t="shared" si="25"/>
        <v>23.1272057752</v>
      </c>
    </row>
    <row r="1066" spans="1:3" x14ac:dyDescent="0.35">
      <c r="A1066" s="1" t="s">
        <v>1892</v>
      </c>
      <c r="B1066" s="1">
        <v>22.139490649999999</v>
      </c>
      <c r="C1066" s="13">
        <f t="shared" si="25"/>
        <v>22.803675369499999</v>
      </c>
    </row>
    <row r="1067" spans="1:3" x14ac:dyDescent="0.35">
      <c r="A1067" s="1" t="s">
        <v>1893</v>
      </c>
      <c r="B1067" s="1">
        <v>23.223667079999998</v>
      </c>
      <c r="C1067" s="13">
        <f t="shared" si="25"/>
        <v>23.920377092399999</v>
      </c>
    </row>
    <row r="1068" spans="1:3" x14ac:dyDescent="0.35">
      <c r="A1068" s="1" t="s">
        <v>1894</v>
      </c>
      <c r="B1068" s="1">
        <v>23.33512447</v>
      </c>
      <c r="C1068" s="13">
        <f t="shared" si="25"/>
        <v>24.035178204099999</v>
      </c>
    </row>
    <row r="1069" spans="1:3" x14ac:dyDescent="0.35">
      <c r="A1069" s="1" t="s">
        <v>1895</v>
      </c>
      <c r="B1069" s="1">
        <v>23.872146440000002</v>
      </c>
      <c r="C1069" s="13">
        <f t="shared" si="25"/>
        <v>24.588310833200001</v>
      </c>
    </row>
    <row r="1070" spans="1:3" x14ac:dyDescent="0.35">
      <c r="A1070" s="1" t="s">
        <v>1896</v>
      </c>
      <c r="B1070" s="1">
        <v>23.649231660000002</v>
      </c>
      <c r="C1070" s="13">
        <f t="shared" si="25"/>
        <v>24.358708609800001</v>
      </c>
    </row>
    <row r="1071" spans="1:3" x14ac:dyDescent="0.35">
      <c r="A1071" s="1" t="s">
        <v>1897</v>
      </c>
      <c r="B1071" s="1">
        <v>22.534657760000002</v>
      </c>
      <c r="C1071" s="13">
        <f t="shared" si="25"/>
        <v>23.210697492800001</v>
      </c>
    </row>
    <row r="1072" spans="1:3" x14ac:dyDescent="0.35">
      <c r="A1072" s="1" t="s">
        <v>1898</v>
      </c>
      <c r="B1072" s="1">
        <v>22.565055229999999</v>
      </c>
      <c r="C1072" s="13">
        <f t="shared" si="25"/>
        <v>23.242006886899997</v>
      </c>
    </row>
    <row r="1073" spans="1:3" x14ac:dyDescent="0.35">
      <c r="A1073" s="1" t="s">
        <v>1899</v>
      </c>
      <c r="B1073" s="1">
        <v>20.85266442</v>
      </c>
      <c r="C1073" s="13">
        <f t="shared" si="25"/>
        <v>21.478244352600001</v>
      </c>
    </row>
    <row r="1074" spans="1:3" x14ac:dyDescent="0.35">
      <c r="A1074" s="1" t="s">
        <v>1900</v>
      </c>
      <c r="B1074" s="1">
        <v>21.10597667</v>
      </c>
      <c r="C1074" s="13">
        <f t="shared" si="25"/>
        <v>21.739155970100001</v>
      </c>
    </row>
    <row r="1075" spans="1:3" x14ac:dyDescent="0.35">
      <c r="A1075" s="1" t="s">
        <v>1901</v>
      </c>
      <c r="B1075" s="1">
        <v>19.94074032</v>
      </c>
      <c r="C1075" s="13">
        <f t="shared" si="25"/>
        <v>20.538962529599999</v>
      </c>
    </row>
    <row r="1076" spans="1:3" x14ac:dyDescent="0.35">
      <c r="A1076" s="1" t="s">
        <v>1902</v>
      </c>
      <c r="B1076" s="1">
        <v>20.579087189999999</v>
      </c>
      <c r="C1076" s="13">
        <f t="shared" si="25"/>
        <v>21.196459805699998</v>
      </c>
    </row>
    <row r="1077" spans="1:3" x14ac:dyDescent="0.35">
      <c r="A1077" s="1" t="s">
        <v>1903</v>
      </c>
      <c r="B1077" s="1">
        <v>20.1636551</v>
      </c>
      <c r="C1077" s="13">
        <f t="shared" si="25"/>
        <v>20.768564753</v>
      </c>
    </row>
    <row r="1078" spans="1:3" x14ac:dyDescent="0.35">
      <c r="A1078" s="1" t="s">
        <v>1904</v>
      </c>
      <c r="B1078" s="1">
        <v>20.366304899999999</v>
      </c>
      <c r="C1078" s="13">
        <f t="shared" si="25"/>
        <v>20.977294047000001</v>
      </c>
    </row>
    <row r="1079" spans="1:3" x14ac:dyDescent="0.35">
      <c r="A1079" s="1" t="s">
        <v>1905</v>
      </c>
      <c r="B1079" s="1">
        <v>20.63988213</v>
      </c>
      <c r="C1079" s="13">
        <f t="shared" si="25"/>
        <v>21.2590785939</v>
      </c>
    </row>
    <row r="1080" spans="1:3" x14ac:dyDescent="0.35">
      <c r="A1080" s="1" t="s">
        <v>1906</v>
      </c>
      <c r="B1080" s="1">
        <v>18.957888789999998</v>
      </c>
      <c r="C1080" s="13">
        <f t="shared" si="25"/>
        <v>19.526625453699999</v>
      </c>
    </row>
    <row r="1081" spans="1:3" x14ac:dyDescent="0.35">
      <c r="A1081" s="1" t="s">
        <v>1907</v>
      </c>
      <c r="B1081" s="1">
        <v>19.099743650000001</v>
      </c>
      <c r="C1081" s="13">
        <f t="shared" si="25"/>
        <v>19.672735959500002</v>
      </c>
    </row>
    <row r="1082" spans="1:3" x14ac:dyDescent="0.35">
      <c r="A1082" s="1" t="s">
        <v>1908</v>
      </c>
      <c r="B1082" s="1">
        <v>19.403718349999998</v>
      </c>
      <c r="C1082" s="13">
        <f t="shared" si="25"/>
        <v>19.985829900499997</v>
      </c>
    </row>
    <row r="1083" spans="1:3" x14ac:dyDescent="0.35">
      <c r="A1083" s="1" t="s">
        <v>1909</v>
      </c>
      <c r="B1083" s="1">
        <v>19.819150440000001</v>
      </c>
      <c r="C1083" s="13">
        <f t="shared" si="25"/>
        <v>20.413724953200003</v>
      </c>
    </row>
    <row r="1084" spans="1:3" x14ac:dyDescent="0.35">
      <c r="A1084" s="1" t="s">
        <v>1910</v>
      </c>
      <c r="B1084" s="1">
        <v>21.450481329999999</v>
      </c>
      <c r="C1084" s="13">
        <f t="shared" si="25"/>
        <v>22.093995769899998</v>
      </c>
    </row>
    <row r="1085" spans="1:3" x14ac:dyDescent="0.35">
      <c r="A1085" s="1" t="s">
        <v>1911</v>
      </c>
      <c r="B1085" s="1">
        <v>21.876045909999998</v>
      </c>
      <c r="C1085" s="13">
        <f t="shared" si="25"/>
        <v>22.532327287299999</v>
      </c>
    </row>
    <row r="1086" spans="1:3" x14ac:dyDescent="0.35">
      <c r="A1086" s="1" t="s">
        <v>1912</v>
      </c>
      <c r="B1086" s="1">
        <v>22.473862820000001</v>
      </c>
      <c r="C1086" s="13">
        <f t="shared" si="25"/>
        <v>23.1480787046</v>
      </c>
    </row>
    <row r="1087" spans="1:3" x14ac:dyDescent="0.35">
      <c r="A1087" s="1" t="s">
        <v>1913</v>
      </c>
      <c r="B1087" s="1">
        <v>23.33512447</v>
      </c>
      <c r="C1087" s="13">
        <f t="shared" si="25"/>
        <v>24.035178204099999</v>
      </c>
    </row>
    <row r="1088" spans="1:3" x14ac:dyDescent="0.35">
      <c r="A1088" s="1" t="s">
        <v>1914</v>
      </c>
      <c r="B1088" s="1">
        <v>23.132474670000001</v>
      </c>
      <c r="C1088" s="13">
        <f t="shared" si="25"/>
        <v>23.826448910100002</v>
      </c>
    </row>
    <row r="1089" spans="1:3" x14ac:dyDescent="0.35">
      <c r="A1089" s="1" t="s">
        <v>1915</v>
      </c>
      <c r="B1089" s="1">
        <v>22.332007959999999</v>
      </c>
      <c r="C1089" s="13">
        <f t="shared" si="25"/>
        <v>23.0019681988</v>
      </c>
    </row>
    <row r="1090" spans="1:3" x14ac:dyDescent="0.35">
      <c r="A1090" s="1" t="s">
        <v>1916</v>
      </c>
      <c r="B1090" s="1">
        <v>23.476979329999999</v>
      </c>
      <c r="C1090" s="13">
        <f t="shared" si="25"/>
        <v>24.181288709899999</v>
      </c>
    </row>
    <row r="1091" spans="1:3" x14ac:dyDescent="0.35">
      <c r="A1091" s="1" t="s">
        <v>1917</v>
      </c>
      <c r="B1091" s="1">
        <v>23.213534589999998</v>
      </c>
      <c r="C1091" s="13">
        <f t="shared" si="25"/>
        <v>23.909940627699999</v>
      </c>
    </row>
    <row r="1092" spans="1:3" x14ac:dyDescent="0.35">
      <c r="A1092" s="1" t="s">
        <v>1918</v>
      </c>
      <c r="B1092" s="1">
        <v>22.473862820000001</v>
      </c>
      <c r="C1092" s="13">
        <f t="shared" si="25"/>
        <v>23.1480787046</v>
      </c>
    </row>
    <row r="1093" spans="1:3" x14ac:dyDescent="0.35">
      <c r="A1093" s="1" t="s">
        <v>1919</v>
      </c>
      <c r="B1093" s="1">
        <v>22.514392780000001</v>
      </c>
      <c r="C1093" s="13">
        <f t="shared" si="25"/>
        <v>23.189824563400002</v>
      </c>
    </row>
    <row r="1094" spans="1:3" x14ac:dyDescent="0.35">
      <c r="A1094" s="1" t="s">
        <v>1920</v>
      </c>
      <c r="B1094" s="1">
        <v>22.463730330000001</v>
      </c>
      <c r="C1094" s="13">
        <f t="shared" si="25"/>
        <v>23.1376422399</v>
      </c>
    </row>
    <row r="1095" spans="1:3" x14ac:dyDescent="0.35">
      <c r="A1095" s="1" t="s">
        <v>1921</v>
      </c>
      <c r="B1095" s="1">
        <v>22.929824870000001</v>
      </c>
      <c r="C1095" s="13">
        <f t="shared" si="25"/>
        <v>23.6177196161</v>
      </c>
    </row>
    <row r="1096" spans="1:3" x14ac:dyDescent="0.35">
      <c r="A1096" s="1" t="s">
        <v>1922</v>
      </c>
      <c r="B1096" s="1">
        <v>22.65624764</v>
      </c>
      <c r="C1096" s="13">
        <f t="shared" si="25"/>
        <v>23.335935069200001</v>
      </c>
    </row>
    <row r="1097" spans="1:3" x14ac:dyDescent="0.35">
      <c r="A1097" s="1" t="s">
        <v>1923</v>
      </c>
      <c r="B1097" s="1">
        <v>21.99763579</v>
      </c>
      <c r="C1097" s="13">
        <f t="shared" si="25"/>
        <v>22.657564863699999</v>
      </c>
    </row>
    <row r="1098" spans="1:3" x14ac:dyDescent="0.35">
      <c r="A1098" s="1" t="s">
        <v>1924</v>
      </c>
      <c r="B1098" s="1">
        <v>21.28836149</v>
      </c>
      <c r="C1098" s="13">
        <f t="shared" si="25"/>
        <v>21.927012334699999</v>
      </c>
    </row>
    <row r="1099" spans="1:3" x14ac:dyDescent="0.35">
      <c r="A1099" s="1" t="s">
        <v>1925</v>
      </c>
      <c r="B1099" s="1">
        <v>21.815250970000001</v>
      </c>
      <c r="C1099" s="13">
        <f t="shared" si="25"/>
        <v>22.469708499100001</v>
      </c>
    </row>
    <row r="1100" spans="1:3" x14ac:dyDescent="0.35">
      <c r="A1100" s="1" t="s">
        <v>1926</v>
      </c>
      <c r="B1100" s="1">
        <v>21.10597667</v>
      </c>
      <c r="C1100" s="13">
        <f t="shared" si="25"/>
        <v>21.739155970100001</v>
      </c>
    </row>
    <row r="1101" spans="1:3" x14ac:dyDescent="0.35">
      <c r="A1101" s="1" t="s">
        <v>1927</v>
      </c>
      <c r="B1101" s="1">
        <v>20.83239944</v>
      </c>
      <c r="C1101" s="13">
        <f t="shared" si="25"/>
        <v>21.457371423199998</v>
      </c>
    </row>
    <row r="1102" spans="1:3" x14ac:dyDescent="0.35">
      <c r="A1102" s="1" t="s">
        <v>1928</v>
      </c>
      <c r="B1102" s="1">
        <v>21.116109160000001</v>
      </c>
      <c r="C1102" s="13">
        <f t="shared" si="25"/>
        <v>21.7495924348</v>
      </c>
    </row>
    <row r="1103" spans="1:3" x14ac:dyDescent="0.35">
      <c r="A1103" s="1" t="s">
        <v>1929</v>
      </c>
      <c r="B1103" s="1">
        <v>21.72405856</v>
      </c>
      <c r="C1103" s="13">
        <f t="shared" si="25"/>
        <v>22.3757803168</v>
      </c>
    </row>
    <row r="1104" spans="1:3" x14ac:dyDescent="0.35">
      <c r="A1104" s="1" t="s">
        <v>1930</v>
      </c>
      <c r="B1104" s="1">
        <v>22.038165750000001</v>
      </c>
      <c r="C1104" s="13">
        <f t="shared" si="25"/>
        <v>22.699310722500002</v>
      </c>
    </row>
    <row r="1105" spans="1:3" x14ac:dyDescent="0.35">
      <c r="A1105" s="1" t="s">
        <v>1931</v>
      </c>
      <c r="B1105" s="1">
        <v>22.45359784</v>
      </c>
      <c r="C1105" s="13">
        <f t="shared" si="25"/>
        <v>23.1272057752</v>
      </c>
    </row>
    <row r="1106" spans="1:3" x14ac:dyDescent="0.35">
      <c r="A1106" s="1" t="s">
        <v>1932</v>
      </c>
      <c r="B1106" s="1">
        <v>21.72405856</v>
      </c>
      <c r="C1106" s="13">
        <f t="shared" si="25"/>
        <v>22.3757803168</v>
      </c>
    </row>
    <row r="1107" spans="1:3" x14ac:dyDescent="0.35">
      <c r="A1107" s="1" t="s">
        <v>1933</v>
      </c>
      <c r="B1107" s="1">
        <v>22.109093179999999</v>
      </c>
      <c r="C1107" s="13">
        <f t="shared" si="25"/>
        <v>22.7723659754</v>
      </c>
    </row>
    <row r="1108" spans="1:3" x14ac:dyDescent="0.35">
      <c r="A1108" s="1" t="s">
        <v>1934</v>
      </c>
      <c r="B1108" s="1">
        <v>22.22055057</v>
      </c>
      <c r="C1108" s="13">
        <f t="shared" si="25"/>
        <v>22.8871670871</v>
      </c>
    </row>
    <row r="1109" spans="1:3" x14ac:dyDescent="0.35">
      <c r="A1109" s="1" t="s">
        <v>1935</v>
      </c>
      <c r="B1109" s="1">
        <v>23.395919410000001</v>
      </c>
      <c r="C1109" s="13">
        <f t="shared" ref="C1109:C1172" si="26">B1109+(B1109*$F$16)</f>
        <v>24.097796992300001</v>
      </c>
    </row>
    <row r="1110" spans="1:3" x14ac:dyDescent="0.35">
      <c r="A1110" s="1" t="s">
        <v>1936</v>
      </c>
      <c r="B1110" s="1">
        <v>24.69287813</v>
      </c>
      <c r="C1110" s="13">
        <f t="shared" si="26"/>
        <v>25.433664473900002</v>
      </c>
    </row>
    <row r="1111" spans="1:3" x14ac:dyDescent="0.35">
      <c r="A1111" s="1" t="s">
        <v>1937</v>
      </c>
      <c r="B1111" s="1">
        <v>24.854997969999999</v>
      </c>
      <c r="C1111" s="13">
        <f t="shared" si="26"/>
        <v>25.600647909100001</v>
      </c>
    </row>
    <row r="1112" spans="1:3" x14ac:dyDescent="0.35">
      <c r="A1112" s="1" t="s">
        <v>1938</v>
      </c>
      <c r="B1112" s="1">
        <v>24.571288249999998</v>
      </c>
      <c r="C1112" s="13">
        <f t="shared" si="26"/>
        <v>25.308426897499999</v>
      </c>
    </row>
    <row r="1113" spans="1:3" x14ac:dyDescent="0.35">
      <c r="A1113" s="1" t="s">
        <v>1939</v>
      </c>
      <c r="B1113" s="1">
        <v>25.79731954</v>
      </c>
      <c r="C1113" s="13">
        <f t="shared" si="26"/>
        <v>26.571239126200002</v>
      </c>
    </row>
    <row r="1114" spans="1:3" x14ac:dyDescent="0.35">
      <c r="A1114" s="1" t="s">
        <v>1940</v>
      </c>
      <c r="B1114" s="1">
        <v>26.395136449999999</v>
      </c>
      <c r="C1114" s="13">
        <f t="shared" si="26"/>
        <v>27.186990543499999</v>
      </c>
    </row>
    <row r="1115" spans="1:3" x14ac:dyDescent="0.35">
      <c r="A1115" s="1" t="s">
        <v>1941</v>
      </c>
      <c r="B1115" s="1">
        <v>27.60090276</v>
      </c>
      <c r="C1115" s="13">
        <f t="shared" si="26"/>
        <v>28.428929842799999</v>
      </c>
    </row>
    <row r="1116" spans="1:3" x14ac:dyDescent="0.35">
      <c r="A1116" s="1" t="s">
        <v>1942</v>
      </c>
      <c r="B1116" s="1">
        <v>26.851098499999999</v>
      </c>
      <c r="C1116" s="13">
        <f t="shared" si="26"/>
        <v>27.656631454999999</v>
      </c>
    </row>
    <row r="1117" spans="1:3" x14ac:dyDescent="0.35">
      <c r="A1117" s="1" t="s">
        <v>1943</v>
      </c>
      <c r="B1117" s="1">
        <v>27.084145769999999</v>
      </c>
      <c r="C1117" s="13">
        <f t="shared" si="26"/>
        <v>27.8966701431</v>
      </c>
    </row>
    <row r="1118" spans="1:3" x14ac:dyDescent="0.35">
      <c r="A1118" s="1" t="s">
        <v>1944</v>
      </c>
      <c r="B1118" s="1">
        <v>27.276663079999999</v>
      </c>
      <c r="C1118" s="13">
        <f t="shared" si="26"/>
        <v>28.094962972399998</v>
      </c>
    </row>
    <row r="1119" spans="1:3" x14ac:dyDescent="0.35">
      <c r="A1119" s="1" t="s">
        <v>1945</v>
      </c>
      <c r="B1119" s="1">
        <v>27.742757619999999</v>
      </c>
      <c r="C1119" s="13">
        <f t="shared" si="26"/>
        <v>28.575040348599998</v>
      </c>
    </row>
    <row r="1120" spans="1:3" x14ac:dyDescent="0.35">
      <c r="A1120" s="1" t="s">
        <v>1946</v>
      </c>
      <c r="B1120" s="1">
        <v>27.165205690000001</v>
      </c>
      <c r="C1120" s="13">
        <f t="shared" si="26"/>
        <v>27.980161860700001</v>
      </c>
    </row>
    <row r="1121" spans="1:3" x14ac:dyDescent="0.35">
      <c r="A1121" s="1" t="s">
        <v>1947</v>
      </c>
      <c r="B1121" s="1">
        <v>27.165205690000001</v>
      </c>
      <c r="C1121" s="13">
        <f t="shared" si="26"/>
        <v>27.980161860700001</v>
      </c>
    </row>
    <row r="1122" spans="1:3" x14ac:dyDescent="0.35">
      <c r="A1122" s="1" t="s">
        <v>1948</v>
      </c>
      <c r="B1122" s="1">
        <v>27.81368505</v>
      </c>
      <c r="C1122" s="13">
        <f t="shared" si="26"/>
        <v>28.6480956015</v>
      </c>
    </row>
    <row r="1123" spans="1:3" x14ac:dyDescent="0.35">
      <c r="A1123" s="1" t="s">
        <v>1949</v>
      </c>
      <c r="B1123" s="1">
        <v>27.692095170000002</v>
      </c>
      <c r="C1123" s="13">
        <f t="shared" si="26"/>
        <v>28.522858025100003</v>
      </c>
    </row>
    <row r="1124" spans="1:3" x14ac:dyDescent="0.35">
      <c r="A1124" s="1" t="s">
        <v>1950</v>
      </c>
      <c r="B1124" s="1">
        <v>27.57050529</v>
      </c>
      <c r="C1124" s="13">
        <f t="shared" si="26"/>
        <v>28.3976204487</v>
      </c>
    </row>
    <row r="1125" spans="1:3" x14ac:dyDescent="0.35">
      <c r="A1125" s="1" t="s">
        <v>1951</v>
      </c>
      <c r="B1125" s="1">
        <v>26.121559220000002</v>
      </c>
      <c r="C1125" s="13">
        <f t="shared" si="26"/>
        <v>26.905205996600003</v>
      </c>
    </row>
    <row r="1126" spans="1:3" x14ac:dyDescent="0.35">
      <c r="A1126" s="1" t="s">
        <v>1952</v>
      </c>
      <c r="B1126" s="1">
        <v>26.65858119</v>
      </c>
      <c r="C1126" s="13">
        <f t="shared" si="26"/>
        <v>27.458338625699998</v>
      </c>
    </row>
    <row r="1127" spans="1:3" x14ac:dyDescent="0.35">
      <c r="A1127" s="1" t="s">
        <v>1953</v>
      </c>
      <c r="B1127" s="1">
        <v>26.547123800000001</v>
      </c>
      <c r="C1127" s="13">
        <f t="shared" si="26"/>
        <v>27.343537514000001</v>
      </c>
    </row>
    <row r="1128" spans="1:3" x14ac:dyDescent="0.35">
      <c r="A1128" s="1" t="s">
        <v>1954</v>
      </c>
      <c r="B1128" s="1">
        <v>26.03036681</v>
      </c>
      <c r="C1128" s="13">
        <f t="shared" si="26"/>
        <v>26.811277814299999</v>
      </c>
    </row>
    <row r="1129" spans="1:3" x14ac:dyDescent="0.35">
      <c r="A1129" s="1" t="s">
        <v>1955</v>
      </c>
      <c r="B1129" s="1">
        <v>24.946190380000001</v>
      </c>
      <c r="C1129" s="13">
        <f t="shared" si="26"/>
        <v>25.694576091400002</v>
      </c>
    </row>
    <row r="1130" spans="1:3" x14ac:dyDescent="0.35">
      <c r="A1130" s="1" t="s">
        <v>1956</v>
      </c>
      <c r="B1130" s="1">
        <v>25.452814879999998</v>
      </c>
      <c r="C1130" s="13">
        <f t="shared" si="26"/>
        <v>26.216399326399998</v>
      </c>
    </row>
    <row r="1131" spans="1:3" x14ac:dyDescent="0.35">
      <c r="A1131" s="1" t="s">
        <v>1957</v>
      </c>
      <c r="B1131" s="1">
        <v>25.58453725</v>
      </c>
      <c r="C1131" s="13">
        <f t="shared" si="26"/>
        <v>26.352073367500001</v>
      </c>
    </row>
    <row r="1132" spans="1:3" x14ac:dyDescent="0.35">
      <c r="A1132" s="1" t="s">
        <v>1958</v>
      </c>
      <c r="B1132" s="1">
        <v>26.66871368</v>
      </c>
      <c r="C1132" s="13">
        <f t="shared" si="26"/>
        <v>27.468775090400001</v>
      </c>
    </row>
    <row r="1133" spans="1:3" x14ac:dyDescent="0.35">
      <c r="A1133" s="1" t="s">
        <v>1959</v>
      </c>
      <c r="B1133" s="1">
        <v>27.175338180000001</v>
      </c>
      <c r="C1133" s="13">
        <f t="shared" si="26"/>
        <v>27.990598325400001</v>
      </c>
    </row>
    <row r="1134" spans="1:3" x14ac:dyDescent="0.35">
      <c r="A1134" s="1" t="s">
        <v>1960</v>
      </c>
      <c r="B1134" s="1">
        <v>26.770038580000001</v>
      </c>
      <c r="C1134" s="13">
        <f t="shared" si="26"/>
        <v>27.573139737400002</v>
      </c>
    </row>
    <row r="1135" spans="1:3" x14ac:dyDescent="0.35">
      <c r="A1135" s="1" t="s">
        <v>1961</v>
      </c>
      <c r="B1135" s="1">
        <v>25.878379460000001</v>
      </c>
      <c r="C1135" s="13">
        <f t="shared" si="26"/>
        <v>26.654730843800003</v>
      </c>
    </row>
    <row r="1136" spans="1:3" x14ac:dyDescent="0.35">
      <c r="A1136" s="1" t="s">
        <v>1962</v>
      </c>
      <c r="B1136" s="1">
        <v>25.280562549999999</v>
      </c>
      <c r="C1136" s="13">
        <f t="shared" si="26"/>
        <v>26.038979426499999</v>
      </c>
    </row>
    <row r="1137" spans="1:3" x14ac:dyDescent="0.35">
      <c r="A1137" s="1" t="s">
        <v>1963</v>
      </c>
      <c r="B1137" s="1">
        <v>26.151956689999999</v>
      </c>
      <c r="C1137" s="13">
        <f t="shared" si="26"/>
        <v>26.936515390699999</v>
      </c>
    </row>
    <row r="1138" spans="1:3" x14ac:dyDescent="0.35">
      <c r="A1138" s="1" t="s">
        <v>1964</v>
      </c>
      <c r="B1138" s="1">
        <v>26.23301661</v>
      </c>
      <c r="C1138" s="13">
        <f t="shared" si="26"/>
        <v>27.0200071083</v>
      </c>
    </row>
    <row r="1139" spans="1:3" x14ac:dyDescent="0.35">
      <c r="A1139" s="1" t="s">
        <v>1965</v>
      </c>
      <c r="B1139" s="1">
        <v>25.827717010000001</v>
      </c>
      <c r="C1139" s="13">
        <f t="shared" si="26"/>
        <v>26.602548520300001</v>
      </c>
    </row>
    <row r="1140" spans="1:3" x14ac:dyDescent="0.35">
      <c r="A1140" s="1" t="s">
        <v>1966</v>
      </c>
      <c r="B1140" s="1">
        <v>25.250165079999999</v>
      </c>
      <c r="C1140" s="13">
        <f t="shared" si="26"/>
        <v>26.0076700324</v>
      </c>
    </row>
    <row r="1141" spans="1:3" x14ac:dyDescent="0.35">
      <c r="A1141" s="1" t="s">
        <v>1967</v>
      </c>
      <c r="B1141" s="1">
        <v>25.462947369999998</v>
      </c>
      <c r="C1141" s="13">
        <f t="shared" si="26"/>
        <v>26.226835791099997</v>
      </c>
    </row>
    <row r="1142" spans="1:3" x14ac:dyDescent="0.35">
      <c r="A1142" s="1" t="s">
        <v>1968</v>
      </c>
      <c r="B1142" s="1">
        <v>25.655464680000001</v>
      </c>
      <c r="C1142" s="13">
        <f t="shared" si="26"/>
        <v>26.425128620400002</v>
      </c>
    </row>
    <row r="1143" spans="1:3" x14ac:dyDescent="0.35">
      <c r="A1143" s="1" t="s">
        <v>1969</v>
      </c>
      <c r="B1143" s="1">
        <v>26.648448699999999</v>
      </c>
      <c r="C1143" s="13">
        <f t="shared" si="26"/>
        <v>27.447902160999998</v>
      </c>
    </row>
    <row r="1144" spans="1:3" x14ac:dyDescent="0.35">
      <c r="A1144" s="1" t="s">
        <v>1970</v>
      </c>
      <c r="B1144" s="1">
        <v>26.334341510000002</v>
      </c>
      <c r="C1144" s="13">
        <f t="shared" si="26"/>
        <v>27.1243717553</v>
      </c>
    </row>
    <row r="1145" spans="1:3" x14ac:dyDescent="0.35">
      <c r="A1145" s="1" t="s">
        <v>1971</v>
      </c>
      <c r="B1145" s="1">
        <v>25.736524599999999</v>
      </c>
      <c r="C1145" s="13">
        <f t="shared" si="26"/>
        <v>26.508620338</v>
      </c>
    </row>
    <row r="1146" spans="1:3" x14ac:dyDescent="0.35">
      <c r="A1146" s="1" t="s">
        <v>1972</v>
      </c>
      <c r="B1146" s="1">
        <v>25.847981990000001</v>
      </c>
      <c r="C1146" s="13">
        <f t="shared" si="26"/>
        <v>26.6234214497</v>
      </c>
    </row>
    <row r="1147" spans="1:3" x14ac:dyDescent="0.35">
      <c r="A1147" s="1" t="s">
        <v>1973</v>
      </c>
      <c r="B1147" s="1">
        <v>25.736524599999999</v>
      </c>
      <c r="C1147" s="13">
        <f t="shared" si="26"/>
        <v>26.508620338</v>
      </c>
    </row>
    <row r="1148" spans="1:3" x14ac:dyDescent="0.35">
      <c r="A1148" s="1" t="s">
        <v>1974</v>
      </c>
      <c r="B1148" s="1">
        <v>25.78718705</v>
      </c>
      <c r="C1148" s="13">
        <f t="shared" si="26"/>
        <v>26.560802661499999</v>
      </c>
    </row>
    <row r="1149" spans="1:3" x14ac:dyDescent="0.35">
      <c r="A1149" s="1" t="s">
        <v>1975</v>
      </c>
      <c r="B1149" s="1">
        <v>25.55413978</v>
      </c>
      <c r="C1149" s="13">
        <f t="shared" si="26"/>
        <v>26.320763973399998</v>
      </c>
    </row>
    <row r="1150" spans="1:3" x14ac:dyDescent="0.35">
      <c r="A1150" s="1" t="s">
        <v>1976</v>
      </c>
      <c r="B1150" s="1">
        <v>24.713143110000001</v>
      </c>
      <c r="C1150" s="13">
        <f t="shared" si="26"/>
        <v>25.454537403300002</v>
      </c>
    </row>
    <row r="1151" spans="1:3" x14ac:dyDescent="0.35">
      <c r="A1151" s="1" t="s">
        <v>1977</v>
      </c>
      <c r="B1151" s="1">
        <v>23.98360383</v>
      </c>
      <c r="C1151" s="13">
        <f t="shared" si="26"/>
        <v>24.703111944900002</v>
      </c>
    </row>
    <row r="1152" spans="1:3" x14ac:dyDescent="0.35">
      <c r="A1152" s="1" t="s">
        <v>1978</v>
      </c>
      <c r="B1152" s="1">
        <v>24.814468009999999</v>
      </c>
      <c r="C1152" s="13">
        <f t="shared" si="26"/>
        <v>25.558902050299999</v>
      </c>
    </row>
    <row r="1153" spans="1:3" x14ac:dyDescent="0.35">
      <c r="A1153" s="1" t="s">
        <v>1979</v>
      </c>
      <c r="B1153" s="1">
        <v>24.500360820000001</v>
      </c>
      <c r="C1153" s="13">
        <f t="shared" si="26"/>
        <v>25.235371644600001</v>
      </c>
    </row>
    <row r="1154" spans="1:3" x14ac:dyDescent="0.35">
      <c r="A1154" s="1" t="s">
        <v>1980</v>
      </c>
      <c r="B1154" s="1">
        <v>24.22678359</v>
      </c>
      <c r="C1154" s="13">
        <f t="shared" si="26"/>
        <v>24.953587097700002</v>
      </c>
    </row>
    <row r="1155" spans="1:3" x14ac:dyDescent="0.35">
      <c r="A1155" s="1" t="s">
        <v>1981</v>
      </c>
      <c r="B1155" s="1">
        <v>24.763805560000002</v>
      </c>
      <c r="C1155" s="13">
        <f t="shared" si="26"/>
        <v>25.5067197268</v>
      </c>
    </row>
    <row r="1156" spans="1:3" x14ac:dyDescent="0.35">
      <c r="A1156" s="1" t="s">
        <v>1982</v>
      </c>
      <c r="B1156" s="1">
        <v>25.462947369999998</v>
      </c>
      <c r="C1156" s="13">
        <f t="shared" si="26"/>
        <v>26.226835791099997</v>
      </c>
    </row>
    <row r="1157" spans="1:3" x14ac:dyDescent="0.35">
      <c r="A1157" s="1" t="s">
        <v>1983</v>
      </c>
      <c r="B1157" s="1">
        <v>25.240032589999998</v>
      </c>
      <c r="C1157" s="13">
        <f t="shared" si="26"/>
        <v>25.997233567699997</v>
      </c>
    </row>
    <row r="1158" spans="1:3" x14ac:dyDescent="0.35">
      <c r="A1158" s="1" t="s">
        <v>1984</v>
      </c>
      <c r="B1158" s="1">
        <v>25.077912749999999</v>
      </c>
      <c r="C1158" s="13">
        <f t="shared" si="26"/>
        <v>25.830250132499998</v>
      </c>
    </row>
    <row r="1159" spans="1:3" x14ac:dyDescent="0.35">
      <c r="A1159" s="1" t="s">
        <v>1985</v>
      </c>
      <c r="B1159" s="1">
        <v>25.229900099999998</v>
      </c>
      <c r="C1159" s="13">
        <f t="shared" si="26"/>
        <v>25.986797102999997</v>
      </c>
    </row>
    <row r="1160" spans="1:3" x14ac:dyDescent="0.35">
      <c r="A1160" s="1" t="s">
        <v>1986</v>
      </c>
      <c r="B1160" s="1">
        <v>25.32109251</v>
      </c>
      <c r="C1160" s="13">
        <f t="shared" si="26"/>
        <v>26.080725285299998</v>
      </c>
    </row>
    <row r="1161" spans="1:3" x14ac:dyDescent="0.35">
      <c r="A1161" s="1" t="s">
        <v>1987</v>
      </c>
      <c r="B1161" s="1">
        <v>25.290695039999999</v>
      </c>
      <c r="C1161" s="13">
        <f t="shared" si="26"/>
        <v>26.049415891199999</v>
      </c>
    </row>
    <row r="1162" spans="1:3" x14ac:dyDescent="0.35">
      <c r="A1162" s="1" t="s">
        <v>1988</v>
      </c>
      <c r="B1162" s="1">
        <v>25.381887450000001</v>
      </c>
      <c r="C1162" s="13">
        <f t="shared" si="26"/>
        <v>26.1433440735</v>
      </c>
    </row>
    <row r="1163" spans="1:3" x14ac:dyDescent="0.35">
      <c r="A1163" s="1" t="s">
        <v>1989</v>
      </c>
      <c r="B1163" s="1">
        <v>25.219767610000002</v>
      </c>
      <c r="C1163" s="13">
        <f t="shared" si="26"/>
        <v>25.976360638300001</v>
      </c>
    </row>
    <row r="1164" spans="1:3" x14ac:dyDescent="0.35">
      <c r="A1164" s="1" t="s">
        <v>1990</v>
      </c>
      <c r="B1164" s="1">
        <v>25.36162247</v>
      </c>
      <c r="C1164" s="13">
        <f t="shared" si="26"/>
        <v>26.1224711441</v>
      </c>
    </row>
    <row r="1165" spans="1:3" x14ac:dyDescent="0.35">
      <c r="A1165" s="1" t="s">
        <v>1991</v>
      </c>
      <c r="B1165" s="1">
        <v>25.57440476</v>
      </c>
      <c r="C1165" s="13">
        <f t="shared" si="26"/>
        <v>26.341636902800001</v>
      </c>
    </row>
    <row r="1166" spans="1:3" x14ac:dyDescent="0.35">
      <c r="A1166" s="1" t="s">
        <v>1992</v>
      </c>
      <c r="B1166" s="1">
        <v>26.69911115</v>
      </c>
      <c r="C1166" s="13">
        <f t="shared" si="26"/>
        <v>27.5000844845</v>
      </c>
    </row>
    <row r="1167" spans="1:3" x14ac:dyDescent="0.35">
      <c r="A1167" s="1" t="s">
        <v>1993</v>
      </c>
      <c r="B1167" s="1">
        <v>26.739641110000001</v>
      </c>
      <c r="C1167" s="13">
        <f t="shared" si="26"/>
        <v>27.541830343299999</v>
      </c>
    </row>
    <row r="1168" spans="1:3" x14ac:dyDescent="0.35">
      <c r="A1168" s="1" t="s">
        <v>1994</v>
      </c>
      <c r="B1168" s="1">
        <v>27.732625129999999</v>
      </c>
      <c r="C1168" s="13">
        <f t="shared" si="26"/>
        <v>28.564603883899998</v>
      </c>
    </row>
    <row r="1169" spans="1:3" x14ac:dyDescent="0.35">
      <c r="A1169" s="1" t="s">
        <v>1995</v>
      </c>
      <c r="B1169" s="1">
        <v>27.226000630000001</v>
      </c>
      <c r="C1169" s="13">
        <f t="shared" si="26"/>
        <v>28.042780648900003</v>
      </c>
    </row>
    <row r="1170" spans="1:3" x14ac:dyDescent="0.35">
      <c r="A1170" s="1" t="s">
        <v>1996</v>
      </c>
      <c r="B1170" s="1">
        <v>26.607918739999999</v>
      </c>
      <c r="C1170" s="13">
        <f t="shared" si="26"/>
        <v>27.406156302199999</v>
      </c>
    </row>
    <row r="1171" spans="1:3" x14ac:dyDescent="0.35">
      <c r="A1171" s="1" t="s">
        <v>1997</v>
      </c>
      <c r="B1171" s="1">
        <v>27.246265609999998</v>
      </c>
      <c r="C1171" s="13">
        <f t="shared" si="26"/>
        <v>28.063653578299999</v>
      </c>
    </row>
    <row r="1172" spans="1:3" x14ac:dyDescent="0.35">
      <c r="A1172" s="1" t="s">
        <v>1998</v>
      </c>
      <c r="B1172" s="1">
        <v>27.043615809999999</v>
      </c>
      <c r="C1172" s="13">
        <f t="shared" si="26"/>
        <v>27.854924284299997</v>
      </c>
    </row>
    <row r="1173" spans="1:3" x14ac:dyDescent="0.35">
      <c r="A1173" s="1" t="s">
        <v>1999</v>
      </c>
      <c r="B1173" s="1">
        <v>26.830833519999999</v>
      </c>
      <c r="C1173" s="13">
        <f t="shared" ref="C1173:C1236" si="27">B1173+(B1173*$F$16)</f>
        <v>27.6357585256</v>
      </c>
    </row>
    <row r="1174" spans="1:3" x14ac:dyDescent="0.35">
      <c r="A1174" s="1" t="s">
        <v>2000</v>
      </c>
      <c r="B1174" s="1">
        <v>26.324209020000001</v>
      </c>
      <c r="C1174" s="13">
        <f t="shared" si="27"/>
        <v>27.113935290600001</v>
      </c>
    </row>
    <row r="1175" spans="1:3" x14ac:dyDescent="0.35">
      <c r="A1175" s="1" t="s">
        <v>2001</v>
      </c>
      <c r="B1175" s="1">
        <v>26.69911115</v>
      </c>
      <c r="C1175" s="13">
        <f t="shared" si="27"/>
        <v>27.5000844845</v>
      </c>
    </row>
    <row r="1176" spans="1:3" x14ac:dyDescent="0.35">
      <c r="A1176" s="1" t="s">
        <v>2002</v>
      </c>
      <c r="B1176" s="1">
        <v>27.13480822</v>
      </c>
      <c r="C1176" s="13">
        <f t="shared" si="27"/>
        <v>27.948852466600002</v>
      </c>
    </row>
    <row r="1177" spans="1:3" x14ac:dyDescent="0.35">
      <c r="A1177" s="1" t="s">
        <v>2003</v>
      </c>
      <c r="B1177" s="1">
        <v>26.88149597</v>
      </c>
      <c r="C1177" s="13">
        <f t="shared" si="27"/>
        <v>27.687940849099999</v>
      </c>
    </row>
    <row r="1178" spans="1:3" x14ac:dyDescent="0.35">
      <c r="A1178" s="1" t="s">
        <v>2004</v>
      </c>
      <c r="B1178" s="1">
        <v>28.533091840000001</v>
      </c>
      <c r="C1178" s="13">
        <f t="shared" si="27"/>
        <v>29.3890845952</v>
      </c>
    </row>
    <row r="1179" spans="1:3" x14ac:dyDescent="0.35">
      <c r="A1179" s="1" t="s">
        <v>2005</v>
      </c>
      <c r="B1179" s="1">
        <v>28.634416739999999</v>
      </c>
      <c r="C1179" s="13">
        <f t="shared" si="27"/>
        <v>29.493449242200001</v>
      </c>
    </row>
    <row r="1180" spans="1:3" x14ac:dyDescent="0.35">
      <c r="A1180" s="1" t="s">
        <v>2006</v>
      </c>
      <c r="B1180" s="1">
        <v>29.14104124</v>
      </c>
      <c r="C1180" s="13">
        <f t="shared" si="27"/>
        <v>30.0152724772</v>
      </c>
    </row>
    <row r="1181" spans="1:3" x14ac:dyDescent="0.35">
      <c r="A1181" s="1" t="s">
        <v>2007</v>
      </c>
      <c r="B1181" s="1">
        <v>29.40448598</v>
      </c>
      <c r="C1181" s="13">
        <f t="shared" si="27"/>
        <v>30.286620559399999</v>
      </c>
    </row>
    <row r="1182" spans="1:3" x14ac:dyDescent="0.35">
      <c r="A1182" s="1" t="s">
        <v>2008</v>
      </c>
      <c r="B1182" s="1">
        <v>28.816801559999998</v>
      </c>
      <c r="C1182" s="13">
        <f t="shared" si="27"/>
        <v>29.681305606799999</v>
      </c>
    </row>
    <row r="1183" spans="1:3" x14ac:dyDescent="0.35">
      <c r="A1183" s="1" t="s">
        <v>2009</v>
      </c>
      <c r="B1183" s="1">
        <v>28.806669070000002</v>
      </c>
      <c r="C1183" s="13">
        <f t="shared" si="27"/>
        <v>29.670869142100003</v>
      </c>
    </row>
    <row r="1184" spans="1:3" x14ac:dyDescent="0.35">
      <c r="A1184" s="1" t="s">
        <v>2010</v>
      </c>
      <c r="B1184" s="1">
        <v>28.107527260000001</v>
      </c>
      <c r="C1184" s="13">
        <f t="shared" si="27"/>
        <v>28.950753077800002</v>
      </c>
    </row>
    <row r="1185" spans="1:3" x14ac:dyDescent="0.35">
      <c r="A1185" s="1" t="s">
        <v>2011</v>
      </c>
      <c r="B1185" s="1">
        <v>29.232233650000001</v>
      </c>
      <c r="C1185" s="13">
        <f t="shared" si="27"/>
        <v>30.109200659500001</v>
      </c>
    </row>
    <row r="1186" spans="1:3" x14ac:dyDescent="0.35">
      <c r="A1186" s="1" t="s">
        <v>2012</v>
      </c>
      <c r="B1186" s="1">
        <v>29.34369104</v>
      </c>
      <c r="C1186" s="13">
        <f t="shared" si="27"/>
        <v>30.224001771200001</v>
      </c>
    </row>
    <row r="1187" spans="1:3" x14ac:dyDescent="0.35">
      <c r="A1187" s="1" t="s">
        <v>2013</v>
      </c>
      <c r="B1187" s="1">
        <v>30.174555219999998</v>
      </c>
      <c r="C1187" s="13">
        <f t="shared" si="27"/>
        <v>31.079791876599998</v>
      </c>
    </row>
    <row r="1188" spans="1:3" x14ac:dyDescent="0.35">
      <c r="A1188" s="1" t="s">
        <v>2014</v>
      </c>
      <c r="B1188" s="1">
        <v>29.546340839999999</v>
      </c>
      <c r="C1188" s="13">
        <f t="shared" si="27"/>
        <v>30.432731065199999</v>
      </c>
    </row>
    <row r="1189" spans="1:3" x14ac:dyDescent="0.35">
      <c r="A1189" s="1" t="s">
        <v>2015</v>
      </c>
      <c r="B1189" s="1">
        <v>29.37408851</v>
      </c>
      <c r="C1189" s="13">
        <f t="shared" si="27"/>
        <v>30.2553111653</v>
      </c>
    </row>
    <row r="1190" spans="1:3" x14ac:dyDescent="0.35">
      <c r="A1190" s="1" t="s">
        <v>2016</v>
      </c>
      <c r="B1190" s="1">
        <v>28.634416739999999</v>
      </c>
      <c r="C1190" s="13">
        <f t="shared" si="27"/>
        <v>29.493449242200001</v>
      </c>
    </row>
    <row r="1191" spans="1:3" x14ac:dyDescent="0.35">
      <c r="A1191" s="1" t="s">
        <v>2017</v>
      </c>
      <c r="B1191" s="1">
        <v>28.766139110000001</v>
      </c>
      <c r="C1191" s="13">
        <f t="shared" si="27"/>
        <v>29.6291232833</v>
      </c>
    </row>
    <row r="1192" spans="1:3" x14ac:dyDescent="0.35">
      <c r="A1192" s="1" t="s">
        <v>2018</v>
      </c>
      <c r="B1192" s="1">
        <v>28.23924963</v>
      </c>
      <c r="C1192" s="13">
        <f t="shared" si="27"/>
        <v>29.086427118900001</v>
      </c>
    </row>
    <row r="1193" spans="1:3" x14ac:dyDescent="0.35">
      <c r="A1193" s="1" t="s">
        <v>2019</v>
      </c>
      <c r="B1193" s="1">
        <v>28.320309550000001</v>
      </c>
      <c r="C1193" s="13">
        <f t="shared" si="27"/>
        <v>29.169918836500003</v>
      </c>
    </row>
    <row r="1194" spans="1:3" x14ac:dyDescent="0.35">
      <c r="A1194" s="1" t="s">
        <v>2020</v>
      </c>
      <c r="B1194" s="1">
        <v>29.80978558</v>
      </c>
      <c r="C1194" s="13">
        <f t="shared" si="27"/>
        <v>30.704079147399998</v>
      </c>
    </row>
    <row r="1195" spans="1:3" x14ac:dyDescent="0.35">
      <c r="A1195" s="1" t="s">
        <v>2021</v>
      </c>
      <c r="B1195" s="1">
        <v>29.61726827</v>
      </c>
      <c r="C1195" s="13">
        <f t="shared" si="27"/>
        <v>30.5057863181</v>
      </c>
    </row>
    <row r="1196" spans="1:3" x14ac:dyDescent="0.35">
      <c r="A1196" s="1" t="s">
        <v>2022</v>
      </c>
      <c r="B1196" s="1">
        <v>29.049848829999998</v>
      </c>
      <c r="C1196" s="13">
        <f t="shared" si="27"/>
        <v>29.921344294899999</v>
      </c>
    </row>
    <row r="1197" spans="1:3" x14ac:dyDescent="0.35">
      <c r="A1197" s="1" t="s">
        <v>2023</v>
      </c>
      <c r="B1197" s="1">
        <v>28.756006620000001</v>
      </c>
      <c r="C1197" s="13">
        <f t="shared" si="27"/>
        <v>29.618686818600001</v>
      </c>
    </row>
    <row r="1198" spans="1:3" x14ac:dyDescent="0.35">
      <c r="A1198" s="1" t="s">
        <v>2024</v>
      </c>
      <c r="B1198" s="1">
        <v>28.624284249999999</v>
      </c>
      <c r="C1198" s="13">
        <f t="shared" si="27"/>
        <v>29.483012777499997</v>
      </c>
    </row>
    <row r="1199" spans="1:3" x14ac:dyDescent="0.35">
      <c r="A1199" s="1" t="s">
        <v>2025</v>
      </c>
      <c r="B1199" s="1">
        <v>28.887728989999999</v>
      </c>
      <c r="C1199" s="13">
        <f t="shared" si="27"/>
        <v>29.7543608597</v>
      </c>
    </row>
    <row r="1200" spans="1:3" x14ac:dyDescent="0.35">
      <c r="A1200" s="1" t="s">
        <v>2026</v>
      </c>
      <c r="B1200" s="1">
        <v>28.4722969</v>
      </c>
      <c r="C1200" s="13">
        <f t="shared" si="27"/>
        <v>29.326465806999998</v>
      </c>
    </row>
    <row r="1201" spans="1:3" x14ac:dyDescent="0.35">
      <c r="A1201" s="1" t="s">
        <v>2027</v>
      </c>
      <c r="B1201" s="1">
        <v>27.033483319999998</v>
      </c>
      <c r="C1201" s="13">
        <f t="shared" si="27"/>
        <v>27.844487819599998</v>
      </c>
    </row>
    <row r="1202" spans="1:3" x14ac:dyDescent="0.35">
      <c r="A1202" s="1" t="s">
        <v>2028</v>
      </c>
      <c r="B1202" s="1">
        <v>27.438782920000001</v>
      </c>
      <c r="C1202" s="13">
        <f t="shared" si="27"/>
        <v>28.2619464076</v>
      </c>
    </row>
    <row r="1203" spans="1:3" x14ac:dyDescent="0.35">
      <c r="A1203" s="1" t="s">
        <v>2029</v>
      </c>
      <c r="B1203" s="1">
        <v>27.246265609999998</v>
      </c>
      <c r="C1203" s="13">
        <f t="shared" si="27"/>
        <v>28.063653578299999</v>
      </c>
    </row>
    <row r="1204" spans="1:3" x14ac:dyDescent="0.35">
      <c r="A1204" s="1" t="s">
        <v>2030</v>
      </c>
      <c r="B1204" s="1">
        <v>26.314076530000001</v>
      </c>
      <c r="C1204" s="13">
        <f t="shared" si="27"/>
        <v>27.103498825900001</v>
      </c>
    </row>
    <row r="1205" spans="1:3" x14ac:dyDescent="0.35">
      <c r="A1205" s="1" t="s">
        <v>2031</v>
      </c>
      <c r="B1205" s="1">
        <v>26.293811550000001</v>
      </c>
      <c r="C1205" s="13">
        <f t="shared" si="27"/>
        <v>27.082625896500002</v>
      </c>
    </row>
    <row r="1206" spans="1:3" x14ac:dyDescent="0.35">
      <c r="A1206" s="1" t="s">
        <v>2032</v>
      </c>
      <c r="B1206" s="1">
        <v>26.90176095</v>
      </c>
      <c r="C1206" s="13">
        <f t="shared" si="27"/>
        <v>27.708813778500001</v>
      </c>
    </row>
    <row r="1207" spans="1:3" x14ac:dyDescent="0.35">
      <c r="A1207" s="1" t="s">
        <v>2033</v>
      </c>
      <c r="B1207" s="1">
        <v>26.587653759999998</v>
      </c>
      <c r="C1207" s="13">
        <f t="shared" si="27"/>
        <v>27.3852833728</v>
      </c>
    </row>
    <row r="1208" spans="1:3" x14ac:dyDescent="0.35">
      <c r="A1208" s="1" t="s">
        <v>2034</v>
      </c>
      <c r="B1208" s="1">
        <v>26.354606489999998</v>
      </c>
      <c r="C1208" s="13">
        <f t="shared" si="27"/>
        <v>27.1452446847</v>
      </c>
    </row>
    <row r="1209" spans="1:3" x14ac:dyDescent="0.35">
      <c r="A1209" s="1" t="s">
        <v>2035</v>
      </c>
      <c r="B1209" s="1">
        <v>25.98983685</v>
      </c>
      <c r="C1209" s="13">
        <f t="shared" si="27"/>
        <v>26.7695319555</v>
      </c>
    </row>
    <row r="1210" spans="1:3" x14ac:dyDescent="0.35">
      <c r="A1210" s="1" t="s">
        <v>2036</v>
      </c>
      <c r="B1210" s="1">
        <v>25.412284920000001</v>
      </c>
      <c r="C1210" s="13">
        <f t="shared" si="27"/>
        <v>26.174653467600002</v>
      </c>
    </row>
    <row r="1211" spans="1:3" x14ac:dyDescent="0.35">
      <c r="A1211" s="1" t="s">
        <v>2037</v>
      </c>
      <c r="B1211" s="1">
        <v>26.162089179999999</v>
      </c>
      <c r="C1211" s="13">
        <f t="shared" si="27"/>
        <v>26.946951855399998</v>
      </c>
    </row>
    <row r="1212" spans="1:3" x14ac:dyDescent="0.35">
      <c r="A1212" s="1" t="s">
        <v>2038</v>
      </c>
      <c r="B1212" s="1">
        <v>25.736524599999999</v>
      </c>
      <c r="C1212" s="13">
        <f t="shared" si="27"/>
        <v>26.508620338</v>
      </c>
    </row>
    <row r="1213" spans="1:3" x14ac:dyDescent="0.35">
      <c r="A1213" s="1" t="s">
        <v>2039</v>
      </c>
      <c r="B1213" s="1">
        <v>26.344474000000002</v>
      </c>
      <c r="C1213" s="13">
        <f t="shared" si="27"/>
        <v>27.13480822</v>
      </c>
    </row>
    <row r="1214" spans="1:3" x14ac:dyDescent="0.35">
      <c r="A1214" s="1" t="s">
        <v>2040</v>
      </c>
      <c r="B1214" s="1">
        <v>26.800436049999998</v>
      </c>
      <c r="C1214" s="13">
        <f t="shared" si="27"/>
        <v>27.604449131499997</v>
      </c>
    </row>
    <row r="1215" spans="1:3" x14ac:dyDescent="0.35">
      <c r="A1215" s="1" t="s">
        <v>2041</v>
      </c>
      <c r="B1215" s="1">
        <v>26.65858119</v>
      </c>
      <c r="C1215" s="13">
        <f t="shared" si="27"/>
        <v>27.458338625699998</v>
      </c>
    </row>
    <row r="1216" spans="1:3" x14ac:dyDescent="0.35">
      <c r="A1216" s="1" t="s">
        <v>2042</v>
      </c>
      <c r="B1216" s="1">
        <v>25.513609819999999</v>
      </c>
      <c r="C1216" s="13">
        <f t="shared" si="27"/>
        <v>26.279018114599999</v>
      </c>
    </row>
    <row r="1217" spans="1:3" x14ac:dyDescent="0.35">
      <c r="A1217" s="1" t="s">
        <v>2043</v>
      </c>
      <c r="B1217" s="1">
        <v>25.55413978</v>
      </c>
      <c r="C1217" s="13">
        <f t="shared" si="27"/>
        <v>26.320763973399998</v>
      </c>
    </row>
    <row r="1218" spans="1:3" x14ac:dyDescent="0.35">
      <c r="A1218" s="1" t="s">
        <v>2044</v>
      </c>
      <c r="B1218" s="1">
        <v>25.858114480000001</v>
      </c>
      <c r="C1218" s="13">
        <f t="shared" si="27"/>
        <v>26.6338579144</v>
      </c>
    </row>
    <row r="1219" spans="1:3" x14ac:dyDescent="0.35">
      <c r="A1219" s="1" t="s">
        <v>2045</v>
      </c>
      <c r="B1219" s="1">
        <v>25.868246970000001</v>
      </c>
      <c r="C1219" s="13">
        <f t="shared" si="27"/>
        <v>26.6442943791</v>
      </c>
    </row>
    <row r="1220" spans="1:3" x14ac:dyDescent="0.35">
      <c r="A1220" s="1" t="s">
        <v>2046</v>
      </c>
      <c r="B1220" s="1">
        <v>25.412284920000001</v>
      </c>
      <c r="C1220" s="13">
        <f t="shared" si="27"/>
        <v>26.174653467600002</v>
      </c>
    </row>
    <row r="1221" spans="1:3" x14ac:dyDescent="0.35">
      <c r="A1221" s="1" t="s">
        <v>2047</v>
      </c>
      <c r="B1221" s="1">
        <v>25.34135749</v>
      </c>
      <c r="C1221" s="13">
        <f t="shared" si="27"/>
        <v>26.101598214700001</v>
      </c>
    </row>
    <row r="1222" spans="1:3" x14ac:dyDescent="0.35">
      <c r="A1222" s="1" t="s">
        <v>2048</v>
      </c>
      <c r="B1222" s="1">
        <v>27.074013279999999</v>
      </c>
      <c r="C1222" s="13">
        <f t="shared" si="27"/>
        <v>27.8862336784</v>
      </c>
    </row>
    <row r="1223" spans="1:3" x14ac:dyDescent="0.35">
      <c r="A1223" s="1" t="s">
        <v>2049</v>
      </c>
      <c r="B1223" s="1">
        <v>26.618051229999999</v>
      </c>
      <c r="C1223" s="13">
        <f t="shared" si="27"/>
        <v>27.416592766899999</v>
      </c>
    </row>
    <row r="1224" spans="1:3" x14ac:dyDescent="0.35">
      <c r="A1224" s="1" t="s">
        <v>2050</v>
      </c>
      <c r="B1224" s="1">
        <v>26.780171070000002</v>
      </c>
      <c r="C1224" s="13">
        <f t="shared" si="27"/>
        <v>27.583576202100001</v>
      </c>
    </row>
    <row r="1225" spans="1:3" x14ac:dyDescent="0.35">
      <c r="A1225" s="1" t="s">
        <v>2051</v>
      </c>
      <c r="B1225" s="1">
        <v>26.719376130000001</v>
      </c>
      <c r="C1225" s="13">
        <f t="shared" si="27"/>
        <v>27.5209574139</v>
      </c>
    </row>
    <row r="1226" spans="1:3" x14ac:dyDescent="0.35">
      <c r="A1226" s="1" t="s">
        <v>2052</v>
      </c>
      <c r="B1226" s="1">
        <v>27.37798798</v>
      </c>
      <c r="C1226" s="13">
        <f t="shared" si="27"/>
        <v>28.199327619400002</v>
      </c>
    </row>
    <row r="1227" spans="1:3" x14ac:dyDescent="0.35">
      <c r="A1227" s="1" t="s">
        <v>2053</v>
      </c>
      <c r="B1227" s="1">
        <v>26.547123800000001</v>
      </c>
      <c r="C1227" s="13">
        <f t="shared" si="27"/>
        <v>27.343537514000001</v>
      </c>
    </row>
    <row r="1228" spans="1:3" x14ac:dyDescent="0.35">
      <c r="A1228" s="1" t="s">
        <v>2054</v>
      </c>
      <c r="B1228" s="1">
        <v>25.77705456</v>
      </c>
      <c r="C1228" s="13">
        <f t="shared" si="27"/>
        <v>26.550366196799999</v>
      </c>
    </row>
    <row r="1229" spans="1:3" x14ac:dyDescent="0.35">
      <c r="A1229" s="1" t="s">
        <v>2055</v>
      </c>
      <c r="B1229" s="1">
        <v>26.283679060000001</v>
      </c>
      <c r="C1229" s="13">
        <f t="shared" si="27"/>
        <v>27.072189431800002</v>
      </c>
    </row>
    <row r="1230" spans="1:3" x14ac:dyDescent="0.35">
      <c r="A1230" s="1" t="s">
        <v>2056</v>
      </c>
      <c r="B1230" s="1">
        <v>26.861230989999999</v>
      </c>
      <c r="C1230" s="13">
        <f t="shared" si="27"/>
        <v>27.667067919699999</v>
      </c>
    </row>
    <row r="1231" spans="1:3" x14ac:dyDescent="0.35">
      <c r="A1231" s="1" t="s">
        <v>2057</v>
      </c>
      <c r="B1231" s="1">
        <v>26.121559220000002</v>
      </c>
      <c r="C1231" s="13">
        <f t="shared" si="27"/>
        <v>26.905205996600003</v>
      </c>
    </row>
    <row r="1232" spans="1:3" x14ac:dyDescent="0.35">
      <c r="A1232" s="1" t="s">
        <v>2058</v>
      </c>
      <c r="B1232" s="1">
        <v>25.858114480000001</v>
      </c>
      <c r="C1232" s="13">
        <f t="shared" si="27"/>
        <v>26.6338579144</v>
      </c>
    </row>
    <row r="1233" spans="1:3" x14ac:dyDescent="0.35">
      <c r="A1233" s="1" t="s">
        <v>2059</v>
      </c>
      <c r="B1233" s="1">
        <v>25.523742309999999</v>
      </c>
      <c r="C1233" s="13">
        <f t="shared" si="27"/>
        <v>26.289454579299999</v>
      </c>
    </row>
    <row r="1234" spans="1:3" x14ac:dyDescent="0.35">
      <c r="A1234" s="1" t="s">
        <v>2060</v>
      </c>
      <c r="B1234" s="1">
        <v>25.959439379999999</v>
      </c>
      <c r="C1234" s="13">
        <f t="shared" si="27"/>
        <v>26.738222561400001</v>
      </c>
    </row>
    <row r="1235" spans="1:3" x14ac:dyDescent="0.35">
      <c r="A1235" s="1" t="s">
        <v>2061</v>
      </c>
      <c r="B1235" s="1">
        <v>25.625067210000001</v>
      </c>
      <c r="C1235" s="13">
        <f t="shared" si="27"/>
        <v>26.3938192263</v>
      </c>
    </row>
    <row r="1236" spans="1:3" x14ac:dyDescent="0.35">
      <c r="A1236" s="1" t="s">
        <v>2062</v>
      </c>
      <c r="B1236" s="1">
        <v>25.047515279999999</v>
      </c>
      <c r="C1236" s="13">
        <f t="shared" si="27"/>
        <v>25.798940738399999</v>
      </c>
    </row>
    <row r="1237" spans="1:3" x14ac:dyDescent="0.35">
      <c r="A1237" s="1" t="s">
        <v>2063</v>
      </c>
      <c r="B1237" s="1">
        <v>25.371754960000001</v>
      </c>
      <c r="C1237" s="13">
        <f t="shared" ref="C1237:C1300" si="28">B1237+(B1237*$F$16)</f>
        <v>26.1329076088</v>
      </c>
    </row>
    <row r="1238" spans="1:3" x14ac:dyDescent="0.35">
      <c r="A1238" s="1" t="s">
        <v>2064</v>
      </c>
      <c r="B1238" s="1">
        <v>24.510493310000001</v>
      </c>
      <c r="C1238" s="13">
        <f t="shared" si="28"/>
        <v>25.2458081093</v>
      </c>
    </row>
    <row r="1239" spans="1:3" x14ac:dyDescent="0.35">
      <c r="A1239" s="1" t="s">
        <v>2065</v>
      </c>
      <c r="B1239" s="1">
        <v>23.54790676</v>
      </c>
      <c r="C1239" s="13">
        <f t="shared" si="28"/>
        <v>24.2543439628</v>
      </c>
    </row>
    <row r="1240" spans="1:3" x14ac:dyDescent="0.35">
      <c r="A1240" s="1" t="s">
        <v>2066</v>
      </c>
      <c r="B1240" s="1">
        <v>23.243932059999999</v>
      </c>
      <c r="C1240" s="13">
        <f t="shared" si="28"/>
        <v>23.941250021799998</v>
      </c>
    </row>
    <row r="1241" spans="1:3" x14ac:dyDescent="0.35">
      <c r="A1241" s="1" t="s">
        <v>2067</v>
      </c>
      <c r="B1241" s="1">
        <v>23.720159089999999</v>
      </c>
      <c r="C1241" s="13">
        <f t="shared" si="28"/>
        <v>24.431763862699999</v>
      </c>
    </row>
    <row r="1242" spans="1:3" x14ac:dyDescent="0.35">
      <c r="A1242" s="1" t="s">
        <v>2068</v>
      </c>
      <c r="B1242" s="1">
        <v>22.828499969999999</v>
      </c>
      <c r="C1242" s="13">
        <f t="shared" si="28"/>
        <v>23.5133549691</v>
      </c>
    </row>
    <row r="1243" spans="1:3" x14ac:dyDescent="0.35">
      <c r="A1243" s="1" t="s">
        <v>2069</v>
      </c>
      <c r="B1243" s="1">
        <v>22.950089850000001</v>
      </c>
      <c r="C1243" s="13">
        <f t="shared" si="28"/>
        <v>23.6385925455</v>
      </c>
    </row>
    <row r="1244" spans="1:3" x14ac:dyDescent="0.35">
      <c r="A1244" s="1" t="s">
        <v>2070</v>
      </c>
      <c r="B1244" s="1">
        <v>23.56817174</v>
      </c>
      <c r="C1244" s="13">
        <f t="shared" si="28"/>
        <v>24.2752168922</v>
      </c>
    </row>
    <row r="1245" spans="1:3" x14ac:dyDescent="0.35">
      <c r="A1245" s="1" t="s">
        <v>2071</v>
      </c>
      <c r="B1245" s="1">
        <v>24.763805560000002</v>
      </c>
      <c r="C1245" s="13">
        <f t="shared" si="28"/>
        <v>25.5067197268</v>
      </c>
    </row>
    <row r="1246" spans="1:3" x14ac:dyDescent="0.35">
      <c r="A1246" s="1" t="s">
        <v>2072</v>
      </c>
      <c r="B1246" s="1">
        <v>24.46996335</v>
      </c>
      <c r="C1246" s="13">
        <f t="shared" si="28"/>
        <v>25.204062250500002</v>
      </c>
    </row>
    <row r="1247" spans="1:3" x14ac:dyDescent="0.35">
      <c r="A1247" s="1" t="s">
        <v>2073</v>
      </c>
      <c r="B1247" s="1">
        <v>26.050631790000001</v>
      </c>
      <c r="C1247" s="13">
        <f t="shared" si="28"/>
        <v>26.832150743700002</v>
      </c>
    </row>
    <row r="1248" spans="1:3" x14ac:dyDescent="0.35">
      <c r="A1248" s="1" t="s">
        <v>2074</v>
      </c>
      <c r="B1248" s="1">
        <v>26.648448699999999</v>
      </c>
      <c r="C1248" s="13">
        <f t="shared" si="28"/>
        <v>27.447902160999998</v>
      </c>
    </row>
    <row r="1249" spans="1:3" x14ac:dyDescent="0.35">
      <c r="A1249" s="1" t="s">
        <v>2075</v>
      </c>
      <c r="B1249" s="1">
        <v>26.405268939999999</v>
      </c>
      <c r="C1249" s="13">
        <f t="shared" si="28"/>
        <v>27.197427008199998</v>
      </c>
    </row>
    <row r="1250" spans="1:3" x14ac:dyDescent="0.35">
      <c r="A1250" s="1" t="s">
        <v>2076</v>
      </c>
      <c r="B1250" s="1">
        <v>26.22288412</v>
      </c>
      <c r="C1250" s="13">
        <f t="shared" si="28"/>
        <v>27.0095706436</v>
      </c>
    </row>
    <row r="1251" spans="1:3" x14ac:dyDescent="0.35">
      <c r="A1251" s="1" t="s">
        <v>2077</v>
      </c>
      <c r="B1251" s="1">
        <v>26.273546570000001</v>
      </c>
      <c r="C1251" s="13">
        <f t="shared" si="28"/>
        <v>27.061752967100002</v>
      </c>
    </row>
    <row r="1252" spans="1:3" x14ac:dyDescent="0.35">
      <c r="A1252" s="1" t="s">
        <v>2078</v>
      </c>
      <c r="B1252" s="1">
        <v>25.99996934</v>
      </c>
      <c r="C1252" s="13">
        <f t="shared" si="28"/>
        <v>26.779968420199999</v>
      </c>
    </row>
    <row r="1253" spans="1:3" x14ac:dyDescent="0.35">
      <c r="A1253" s="1" t="s">
        <v>2079</v>
      </c>
      <c r="B1253" s="1">
        <v>25.077912749999999</v>
      </c>
      <c r="C1253" s="13">
        <f t="shared" si="28"/>
        <v>25.830250132499998</v>
      </c>
    </row>
    <row r="1254" spans="1:3" x14ac:dyDescent="0.35">
      <c r="A1254" s="1" t="s">
        <v>2080</v>
      </c>
      <c r="B1254" s="1">
        <v>25.77705456</v>
      </c>
      <c r="C1254" s="13">
        <f t="shared" si="28"/>
        <v>26.550366196799999</v>
      </c>
    </row>
    <row r="1255" spans="1:3" x14ac:dyDescent="0.35">
      <c r="A1255" s="1" t="s">
        <v>2081</v>
      </c>
      <c r="B1255" s="1">
        <v>25.300827529999999</v>
      </c>
      <c r="C1255" s="13">
        <f t="shared" si="28"/>
        <v>26.059852355899999</v>
      </c>
    </row>
    <row r="1256" spans="1:3" x14ac:dyDescent="0.35">
      <c r="A1256" s="1" t="s">
        <v>2082</v>
      </c>
      <c r="B1256" s="1">
        <v>25.452814879999998</v>
      </c>
      <c r="C1256" s="13">
        <f t="shared" si="28"/>
        <v>26.216399326399998</v>
      </c>
    </row>
    <row r="1257" spans="1:3" x14ac:dyDescent="0.35">
      <c r="A1257" s="1" t="s">
        <v>2083</v>
      </c>
      <c r="B1257" s="1">
        <v>25.78718705</v>
      </c>
      <c r="C1257" s="13">
        <f t="shared" si="28"/>
        <v>26.560802661499999</v>
      </c>
    </row>
    <row r="1258" spans="1:3" x14ac:dyDescent="0.35">
      <c r="A1258" s="1" t="s">
        <v>2084</v>
      </c>
      <c r="B1258" s="1">
        <v>26.344474000000002</v>
      </c>
      <c r="C1258" s="13">
        <f t="shared" si="28"/>
        <v>27.13480822</v>
      </c>
    </row>
    <row r="1259" spans="1:3" x14ac:dyDescent="0.35">
      <c r="A1259" s="1" t="s">
        <v>2085</v>
      </c>
      <c r="B1259" s="1">
        <v>25.949306889999999</v>
      </c>
      <c r="C1259" s="13">
        <f t="shared" si="28"/>
        <v>26.727786096699997</v>
      </c>
    </row>
    <row r="1260" spans="1:3" x14ac:dyDescent="0.35">
      <c r="A1260" s="1" t="s">
        <v>2086</v>
      </c>
      <c r="B1260" s="1">
        <v>25.625067210000001</v>
      </c>
      <c r="C1260" s="13">
        <f t="shared" si="28"/>
        <v>26.3938192263</v>
      </c>
    </row>
    <row r="1261" spans="1:3" x14ac:dyDescent="0.35">
      <c r="A1261" s="1" t="s">
        <v>2087</v>
      </c>
      <c r="B1261" s="1">
        <v>25.969571869999999</v>
      </c>
      <c r="C1261" s="13">
        <f t="shared" si="28"/>
        <v>26.7486590261</v>
      </c>
    </row>
    <row r="1262" spans="1:3" x14ac:dyDescent="0.35">
      <c r="A1262" s="1" t="s">
        <v>2088</v>
      </c>
      <c r="B1262" s="1">
        <v>25.847981990000001</v>
      </c>
      <c r="C1262" s="13">
        <f t="shared" si="28"/>
        <v>26.6234214497</v>
      </c>
    </row>
    <row r="1263" spans="1:3" x14ac:dyDescent="0.35">
      <c r="A1263" s="1" t="s">
        <v>2089</v>
      </c>
      <c r="B1263" s="1">
        <v>25.11844271</v>
      </c>
      <c r="C1263" s="13">
        <f t="shared" si="28"/>
        <v>25.8719959913</v>
      </c>
    </row>
    <row r="1264" spans="1:3" x14ac:dyDescent="0.35">
      <c r="A1264" s="1" t="s">
        <v>2090</v>
      </c>
      <c r="B1264" s="1">
        <v>25.270430059999999</v>
      </c>
      <c r="C1264" s="13">
        <f t="shared" si="28"/>
        <v>26.028542961799999</v>
      </c>
    </row>
    <row r="1265" spans="1:3" x14ac:dyDescent="0.35">
      <c r="A1265" s="1" t="s">
        <v>2091</v>
      </c>
      <c r="B1265" s="1">
        <v>25.169105160000001</v>
      </c>
      <c r="C1265" s="13">
        <f t="shared" si="28"/>
        <v>25.924178314800002</v>
      </c>
    </row>
    <row r="1266" spans="1:3" x14ac:dyDescent="0.35">
      <c r="A1266" s="1" t="s">
        <v>2092</v>
      </c>
      <c r="B1266" s="1">
        <v>25.260297569999999</v>
      </c>
      <c r="C1266" s="13">
        <f t="shared" si="28"/>
        <v>26.0181064971</v>
      </c>
    </row>
    <row r="1267" spans="1:3" x14ac:dyDescent="0.35">
      <c r="A1267" s="1" t="s">
        <v>2093</v>
      </c>
      <c r="B1267" s="1">
        <v>24.43956588</v>
      </c>
      <c r="C1267" s="13">
        <f t="shared" si="28"/>
        <v>25.172752856399999</v>
      </c>
    </row>
    <row r="1268" spans="1:3" x14ac:dyDescent="0.35">
      <c r="A1268" s="1" t="s">
        <v>2094</v>
      </c>
      <c r="B1268" s="1">
        <v>24.713143110000001</v>
      </c>
      <c r="C1268" s="13">
        <f t="shared" si="28"/>
        <v>25.454537403300002</v>
      </c>
    </row>
    <row r="1269" spans="1:3" x14ac:dyDescent="0.35">
      <c r="A1269" s="1" t="s">
        <v>2095</v>
      </c>
      <c r="B1269" s="1">
        <v>24.277446040000001</v>
      </c>
      <c r="C1269" s="13">
        <f t="shared" si="28"/>
        <v>25.0057694212</v>
      </c>
    </row>
    <row r="1270" spans="1:3" x14ac:dyDescent="0.35">
      <c r="A1270" s="1" t="s">
        <v>2096</v>
      </c>
      <c r="B1270" s="1">
        <v>24.165988649999999</v>
      </c>
      <c r="C1270" s="13">
        <f t="shared" si="28"/>
        <v>24.8909683095</v>
      </c>
    </row>
    <row r="1271" spans="1:3" x14ac:dyDescent="0.35">
      <c r="A1271" s="1" t="s">
        <v>2097</v>
      </c>
      <c r="B1271" s="1">
        <v>23.699894109999999</v>
      </c>
      <c r="C1271" s="13">
        <f t="shared" si="28"/>
        <v>24.410890933299999</v>
      </c>
    </row>
    <row r="1272" spans="1:3" x14ac:dyDescent="0.35">
      <c r="A1272" s="1" t="s">
        <v>2098</v>
      </c>
      <c r="B1272" s="1">
        <v>23.75055656</v>
      </c>
      <c r="C1272" s="13">
        <f t="shared" si="28"/>
        <v>24.463073256800001</v>
      </c>
    </row>
    <row r="1273" spans="1:3" x14ac:dyDescent="0.35">
      <c r="A1273" s="1" t="s">
        <v>2099</v>
      </c>
      <c r="B1273" s="1">
        <v>24.348373469999999</v>
      </c>
      <c r="C1273" s="13">
        <f t="shared" si="28"/>
        <v>25.078824674099998</v>
      </c>
    </row>
    <row r="1274" spans="1:3" x14ac:dyDescent="0.35">
      <c r="A1274" s="1" t="s">
        <v>2100</v>
      </c>
      <c r="B1274" s="1">
        <v>24.257181060000001</v>
      </c>
      <c r="C1274" s="13">
        <f t="shared" si="28"/>
        <v>24.984896491800001</v>
      </c>
    </row>
    <row r="1275" spans="1:3" x14ac:dyDescent="0.35">
      <c r="A1275" s="1" t="s">
        <v>2101</v>
      </c>
      <c r="B1275" s="1">
        <v>24.90566042</v>
      </c>
      <c r="C1275" s="13">
        <f t="shared" si="28"/>
        <v>25.6528302326</v>
      </c>
    </row>
    <row r="1276" spans="1:3" x14ac:dyDescent="0.35">
      <c r="A1276" s="1" t="s">
        <v>2102</v>
      </c>
      <c r="B1276" s="1">
        <v>24.763805560000002</v>
      </c>
      <c r="C1276" s="13">
        <f t="shared" si="28"/>
        <v>25.5067197268</v>
      </c>
    </row>
    <row r="1277" spans="1:3" x14ac:dyDescent="0.35">
      <c r="A1277" s="1" t="s">
        <v>2103</v>
      </c>
      <c r="B1277" s="1">
        <v>24.703010620000001</v>
      </c>
      <c r="C1277" s="13">
        <f t="shared" si="28"/>
        <v>25.444100938600002</v>
      </c>
    </row>
    <row r="1278" spans="1:3" x14ac:dyDescent="0.35">
      <c r="A1278" s="1" t="s">
        <v>2104</v>
      </c>
      <c r="B1278" s="1">
        <v>25.442682390000002</v>
      </c>
      <c r="C1278" s="13">
        <f t="shared" si="28"/>
        <v>26.205962861700002</v>
      </c>
    </row>
    <row r="1279" spans="1:3" x14ac:dyDescent="0.35">
      <c r="A1279" s="1" t="s">
        <v>2105</v>
      </c>
      <c r="B1279" s="1">
        <v>25.34135749</v>
      </c>
      <c r="C1279" s="13">
        <f t="shared" si="28"/>
        <v>26.101598214700001</v>
      </c>
    </row>
    <row r="1280" spans="1:3" x14ac:dyDescent="0.35">
      <c r="A1280" s="1" t="s">
        <v>2106</v>
      </c>
      <c r="B1280" s="1">
        <v>25.55413978</v>
      </c>
      <c r="C1280" s="13">
        <f t="shared" si="28"/>
        <v>26.320763973399998</v>
      </c>
    </row>
    <row r="1281" spans="1:3" x14ac:dyDescent="0.35">
      <c r="A1281" s="1" t="s">
        <v>2107</v>
      </c>
      <c r="B1281" s="1">
        <v>24.65234817</v>
      </c>
      <c r="C1281" s="13">
        <f t="shared" si="28"/>
        <v>25.3919186151</v>
      </c>
    </row>
    <row r="1282" spans="1:3" x14ac:dyDescent="0.35">
      <c r="A1282" s="1" t="s">
        <v>2108</v>
      </c>
      <c r="B1282" s="1">
        <v>24.317976000000002</v>
      </c>
      <c r="C1282" s="13">
        <f t="shared" si="28"/>
        <v>25.047515280000002</v>
      </c>
    </row>
    <row r="1283" spans="1:3" x14ac:dyDescent="0.35">
      <c r="A1283" s="1" t="s">
        <v>2109</v>
      </c>
      <c r="B1283" s="1">
        <v>25.067780259999999</v>
      </c>
      <c r="C1283" s="13">
        <f t="shared" si="28"/>
        <v>25.819813667799998</v>
      </c>
    </row>
    <row r="1284" spans="1:3" x14ac:dyDescent="0.35">
      <c r="A1284" s="1" t="s">
        <v>2110</v>
      </c>
      <c r="B1284" s="1">
        <v>25.017117809999998</v>
      </c>
      <c r="C1284" s="13">
        <f t="shared" si="28"/>
        <v>25.7676313443</v>
      </c>
    </row>
    <row r="1285" spans="1:3" x14ac:dyDescent="0.35">
      <c r="A1285" s="1" t="s">
        <v>2111</v>
      </c>
      <c r="B1285" s="1">
        <v>25.270430059999999</v>
      </c>
      <c r="C1285" s="13">
        <f t="shared" si="28"/>
        <v>26.028542961799999</v>
      </c>
    </row>
    <row r="1286" spans="1:3" x14ac:dyDescent="0.35">
      <c r="A1286" s="1" t="s">
        <v>2112</v>
      </c>
      <c r="B1286" s="1">
        <v>25.462947369999998</v>
      </c>
      <c r="C1286" s="13">
        <f t="shared" si="28"/>
        <v>26.226835791099997</v>
      </c>
    </row>
    <row r="1287" spans="1:3" x14ac:dyDescent="0.35">
      <c r="A1287" s="1" t="s">
        <v>2113</v>
      </c>
      <c r="B1287" s="1">
        <v>25.270430059999999</v>
      </c>
      <c r="C1287" s="13">
        <f t="shared" si="28"/>
        <v>26.028542961799999</v>
      </c>
    </row>
    <row r="1288" spans="1:3" x14ac:dyDescent="0.35">
      <c r="A1288" s="1" t="s">
        <v>2114</v>
      </c>
      <c r="B1288" s="1">
        <v>24.804335519999999</v>
      </c>
      <c r="C1288" s="13">
        <f t="shared" si="28"/>
        <v>25.548465585599999</v>
      </c>
    </row>
    <row r="1289" spans="1:3" x14ac:dyDescent="0.35">
      <c r="A1289" s="1" t="s">
        <v>2115</v>
      </c>
      <c r="B1289" s="1">
        <v>25.402152430000001</v>
      </c>
      <c r="C1289" s="13">
        <f t="shared" si="28"/>
        <v>26.164217002900003</v>
      </c>
    </row>
    <row r="1290" spans="1:3" x14ac:dyDescent="0.35">
      <c r="A1290" s="1" t="s">
        <v>2116</v>
      </c>
      <c r="B1290" s="1">
        <v>24.338240979999998</v>
      </c>
      <c r="C1290" s="13">
        <f t="shared" si="28"/>
        <v>25.068388209399998</v>
      </c>
    </row>
    <row r="1291" spans="1:3" x14ac:dyDescent="0.35">
      <c r="A1291" s="1" t="s">
        <v>2117</v>
      </c>
      <c r="B1291" s="1">
        <v>25.229900099999998</v>
      </c>
      <c r="C1291" s="13">
        <f t="shared" si="28"/>
        <v>25.986797102999997</v>
      </c>
    </row>
    <row r="1292" spans="1:3" x14ac:dyDescent="0.35">
      <c r="A1292" s="1" t="s">
        <v>2118</v>
      </c>
      <c r="B1292" s="1">
        <v>26.293811550000001</v>
      </c>
      <c r="C1292" s="13">
        <f t="shared" si="28"/>
        <v>27.082625896500002</v>
      </c>
    </row>
    <row r="1293" spans="1:3" x14ac:dyDescent="0.35">
      <c r="A1293" s="1" t="s">
        <v>2119</v>
      </c>
      <c r="B1293" s="1">
        <v>26.820701029999999</v>
      </c>
      <c r="C1293" s="13">
        <f t="shared" si="28"/>
        <v>27.625322060899997</v>
      </c>
    </row>
    <row r="1294" spans="1:3" x14ac:dyDescent="0.35">
      <c r="A1294" s="1" t="s">
        <v>2120</v>
      </c>
      <c r="B1294" s="1">
        <v>27.094278259999999</v>
      </c>
      <c r="C1294" s="13">
        <f t="shared" si="28"/>
        <v>27.907106607799999</v>
      </c>
    </row>
    <row r="1295" spans="1:3" x14ac:dyDescent="0.35">
      <c r="A1295" s="1" t="s">
        <v>2121</v>
      </c>
      <c r="B1295" s="1">
        <v>26.91189344</v>
      </c>
      <c r="C1295" s="13">
        <f t="shared" si="28"/>
        <v>27.719250243200001</v>
      </c>
    </row>
    <row r="1296" spans="1:3" x14ac:dyDescent="0.35">
      <c r="A1296" s="1" t="s">
        <v>2122</v>
      </c>
      <c r="B1296" s="1">
        <v>26.780171070000002</v>
      </c>
      <c r="C1296" s="13">
        <f t="shared" si="28"/>
        <v>27.583576202100001</v>
      </c>
    </row>
    <row r="1297" spans="1:3" x14ac:dyDescent="0.35">
      <c r="A1297" s="1" t="s">
        <v>2123</v>
      </c>
      <c r="B1297" s="1">
        <v>26.314076530000001</v>
      </c>
      <c r="C1297" s="13">
        <f t="shared" si="28"/>
        <v>27.103498825900001</v>
      </c>
    </row>
    <row r="1298" spans="1:3" x14ac:dyDescent="0.35">
      <c r="A1298" s="1" t="s">
        <v>2124</v>
      </c>
      <c r="B1298" s="1">
        <v>26.314076530000001</v>
      </c>
      <c r="C1298" s="13">
        <f t="shared" si="28"/>
        <v>27.103498825900001</v>
      </c>
    </row>
    <row r="1299" spans="1:3" x14ac:dyDescent="0.35">
      <c r="A1299" s="1" t="s">
        <v>2125</v>
      </c>
      <c r="B1299" s="1">
        <v>26.942290910000001</v>
      </c>
      <c r="C1299" s="13">
        <f t="shared" si="28"/>
        <v>27.7505596373</v>
      </c>
    </row>
    <row r="1300" spans="1:3" x14ac:dyDescent="0.35">
      <c r="A1300" s="1" t="s">
        <v>2126</v>
      </c>
      <c r="B1300" s="1">
        <v>25.300827529999999</v>
      </c>
      <c r="C1300" s="13">
        <f t="shared" si="28"/>
        <v>26.059852355899999</v>
      </c>
    </row>
    <row r="1301" spans="1:3" x14ac:dyDescent="0.35">
      <c r="A1301" s="1" t="s">
        <v>2127</v>
      </c>
      <c r="B1301" s="1">
        <v>24.844865479999999</v>
      </c>
      <c r="C1301" s="13">
        <f t="shared" ref="C1301" si="29">B1301+(B1301*$F$16)</f>
        <v>25.590211444399998</v>
      </c>
    </row>
    <row r="1302" spans="1:3" x14ac:dyDescent="0.35">
      <c r="A1302" s="1" t="s">
        <v>2128</v>
      </c>
      <c r="B1302" s="138">
        <v>24.28</v>
      </c>
      <c r="C1302" s="13">
        <f>B1302+(B1302*$F$17)</f>
        <v>25.008400000000002</v>
      </c>
    </row>
    <row r="1303" spans="1:3" x14ac:dyDescent="0.35">
      <c r="A1303" s="1" t="s">
        <v>2129</v>
      </c>
      <c r="B1303" s="138">
        <v>24.9</v>
      </c>
      <c r="C1303" s="13">
        <f t="shared" ref="C1303:C1366" si="30">B1303+(B1303*$F$17)</f>
        <v>25.646999999999998</v>
      </c>
    </row>
    <row r="1304" spans="1:3" x14ac:dyDescent="0.35">
      <c r="A1304" s="1" t="s">
        <v>2130</v>
      </c>
      <c r="B1304" s="138">
        <v>24.15</v>
      </c>
      <c r="C1304" s="13">
        <f t="shared" si="30"/>
        <v>24.874499999999998</v>
      </c>
    </row>
    <row r="1305" spans="1:3" x14ac:dyDescent="0.35">
      <c r="A1305" s="1" t="s">
        <v>2131</v>
      </c>
      <c r="B1305" s="138">
        <v>24.47</v>
      </c>
      <c r="C1305" s="13">
        <f t="shared" si="30"/>
        <v>25.2041</v>
      </c>
    </row>
    <row r="1306" spans="1:3" x14ac:dyDescent="0.35">
      <c r="A1306" s="1" t="s">
        <v>2132</v>
      </c>
      <c r="B1306" s="138">
        <v>23.97</v>
      </c>
      <c r="C1306" s="13">
        <f t="shared" si="30"/>
        <v>24.6891</v>
      </c>
    </row>
    <row r="1307" spans="1:3" x14ac:dyDescent="0.35">
      <c r="A1307" s="1" t="s">
        <v>2133</v>
      </c>
      <c r="B1307" s="138">
        <v>24.58</v>
      </c>
      <c r="C1307" s="13">
        <f t="shared" si="30"/>
        <v>25.317399999999999</v>
      </c>
    </row>
    <row r="1308" spans="1:3" x14ac:dyDescent="0.35">
      <c r="A1308" s="1" t="s">
        <v>2134</v>
      </c>
      <c r="B1308" s="138">
        <v>24.12</v>
      </c>
      <c r="C1308" s="13">
        <f t="shared" si="30"/>
        <v>24.843600000000002</v>
      </c>
    </row>
    <row r="1309" spans="1:3" x14ac:dyDescent="0.35">
      <c r="A1309" s="1" t="s">
        <v>2135</v>
      </c>
      <c r="B1309" s="138">
        <v>24.06</v>
      </c>
      <c r="C1309" s="13">
        <f t="shared" si="30"/>
        <v>24.781799999999997</v>
      </c>
    </row>
    <row r="1310" spans="1:3" x14ac:dyDescent="0.35">
      <c r="A1310" s="1" t="s">
        <v>2136</v>
      </c>
      <c r="B1310" s="138">
        <v>23.77</v>
      </c>
      <c r="C1310" s="13">
        <f t="shared" si="30"/>
        <v>24.4831</v>
      </c>
    </row>
    <row r="1311" spans="1:3" x14ac:dyDescent="0.35">
      <c r="A1311" s="1" t="s">
        <v>2137</v>
      </c>
      <c r="B1311" s="138">
        <v>24.43</v>
      </c>
      <c r="C1311" s="13">
        <f t="shared" si="30"/>
        <v>25.1629</v>
      </c>
    </row>
    <row r="1312" spans="1:3" x14ac:dyDescent="0.35">
      <c r="A1312" s="1" t="s">
        <v>2138</v>
      </c>
      <c r="B1312" s="138">
        <v>24.77</v>
      </c>
      <c r="C1312" s="13">
        <f t="shared" si="30"/>
        <v>25.513099999999998</v>
      </c>
    </row>
    <row r="1313" spans="1:3" x14ac:dyDescent="0.35">
      <c r="A1313" s="1" t="s">
        <v>2139</v>
      </c>
      <c r="B1313" s="138">
        <v>25.36</v>
      </c>
      <c r="C1313" s="13">
        <f t="shared" si="30"/>
        <v>26.120799999999999</v>
      </c>
    </row>
    <row r="1314" spans="1:3" x14ac:dyDescent="0.35">
      <c r="A1314" s="1" t="s">
        <v>2140</v>
      </c>
      <c r="B1314" s="138">
        <v>25.11</v>
      </c>
      <c r="C1314" s="13">
        <f t="shared" si="30"/>
        <v>25.863299999999999</v>
      </c>
    </row>
    <row r="1315" spans="1:3" x14ac:dyDescent="0.35">
      <c r="A1315" s="1" t="s">
        <v>2141</v>
      </c>
      <c r="B1315" s="138">
        <v>24.85</v>
      </c>
      <c r="C1315" s="13">
        <f t="shared" si="30"/>
        <v>25.595500000000001</v>
      </c>
    </row>
    <row r="1316" spans="1:3" x14ac:dyDescent="0.35">
      <c r="A1316" s="1" t="s">
        <v>2142</v>
      </c>
      <c r="B1316" s="138">
        <v>24.94</v>
      </c>
      <c r="C1316" s="13">
        <f t="shared" si="30"/>
        <v>25.688200000000002</v>
      </c>
    </row>
    <row r="1317" spans="1:3" x14ac:dyDescent="0.35">
      <c r="A1317" s="1" t="s">
        <v>2143</v>
      </c>
      <c r="B1317" s="138">
        <v>24.63</v>
      </c>
      <c r="C1317" s="13">
        <f t="shared" si="30"/>
        <v>25.3689</v>
      </c>
    </row>
    <row r="1318" spans="1:3" x14ac:dyDescent="0.35">
      <c r="A1318" s="1" t="s">
        <v>2144</v>
      </c>
      <c r="B1318" s="138">
        <v>24.3</v>
      </c>
      <c r="C1318" s="13">
        <f t="shared" si="30"/>
        <v>25.029</v>
      </c>
    </row>
    <row r="1319" spans="1:3" x14ac:dyDescent="0.35">
      <c r="A1319" s="1" t="s">
        <v>2145</v>
      </c>
      <c r="B1319" s="138">
        <v>24.52</v>
      </c>
      <c r="C1319" s="13">
        <f t="shared" si="30"/>
        <v>25.255600000000001</v>
      </c>
    </row>
    <row r="1320" spans="1:3" x14ac:dyDescent="0.35">
      <c r="A1320" s="1" t="s">
        <v>2146</v>
      </c>
      <c r="B1320" s="138">
        <v>24.58</v>
      </c>
      <c r="C1320" s="13">
        <f t="shared" si="30"/>
        <v>25.317399999999999</v>
      </c>
    </row>
    <row r="1321" spans="1:3" x14ac:dyDescent="0.35">
      <c r="A1321" s="1" t="s">
        <v>2147</v>
      </c>
      <c r="B1321" s="138">
        <v>23.92</v>
      </c>
      <c r="C1321" s="13">
        <f t="shared" si="30"/>
        <v>24.637600000000003</v>
      </c>
    </row>
    <row r="1322" spans="1:3" x14ac:dyDescent="0.35">
      <c r="A1322" s="1" t="s">
        <v>2148</v>
      </c>
      <c r="B1322" s="138">
        <v>23.67</v>
      </c>
      <c r="C1322" s="13">
        <f t="shared" si="30"/>
        <v>24.380100000000002</v>
      </c>
    </row>
    <row r="1323" spans="1:3" x14ac:dyDescent="0.35">
      <c r="A1323" s="1" t="s">
        <v>2149</v>
      </c>
      <c r="B1323" s="138">
        <v>23.82</v>
      </c>
      <c r="C1323" s="13">
        <f t="shared" si="30"/>
        <v>24.534600000000001</v>
      </c>
    </row>
    <row r="1324" spans="1:3" x14ac:dyDescent="0.35">
      <c r="A1324" s="1" t="s">
        <v>2150</v>
      </c>
      <c r="B1324" s="138">
        <v>23.15</v>
      </c>
      <c r="C1324" s="13">
        <f t="shared" si="30"/>
        <v>23.8445</v>
      </c>
    </row>
    <row r="1325" spans="1:3" x14ac:dyDescent="0.35">
      <c r="A1325" s="1" t="s">
        <v>2151</v>
      </c>
      <c r="B1325" s="138">
        <v>23.3</v>
      </c>
      <c r="C1325" s="13">
        <f t="shared" si="30"/>
        <v>23.999000000000002</v>
      </c>
    </row>
    <row r="1326" spans="1:3" x14ac:dyDescent="0.35">
      <c r="A1326" s="1" t="s">
        <v>2152</v>
      </c>
      <c r="B1326" s="138">
        <v>23.71</v>
      </c>
      <c r="C1326" s="13">
        <f t="shared" si="30"/>
        <v>24.421300000000002</v>
      </c>
    </row>
    <row r="1327" spans="1:3" x14ac:dyDescent="0.35">
      <c r="A1327" s="1" t="s">
        <v>2153</v>
      </c>
      <c r="B1327" s="138">
        <v>23.5</v>
      </c>
      <c r="C1327" s="13">
        <f t="shared" si="30"/>
        <v>24.204999999999998</v>
      </c>
    </row>
    <row r="1328" spans="1:3" x14ac:dyDescent="0.35">
      <c r="A1328" s="1" t="s">
        <v>2154</v>
      </c>
      <c r="B1328" s="138">
        <v>23.26</v>
      </c>
      <c r="C1328" s="13">
        <f t="shared" si="30"/>
        <v>23.957800000000002</v>
      </c>
    </row>
    <row r="1329" spans="1:3" x14ac:dyDescent="0.35">
      <c r="A1329" s="1" t="s">
        <v>2155</v>
      </c>
      <c r="B1329" s="138">
        <v>23.11</v>
      </c>
      <c r="C1329" s="13">
        <f t="shared" si="30"/>
        <v>23.8033</v>
      </c>
    </row>
    <row r="1330" spans="1:3" x14ac:dyDescent="0.35">
      <c r="A1330" s="1" t="s">
        <v>2156</v>
      </c>
      <c r="B1330" s="138">
        <v>23.25</v>
      </c>
      <c r="C1330" s="13">
        <f t="shared" si="30"/>
        <v>23.947500000000002</v>
      </c>
    </row>
    <row r="1331" spans="1:3" x14ac:dyDescent="0.35">
      <c r="A1331" s="1" t="s">
        <v>2157</v>
      </c>
      <c r="B1331" s="138">
        <v>23.83</v>
      </c>
      <c r="C1331" s="13">
        <f t="shared" si="30"/>
        <v>24.544899999999998</v>
      </c>
    </row>
    <row r="1332" spans="1:3" x14ac:dyDescent="0.35">
      <c r="A1332" s="1" t="s">
        <v>2158</v>
      </c>
      <c r="B1332" s="138">
        <v>24.35</v>
      </c>
      <c r="C1332" s="13">
        <f t="shared" si="30"/>
        <v>25.080500000000001</v>
      </c>
    </row>
    <row r="1333" spans="1:3" x14ac:dyDescent="0.35">
      <c r="A1333" s="1" t="s">
        <v>2159</v>
      </c>
      <c r="B1333" s="138">
        <v>24.24</v>
      </c>
      <c r="C1333" s="13">
        <f t="shared" si="30"/>
        <v>24.967199999999998</v>
      </c>
    </row>
    <row r="1334" spans="1:3" x14ac:dyDescent="0.35">
      <c r="A1334" s="1" t="s">
        <v>2160</v>
      </c>
      <c r="B1334" s="138">
        <v>25</v>
      </c>
      <c r="C1334" s="13">
        <f t="shared" si="30"/>
        <v>25.75</v>
      </c>
    </row>
    <row r="1335" spans="1:3" x14ac:dyDescent="0.35">
      <c r="A1335" s="1" t="s">
        <v>2161</v>
      </c>
      <c r="B1335" s="138">
        <v>25.09</v>
      </c>
      <c r="C1335" s="13">
        <f t="shared" si="30"/>
        <v>25.842700000000001</v>
      </c>
    </row>
    <row r="1336" spans="1:3" x14ac:dyDescent="0.35">
      <c r="A1336" s="1" t="s">
        <v>2162</v>
      </c>
      <c r="B1336" s="138">
        <v>25.66</v>
      </c>
      <c r="C1336" s="13">
        <f t="shared" si="30"/>
        <v>26.4298</v>
      </c>
    </row>
    <row r="1337" spans="1:3" x14ac:dyDescent="0.35">
      <c r="A1337" s="1" t="s">
        <v>2163</v>
      </c>
      <c r="B1337" s="138">
        <v>25.59</v>
      </c>
      <c r="C1337" s="13">
        <f t="shared" si="30"/>
        <v>26.357700000000001</v>
      </c>
    </row>
    <row r="1338" spans="1:3" x14ac:dyDescent="0.35">
      <c r="A1338" s="1" t="s">
        <v>2164</v>
      </c>
      <c r="B1338" s="138">
        <v>25.56</v>
      </c>
      <c r="C1338" s="13">
        <f t="shared" si="30"/>
        <v>26.326799999999999</v>
      </c>
    </row>
    <row r="1339" spans="1:3" x14ac:dyDescent="0.35">
      <c r="A1339" s="1" t="s">
        <v>2165</v>
      </c>
      <c r="B1339" s="138">
        <v>24.53</v>
      </c>
      <c r="C1339" s="13">
        <f t="shared" si="30"/>
        <v>25.265900000000002</v>
      </c>
    </row>
    <row r="1340" spans="1:3" x14ac:dyDescent="0.35">
      <c r="A1340" s="1" t="s">
        <v>2166</v>
      </c>
      <c r="B1340" s="138">
        <v>24.14</v>
      </c>
      <c r="C1340" s="13">
        <f t="shared" si="30"/>
        <v>24.8642</v>
      </c>
    </row>
    <row r="1341" spans="1:3" x14ac:dyDescent="0.35">
      <c r="A1341" s="1" t="s">
        <v>2167</v>
      </c>
      <c r="B1341" s="138">
        <v>24.22</v>
      </c>
      <c r="C1341" s="13">
        <f t="shared" si="30"/>
        <v>24.9466</v>
      </c>
    </row>
    <row r="1342" spans="1:3" x14ac:dyDescent="0.35">
      <c r="A1342" s="1" t="s">
        <v>2168</v>
      </c>
      <c r="B1342" s="138">
        <v>23.56</v>
      </c>
      <c r="C1342" s="13">
        <f t="shared" si="30"/>
        <v>24.2668</v>
      </c>
    </row>
    <row r="1343" spans="1:3" x14ac:dyDescent="0.35">
      <c r="A1343" s="1" t="s">
        <v>2169</v>
      </c>
      <c r="B1343" s="138">
        <v>23.57</v>
      </c>
      <c r="C1343" s="13">
        <f t="shared" si="30"/>
        <v>24.277100000000001</v>
      </c>
    </row>
    <row r="1344" spans="1:3" x14ac:dyDescent="0.35">
      <c r="A1344" s="1" t="s">
        <v>2170</v>
      </c>
      <c r="B1344" s="138">
        <v>23.49</v>
      </c>
      <c r="C1344" s="13">
        <f t="shared" si="30"/>
        <v>24.194699999999997</v>
      </c>
    </row>
    <row r="1345" spans="1:3" x14ac:dyDescent="0.35">
      <c r="A1345" s="1" t="s">
        <v>2171</v>
      </c>
      <c r="B1345" s="138">
        <v>23.33</v>
      </c>
      <c r="C1345" s="13">
        <f t="shared" si="30"/>
        <v>24.029899999999998</v>
      </c>
    </row>
    <row r="1346" spans="1:3" x14ac:dyDescent="0.35">
      <c r="A1346" s="1" t="s">
        <v>2172</v>
      </c>
      <c r="B1346" s="138">
        <v>23.8</v>
      </c>
      <c r="C1346" s="13">
        <f t="shared" si="30"/>
        <v>24.513999999999999</v>
      </c>
    </row>
    <row r="1347" spans="1:3" x14ac:dyDescent="0.35">
      <c r="A1347" s="1" t="s">
        <v>2173</v>
      </c>
      <c r="B1347" s="138">
        <v>23.77</v>
      </c>
      <c r="C1347" s="13">
        <f t="shared" si="30"/>
        <v>24.4831</v>
      </c>
    </row>
    <row r="1348" spans="1:3" x14ac:dyDescent="0.35">
      <c r="A1348" s="1" t="s">
        <v>2174</v>
      </c>
      <c r="B1348" s="138">
        <v>23.39</v>
      </c>
      <c r="C1348" s="13">
        <f t="shared" si="30"/>
        <v>24.091699999999999</v>
      </c>
    </row>
    <row r="1349" spans="1:3" x14ac:dyDescent="0.35">
      <c r="A1349" s="1" t="s">
        <v>2175</v>
      </c>
      <c r="B1349" s="138">
        <v>23.25</v>
      </c>
      <c r="C1349" s="13">
        <f t="shared" si="30"/>
        <v>23.947500000000002</v>
      </c>
    </row>
    <row r="1350" spans="1:3" x14ac:dyDescent="0.35">
      <c r="A1350" s="1" t="s">
        <v>2176</v>
      </c>
      <c r="B1350" s="138">
        <v>24.07</v>
      </c>
      <c r="C1350" s="13">
        <f t="shared" si="30"/>
        <v>24.792100000000001</v>
      </c>
    </row>
    <row r="1351" spans="1:3" x14ac:dyDescent="0.35">
      <c r="A1351" s="1" t="s">
        <v>2177</v>
      </c>
      <c r="B1351" s="138">
        <v>23.89</v>
      </c>
      <c r="C1351" s="13">
        <f t="shared" si="30"/>
        <v>24.6067</v>
      </c>
    </row>
    <row r="1352" spans="1:3" x14ac:dyDescent="0.35">
      <c r="A1352" s="1" t="s">
        <v>2178</v>
      </c>
      <c r="B1352" s="138">
        <v>22.49</v>
      </c>
      <c r="C1352" s="13">
        <f t="shared" si="30"/>
        <v>23.1647</v>
      </c>
    </row>
    <row r="1353" spans="1:3" x14ac:dyDescent="0.35">
      <c r="A1353" s="1" t="s">
        <v>2179</v>
      </c>
      <c r="B1353" s="138">
        <v>21.89</v>
      </c>
      <c r="C1353" s="13">
        <f t="shared" si="30"/>
        <v>22.546700000000001</v>
      </c>
    </row>
    <row r="1354" spans="1:3" x14ac:dyDescent="0.35">
      <c r="A1354" s="1" t="s">
        <v>2180</v>
      </c>
      <c r="B1354" s="138">
        <v>19.41</v>
      </c>
      <c r="C1354" s="13">
        <f t="shared" si="30"/>
        <v>19.9923</v>
      </c>
    </row>
    <row r="1355" spans="1:3" x14ac:dyDescent="0.35">
      <c r="A1355" s="1" t="s">
        <v>2181</v>
      </c>
      <c r="B1355" s="138">
        <v>18.25</v>
      </c>
      <c r="C1355" s="13">
        <f t="shared" si="30"/>
        <v>18.797499999999999</v>
      </c>
    </row>
    <row r="1356" spans="1:3" x14ac:dyDescent="0.35">
      <c r="A1356" s="1" t="s">
        <v>2182</v>
      </c>
      <c r="B1356" s="138">
        <v>15.24</v>
      </c>
      <c r="C1356" s="13">
        <f t="shared" si="30"/>
        <v>15.6972</v>
      </c>
    </row>
    <row r="1357" spans="1:3" x14ac:dyDescent="0.35">
      <c r="A1357" s="1" t="s">
        <v>2183</v>
      </c>
      <c r="B1357" s="138">
        <v>16.309999999999999</v>
      </c>
      <c r="C1357" s="13">
        <f t="shared" si="30"/>
        <v>16.799299999999999</v>
      </c>
    </row>
    <row r="1358" spans="1:3" x14ac:dyDescent="0.35">
      <c r="A1358" s="1" t="s">
        <v>2184</v>
      </c>
      <c r="B1358" s="138">
        <v>16.04</v>
      </c>
      <c r="C1358" s="13">
        <f t="shared" si="30"/>
        <v>16.5212</v>
      </c>
    </row>
    <row r="1359" spans="1:3" x14ac:dyDescent="0.35">
      <c r="A1359" s="1" t="s">
        <v>2185</v>
      </c>
      <c r="B1359" s="138">
        <v>15.45</v>
      </c>
      <c r="C1359" s="13">
        <f t="shared" si="30"/>
        <v>15.913499999999999</v>
      </c>
    </row>
    <row r="1360" spans="1:3" x14ac:dyDescent="0.35">
      <c r="A1360" s="1" t="s">
        <v>2186</v>
      </c>
      <c r="B1360" s="138">
        <v>16.7</v>
      </c>
      <c r="C1360" s="13">
        <f t="shared" si="30"/>
        <v>17.201000000000001</v>
      </c>
    </row>
    <row r="1361" spans="1:3" x14ac:dyDescent="0.35">
      <c r="A1361" s="1" t="s">
        <v>2187</v>
      </c>
      <c r="B1361" s="138">
        <v>17.41</v>
      </c>
      <c r="C1361" s="13">
        <f t="shared" si="30"/>
        <v>17.932300000000001</v>
      </c>
    </row>
    <row r="1362" spans="1:3" x14ac:dyDescent="0.35">
      <c r="A1362" s="1" t="s">
        <v>2188</v>
      </c>
      <c r="B1362" s="138">
        <v>17.22</v>
      </c>
      <c r="C1362" s="13">
        <f t="shared" si="30"/>
        <v>17.736599999999999</v>
      </c>
    </row>
    <row r="1363" spans="1:3" x14ac:dyDescent="0.35">
      <c r="A1363" s="1" t="s">
        <v>2189</v>
      </c>
      <c r="B1363" s="138">
        <v>16.260000000000002</v>
      </c>
      <c r="C1363" s="13">
        <f t="shared" si="30"/>
        <v>16.747800000000002</v>
      </c>
    </row>
    <row r="1364" spans="1:3" x14ac:dyDescent="0.35">
      <c r="A1364" s="1" t="s">
        <v>2190</v>
      </c>
      <c r="B1364" s="138">
        <v>16.940000000000001</v>
      </c>
      <c r="C1364" s="13">
        <f t="shared" si="30"/>
        <v>17.4482</v>
      </c>
    </row>
    <row r="1365" spans="1:3" x14ac:dyDescent="0.35">
      <c r="A1365" s="1" t="s">
        <v>2191</v>
      </c>
      <c r="B1365" s="138">
        <v>17.559999999999999</v>
      </c>
      <c r="C1365" s="13">
        <f t="shared" si="30"/>
        <v>18.0868</v>
      </c>
    </row>
    <row r="1366" spans="1:3" x14ac:dyDescent="0.35">
      <c r="A1366" s="1" t="s">
        <v>2192</v>
      </c>
      <c r="B1366" s="138">
        <v>16.96</v>
      </c>
      <c r="C1366" s="13">
        <f t="shared" si="30"/>
        <v>17.468800000000002</v>
      </c>
    </row>
    <row r="1367" spans="1:3" x14ac:dyDescent="0.35">
      <c r="A1367" s="1" t="s">
        <v>2193</v>
      </c>
      <c r="B1367" s="138">
        <v>17.95</v>
      </c>
      <c r="C1367" s="13">
        <f t="shared" ref="C1367:C1430" si="31">B1367+(B1367*$F$17)</f>
        <v>18.488499999999998</v>
      </c>
    </row>
    <row r="1368" spans="1:3" x14ac:dyDescent="0.35">
      <c r="A1368" s="1" t="s">
        <v>2194</v>
      </c>
      <c r="B1368" s="138">
        <v>17.86</v>
      </c>
      <c r="C1368" s="13">
        <f t="shared" si="31"/>
        <v>18.395799999999998</v>
      </c>
    </row>
    <row r="1369" spans="1:3" x14ac:dyDescent="0.35">
      <c r="A1369" s="1" t="s">
        <v>2195</v>
      </c>
      <c r="B1369" s="138">
        <v>20.3</v>
      </c>
      <c r="C1369" s="13">
        <f t="shared" si="31"/>
        <v>20.908999999999999</v>
      </c>
    </row>
    <row r="1370" spans="1:3" x14ac:dyDescent="0.35">
      <c r="A1370" s="1" t="s">
        <v>2196</v>
      </c>
      <c r="B1370" s="138">
        <v>20.41</v>
      </c>
      <c r="C1370" s="13">
        <f t="shared" si="31"/>
        <v>21.022300000000001</v>
      </c>
    </row>
    <row r="1371" spans="1:3" x14ac:dyDescent="0.35">
      <c r="A1371" s="1" t="s">
        <v>2197</v>
      </c>
      <c r="B1371" s="138">
        <v>21.04</v>
      </c>
      <c r="C1371" s="13">
        <f t="shared" si="31"/>
        <v>21.671199999999999</v>
      </c>
    </row>
    <row r="1372" spans="1:3" x14ac:dyDescent="0.35">
      <c r="A1372" s="1" t="s">
        <v>2198</v>
      </c>
      <c r="B1372" s="138">
        <v>20.98</v>
      </c>
      <c r="C1372" s="13">
        <f t="shared" si="31"/>
        <v>21.609400000000001</v>
      </c>
    </row>
    <row r="1373" spans="1:3" x14ac:dyDescent="0.35">
      <c r="A1373" s="1" t="s">
        <v>2199</v>
      </c>
      <c r="B1373" s="138">
        <v>20.98</v>
      </c>
      <c r="C1373" s="13">
        <f t="shared" si="31"/>
        <v>21.609400000000001</v>
      </c>
    </row>
    <row r="1374" spans="1:3" x14ac:dyDescent="0.35">
      <c r="A1374" s="1" t="s">
        <v>2200</v>
      </c>
      <c r="B1374" s="138">
        <v>19.73</v>
      </c>
      <c r="C1374" s="13">
        <f t="shared" si="31"/>
        <v>20.321899999999999</v>
      </c>
    </row>
    <row r="1375" spans="1:3" x14ac:dyDescent="0.35">
      <c r="A1375" s="1" t="s">
        <v>2201</v>
      </c>
      <c r="B1375" s="138">
        <v>19.170000000000002</v>
      </c>
      <c r="C1375" s="13">
        <f t="shared" si="31"/>
        <v>19.745100000000001</v>
      </c>
    </row>
    <row r="1376" spans="1:3" x14ac:dyDescent="0.35">
      <c r="A1376" s="1" t="s">
        <v>2202</v>
      </c>
      <c r="B1376" s="138">
        <v>20.85</v>
      </c>
      <c r="C1376" s="13">
        <f t="shared" si="31"/>
        <v>21.4755</v>
      </c>
    </row>
    <row r="1377" spans="1:3" x14ac:dyDescent="0.35">
      <c r="A1377" s="1" t="s">
        <v>2203</v>
      </c>
      <c r="B1377" s="138">
        <v>21.61</v>
      </c>
      <c r="C1377" s="13">
        <f t="shared" si="31"/>
        <v>22.258299999999998</v>
      </c>
    </row>
    <row r="1378" spans="1:3" x14ac:dyDescent="0.35">
      <c r="A1378" s="1" t="s">
        <v>2204</v>
      </c>
      <c r="B1378" s="138">
        <v>21.29</v>
      </c>
      <c r="C1378" s="13">
        <f t="shared" si="31"/>
        <v>21.928699999999999</v>
      </c>
    </row>
    <row r="1379" spans="1:3" x14ac:dyDescent="0.35">
      <c r="A1379" s="1" t="s">
        <v>2205</v>
      </c>
      <c r="B1379" s="138">
        <v>19.77</v>
      </c>
      <c r="C1379" s="13">
        <f t="shared" si="31"/>
        <v>20.363099999999999</v>
      </c>
    </row>
    <row r="1380" spans="1:3" x14ac:dyDescent="0.35">
      <c r="A1380" s="1" t="s">
        <v>2206</v>
      </c>
      <c r="B1380" s="138">
        <v>20.57</v>
      </c>
      <c r="C1380" s="13">
        <f t="shared" si="31"/>
        <v>21.187100000000001</v>
      </c>
    </row>
    <row r="1381" spans="1:3" x14ac:dyDescent="0.35">
      <c r="A1381" s="1" t="s">
        <v>2207</v>
      </c>
      <c r="B1381" s="138">
        <v>20.94</v>
      </c>
      <c r="C1381" s="13">
        <f t="shared" si="31"/>
        <v>21.568200000000001</v>
      </c>
    </row>
    <row r="1382" spans="1:3" x14ac:dyDescent="0.35">
      <c r="A1382" s="1" t="s">
        <v>2208</v>
      </c>
      <c r="B1382" s="138">
        <v>20.66</v>
      </c>
      <c r="C1382" s="13">
        <f t="shared" si="31"/>
        <v>21.279800000000002</v>
      </c>
    </row>
    <row r="1383" spans="1:3" x14ac:dyDescent="0.35">
      <c r="A1383" s="1" t="s">
        <v>2209</v>
      </c>
      <c r="B1383" s="138">
        <v>20.21</v>
      </c>
      <c r="C1383" s="13">
        <f t="shared" si="31"/>
        <v>20.816300000000002</v>
      </c>
    </row>
    <row r="1384" spans="1:3" x14ac:dyDescent="0.35">
      <c r="A1384" s="1" t="s">
        <v>2210</v>
      </c>
      <c r="B1384" s="138">
        <v>20.14</v>
      </c>
      <c r="C1384" s="13">
        <f t="shared" si="31"/>
        <v>20.744199999999999</v>
      </c>
    </row>
    <row r="1385" spans="1:3" x14ac:dyDescent="0.35">
      <c r="A1385" s="1" t="s">
        <v>2211</v>
      </c>
      <c r="B1385" s="138">
        <v>20.12</v>
      </c>
      <c r="C1385" s="13">
        <f t="shared" si="31"/>
        <v>20.723600000000001</v>
      </c>
    </row>
    <row r="1386" spans="1:3" x14ac:dyDescent="0.35">
      <c r="A1386" s="1" t="s">
        <v>2212</v>
      </c>
      <c r="B1386" s="138">
        <v>19.5</v>
      </c>
      <c r="C1386" s="13">
        <f t="shared" si="31"/>
        <v>20.085000000000001</v>
      </c>
    </row>
    <row r="1387" spans="1:3" x14ac:dyDescent="0.35">
      <c r="A1387" s="1" t="s">
        <v>2213</v>
      </c>
      <c r="B1387" s="138">
        <v>18.899999999999999</v>
      </c>
      <c r="C1387" s="13">
        <f t="shared" si="31"/>
        <v>19.466999999999999</v>
      </c>
    </row>
    <row r="1388" spans="1:3" x14ac:dyDescent="0.35">
      <c r="A1388" s="1" t="s">
        <v>2214</v>
      </c>
      <c r="B1388" s="138">
        <v>19.28</v>
      </c>
      <c r="C1388" s="13">
        <f t="shared" si="31"/>
        <v>19.8584</v>
      </c>
    </row>
    <row r="1389" spans="1:3" x14ac:dyDescent="0.35">
      <c r="A1389" s="1" t="s">
        <v>2215</v>
      </c>
      <c r="B1389" s="138">
        <v>19.02</v>
      </c>
      <c r="C1389" s="13">
        <f t="shared" si="31"/>
        <v>19.590599999999998</v>
      </c>
    </row>
    <row r="1390" spans="1:3" x14ac:dyDescent="0.35">
      <c r="A1390" s="1" t="s">
        <v>2216</v>
      </c>
      <c r="B1390" s="138">
        <v>18.93</v>
      </c>
      <c r="C1390" s="13">
        <f t="shared" si="31"/>
        <v>19.497900000000001</v>
      </c>
    </row>
    <row r="1391" spans="1:3" x14ac:dyDescent="0.35">
      <c r="A1391" s="1" t="s">
        <v>2217</v>
      </c>
      <c r="B1391" s="138">
        <v>19.47</v>
      </c>
      <c r="C1391" s="13">
        <f t="shared" si="31"/>
        <v>20.054099999999998</v>
      </c>
    </row>
    <row r="1392" spans="1:3" x14ac:dyDescent="0.35">
      <c r="A1392" s="1" t="s">
        <v>2218</v>
      </c>
      <c r="B1392" s="138">
        <v>19.28</v>
      </c>
      <c r="C1392" s="13">
        <f t="shared" si="31"/>
        <v>19.8584</v>
      </c>
    </row>
    <row r="1393" spans="1:3" x14ac:dyDescent="0.35">
      <c r="A1393" s="1" t="s">
        <v>2219</v>
      </c>
      <c r="B1393" s="138">
        <v>18.989999999999998</v>
      </c>
      <c r="C1393" s="13">
        <f t="shared" si="31"/>
        <v>19.559699999999999</v>
      </c>
    </row>
    <row r="1394" spans="1:3" x14ac:dyDescent="0.35">
      <c r="A1394" s="1" t="s">
        <v>2220</v>
      </c>
      <c r="B1394" s="138">
        <v>18.45</v>
      </c>
      <c r="C1394" s="13">
        <f t="shared" si="31"/>
        <v>19.003499999999999</v>
      </c>
    </row>
    <row r="1395" spans="1:3" x14ac:dyDescent="0.35">
      <c r="A1395" s="1" t="s">
        <v>2221</v>
      </c>
      <c r="B1395" s="138">
        <v>18.59</v>
      </c>
      <c r="C1395" s="13">
        <f t="shared" si="31"/>
        <v>19.1477</v>
      </c>
    </row>
    <row r="1396" spans="1:3" x14ac:dyDescent="0.35">
      <c r="A1396" s="1" t="s">
        <v>2222</v>
      </c>
      <c r="B1396" s="138">
        <v>18.760000000000002</v>
      </c>
      <c r="C1396" s="13">
        <f t="shared" si="31"/>
        <v>19.322800000000001</v>
      </c>
    </row>
    <row r="1397" spans="1:3" x14ac:dyDescent="0.35">
      <c r="A1397" s="1" t="s">
        <v>2223</v>
      </c>
      <c r="B1397" s="138">
        <v>19.09</v>
      </c>
      <c r="C1397" s="13">
        <f t="shared" si="31"/>
        <v>19.662700000000001</v>
      </c>
    </row>
    <row r="1398" spans="1:3" x14ac:dyDescent="0.35">
      <c r="A1398" s="1" t="s">
        <v>2224</v>
      </c>
      <c r="B1398" s="138">
        <v>20.28</v>
      </c>
      <c r="C1398" s="13">
        <f t="shared" si="31"/>
        <v>20.888400000000001</v>
      </c>
    </row>
    <row r="1399" spans="1:3" x14ac:dyDescent="0.35">
      <c r="A1399" s="1" t="s">
        <v>2225</v>
      </c>
      <c r="B1399" s="138">
        <v>19.899999999999999</v>
      </c>
      <c r="C1399" s="13">
        <f t="shared" si="31"/>
        <v>20.497</v>
      </c>
    </row>
    <row r="1400" spans="1:3" x14ac:dyDescent="0.35">
      <c r="A1400" s="1" t="s">
        <v>2226</v>
      </c>
      <c r="B1400" s="138">
        <v>21.19</v>
      </c>
      <c r="C1400" s="13">
        <f t="shared" si="31"/>
        <v>21.825700000000001</v>
      </c>
    </row>
    <row r="1401" spans="1:3" x14ac:dyDescent="0.35">
      <c r="A1401" s="1" t="s">
        <v>2227</v>
      </c>
      <c r="B1401" s="138">
        <v>21.12</v>
      </c>
      <c r="C1401" s="13">
        <f t="shared" si="31"/>
        <v>21.753600000000002</v>
      </c>
    </row>
    <row r="1402" spans="1:3" x14ac:dyDescent="0.35">
      <c r="A1402" s="1" t="s">
        <v>2228</v>
      </c>
      <c r="B1402" s="138">
        <v>21.33</v>
      </c>
      <c r="C1402" s="13">
        <f t="shared" si="31"/>
        <v>21.969899999999999</v>
      </c>
    </row>
    <row r="1403" spans="1:3" x14ac:dyDescent="0.35">
      <c r="A1403" s="1" t="s">
        <v>2229</v>
      </c>
      <c r="B1403" s="138">
        <v>21.54</v>
      </c>
      <c r="C1403" s="13">
        <f t="shared" si="31"/>
        <v>22.186199999999999</v>
      </c>
    </row>
    <row r="1404" spans="1:3" x14ac:dyDescent="0.35">
      <c r="A1404" s="1" t="s">
        <v>2230</v>
      </c>
      <c r="B1404" s="138">
        <v>21.53</v>
      </c>
      <c r="C1404" s="13">
        <f t="shared" si="31"/>
        <v>22.175900000000002</v>
      </c>
    </row>
    <row r="1405" spans="1:3" x14ac:dyDescent="0.35">
      <c r="A1405" s="1" t="s">
        <v>2231</v>
      </c>
      <c r="B1405" s="138">
        <v>21.26</v>
      </c>
      <c r="C1405" s="13">
        <f t="shared" si="31"/>
        <v>21.8978</v>
      </c>
    </row>
    <row r="1406" spans="1:3" x14ac:dyDescent="0.35">
      <c r="A1406" s="1" t="s">
        <v>2232</v>
      </c>
      <c r="B1406" s="138">
        <v>21.19</v>
      </c>
      <c r="C1406" s="13">
        <f t="shared" si="31"/>
        <v>21.825700000000001</v>
      </c>
    </row>
    <row r="1407" spans="1:3" x14ac:dyDescent="0.35">
      <c r="A1407" s="1" t="s">
        <v>2233</v>
      </c>
      <c r="B1407" s="138">
        <v>21.33</v>
      </c>
      <c r="C1407" s="13">
        <f t="shared" si="31"/>
        <v>21.969899999999999</v>
      </c>
    </row>
    <row r="1408" spans="1:3" x14ac:dyDescent="0.35">
      <c r="A1408" s="1" t="s">
        <v>2234</v>
      </c>
      <c r="B1408" s="138">
        <v>20.9</v>
      </c>
      <c r="C1408" s="13">
        <f t="shared" si="31"/>
        <v>21.526999999999997</v>
      </c>
    </row>
    <row r="1409" spans="1:3" x14ac:dyDescent="0.35">
      <c r="A1409" s="1" t="s">
        <v>2235</v>
      </c>
      <c r="B1409" s="138">
        <v>22</v>
      </c>
      <c r="C1409" s="13">
        <f t="shared" si="31"/>
        <v>22.66</v>
      </c>
    </row>
    <row r="1410" spans="1:3" x14ac:dyDescent="0.35">
      <c r="A1410" s="1" t="s">
        <v>2236</v>
      </c>
      <c r="B1410" s="138">
        <v>22.01</v>
      </c>
      <c r="C1410" s="13">
        <f t="shared" si="31"/>
        <v>22.670300000000001</v>
      </c>
    </row>
    <row r="1411" spans="1:3" x14ac:dyDescent="0.35">
      <c r="A1411" s="1" t="s">
        <v>2237</v>
      </c>
      <c r="B1411" s="138">
        <v>22.14</v>
      </c>
      <c r="C1411" s="13">
        <f t="shared" si="31"/>
        <v>22.804200000000002</v>
      </c>
    </row>
    <row r="1412" spans="1:3" x14ac:dyDescent="0.35">
      <c r="A1412" s="1" t="s">
        <v>2238</v>
      </c>
      <c r="B1412" s="138">
        <v>23.17</v>
      </c>
      <c r="C1412" s="13">
        <f t="shared" si="31"/>
        <v>23.865100000000002</v>
      </c>
    </row>
    <row r="1413" spans="1:3" x14ac:dyDescent="0.35">
      <c r="A1413" s="1" t="s">
        <v>2239</v>
      </c>
      <c r="B1413" s="138">
        <v>22.65</v>
      </c>
      <c r="C1413" s="13">
        <f t="shared" si="31"/>
        <v>23.329499999999999</v>
      </c>
    </row>
    <row r="1414" spans="1:3" x14ac:dyDescent="0.35">
      <c r="A1414" s="1" t="s">
        <v>2240</v>
      </c>
      <c r="B1414" s="138">
        <v>22.42</v>
      </c>
      <c r="C1414" s="13">
        <f t="shared" si="31"/>
        <v>23.092600000000001</v>
      </c>
    </row>
    <row r="1415" spans="1:3" x14ac:dyDescent="0.35">
      <c r="A1415" s="1" t="s">
        <v>2241</v>
      </c>
      <c r="B1415" s="138">
        <v>22.85</v>
      </c>
      <c r="C1415" s="13">
        <f t="shared" si="31"/>
        <v>23.535500000000003</v>
      </c>
    </row>
    <row r="1416" spans="1:3" x14ac:dyDescent="0.35">
      <c r="A1416" s="1" t="s">
        <v>2242</v>
      </c>
      <c r="B1416" s="138">
        <v>22.21</v>
      </c>
      <c r="C1416" s="13">
        <f t="shared" si="31"/>
        <v>22.876300000000001</v>
      </c>
    </row>
    <row r="1417" spans="1:3" x14ac:dyDescent="0.35">
      <c r="A1417" s="1" t="s">
        <v>2243</v>
      </c>
      <c r="B1417" s="138">
        <v>21.93</v>
      </c>
      <c r="C1417" s="13">
        <f t="shared" si="31"/>
        <v>22.587900000000001</v>
      </c>
    </row>
    <row r="1418" spans="1:3" x14ac:dyDescent="0.35">
      <c r="A1418" s="1" t="s">
        <v>2244</v>
      </c>
      <c r="B1418" s="138">
        <v>22.1</v>
      </c>
      <c r="C1418" s="13">
        <f t="shared" si="31"/>
        <v>22.763000000000002</v>
      </c>
    </row>
    <row r="1419" spans="1:3" x14ac:dyDescent="0.35">
      <c r="A1419" s="1" t="s">
        <v>2245</v>
      </c>
      <c r="B1419" s="138">
        <v>22.72</v>
      </c>
      <c r="C1419" s="13">
        <f t="shared" si="31"/>
        <v>23.401599999999998</v>
      </c>
    </row>
    <row r="1420" spans="1:3" x14ac:dyDescent="0.35">
      <c r="A1420" s="1" t="s">
        <v>2246</v>
      </c>
      <c r="B1420" s="138">
        <v>22.69</v>
      </c>
      <c r="C1420" s="13">
        <f t="shared" si="31"/>
        <v>23.370700000000003</v>
      </c>
    </row>
    <row r="1421" spans="1:3" x14ac:dyDescent="0.35">
      <c r="A1421" s="1" t="s">
        <v>2247</v>
      </c>
      <c r="B1421" s="138">
        <v>24.4</v>
      </c>
      <c r="C1421" s="13">
        <f t="shared" si="31"/>
        <v>25.131999999999998</v>
      </c>
    </row>
    <row r="1422" spans="1:3" x14ac:dyDescent="0.35">
      <c r="A1422" s="1" t="s">
        <v>2248</v>
      </c>
      <c r="B1422" s="138">
        <v>24.09</v>
      </c>
      <c r="C1422" s="13">
        <f t="shared" si="31"/>
        <v>24.8127</v>
      </c>
    </row>
    <row r="1423" spans="1:3" x14ac:dyDescent="0.35">
      <c r="A1423" s="1" t="s">
        <v>2249</v>
      </c>
      <c r="B1423" s="138">
        <v>24.46</v>
      </c>
      <c r="C1423" s="13">
        <f t="shared" si="31"/>
        <v>25.1938</v>
      </c>
    </row>
    <row r="1424" spans="1:3" x14ac:dyDescent="0.35">
      <c r="A1424" s="1" t="s">
        <v>2250</v>
      </c>
      <c r="B1424" s="138">
        <v>25.35</v>
      </c>
      <c r="C1424" s="13">
        <f t="shared" si="31"/>
        <v>26.110500000000002</v>
      </c>
    </row>
    <row r="1425" spans="1:3" x14ac:dyDescent="0.35">
      <c r="A1425" s="1" t="s">
        <v>2251</v>
      </c>
      <c r="B1425" s="138">
        <v>25.33</v>
      </c>
      <c r="C1425" s="13">
        <f t="shared" si="31"/>
        <v>26.089899999999997</v>
      </c>
    </row>
    <row r="1426" spans="1:3" x14ac:dyDescent="0.35">
      <c r="A1426" s="1" t="s">
        <v>2252</v>
      </c>
      <c r="B1426" s="138">
        <v>25.11</v>
      </c>
      <c r="C1426" s="13">
        <f t="shared" si="31"/>
        <v>25.863299999999999</v>
      </c>
    </row>
    <row r="1427" spans="1:3" x14ac:dyDescent="0.35">
      <c r="A1427" s="1" t="s">
        <v>2253</v>
      </c>
      <c r="B1427" s="138">
        <v>24.66</v>
      </c>
      <c r="C1427" s="13">
        <f t="shared" si="31"/>
        <v>25.399799999999999</v>
      </c>
    </row>
    <row r="1428" spans="1:3" x14ac:dyDescent="0.35">
      <c r="A1428" s="1" t="s">
        <v>2254</v>
      </c>
      <c r="B1428" s="138">
        <v>26.61</v>
      </c>
      <c r="C1428" s="13">
        <f t="shared" si="31"/>
        <v>27.408300000000001</v>
      </c>
    </row>
    <row r="1429" spans="1:3" x14ac:dyDescent="0.35">
      <c r="A1429" s="1" t="s">
        <v>2255</v>
      </c>
      <c r="B1429" s="138">
        <v>26.95</v>
      </c>
      <c r="C1429" s="13">
        <f t="shared" si="31"/>
        <v>27.758499999999998</v>
      </c>
    </row>
    <row r="1430" spans="1:3" x14ac:dyDescent="0.35">
      <c r="A1430" s="1" t="s">
        <v>2256</v>
      </c>
      <c r="B1430" s="138">
        <v>27.69</v>
      </c>
      <c r="C1430" s="13">
        <f t="shared" si="31"/>
        <v>28.520700000000001</v>
      </c>
    </row>
    <row r="1431" spans="1:3" x14ac:dyDescent="0.35">
      <c r="A1431" s="1" t="s">
        <v>2257</v>
      </c>
      <c r="B1431" s="138">
        <v>27.35</v>
      </c>
      <c r="C1431" s="13">
        <f t="shared" ref="C1431:C1494" si="32">B1431+(B1431*$F$17)</f>
        <v>28.170500000000001</v>
      </c>
    </row>
    <row r="1432" spans="1:3" x14ac:dyDescent="0.35">
      <c r="A1432" s="1" t="s">
        <v>2258</v>
      </c>
      <c r="B1432" s="138">
        <v>27.89</v>
      </c>
      <c r="C1432" s="13">
        <f t="shared" si="32"/>
        <v>28.726700000000001</v>
      </c>
    </row>
    <row r="1433" spans="1:3" x14ac:dyDescent="0.35">
      <c r="A1433" s="1" t="s">
        <v>2259</v>
      </c>
      <c r="B1433" s="138">
        <v>29.68</v>
      </c>
      <c r="C1433" s="13">
        <f t="shared" si="32"/>
        <v>30.570399999999999</v>
      </c>
    </row>
    <row r="1434" spans="1:3" x14ac:dyDescent="0.35">
      <c r="A1434" s="1" t="s">
        <v>2260</v>
      </c>
      <c r="B1434" s="138">
        <v>29.36</v>
      </c>
      <c r="C1434" s="13">
        <f t="shared" si="32"/>
        <v>30.2408</v>
      </c>
    </row>
    <row r="1435" spans="1:3" x14ac:dyDescent="0.35">
      <c r="A1435" s="1" t="s">
        <v>2261</v>
      </c>
      <c r="B1435" s="138">
        <v>29.29</v>
      </c>
      <c r="C1435" s="13">
        <f t="shared" si="32"/>
        <v>30.168699999999998</v>
      </c>
    </row>
    <row r="1436" spans="1:3" x14ac:dyDescent="0.35">
      <c r="A1436" s="1" t="s">
        <v>2262</v>
      </c>
      <c r="B1436" s="138">
        <v>28.58</v>
      </c>
      <c r="C1436" s="13">
        <f t="shared" si="32"/>
        <v>29.437399999999997</v>
      </c>
    </row>
    <row r="1437" spans="1:3" x14ac:dyDescent="0.35">
      <c r="A1437" s="1" t="s">
        <v>2263</v>
      </c>
      <c r="B1437" s="138">
        <v>28.98</v>
      </c>
      <c r="C1437" s="13">
        <f t="shared" si="32"/>
        <v>29.849399999999999</v>
      </c>
    </row>
    <row r="1438" spans="1:3" x14ac:dyDescent="0.35">
      <c r="A1438" s="1" t="s">
        <v>2264</v>
      </c>
      <c r="B1438" s="138">
        <v>29.31</v>
      </c>
      <c r="C1438" s="13">
        <f t="shared" si="32"/>
        <v>30.189299999999999</v>
      </c>
    </row>
    <row r="1439" spans="1:3" x14ac:dyDescent="0.35">
      <c r="A1439" s="1" t="s">
        <v>2265</v>
      </c>
      <c r="B1439" s="138">
        <v>29.6</v>
      </c>
      <c r="C1439" s="13">
        <f t="shared" si="32"/>
        <v>30.488000000000003</v>
      </c>
    </row>
    <row r="1440" spans="1:3" x14ac:dyDescent="0.35">
      <c r="A1440" s="1" t="s">
        <v>2266</v>
      </c>
      <c r="B1440" s="138">
        <v>28.81</v>
      </c>
      <c r="C1440" s="13">
        <f t="shared" si="32"/>
        <v>29.674299999999999</v>
      </c>
    </row>
    <row r="1441" spans="1:3" x14ac:dyDescent="0.35">
      <c r="A1441" s="1" t="s">
        <v>2267</v>
      </c>
      <c r="B1441" s="138">
        <v>26.54</v>
      </c>
      <c r="C1441" s="13">
        <f t="shared" si="32"/>
        <v>27.336199999999998</v>
      </c>
    </row>
    <row r="1442" spans="1:3" x14ac:dyDescent="0.35">
      <c r="A1442" s="1" t="s">
        <v>2268</v>
      </c>
      <c r="B1442" s="138">
        <v>27.75</v>
      </c>
      <c r="C1442" s="13">
        <f t="shared" si="32"/>
        <v>28.5825</v>
      </c>
    </row>
    <row r="1443" spans="1:3" x14ac:dyDescent="0.35">
      <c r="A1443" s="1" t="s">
        <v>2269</v>
      </c>
      <c r="B1443" s="138">
        <v>26.1</v>
      </c>
      <c r="C1443" s="13">
        <f t="shared" si="32"/>
        <v>26.883000000000003</v>
      </c>
    </row>
    <row r="1444" spans="1:3" x14ac:dyDescent="0.35">
      <c r="A1444" s="1" t="s">
        <v>2270</v>
      </c>
      <c r="B1444" s="138">
        <v>26.55</v>
      </c>
      <c r="C1444" s="13">
        <f t="shared" si="32"/>
        <v>27.346499999999999</v>
      </c>
    </row>
    <row r="1445" spans="1:3" x14ac:dyDescent="0.35">
      <c r="A1445" s="1" t="s">
        <v>2271</v>
      </c>
      <c r="B1445" s="138">
        <v>26.57</v>
      </c>
      <c r="C1445" s="13">
        <f t="shared" si="32"/>
        <v>27.367100000000001</v>
      </c>
    </row>
    <row r="1446" spans="1:3" x14ac:dyDescent="0.35">
      <c r="A1446" s="1" t="s">
        <v>2272</v>
      </c>
      <c r="B1446" s="138">
        <v>27.27</v>
      </c>
      <c r="C1446" s="13">
        <f t="shared" si="32"/>
        <v>28.088100000000001</v>
      </c>
    </row>
    <row r="1447" spans="1:3" x14ac:dyDescent="0.35">
      <c r="A1447" s="1" t="s">
        <v>2273</v>
      </c>
      <c r="B1447" s="138">
        <v>26.31</v>
      </c>
      <c r="C1447" s="13">
        <f t="shared" si="32"/>
        <v>27.099299999999999</v>
      </c>
    </row>
    <row r="1448" spans="1:3" x14ac:dyDescent="0.35">
      <c r="A1448" s="1" t="s">
        <v>2274</v>
      </c>
      <c r="B1448" s="138">
        <v>24.95</v>
      </c>
      <c r="C1448" s="13">
        <f t="shared" si="32"/>
        <v>25.698499999999999</v>
      </c>
    </row>
    <row r="1449" spans="1:3" x14ac:dyDescent="0.35">
      <c r="A1449" s="1" t="s">
        <v>2275</v>
      </c>
      <c r="B1449" s="138">
        <v>25.69</v>
      </c>
      <c r="C1449" s="13">
        <f t="shared" si="32"/>
        <v>26.460700000000003</v>
      </c>
    </row>
    <row r="1450" spans="1:3" x14ac:dyDescent="0.35">
      <c r="A1450" s="1" t="s">
        <v>2276</v>
      </c>
      <c r="B1450" s="138">
        <v>26.14</v>
      </c>
      <c r="C1450" s="13">
        <f t="shared" si="32"/>
        <v>26.924199999999999</v>
      </c>
    </row>
    <row r="1451" spans="1:3" x14ac:dyDescent="0.35">
      <c r="A1451" s="1" t="s">
        <v>2277</v>
      </c>
      <c r="B1451" s="138">
        <v>25.5</v>
      </c>
      <c r="C1451" s="13">
        <f t="shared" si="32"/>
        <v>26.265000000000001</v>
      </c>
    </row>
    <row r="1452" spans="1:3" x14ac:dyDescent="0.35">
      <c r="A1452" s="1" t="s">
        <v>2278</v>
      </c>
      <c r="B1452" s="138">
        <v>26.23</v>
      </c>
      <c r="C1452" s="13">
        <f t="shared" si="32"/>
        <v>27.0169</v>
      </c>
    </row>
    <row r="1453" spans="1:3" x14ac:dyDescent="0.35">
      <c r="A1453" s="1" t="s">
        <v>2279</v>
      </c>
      <c r="B1453" s="138">
        <v>26.07</v>
      </c>
      <c r="C1453" s="13">
        <f t="shared" si="32"/>
        <v>26.8521</v>
      </c>
    </row>
    <row r="1454" spans="1:3" x14ac:dyDescent="0.35">
      <c r="A1454" s="1" t="s">
        <v>2280</v>
      </c>
      <c r="B1454" s="138">
        <v>26.78</v>
      </c>
      <c r="C1454" s="13">
        <f t="shared" si="32"/>
        <v>27.583400000000001</v>
      </c>
    </row>
    <row r="1455" spans="1:3" x14ac:dyDescent="0.35">
      <c r="A1455" s="1" t="s">
        <v>2281</v>
      </c>
      <c r="B1455" s="138">
        <v>26.73</v>
      </c>
      <c r="C1455" s="13">
        <f t="shared" si="32"/>
        <v>27.5319</v>
      </c>
    </row>
    <row r="1456" spans="1:3" x14ac:dyDescent="0.35">
      <c r="A1456" s="1" t="s">
        <v>2282</v>
      </c>
      <c r="B1456" s="138">
        <v>26.35</v>
      </c>
      <c r="C1456" s="13">
        <f t="shared" si="32"/>
        <v>27.140500000000003</v>
      </c>
    </row>
    <row r="1457" spans="1:3" x14ac:dyDescent="0.35">
      <c r="A1457" s="1" t="s">
        <v>2283</v>
      </c>
      <c r="B1457" s="138">
        <v>26.38</v>
      </c>
      <c r="C1457" s="13">
        <f t="shared" si="32"/>
        <v>27.171399999999998</v>
      </c>
    </row>
    <row r="1458" spans="1:3" x14ac:dyDescent="0.35">
      <c r="A1458" s="1" t="s">
        <v>2284</v>
      </c>
      <c r="B1458" s="138">
        <v>26.68</v>
      </c>
      <c r="C1458" s="13">
        <f t="shared" si="32"/>
        <v>27.480399999999999</v>
      </c>
    </row>
    <row r="1459" spans="1:3" x14ac:dyDescent="0.35">
      <c r="A1459" s="1" t="s">
        <v>2285</v>
      </c>
      <c r="B1459" s="138">
        <v>26.16</v>
      </c>
      <c r="C1459" s="13">
        <f t="shared" si="32"/>
        <v>26.944800000000001</v>
      </c>
    </row>
    <row r="1460" spans="1:3" x14ac:dyDescent="0.35">
      <c r="A1460" s="1" t="s">
        <v>2286</v>
      </c>
      <c r="B1460" s="138">
        <v>25.94</v>
      </c>
      <c r="C1460" s="13">
        <f t="shared" si="32"/>
        <v>26.718200000000003</v>
      </c>
    </row>
    <row r="1461" spans="1:3" x14ac:dyDescent="0.35">
      <c r="A1461" s="1" t="s">
        <v>2287</v>
      </c>
      <c r="B1461" s="138">
        <v>25.4</v>
      </c>
      <c r="C1461" s="13">
        <f t="shared" si="32"/>
        <v>26.161999999999999</v>
      </c>
    </row>
    <row r="1462" spans="1:3" x14ac:dyDescent="0.35">
      <c r="A1462" s="1" t="s">
        <v>2288</v>
      </c>
      <c r="B1462" s="138">
        <v>25.44</v>
      </c>
      <c r="C1462" s="13">
        <f t="shared" si="32"/>
        <v>26.203200000000002</v>
      </c>
    </row>
    <row r="1463" spans="1:3" x14ac:dyDescent="0.35">
      <c r="A1463" s="1" t="s">
        <v>2289</v>
      </c>
      <c r="B1463" s="138">
        <v>26.26</v>
      </c>
      <c r="C1463" s="13">
        <f t="shared" si="32"/>
        <v>27.047800000000002</v>
      </c>
    </row>
    <row r="1464" spans="1:3" x14ac:dyDescent="0.35">
      <c r="A1464" s="1" t="s">
        <v>2290</v>
      </c>
      <c r="B1464" s="138">
        <v>26.51</v>
      </c>
      <c r="C1464" s="13">
        <f t="shared" si="32"/>
        <v>27.305300000000003</v>
      </c>
    </row>
    <row r="1465" spans="1:3" x14ac:dyDescent="0.35">
      <c r="A1465" s="1" t="s">
        <v>2291</v>
      </c>
      <c r="B1465" s="138">
        <v>26.2</v>
      </c>
      <c r="C1465" s="13">
        <f t="shared" si="32"/>
        <v>26.986000000000001</v>
      </c>
    </row>
    <row r="1466" spans="1:3" x14ac:dyDescent="0.35">
      <c r="A1466" s="1" t="s">
        <v>2292</v>
      </c>
      <c r="B1466" s="138">
        <v>25.88</v>
      </c>
      <c r="C1466" s="13">
        <f t="shared" si="32"/>
        <v>26.656399999999998</v>
      </c>
    </row>
    <row r="1467" spans="1:3" x14ac:dyDescent="0.35">
      <c r="A1467" s="1" t="s">
        <v>2293</v>
      </c>
      <c r="B1467" s="138">
        <v>25.63</v>
      </c>
      <c r="C1467" s="13">
        <f t="shared" si="32"/>
        <v>26.398899999999998</v>
      </c>
    </row>
    <row r="1468" spans="1:3" x14ac:dyDescent="0.35">
      <c r="A1468" s="1" t="s">
        <v>2294</v>
      </c>
      <c r="B1468" s="138">
        <v>27.46</v>
      </c>
      <c r="C1468" s="13">
        <f t="shared" si="32"/>
        <v>28.283799999999999</v>
      </c>
    </row>
    <row r="1469" spans="1:3" x14ac:dyDescent="0.35">
      <c r="A1469" s="1" t="s">
        <v>2295</v>
      </c>
      <c r="B1469" s="138">
        <v>28.59</v>
      </c>
      <c r="C1469" s="13">
        <f t="shared" si="32"/>
        <v>29.447700000000001</v>
      </c>
    </row>
    <row r="1470" spans="1:3" x14ac:dyDescent="0.35">
      <c r="A1470" s="1" t="s">
        <v>2296</v>
      </c>
      <c r="B1470" s="138">
        <v>28.6</v>
      </c>
      <c r="C1470" s="13">
        <f t="shared" si="32"/>
        <v>29.458000000000002</v>
      </c>
    </row>
    <row r="1471" spans="1:3" x14ac:dyDescent="0.35">
      <c r="A1471" s="1" t="s">
        <v>2297</v>
      </c>
      <c r="B1471" s="138">
        <v>28.35</v>
      </c>
      <c r="C1471" s="13">
        <f t="shared" si="32"/>
        <v>29.200500000000002</v>
      </c>
    </row>
    <row r="1472" spans="1:3" x14ac:dyDescent="0.35">
      <c r="A1472" s="1" t="s">
        <v>2298</v>
      </c>
      <c r="B1472" s="138">
        <v>29.5</v>
      </c>
      <c r="C1472" s="13">
        <f t="shared" si="32"/>
        <v>30.385000000000002</v>
      </c>
    </row>
    <row r="1473" spans="1:3" x14ac:dyDescent="0.35">
      <c r="A1473" s="1" t="s">
        <v>2299</v>
      </c>
      <c r="B1473" s="138">
        <v>28.64</v>
      </c>
      <c r="C1473" s="13">
        <f t="shared" si="32"/>
        <v>29.499200000000002</v>
      </c>
    </row>
    <row r="1474" spans="1:3" x14ac:dyDescent="0.35">
      <c r="A1474" s="1" t="s">
        <v>2300</v>
      </c>
      <c r="B1474" s="138">
        <v>27.72</v>
      </c>
      <c r="C1474" s="13">
        <f t="shared" si="32"/>
        <v>28.551600000000001</v>
      </c>
    </row>
    <row r="1475" spans="1:3" x14ac:dyDescent="0.35">
      <c r="A1475" s="1" t="s">
        <v>2301</v>
      </c>
      <c r="B1475" s="138">
        <v>28.21</v>
      </c>
      <c r="C1475" s="13">
        <f t="shared" si="32"/>
        <v>29.0563</v>
      </c>
    </row>
    <row r="1476" spans="1:3" x14ac:dyDescent="0.35">
      <c r="A1476" s="1" t="s">
        <v>2302</v>
      </c>
      <c r="B1476" s="138">
        <v>28.72</v>
      </c>
      <c r="C1476" s="13">
        <f t="shared" si="32"/>
        <v>29.581599999999998</v>
      </c>
    </row>
    <row r="1477" spans="1:3" x14ac:dyDescent="0.35">
      <c r="A1477" s="1" t="s">
        <v>2303</v>
      </c>
      <c r="B1477" s="138">
        <v>27.34</v>
      </c>
      <c r="C1477" s="13">
        <f t="shared" si="32"/>
        <v>28.1602</v>
      </c>
    </row>
    <row r="1478" spans="1:3" x14ac:dyDescent="0.35">
      <c r="A1478" s="1" t="s">
        <v>2304</v>
      </c>
      <c r="B1478" s="138">
        <v>27.04</v>
      </c>
      <c r="C1478" s="13">
        <f t="shared" si="32"/>
        <v>27.851199999999999</v>
      </c>
    </row>
    <row r="1479" spans="1:3" x14ac:dyDescent="0.35">
      <c r="A1479" s="1" t="s">
        <v>2305</v>
      </c>
      <c r="B1479" s="138">
        <v>26.78</v>
      </c>
      <c r="C1479" s="13">
        <f t="shared" si="32"/>
        <v>27.583400000000001</v>
      </c>
    </row>
    <row r="1480" spans="1:3" x14ac:dyDescent="0.35">
      <c r="A1480" s="1" t="s">
        <v>2306</v>
      </c>
      <c r="B1480" s="138">
        <v>27.19</v>
      </c>
      <c r="C1480" s="13">
        <f t="shared" si="32"/>
        <v>28.005700000000001</v>
      </c>
    </row>
    <row r="1481" spans="1:3" x14ac:dyDescent="0.35">
      <c r="A1481" s="1" t="s">
        <v>2307</v>
      </c>
      <c r="B1481" s="138">
        <v>28.4</v>
      </c>
      <c r="C1481" s="13">
        <f t="shared" si="32"/>
        <v>29.251999999999999</v>
      </c>
    </row>
    <row r="1482" spans="1:3" x14ac:dyDescent="0.35">
      <c r="A1482" s="1" t="s">
        <v>2308</v>
      </c>
      <c r="B1482" s="138">
        <v>28.24</v>
      </c>
      <c r="C1482" s="13">
        <f t="shared" si="32"/>
        <v>29.087199999999999</v>
      </c>
    </row>
    <row r="1483" spans="1:3" x14ac:dyDescent="0.35">
      <c r="A1483" s="1" t="s">
        <v>2309</v>
      </c>
      <c r="B1483" s="138">
        <v>30.44</v>
      </c>
      <c r="C1483" s="13">
        <f t="shared" si="32"/>
        <v>31.353200000000001</v>
      </c>
    </row>
    <row r="1484" spans="1:3" x14ac:dyDescent="0.35">
      <c r="A1484" s="1" t="s">
        <v>2310</v>
      </c>
      <c r="B1484" s="138">
        <v>29.76</v>
      </c>
      <c r="C1484" s="13">
        <f t="shared" si="32"/>
        <v>30.652800000000003</v>
      </c>
    </row>
    <row r="1485" spans="1:3" x14ac:dyDescent="0.35">
      <c r="A1485" s="1" t="s">
        <v>2311</v>
      </c>
      <c r="B1485" s="138">
        <v>29.96</v>
      </c>
      <c r="C1485" s="13">
        <f t="shared" si="32"/>
        <v>30.858800000000002</v>
      </c>
    </row>
    <row r="1486" spans="1:3" x14ac:dyDescent="0.35">
      <c r="A1486" s="1" t="s">
        <v>2312</v>
      </c>
      <c r="B1486" s="138">
        <v>28.41</v>
      </c>
      <c r="C1486" s="13">
        <f t="shared" si="32"/>
        <v>29.2623</v>
      </c>
    </row>
    <row r="1487" spans="1:3" x14ac:dyDescent="0.35">
      <c r="A1487" s="1" t="s">
        <v>2313</v>
      </c>
      <c r="B1487" s="138">
        <v>27.97</v>
      </c>
      <c r="C1487" s="13">
        <f t="shared" si="32"/>
        <v>28.809099999999997</v>
      </c>
    </row>
    <row r="1488" spans="1:3" x14ac:dyDescent="0.35">
      <c r="A1488" s="1" t="s">
        <v>2314</v>
      </c>
      <c r="B1488" s="138">
        <v>26.38</v>
      </c>
      <c r="C1488" s="13">
        <f t="shared" si="32"/>
        <v>27.171399999999998</v>
      </c>
    </row>
    <row r="1489" spans="1:3" x14ac:dyDescent="0.35">
      <c r="A1489" s="1" t="s">
        <v>2315</v>
      </c>
      <c r="B1489" s="138">
        <v>27.83</v>
      </c>
      <c r="C1489" s="13">
        <f t="shared" si="32"/>
        <v>28.664899999999999</v>
      </c>
    </row>
    <row r="1490" spans="1:3" x14ac:dyDescent="0.35">
      <c r="A1490" s="1" t="s">
        <v>2316</v>
      </c>
      <c r="B1490" s="138">
        <v>26.48</v>
      </c>
      <c r="C1490" s="13">
        <f t="shared" si="32"/>
        <v>27.2744</v>
      </c>
    </row>
    <row r="1491" spans="1:3" x14ac:dyDescent="0.35">
      <c r="A1491" s="1" t="s">
        <v>2317</v>
      </c>
      <c r="B1491" s="138">
        <v>26.77</v>
      </c>
      <c r="C1491" s="13">
        <f t="shared" si="32"/>
        <v>27.5731</v>
      </c>
    </row>
    <row r="1492" spans="1:3" x14ac:dyDescent="0.35">
      <c r="A1492" s="1" t="s">
        <v>2318</v>
      </c>
      <c r="B1492" s="138">
        <v>26.15</v>
      </c>
      <c r="C1492" s="13">
        <f t="shared" si="32"/>
        <v>26.9345</v>
      </c>
    </row>
    <row r="1493" spans="1:3" x14ac:dyDescent="0.35">
      <c r="A1493" s="1" t="s">
        <v>2319</v>
      </c>
      <c r="B1493" s="138">
        <v>27.71</v>
      </c>
      <c r="C1493" s="13">
        <f t="shared" si="32"/>
        <v>28.5413</v>
      </c>
    </row>
    <row r="1494" spans="1:3" x14ac:dyDescent="0.35">
      <c r="A1494" s="1" t="s">
        <v>2320</v>
      </c>
      <c r="B1494" s="138">
        <v>26.79</v>
      </c>
      <c r="C1494" s="13">
        <f t="shared" si="32"/>
        <v>27.593699999999998</v>
      </c>
    </row>
    <row r="1495" spans="1:3" x14ac:dyDescent="0.35">
      <c r="A1495" s="1" t="s">
        <v>2321</v>
      </c>
      <c r="B1495" s="138">
        <v>26.93</v>
      </c>
      <c r="C1495" s="13">
        <f t="shared" ref="C1495:C1558" si="33">B1495+(B1495*$F$17)</f>
        <v>27.7379</v>
      </c>
    </row>
    <row r="1496" spans="1:3" x14ac:dyDescent="0.35">
      <c r="A1496" s="1" t="s">
        <v>2322</v>
      </c>
      <c r="B1496" s="138">
        <v>26.51</v>
      </c>
      <c r="C1496" s="13">
        <f t="shared" si="33"/>
        <v>27.305300000000003</v>
      </c>
    </row>
    <row r="1497" spans="1:3" x14ac:dyDescent="0.35">
      <c r="A1497" s="1" t="s">
        <v>2323</v>
      </c>
      <c r="B1497" s="138">
        <v>27.03</v>
      </c>
      <c r="C1497" s="13">
        <f t="shared" si="33"/>
        <v>27.840900000000001</v>
      </c>
    </row>
    <row r="1498" spans="1:3" x14ac:dyDescent="0.35">
      <c r="A1498" s="1" t="s">
        <v>2324</v>
      </c>
      <c r="B1498" s="138">
        <v>26.94</v>
      </c>
      <c r="C1498" s="13">
        <f t="shared" si="33"/>
        <v>27.748200000000001</v>
      </c>
    </row>
    <row r="1499" spans="1:3" x14ac:dyDescent="0.35">
      <c r="A1499" s="1" t="s">
        <v>2325</v>
      </c>
      <c r="B1499" s="138">
        <v>26.79</v>
      </c>
      <c r="C1499" s="13">
        <f t="shared" si="33"/>
        <v>27.593699999999998</v>
      </c>
    </row>
    <row r="1500" spans="1:3" x14ac:dyDescent="0.35">
      <c r="A1500" s="1" t="s">
        <v>2326</v>
      </c>
      <c r="B1500" s="138">
        <v>26.9</v>
      </c>
      <c r="C1500" s="13">
        <f t="shared" si="33"/>
        <v>27.706999999999997</v>
      </c>
    </row>
    <row r="1501" spans="1:3" x14ac:dyDescent="0.35">
      <c r="A1501" s="1" t="s">
        <v>2327</v>
      </c>
      <c r="B1501" s="138">
        <v>26.34</v>
      </c>
      <c r="C1501" s="13">
        <f t="shared" si="33"/>
        <v>27.130199999999999</v>
      </c>
    </row>
    <row r="1502" spans="1:3" x14ac:dyDescent="0.35">
      <c r="A1502" s="1" t="s">
        <v>2328</v>
      </c>
      <c r="B1502" s="138">
        <v>25.71</v>
      </c>
      <c r="C1502" s="13">
        <f t="shared" si="33"/>
        <v>26.481300000000001</v>
      </c>
    </row>
    <row r="1503" spans="1:3" x14ac:dyDescent="0.35">
      <c r="A1503" s="1" t="s">
        <v>2329</v>
      </c>
      <c r="B1503" s="138">
        <v>25.87</v>
      </c>
      <c r="C1503" s="13">
        <f t="shared" si="33"/>
        <v>26.646100000000001</v>
      </c>
    </row>
    <row r="1504" spans="1:3" x14ac:dyDescent="0.35">
      <c r="A1504" s="1" t="s">
        <v>2330</v>
      </c>
      <c r="B1504" s="138">
        <v>25.22</v>
      </c>
      <c r="C1504" s="13">
        <f t="shared" si="33"/>
        <v>25.976599999999998</v>
      </c>
    </row>
    <row r="1505" spans="1:3" x14ac:dyDescent="0.35">
      <c r="A1505" s="1" t="s">
        <v>2331</v>
      </c>
      <c r="B1505" s="138">
        <v>25.75</v>
      </c>
      <c r="C1505" s="13">
        <f t="shared" si="33"/>
        <v>26.522500000000001</v>
      </c>
    </row>
    <row r="1506" spans="1:3" x14ac:dyDescent="0.35">
      <c r="A1506" s="1" t="s">
        <v>2332</v>
      </c>
      <c r="B1506" s="138">
        <v>24.96</v>
      </c>
      <c r="C1506" s="13">
        <f t="shared" si="33"/>
        <v>25.7088</v>
      </c>
    </row>
    <row r="1507" spans="1:3" x14ac:dyDescent="0.35">
      <c r="A1507" s="1" t="s">
        <v>2333</v>
      </c>
      <c r="B1507" s="138">
        <v>24.89</v>
      </c>
      <c r="C1507" s="13">
        <f t="shared" si="33"/>
        <v>25.636700000000001</v>
      </c>
    </row>
    <row r="1508" spans="1:3" x14ac:dyDescent="0.35">
      <c r="A1508" s="1" t="s">
        <v>2334</v>
      </c>
      <c r="B1508" s="138">
        <v>24.98</v>
      </c>
      <c r="C1508" s="13">
        <f t="shared" si="33"/>
        <v>25.729400000000002</v>
      </c>
    </row>
    <row r="1509" spans="1:3" x14ac:dyDescent="0.35">
      <c r="A1509" s="1" t="s">
        <v>2335</v>
      </c>
      <c r="B1509" s="138">
        <v>24.41</v>
      </c>
      <c r="C1509" s="13">
        <f t="shared" si="33"/>
        <v>25.142299999999999</v>
      </c>
    </row>
    <row r="1510" spans="1:3" x14ac:dyDescent="0.35">
      <c r="A1510" s="1" t="s">
        <v>2336</v>
      </c>
      <c r="B1510" s="138">
        <v>23.56</v>
      </c>
      <c r="C1510" s="13">
        <f t="shared" si="33"/>
        <v>24.2668</v>
      </c>
    </row>
    <row r="1511" spans="1:3" x14ac:dyDescent="0.35">
      <c r="A1511" s="1" t="s">
        <v>2337</v>
      </c>
      <c r="B1511" s="138">
        <v>24.18</v>
      </c>
      <c r="C1511" s="13">
        <f t="shared" si="33"/>
        <v>24.9054</v>
      </c>
    </row>
    <row r="1512" spans="1:3" x14ac:dyDescent="0.35">
      <c r="A1512" s="1" t="s">
        <v>2338</v>
      </c>
      <c r="B1512" s="138">
        <v>25.49</v>
      </c>
      <c r="C1512" s="13">
        <f t="shared" si="33"/>
        <v>26.2547</v>
      </c>
    </row>
    <row r="1513" spans="1:3" x14ac:dyDescent="0.35">
      <c r="A1513" s="1" t="s">
        <v>2339</v>
      </c>
      <c r="B1513" s="138">
        <v>23.85</v>
      </c>
      <c r="C1513" s="13">
        <f t="shared" si="33"/>
        <v>24.5655</v>
      </c>
    </row>
    <row r="1514" spans="1:3" x14ac:dyDescent="0.35">
      <c r="A1514" s="1" t="s">
        <v>2340</v>
      </c>
      <c r="B1514" s="138">
        <v>24.07</v>
      </c>
      <c r="C1514" s="13">
        <f t="shared" si="33"/>
        <v>24.792100000000001</v>
      </c>
    </row>
    <row r="1515" spans="1:3" x14ac:dyDescent="0.35">
      <c r="A1515" s="1" t="s">
        <v>2341</v>
      </c>
      <c r="B1515" s="138">
        <v>23.03</v>
      </c>
      <c r="C1515" s="13">
        <f t="shared" si="33"/>
        <v>23.7209</v>
      </c>
    </row>
    <row r="1516" spans="1:3" x14ac:dyDescent="0.35">
      <c r="A1516" s="1" t="s">
        <v>2342</v>
      </c>
      <c r="B1516" s="138">
        <v>23.67</v>
      </c>
      <c r="C1516" s="13">
        <f t="shared" si="33"/>
        <v>24.380100000000002</v>
      </c>
    </row>
    <row r="1517" spans="1:3" x14ac:dyDescent="0.35">
      <c r="A1517" s="1" t="s">
        <v>2343</v>
      </c>
      <c r="B1517" s="138">
        <v>23.71</v>
      </c>
      <c r="C1517" s="13">
        <f t="shared" si="33"/>
        <v>24.421300000000002</v>
      </c>
    </row>
    <row r="1518" spans="1:3" x14ac:dyDescent="0.35">
      <c r="A1518" s="1" t="s">
        <v>2344</v>
      </c>
      <c r="B1518" s="138">
        <v>23.67</v>
      </c>
      <c r="C1518" s="13">
        <f t="shared" si="33"/>
        <v>24.380100000000002</v>
      </c>
    </row>
    <row r="1519" spans="1:3" x14ac:dyDescent="0.35">
      <c r="A1519" s="1" t="s">
        <v>2345</v>
      </c>
      <c r="B1519" s="138">
        <v>24.39</v>
      </c>
      <c r="C1519" s="13">
        <f t="shared" si="33"/>
        <v>25.121700000000001</v>
      </c>
    </row>
    <row r="1520" spans="1:3" x14ac:dyDescent="0.35">
      <c r="A1520" s="1" t="s">
        <v>2346</v>
      </c>
      <c r="B1520" s="138">
        <v>25.11</v>
      </c>
      <c r="C1520" s="13">
        <f t="shared" si="33"/>
        <v>25.863299999999999</v>
      </c>
    </row>
    <row r="1521" spans="1:3" x14ac:dyDescent="0.35">
      <c r="A1521" s="1" t="s">
        <v>2347</v>
      </c>
      <c r="B1521" s="138">
        <v>25.98</v>
      </c>
      <c r="C1521" s="13">
        <f t="shared" si="33"/>
        <v>26.759399999999999</v>
      </c>
    </row>
    <row r="1522" spans="1:3" x14ac:dyDescent="0.35">
      <c r="A1522" s="1" t="s">
        <v>2348</v>
      </c>
      <c r="B1522" s="138">
        <v>25.42</v>
      </c>
      <c r="C1522" s="13">
        <f t="shared" si="33"/>
        <v>26.182600000000001</v>
      </c>
    </row>
    <row r="1523" spans="1:3" x14ac:dyDescent="0.35">
      <c r="A1523" s="1" t="s">
        <v>2349</v>
      </c>
      <c r="B1523" s="138">
        <v>26.55</v>
      </c>
      <c r="C1523" s="13">
        <f t="shared" si="33"/>
        <v>27.346499999999999</v>
      </c>
    </row>
    <row r="1524" spans="1:3" x14ac:dyDescent="0.35">
      <c r="A1524" s="1" t="s">
        <v>2350</v>
      </c>
      <c r="B1524" s="138">
        <v>26.23</v>
      </c>
      <c r="C1524" s="13">
        <f t="shared" si="33"/>
        <v>27.0169</v>
      </c>
    </row>
    <row r="1525" spans="1:3" x14ac:dyDescent="0.35">
      <c r="A1525" s="1" t="s">
        <v>2351</v>
      </c>
      <c r="B1525" s="138">
        <v>26.13</v>
      </c>
      <c r="C1525" s="13">
        <f t="shared" si="33"/>
        <v>26.913899999999998</v>
      </c>
    </row>
    <row r="1526" spans="1:3" x14ac:dyDescent="0.35">
      <c r="A1526" s="1" t="s">
        <v>2352</v>
      </c>
      <c r="B1526" s="138">
        <v>25.92</v>
      </c>
      <c r="C1526" s="13">
        <f t="shared" si="33"/>
        <v>26.697600000000001</v>
      </c>
    </row>
    <row r="1527" spans="1:3" x14ac:dyDescent="0.35">
      <c r="A1527" s="1" t="s">
        <v>2353</v>
      </c>
      <c r="B1527" s="138">
        <v>26.28</v>
      </c>
      <c r="C1527" s="13">
        <f t="shared" si="33"/>
        <v>27.0684</v>
      </c>
    </row>
    <row r="1528" spans="1:3" x14ac:dyDescent="0.35">
      <c r="A1528" s="1" t="s">
        <v>2354</v>
      </c>
      <c r="B1528" s="138">
        <v>27.39</v>
      </c>
      <c r="C1528" s="13">
        <f t="shared" si="33"/>
        <v>28.2117</v>
      </c>
    </row>
    <row r="1529" spans="1:3" x14ac:dyDescent="0.35">
      <c r="A1529" s="1" t="s">
        <v>2355</v>
      </c>
      <c r="B1529" s="138">
        <v>26.64</v>
      </c>
      <c r="C1529" s="13">
        <f t="shared" si="33"/>
        <v>27.4392</v>
      </c>
    </row>
    <row r="1530" spans="1:3" x14ac:dyDescent="0.35">
      <c r="A1530" s="1" t="s">
        <v>2356</v>
      </c>
      <c r="B1530" s="138">
        <v>27.19</v>
      </c>
      <c r="C1530" s="13">
        <f t="shared" si="33"/>
        <v>28.005700000000001</v>
      </c>
    </row>
    <row r="1531" spans="1:3" x14ac:dyDescent="0.35">
      <c r="A1531" s="1" t="s">
        <v>2357</v>
      </c>
      <c r="B1531" s="138">
        <v>26.35</v>
      </c>
      <c r="C1531" s="13">
        <f t="shared" si="33"/>
        <v>27.140500000000003</v>
      </c>
    </row>
    <row r="1532" spans="1:3" x14ac:dyDescent="0.35">
      <c r="A1532" s="1" t="s">
        <v>2358</v>
      </c>
      <c r="B1532" s="138">
        <v>26.74</v>
      </c>
      <c r="C1532" s="13">
        <f t="shared" si="33"/>
        <v>27.542199999999998</v>
      </c>
    </row>
    <row r="1533" spans="1:3" x14ac:dyDescent="0.35">
      <c r="A1533" s="1" t="s">
        <v>2359</v>
      </c>
      <c r="B1533" s="138">
        <v>27.25</v>
      </c>
      <c r="C1533" s="13">
        <f t="shared" si="33"/>
        <v>28.067499999999999</v>
      </c>
    </row>
    <row r="1534" spans="1:3" x14ac:dyDescent="0.35">
      <c r="A1534" s="1" t="s">
        <v>2360</v>
      </c>
      <c r="B1534" s="138">
        <v>27.63</v>
      </c>
      <c r="C1534" s="13">
        <f t="shared" si="33"/>
        <v>28.4589</v>
      </c>
    </row>
    <row r="1535" spans="1:3" x14ac:dyDescent="0.35">
      <c r="A1535" s="1" t="s">
        <v>2361</v>
      </c>
      <c r="B1535" s="138">
        <v>27.62</v>
      </c>
      <c r="C1535" s="13">
        <f t="shared" si="33"/>
        <v>28.448600000000003</v>
      </c>
    </row>
    <row r="1536" spans="1:3" x14ac:dyDescent="0.35">
      <c r="A1536" s="1" t="s">
        <v>2362</v>
      </c>
      <c r="B1536" s="138">
        <v>28.1</v>
      </c>
      <c r="C1536" s="13">
        <f t="shared" si="33"/>
        <v>28.943000000000001</v>
      </c>
    </row>
    <row r="1537" spans="1:3" x14ac:dyDescent="0.35">
      <c r="A1537" s="1" t="s">
        <v>2363</v>
      </c>
      <c r="B1537" s="138">
        <v>28.13</v>
      </c>
      <c r="C1537" s="13">
        <f t="shared" si="33"/>
        <v>28.9739</v>
      </c>
    </row>
    <row r="1538" spans="1:3" x14ac:dyDescent="0.35">
      <c r="A1538" s="1" t="s">
        <v>2364</v>
      </c>
      <c r="B1538" s="138">
        <v>29.14</v>
      </c>
      <c r="C1538" s="13">
        <f t="shared" si="33"/>
        <v>30.014199999999999</v>
      </c>
    </row>
    <row r="1539" spans="1:3" x14ac:dyDescent="0.35">
      <c r="A1539" s="1" t="s">
        <v>2365</v>
      </c>
      <c r="B1539" s="138">
        <v>28.86</v>
      </c>
      <c r="C1539" s="13">
        <f t="shared" si="33"/>
        <v>29.7258</v>
      </c>
    </row>
    <row r="1540" spans="1:3" x14ac:dyDescent="0.35">
      <c r="A1540" s="1" t="s">
        <v>2366</v>
      </c>
      <c r="B1540" s="138">
        <v>29.55</v>
      </c>
      <c r="C1540" s="13">
        <f t="shared" si="33"/>
        <v>30.436500000000002</v>
      </c>
    </row>
    <row r="1541" spans="1:3" x14ac:dyDescent="0.35">
      <c r="A1541" s="1" t="s">
        <v>2367</v>
      </c>
      <c r="B1541" s="138">
        <v>29</v>
      </c>
      <c r="C1541" s="13">
        <f t="shared" si="33"/>
        <v>29.87</v>
      </c>
    </row>
    <row r="1542" spans="1:3" x14ac:dyDescent="0.35">
      <c r="A1542" s="1" t="s">
        <v>2368</v>
      </c>
      <c r="B1542" s="138">
        <v>30.11</v>
      </c>
      <c r="C1542" s="13">
        <f t="shared" si="33"/>
        <v>31.013300000000001</v>
      </c>
    </row>
    <row r="1543" spans="1:3" x14ac:dyDescent="0.35">
      <c r="A1543" s="1" t="s">
        <v>2369</v>
      </c>
      <c r="B1543" s="138">
        <v>29.62</v>
      </c>
      <c r="C1543" s="13">
        <f t="shared" si="33"/>
        <v>30.508600000000001</v>
      </c>
    </row>
    <row r="1544" spans="1:3" x14ac:dyDescent="0.35">
      <c r="A1544" s="1" t="s">
        <v>2370</v>
      </c>
      <c r="B1544" s="138">
        <v>29.57</v>
      </c>
      <c r="C1544" s="13">
        <f t="shared" si="33"/>
        <v>30.457100000000001</v>
      </c>
    </row>
    <row r="1545" spans="1:3" x14ac:dyDescent="0.35">
      <c r="A1545" s="1" t="s">
        <v>2371</v>
      </c>
      <c r="B1545" s="138">
        <v>29.7</v>
      </c>
      <c r="C1545" s="13">
        <f t="shared" si="33"/>
        <v>30.590999999999998</v>
      </c>
    </row>
    <row r="1546" spans="1:3" x14ac:dyDescent="0.35">
      <c r="A1546" s="1" t="s">
        <v>2372</v>
      </c>
      <c r="B1546" s="138">
        <v>30.9</v>
      </c>
      <c r="C1546" s="13">
        <f t="shared" si="33"/>
        <v>31.826999999999998</v>
      </c>
    </row>
    <row r="1547" spans="1:3" x14ac:dyDescent="0.35">
      <c r="A1547" s="1" t="s">
        <v>2373</v>
      </c>
      <c r="B1547" s="138">
        <v>30.52</v>
      </c>
      <c r="C1547" s="13">
        <f t="shared" si="33"/>
        <v>31.435600000000001</v>
      </c>
    </row>
    <row r="1548" spans="1:3" x14ac:dyDescent="0.35">
      <c r="A1548" s="1" t="s">
        <v>2374</v>
      </c>
      <c r="B1548" s="138">
        <v>30.86</v>
      </c>
      <c r="C1548" s="13">
        <f t="shared" si="33"/>
        <v>31.785799999999998</v>
      </c>
    </row>
    <row r="1549" spans="1:3" x14ac:dyDescent="0.35">
      <c r="A1549" s="1" t="s">
        <v>2375</v>
      </c>
      <c r="B1549" s="138">
        <v>32.049999999999997</v>
      </c>
      <c r="C1549" s="13">
        <f t="shared" si="33"/>
        <v>33.011499999999998</v>
      </c>
    </row>
    <row r="1550" spans="1:3" x14ac:dyDescent="0.35">
      <c r="A1550" s="1" t="s">
        <v>2376</v>
      </c>
      <c r="B1550" s="138">
        <v>31.66</v>
      </c>
      <c r="C1550" s="13">
        <f t="shared" si="33"/>
        <v>32.6098</v>
      </c>
    </row>
    <row r="1551" spans="1:3" x14ac:dyDescent="0.35">
      <c r="A1551" s="1" t="s">
        <v>2377</v>
      </c>
      <c r="B1551" s="138">
        <v>31.83</v>
      </c>
      <c r="C1551" s="13">
        <f t="shared" si="33"/>
        <v>32.7849</v>
      </c>
    </row>
    <row r="1552" spans="1:3" x14ac:dyDescent="0.35">
      <c r="A1552" s="1" t="s">
        <v>2378</v>
      </c>
      <c r="B1552" s="138">
        <v>30.96</v>
      </c>
      <c r="C1552" s="13">
        <f t="shared" si="33"/>
        <v>31.8888</v>
      </c>
    </row>
    <row r="1553" spans="1:3" x14ac:dyDescent="0.35">
      <c r="A1553" s="1" t="s">
        <v>2379</v>
      </c>
      <c r="B1553" s="138">
        <v>30.77</v>
      </c>
      <c r="C1553" s="13">
        <f t="shared" si="33"/>
        <v>31.693100000000001</v>
      </c>
    </row>
    <row r="1554" spans="1:3" x14ac:dyDescent="0.35">
      <c r="A1554" s="1" t="s">
        <v>2380</v>
      </c>
      <c r="B1554" s="138">
        <v>31.03</v>
      </c>
      <c r="C1554" s="13">
        <f t="shared" si="33"/>
        <v>31.960900000000002</v>
      </c>
    </row>
    <row r="1555" spans="1:3" x14ac:dyDescent="0.35">
      <c r="A1555" s="1" t="s">
        <v>2381</v>
      </c>
      <c r="B1555" s="138">
        <v>31.79</v>
      </c>
      <c r="C1555" s="13">
        <f t="shared" si="33"/>
        <v>32.743699999999997</v>
      </c>
    </row>
    <row r="1556" spans="1:3" x14ac:dyDescent="0.35">
      <c r="A1556" s="1" t="s">
        <v>2382</v>
      </c>
      <c r="B1556" s="138">
        <v>32.06</v>
      </c>
      <c r="C1556" s="13">
        <f t="shared" si="33"/>
        <v>33.021799999999999</v>
      </c>
    </row>
    <row r="1557" spans="1:3" x14ac:dyDescent="0.35">
      <c r="A1557" s="1" t="s">
        <v>2383</v>
      </c>
      <c r="B1557" s="138">
        <v>33.29</v>
      </c>
      <c r="C1557" s="13">
        <f t="shared" si="33"/>
        <v>34.288699999999999</v>
      </c>
    </row>
    <row r="1558" spans="1:3" x14ac:dyDescent="0.35">
      <c r="A1558" s="1" t="s">
        <v>2384</v>
      </c>
      <c r="B1558" s="138">
        <v>32.89</v>
      </c>
      <c r="C1558" s="13">
        <f t="shared" si="33"/>
        <v>33.8767</v>
      </c>
    </row>
    <row r="1559" spans="1:3" x14ac:dyDescent="0.35">
      <c r="A1559" s="1" t="s">
        <v>2385</v>
      </c>
      <c r="B1559" s="138">
        <v>32.08</v>
      </c>
      <c r="C1559" s="13">
        <f t="shared" ref="C1559:C1560" si="34">B1559+(B1559*$F$17)</f>
        <v>33.042400000000001</v>
      </c>
    </row>
    <row r="1560" spans="1:3" x14ac:dyDescent="0.35">
      <c r="A1560" s="1" t="s">
        <v>2386</v>
      </c>
      <c r="B1560" s="138">
        <v>32.590000000000003</v>
      </c>
      <c r="C1560" s="13">
        <f t="shared" si="34"/>
        <v>33.567700000000002</v>
      </c>
    </row>
    <row r="1561" spans="1:3" x14ac:dyDescent="0.35">
      <c r="A1561" s="1" t="s">
        <v>430</v>
      </c>
      <c r="B1561" s="138">
        <v>33.69</v>
      </c>
    </row>
    <row r="1562" spans="1:3" x14ac:dyDescent="0.35">
      <c r="A1562" s="1" t="s">
        <v>431</v>
      </c>
      <c r="B1562" s="138">
        <v>32.96</v>
      </c>
    </row>
    <row r="1563" spans="1:3" x14ac:dyDescent="0.35">
      <c r="A1563" s="1" t="s">
        <v>432</v>
      </c>
      <c r="B1563" s="138">
        <v>33.630000000000003</v>
      </c>
    </row>
    <row r="1564" spans="1:3" x14ac:dyDescent="0.35">
      <c r="A1564" s="1" t="s">
        <v>433</v>
      </c>
      <c r="B1564" s="138">
        <v>34.76</v>
      </c>
    </row>
    <row r="1565" spans="1:3" x14ac:dyDescent="0.35">
      <c r="A1565" s="1" t="s">
        <v>434</v>
      </c>
      <c r="B1565" s="138">
        <v>34.92</v>
      </c>
    </row>
    <row r="1566" spans="1:3" x14ac:dyDescent="0.35">
      <c r="A1566" s="1" t="s">
        <v>435</v>
      </c>
      <c r="B1566" s="138">
        <v>34.53</v>
      </c>
    </row>
    <row r="1567" spans="1:3" x14ac:dyDescent="0.35">
      <c r="A1567" s="1" t="s">
        <v>436</v>
      </c>
      <c r="B1567" s="138">
        <v>34.659999999999997</v>
      </c>
    </row>
    <row r="1568" spans="1:3" x14ac:dyDescent="0.35">
      <c r="A1568" s="1" t="s">
        <v>437</v>
      </c>
      <c r="B1568" s="138">
        <v>33.65</v>
      </c>
    </row>
    <row r="1569" spans="1:2" x14ac:dyDescent="0.35">
      <c r="A1569" s="1" t="s">
        <v>438</v>
      </c>
      <c r="B1569" s="138">
        <v>33.53</v>
      </c>
    </row>
    <row r="1570" spans="1:2" x14ac:dyDescent="0.35">
      <c r="A1570" s="1" t="s">
        <v>439</v>
      </c>
      <c r="B1570" s="138">
        <v>31.74</v>
      </c>
    </row>
    <row r="1571" spans="1:2" x14ac:dyDescent="0.35">
      <c r="A1571" s="1" t="s">
        <v>440</v>
      </c>
      <c r="B1571" s="138">
        <v>31.62</v>
      </c>
    </row>
    <row r="1572" spans="1:2" x14ac:dyDescent="0.35">
      <c r="A1572" s="1" t="s">
        <v>441</v>
      </c>
      <c r="B1572" s="138">
        <v>33.090000000000003</v>
      </c>
    </row>
    <row r="1573" spans="1:2" x14ac:dyDescent="0.35">
      <c r="A1573" s="1" t="s">
        <v>442</v>
      </c>
      <c r="B1573" s="138">
        <v>32.909999999999997</v>
      </c>
    </row>
    <row r="1574" spans="1:2" x14ac:dyDescent="0.35">
      <c r="A1574" s="1" t="s">
        <v>443</v>
      </c>
      <c r="B1574" s="138">
        <v>34.11</v>
      </c>
    </row>
    <row r="1575" spans="1:2" x14ac:dyDescent="0.35">
      <c r="A1575" s="1" t="s">
        <v>444</v>
      </c>
      <c r="B1575" s="138">
        <v>34.24</v>
      </c>
    </row>
    <row r="1576" spans="1:2" x14ac:dyDescent="0.35">
      <c r="A1576" s="1" t="s">
        <v>445</v>
      </c>
      <c r="B1576" s="138">
        <v>33.159999999999997</v>
      </c>
    </row>
    <row r="1577" spans="1:2" x14ac:dyDescent="0.35">
      <c r="A1577" s="1" t="s">
        <v>446</v>
      </c>
      <c r="B1577" s="138">
        <v>33.35</v>
      </c>
    </row>
    <row r="1578" spans="1:2" x14ac:dyDescent="0.35">
      <c r="A1578" s="1" t="s">
        <v>447</v>
      </c>
      <c r="B1578" s="138">
        <v>33.28</v>
      </c>
    </row>
    <row r="1579" spans="1:2" x14ac:dyDescent="0.35">
      <c r="A1579" s="1" t="s">
        <v>448</v>
      </c>
      <c r="B1579" s="138">
        <v>33.950000000000003</v>
      </c>
    </row>
    <row r="1580" spans="1:2" x14ac:dyDescent="0.35">
      <c r="A1580" s="1" t="s">
        <v>449</v>
      </c>
      <c r="B1580" s="138">
        <v>32.950000000000003</v>
      </c>
    </row>
    <row r="1581" spans="1:2" x14ac:dyDescent="0.35">
      <c r="A1581" s="1" t="s">
        <v>450</v>
      </c>
      <c r="B1581" s="138">
        <v>32.85</v>
      </c>
    </row>
    <row r="1582" spans="1:2" x14ac:dyDescent="0.35">
      <c r="A1582" s="1" t="s">
        <v>451</v>
      </c>
      <c r="B1582" s="138">
        <v>34.97</v>
      </c>
    </row>
    <row r="1583" spans="1:2" x14ac:dyDescent="0.35">
      <c r="A1583" s="1" t="s">
        <v>452</v>
      </c>
      <c r="B1583" s="138">
        <v>37.43</v>
      </c>
    </row>
    <row r="1584" spans="1:2" x14ac:dyDescent="0.35">
      <c r="A1584" s="1" t="s">
        <v>453</v>
      </c>
      <c r="B1584" s="138">
        <v>37.270000000000003</v>
      </c>
    </row>
    <row r="1585" spans="1:2" x14ac:dyDescent="0.35">
      <c r="A1585" s="1" t="s">
        <v>454</v>
      </c>
      <c r="B1585" s="138">
        <v>38.200000000000003</v>
      </c>
    </row>
    <row r="1586" spans="1:2" x14ac:dyDescent="0.35">
      <c r="A1586" s="1" t="s">
        <v>455</v>
      </c>
      <c r="B1586" s="138">
        <v>38.61</v>
      </c>
    </row>
    <row r="1587" spans="1:2" x14ac:dyDescent="0.35">
      <c r="A1587" s="1" t="s">
        <v>456</v>
      </c>
      <c r="B1587" s="138">
        <v>38.26</v>
      </c>
    </row>
    <row r="1588" spans="1:2" x14ac:dyDescent="0.35">
      <c r="A1588" s="1" t="s">
        <v>457</v>
      </c>
      <c r="B1588" s="138">
        <v>39.33</v>
      </c>
    </row>
    <row r="1589" spans="1:2" x14ac:dyDescent="0.35">
      <c r="A1589" s="1" t="s">
        <v>458</v>
      </c>
      <c r="B1589" s="138">
        <v>38.76</v>
      </c>
    </row>
    <row r="1590" spans="1:2" x14ac:dyDescent="0.35">
      <c r="A1590" s="1" t="s">
        <v>459</v>
      </c>
      <c r="B1590" s="138">
        <v>40.020000000000003</v>
      </c>
    </row>
    <row r="1591" spans="1:2" x14ac:dyDescent="0.35">
      <c r="A1591" s="1" t="s">
        <v>460</v>
      </c>
      <c r="B1591" s="138">
        <v>39.520000000000003</v>
      </c>
    </row>
    <row r="1592" spans="1:2" x14ac:dyDescent="0.35">
      <c r="A1592" s="1" t="s">
        <v>461</v>
      </c>
      <c r="B1592" s="138">
        <v>38.86</v>
      </c>
    </row>
    <row r="1593" spans="1:2" x14ac:dyDescent="0.35">
      <c r="A1593" s="1" t="s">
        <v>462</v>
      </c>
      <c r="B1593" s="138">
        <v>38.090000000000003</v>
      </c>
    </row>
    <row r="1594" spans="1:2" x14ac:dyDescent="0.35">
      <c r="A1594" s="1" t="s">
        <v>463</v>
      </c>
      <c r="B1594" s="138">
        <v>38.32</v>
      </c>
    </row>
    <row r="1595" spans="1:2" x14ac:dyDescent="0.35">
      <c r="A1595" s="1" t="s">
        <v>464</v>
      </c>
      <c r="B1595" s="138">
        <v>37.4</v>
      </c>
    </row>
    <row r="1596" spans="1:2" x14ac:dyDescent="0.35">
      <c r="A1596" s="1" t="s">
        <v>465</v>
      </c>
      <c r="B1596" s="138">
        <v>37.96</v>
      </c>
    </row>
    <row r="1597" spans="1:2" x14ac:dyDescent="0.35">
      <c r="A1597" s="1" t="s">
        <v>466</v>
      </c>
      <c r="B1597" s="138">
        <v>38.67</v>
      </c>
    </row>
    <row r="1598" spans="1:2" x14ac:dyDescent="0.35">
      <c r="A1598" s="1" t="s">
        <v>467</v>
      </c>
      <c r="B1598" s="138">
        <v>39.15</v>
      </c>
    </row>
    <row r="1599" spans="1:2" x14ac:dyDescent="0.35">
      <c r="A1599" s="1" t="s">
        <v>468</v>
      </c>
      <c r="B1599" s="138">
        <v>38.26</v>
      </c>
    </row>
    <row r="1600" spans="1:2" x14ac:dyDescent="0.35">
      <c r="A1600" s="1" t="s">
        <v>469</v>
      </c>
      <c r="B1600" s="138">
        <v>37.28</v>
      </c>
    </row>
    <row r="1601" spans="1:2" x14ac:dyDescent="0.35">
      <c r="A1601" s="1" t="s">
        <v>470</v>
      </c>
      <c r="B1601" s="138">
        <v>37.130000000000003</v>
      </c>
    </row>
    <row r="1602" spans="1:2" x14ac:dyDescent="0.35">
      <c r="A1602" s="1" t="s">
        <v>471</v>
      </c>
      <c r="B1602" s="138">
        <v>38.35</v>
      </c>
    </row>
    <row r="1603" spans="1:2" x14ac:dyDescent="0.35">
      <c r="A1603" s="1" t="s">
        <v>472</v>
      </c>
      <c r="B1603" s="138">
        <v>37.47</v>
      </c>
    </row>
    <row r="1604" spans="1:2" x14ac:dyDescent="0.35">
      <c r="A1604" s="1" t="s">
        <v>473</v>
      </c>
      <c r="B1604" s="138">
        <v>38.159999999999997</v>
      </c>
    </row>
    <row r="1605" spans="1:2" x14ac:dyDescent="0.35">
      <c r="A1605" s="1" t="s">
        <v>474</v>
      </c>
      <c r="B1605" s="138">
        <v>39.020000000000003</v>
      </c>
    </row>
    <row r="1606" spans="1:2" x14ac:dyDescent="0.35">
      <c r="A1606" s="1" t="s">
        <v>475</v>
      </c>
      <c r="B1606" s="138">
        <v>39.130000000000003</v>
      </c>
    </row>
    <row r="1607" spans="1:2" x14ac:dyDescent="0.35">
      <c r="A1607" s="1" t="s">
        <v>476</v>
      </c>
      <c r="B1607" s="138">
        <v>40.65</v>
      </c>
    </row>
    <row r="1608" spans="1:2" x14ac:dyDescent="0.35">
      <c r="A1608" s="1" t="s">
        <v>477</v>
      </c>
      <c r="B1608" s="138">
        <v>41.54</v>
      </c>
    </row>
    <row r="1609" spans="1:2" x14ac:dyDescent="0.35">
      <c r="A1609" s="1" t="s">
        <v>478</v>
      </c>
      <c r="B1609" s="138">
        <v>41.93</v>
      </c>
    </row>
    <row r="1610" spans="1:2" x14ac:dyDescent="0.35">
      <c r="A1610" s="1" t="s">
        <v>479</v>
      </c>
      <c r="B1610" s="138">
        <v>42.85</v>
      </c>
    </row>
    <row r="1611" spans="1:2" x14ac:dyDescent="0.35">
      <c r="A1611" s="1" t="s">
        <v>480</v>
      </c>
      <c r="B1611" s="138">
        <v>42.39</v>
      </c>
    </row>
    <row r="1612" spans="1:2" x14ac:dyDescent="0.35">
      <c r="A1612" s="1" t="s">
        <v>481</v>
      </c>
      <c r="B1612" s="138">
        <v>41.6</v>
      </c>
    </row>
    <row r="1613" spans="1:2" x14ac:dyDescent="0.35">
      <c r="A1613" s="1" t="s">
        <v>482</v>
      </c>
      <c r="B1613" s="138">
        <v>42.99</v>
      </c>
    </row>
    <row r="1614" spans="1:2" x14ac:dyDescent="0.35">
      <c r="A1614" s="1" t="s">
        <v>483</v>
      </c>
      <c r="B1614" s="138">
        <v>42.4</v>
      </c>
    </row>
    <row r="1615" spans="1:2" x14ac:dyDescent="0.35">
      <c r="A1615" s="1" t="s">
        <v>484</v>
      </c>
      <c r="B1615" s="138">
        <v>41.97</v>
      </c>
    </row>
    <row r="1616" spans="1:2" x14ac:dyDescent="0.35">
      <c r="A1616" s="1" t="s">
        <v>485</v>
      </c>
      <c r="B1616" s="138">
        <v>42.84</v>
      </c>
    </row>
    <row r="1617" spans="1:2" x14ac:dyDescent="0.35">
      <c r="A1617" s="1" t="s">
        <v>486</v>
      </c>
      <c r="B1617" s="138">
        <v>41.43</v>
      </c>
    </row>
    <row r="1618" spans="1:2" x14ac:dyDescent="0.35">
      <c r="A1618" s="1" t="s">
        <v>487</v>
      </c>
      <c r="B1618" s="138">
        <v>41.6</v>
      </c>
    </row>
    <row r="1619" spans="1:2" x14ac:dyDescent="0.35">
      <c r="A1619" s="1" t="s">
        <v>488</v>
      </c>
      <c r="B1619" s="138">
        <v>40.35</v>
      </c>
    </row>
    <row r="1620" spans="1:2" x14ac:dyDescent="0.35">
      <c r="A1620" s="1" t="s">
        <v>489</v>
      </c>
      <c r="B1620" s="138">
        <v>41.73</v>
      </c>
    </row>
    <row r="1621" spans="1:2" x14ac:dyDescent="0.35">
      <c r="A1621" s="1" t="s">
        <v>490</v>
      </c>
      <c r="B1621" s="138">
        <v>41.85</v>
      </c>
    </row>
    <row r="1622" spans="1:2" x14ac:dyDescent="0.35">
      <c r="A1622" s="1" t="s">
        <v>491</v>
      </c>
      <c r="B1622" s="138">
        <v>42.05</v>
      </c>
    </row>
    <row r="1623" spans="1:2" x14ac:dyDescent="0.35">
      <c r="A1623" s="1" t="s">
        <v>492</v>
      </c>
      <c r="B1623" s="138">
        <v>42.55</v>
      </c>
    </row>
    <row r="1624" spans="1:2" x14ac:dyDescent="0.35">
      <c r="A1624" s="1" t="s">
        <v>493</v>
      </c>
      <c r="B1624" s="138">
        <v>42.47</v>
      </c>
    </row>
    <row r="1625" spans="1:2" x14ac:dyDescent="0.35">
      <c r="A1625" s="1" t="s">
        <v>494</v>
      </c>
      <c r="B1625" s="138">
        <v>42.47</v>
      </c>
    </row>
    <row r="1626" spans="1:2" x14ac:dyDescent="0.35">
      <c r="A1626" s="1" t="s">
        <v>495</v>
      </c>
      <c r="B1626" s="138">
        <v>44.24</v>
      </c>
    </row>
    <row r="1627" spans="1:2" x14ac:dyDescent="0.35">
      <c r="A1627" s="1" t="s">
        <v>496</v>
      </c>
      <c r="B1627" s="138">
        <v>43.86</v>
      </c>
    </row>
    <row r="1628" spans="1:2" x14ac:dyDescent="0.35">
      <c r="A1628" s="1" t="s">
        <v>497</v>
      </c>
      <c r="B1628" s="138">
        <v>43.48</v>
      </c>
    </row>
    <row r="1629" spans="1:2" x14ac:dyDescent="0.35">
      <c r="A1629" s="1" t="s">
        <v>498</v>
      </c>
      <c r="B1629" s="138">
        <v>43.64</v>
      </c>
    </row>
    <row r="1630" spans="1:2" x14ac:dyDescent="0.35">
      <c r="A1630" s="1" t="s">
        <v>499</v>
      </c>
      <c r="B1630" s="138">
        <v>44.48</v>
      </c>
    </row>
    <row r="1631" spans="1:2" x14ac:dyDescent="0.35">
      <c r="A1631" s="1" t="s">
        <v>500</v>
      </c>
      <c r="B1631" s="138">
        <v>43.85</v>
      </c>
    </row>
    <row r="1632" spans="1:2" x14ac:dyDescent="0.35">
      <c r="A1632" s="1" t="s">
        <v>501</v>
      </c>
      <c r="B1632" s="138">
        <v>43.82</v>
      </c>
    </row>
    <row r="1633" spans="1:2" x14ac:dyDescent="0.35">
      <c r="A1633" s="1" t="s">
        <v>502</v>
      </c>
      <c r="B1633" s="138">
        <v>44.16</v>
      </c>
    </row>
    <row r="1634" spans="1:2" x14ac:dyDescent="0.35">
      <c r="A1634" s="1" t="s">
        <v>503</v>
      </c>
      <c r="B1634" s="138">
        <v>44.42</v>
      </c>
    </row>
    <row r="1635" spans="1:2" x14ac:dyDescent="0.35">
      <c r="A1635" s="1" t="s">
        <v>504</v>
      </c>
      <c r="B1635" s="138">
        <v>44.35</v>
      </c>
    </row>
    <row r="1636" spans="1:2" x14ac:dyDescent="0.35">
      <c r="A1636" s="1" t="s">
        <v>505</v>
      </c>
      <c r="B1636" s="138">
        <v>44.89</v>
      </c>
    </row>
    <row r="1637" spans="1:2" x14ac:dyDescent="0.35">
      <c r="A1637" s="1" t="s">
        <v>506</v>
      </c>
      <c r="B1637" s="138">
        <v>45.91</v>
      </c>
    </row>
    <row r="1638" spans="1:2" x14ac:dyDescent="0.35">
      <c r="A1638" s="1" t="s">
        <v>507</v>
      </c>
      <c r="B1638" s="138">
        <v>47.09</v>
      </c>
    </row>
    <row r="1639" spans="1:2" x14ac:dyDescent="0.35">
      <c r="A1639" s="1" t="s">
        <v>508</v>
      </c>
      <c r="B1639" s="138">
        <v>46.95</v>
      </c>
    </row>
    <row r="1640" spans="1:2" x14ac:dyDescent="0.35">
      <c r="A1640" s="1" t="s">
        <v>509</v>
      </c>
      <c r="B1640" s="138">
        <v>47.2</v>
      </c>
    </row>
    <row r="1641" spans="1:2" x14ac:dyDescent="0.35">
      <c r="A1641" s="1" t="s">
        <v>510</v>
      </c>
      <c r="B1641" s="138">
        <v>47.3</v>
      </c>
    </row>
    <row r="1642" spans="1:2" x14ac:dyDescent="0.35">
      <c r="A1642" s="1" t="s">
        <v>511</v>
      </c>
      <c r="B1642" s="138">
        <v>47.79</v>
      </c>
    </row>
    <row r="1643" spans="1:2" x14ac:dyDescent="0.35">
      <c r="A1643" s="1" t="s">
        <v>512</v>
      </c>
      <c r="B1643" s="138">
        <v>48.02</v>
      </c>
    </row>
    <row r="1644" spans="1:2" x14ac:dyDescent="0.35">
      <c r="A1644" s="1" t="s">
        <v>513</v>
      </c>
      <c r="B1644" s="138">
        <v>48.84</v>
      </c>
    </row>
    <row r="1645" spans="1:2" x14ac:dyDescent="0.35">
      <c r="A1645" s="1" t="s">
        <v>514</v>
      </c>
      <c r="B1645" s="138">
        <v>49.42</v>
      </c>
    </row>
    <row r="1646" spans="1:2" x14ac:dyDescent="0.35">
      <c r="A1646" s="1" t="s">
        <v>515</v>
      </c>
      <c r="B1646" s="138">
        <v>48.61</v>
      </c>
    </row>
    <row r="1647" spans="1:2" x14ac:dyDescent="0.35">
      <c r="A1647" s="1" t="s">
        <v>516</v>
      </c>
      <c r="B1647" s="138">
        <v>49.45</v>
      </c>
    </row>
    <row r="1648" spans="1:2" x14ac:dyDescent="0.35">
      <c r="A1648" s="1" t="s">
        <v>517</v>
      </c>
      <c r="B1648" s="138">
        <v>49.94</v>
      </c>
    </row>
    <row r="1649" spans="1:2" x14ac:dyDescent="0.35">
      <c r="A1649" s="1" t="s">
        <v>518</v>
      </c>
      <c r="B1649" s="138">
        <v>50.45</v>
      </c>
    </row>
    <row r="1650" spans="1:2" x14ac:dyDescent="0.35">
      <c r="A1650" s="1" t="s">
        <v>519</v>
      </c>
      <c r="B1650" s="138">
        <v>52.22</v>
      </c>
    </row>
    <row r="1651" spans="1:2" x14ac:dyDescent="0.35">
      <c r="A1651" s="1" t="s">
        <v>520</v>
      </c>
      <c r="B1651" s="138">
        <v>53.04</v>
      </c>
    </row>
    <row r="1652" spans="1:2" x14ac:dyDescent="0.35">
      <c r="A1652" s="1" t="s">
        <v>521</v>
      </c>
      <c r="B1652" s="138">
        <v>55.32</v>
      </c>
    </row>
    <row r="1653" spans="1:2" x14ac:dyDescent="0.35">
      <c r="A1653" s="1" t="s">
        <v>522</v>
      </c>
      <c r="B1653" s="138">
        <v>54.49</v>
      </c>
    </row>
    <row r="1654" spans="1:2" x14ac:dyDescent="0.35">
      <c r="A1654" s="1" t="s">
        <v>523</v>
      </c>
      <c r="B1654" s="138">
        <v>56.65</v>
      </c>
    </row>
    <row r="1655" spans="1:2" x14ac:dyDescent="0.35">
      <c r="A1655" s="1" t="s">
        <v>524</v>
      </c>
      <c r="B1655" s="138">
        <v>56.34</v>
      </c>
    </row>
    <row r="1656" spans="1:2" x14ac:dyDescent="0.35">
      <c r="A1656" s="1" t="s">
        <v>525</v>
      </c>
      <c r="B1656" s="138">
        <v>53.07</v>
      </c>
    </row>
    <row r="1657" spans="1:2" x14ac:dyDescent="0.35">
      <c r="A1657" s="1" t="s">
        <v>526</v>
      </c>
      <c r="B1657" s="138">
        <v>49.68</v>
      </c>
    </row>
    <row r="1658" spans="1:2" x14ac:dyDescent="0.35">
      <c r="A1658" s="1" t="s">
        <v>527</v>
      </c>
      <c r="B1658" s="138">
        <v>52.7</v>
      </c>
    </row>
    <row r="1659" spans="1:2" x14ac:dyDescent="0.35">
      <c r="A1659" s="1" t="s">
        <v>528</v>
      </c>
      <c r="B1659" s="138">
        <v>51.75</v>
      </c>
    </row>
    <row r="1660" spans="1:2" x14ac:dyDescent="0.35">
      <c r="A1660" s="1" t="s">
        <v>529</v>
      </c>
      <c r="B1660" s="138">
        <v>52.77</v>
      </c>
    </row>
    <row r="1661" spans="1:2" x14ac:dyDescent="0.35">
      <c r="A1661" s="1" t="s">
        <v>530</v>
      </c>
      <c r="B1661" s="138">
        <v>53.32</v>
      </c>
    </row>
    <row r="1662" spans="1:2" x14ac:dyDescent="0.35">
      <c r="A1662" s="1" t="s">
        <v>531</v>
      </c>
      <c r="B1662" s="138">
        <v>53.67</v>
      </c>
    </row>
    <row r="1663" spans="1:2" x14ac:dyDescent="0.35">
      <c r="A1663" s="1" t="s">
        <v>532</v>
      </c>
      <c r="B1663" s="138">
        <v>51.84</v>
      </c>
    </row>
    <row r="1664" spans="1:2" x14ac:dyDescent="0.35">
      <c r="A1664" s="1" t="s">
        <v>533</v>
      </c>
      <c r="B1664" s="138">
        <v>51.03</v>
      </c>
    </row>
    <row r="1665" spans="1:2" x14ac:dyDescent="0.35">
      <c r="A1665" s="1" t="s">
        <v>534</v>
      </c>
      <c r="B1665" s="138">
        <v>51.7</v>
      </c>
    </row>
    <row r="1666" spans="1:2" x14ac:dyDescent="0.35">
      <c r="A1666" s="1" t="s">
        <v>535</v>
      </c>
      <c r="B1666" s="138">
        <v>52.41</v>
      </c>
    </row>
    <row r="1667" spans="1:2" x14ac:dyDescent="0.35">
      <c r="A1667" s="1" t="s">
        <v>536</v>
      </c>
      <c r="B1667" s="138">
        <v>51.4</v>
      </c>
    </row>
    <row r="1668" spans="1:2" x14ac:dyDescent="0.35">
      <c r="A1668" s="1" t="s">
        <v>537</v>
      </c>
      <c r="B1668" s="138">
        <v>50.24</v>
      </c>
    </row>
    <row r="1669" spans="1:2" x14ac:dyDescent="0.35">
      <c r="A1669" s="1" t="s">
        <v>538</v>
      </c>
      <c r="B1669" s="138">
        <v>49.97</v>
      </c>
    </row>
    <row r="1670" spans="1:2" x14ac:dyDescent="0.35">
      <c r="A1670" s="1" t="s">
        <v>539</v>
      </c>
      <c r="B1670" s="138">
        <v>51.47</v>
      </c>
    </row>
    <row r="1671" spans="1:2" x14ac:dyDescent="0.35">
      <c r="A1671" s="1" t="s">
        <v>540</v>
      </c>
      <c r="B1671" s="138">
        <v>52.17</v>
      </c>
    </row>
    <row r="1672" spans="1:2" x14ac:dyDescent="0.35">
      <c r="A1672" s="1" t="s">
        <v>541</v>
      </c>
      <c r="B1672" s="138">
        <v>53.51</v>
      </c>
    </row>
    <row r="1673" spans="1:2" x14ac:dyDescent="0.35">
      <c r="A1673" s="1" t="s">
        <v>542</v>
      </c>
      <c r="B1673" s="138">
        <v>53.78</v>
      </c>
    </row>
    <row r="1674" spans="1:2" x14ac:dyDescent="0.35">
      <c r="A1674" s="1" t="s">
        <v>543</v>
      </c>
      <c r="B1674" s="138">
        <v>52.67</v>
      </c>
    </row>
    <row r="1675" spans="1:2" x14ac:dyDescent="0.35">
      <c r="A1675" s="1" t="s">
        <v>544</v>
      </c>
      <c r="B1675" s="138">
        <v>52.9</v>
      </c>
    </row>
    <row r="1676" spans="1:2" x14ac:dyDescent="0.35">
      <c r="A1676" s="1" t="s">
        <v>545</v>
      </c>
      <c r="B1676" s="138">
        <v>51.4</v>
      </c>
    </row>
    <row r="1677" spans="1:2" x14ac:dyDescent="0.35">
      <c r="A1677" s="1" t="s">
        <v>546</v>
      </c>
      <c r="B1677" s="138">
        <v>51.34</v>
      </c>
    </row>
    <row r="1678" spans="1:2" x14ac:dyDescent="0.35">
      <c r="A1678" s="1" t="s">
        <v>547</v>
      </c>
      <c r="B1678" s="138">
        <v>50.91</v>
      </c>
    </row>
    <row r="1679" spans="1:2" x14ac:dyDescent="0.35">
      <c r="A1679" s="1" t="s">
        <v>548</v>
      </c>
      <c r="B1679" s="138">
        <v>51.9</v>
      </c>
    </row>
    <row r="1680" spans="1:2" x14ac:dyDescent="0.35">
      <c r="A1680" s="1" t="s">
        <v>549</v>
      </c>
      <c r="B1680" s="138">
        <v>52.42</v>
      </c>
    </row>
    <row r="1681" spans="1:2" x14ac:dyDescent="0.35">
      <c r="A1681" s="1" t="s">
        <v>550</v>
      </c>
      <c r="B1681" s="138">
        <v>53.41</v>
      </c>
    </row>
    <row r="1682" spans="1:2" x14ac:dyDescent="0.35">
      <c r="A1682" s="1" t="s">
        <v>551</v>
      </c>
      <c r="B1682" s="138">
        <v>54.67</v>
      </c>
    </row>
    <row r="1683" spans="1:2" x14ac:dyDescent="0.35">
      <c r="A1683" s="1" t="s">
        <v>552</v>
      </c>
      <c r="B1683" s="138">
        <v>55.09</v>
      </c>
    </row>
    <row r="1684" spans="1:2" x14ac:dyDescent="0.35">
      <c r="A1684" s="1" t="s">
        <v>553</v>
      </c>
      <c r="B1684" s="138">
        <v>55.05</v>
      </c>
    </row>
    <row r="1685" spans="1:2" x14ac:dyDescent="0.35">
      <c r="A1685" s="1" t="s">
        <v>554</v>
      </c>
      <c r="B1685" s="138">
        <v>55.5</v>
      </c>
    </row>
    <row r="1686" spans="1:2" x14ac:dyDescent="0.35">
      <c r="A1686" s="1" t="s">
        <v>555</v>
      </c>
      <c r="B1686" s="138">
        <v>55.64</v>
      </c>
    </row>
    <row r="1687" spans="1:2" x14ac:dyDescent="0.35">
      <c r="A1687" s="1" t="s">
        <v>556</v>
      </c>
      <c r="B1687" s="138">
        <v>56.37</v>
      </c>
    </row>
    <row r="1688" spans="1:2" x14ac:dyDescent="0.35">
      <c r="A1688" s="1" t="s">
        <v>557</v>
      </c>
      <c r="B1688" s="138">
        <v>57.65</v>
      </c>
    </row>
    <row r="1689" spans="1:2" x14ac:dyDescent="0.35">
      <c r="A1689" s="1" t="s">
        <v>558</v>
      </c>
      <c r="B1689" s="138">
        <v>57.35</v>
      </c>
    </row>
    <row r="1690" spans="1:2" x14ac:dyDescent="0.35">
      <c r="A1690" s="1" t="s">
        <v>559</v>
      </c>
      <c r="B1690" s="138">
        <v>57.87</v>
      </c>
    </row>
    <row r="1691" spans="1:2" x14ac:dyDescent="0.35">
      <c r="A1691" s="1" t="s">
        <v>560</v>
      </c>
      <c r="B1691" s="138">
        <v>54.02</v>
      </c>
    </row>
    <row r="1692" spans="1:2" x14ac:dyDescent="0.35">
      <c r="A1692" s="1" t="s">
        <v>561</v>
      </c>
      <c r="B1692" s="138">
        <v>52.62</v>
      </c>
    </row>
    <row r="1693" spans="1:2" x14ac:dyDescent="0.35">
      <c r="A1693" s="1" t="s">
        <v>562</v>
      </c>
      <c r="B1693" s="138">
        <v>52.35</v>
      </c>
    </row>
    <row r="1694" spans="1:2" x14ac:dyDescent="0.35">
      <c r="A1694" s="1" t="s">
        <v>563</v>
      </c>
      <c r="B1694" s="138">
        <v>54.26</v>
      </c>
    </row>
    <row r="1695" spans="1:2" x14ac:dyDescent="0.35">
      <c r="A1695" s="1" t="s">
        <v>564</v>
      </c>
      <c r="B1695" s="138">
        <v>51.71</v>
      </c>
    </row>
    <row r="1696" spans="1:2" x14ac:dyDescent="0.35">
      <c r="A1696" s="1" t="s">
        <v>565</v>
      </c>
      <c r="B1696" s="138">
        <v>52.85</v>
      </c>
    </row>
    <row r="1697" spans="1:2" x14ac:dyDescent="0.35">
      <c r="A1697" s="1" t="s">
        <v>566</v>
      </c>
      <c r="B1697" s="138">
        <v>53.37</v>
      </c>
    </row>
    <row r="1698" spans="1:2" x14ac:dyDescent="0.35">
      <c r="A1698" s="1" t="s">
        <v>567</v>
      </c>
      <c r="B1698" s="138">
        <v>52.97</v>
      </c>
    </row>
    <row r="1699" spans="1:2" x14ac:dyDescent="0.35">
      <c r="A1699" s="1" t="s">
        <v>568</v>
      </c>
      <c r="B1699" s="138">
        <v>52.89</v>
      </c>
    </row>
    <row r="1700" spans="1:2" x14ac:dyDescent="0.35">
      <c r="A1700" s="1" t="s">
        <v>569</v>
      </c>
      <c r="B1700" s="138">
        <v>52.41</v>
      </c>
    </row>
    <row r="1701" spans="1:2" x14ac:dyDescent="0.35">
      <c r="A1701" s="1" t="s">
        <v>570</v>
      </c>
      <c r="B1701" s="138">
        <v>51.21</v>
      </c>
    </row>
    <row r="1702" spans="1:2" x14ac:dyDescent="0.35">
      <c r="A1702" s="1" t="s">
        <v>571</v>
      </c>
      <c r="B1702" s="138">
        <v>52.14</v>
      </c>
    </row>
    <row r="1703" spans="1:2" x14ac:dyDescent="0.35">
      <c r="A1703" s="1" t="s">
        <v>572</v>
      </c>
      <c r="B1703" s="138">
        <v>50.79</v>
      </c>
    </row>
    <row r="1704" spans="1:2" x14ac:dyDescent="0.35">
      <c r="A1704" s="1" t="s">
        <v>573</v>
      </c>
      <c r="B1704" s="138">
        <v>50.89</v>
      </c>
    </row>
    <row r="1705" spans="1:2" x14ac:dyDescent="0.35">
      <c r="A1705" s="1" t="s">
        <v>574</v>
      </c>
      <c r="B1705" s="138">
        <v>53.2</v>
      </c>
    </row>
    <row r="1706" spans="1:2" x14ac:dyDescent="0.35">
      <c r="A1706" s="1" t="s">
        <v>575</v>
      </c>
      <c r="B1706" s="138">
        <v>52.91</v>
      </c>
    </row>
    <row r="1707" spans="1:2" x14ac:dyDescent="0.35">
      <c r="A1707" s="1" t="s">
        <v>576</v>
      </c>
      <c r="B1707" s="138">
        <v>53.84</v>
      </c>
    </row>
    <row r="1708" spans="1:2" x14ac:dyDescent="0.35">
      <c r="A1708" s="1" t="s">
        <v>577</v>
      </c>
      <c r="B1708" s="138">
        <v>54.05</v>
      </c>
    </row>
    <row r="1709" spans="1:2" x14ac:dyDescent="0.35">
      <c r="A1709" s="1" t="s">
        <v>578</v>
      </c>
      <c r="B1709" s="138">
        <v>53.33</v>
      </c>
    </row>
    <row r="1710" spans="1:2" x14ac:dyDescent="0.35">
      <c r="A1710" s="1" t="s">
        <v>579</v>
      </c>
      <c r="B1710" s="138">
        <v>54.43</v>
      </c>
    </row>
    <row r="1711" spans="1:2" x14ac:dyDescent="0.35">
      <c r="A1711" s="1" t="s">
        <v>580</v>
      </c>
      <c r="B1711" s="138">
        <v>54.19</v>
      </c>
    </row>
    <row r="1712" spans="1:2" x14ac:dyDescent="0.35">
      <c r="A1712" s="1" t="s">
        <v>581</v>
      </c>
      <c r="B1712" s="138">
        <v>55.46</v>
      </c>
    </row>
    <row r="1713" spans="1:2" x14ac:dyDescent="0.35">
      <c r="A1713" s="1" t="s">
        <v>582</v>
      </c>
      <c r="B1713" s="138">
        <v>55.98</v>
      </c>
    </row>
    <row r="1714" spans="1:2" x14ac:dyDescent="0.35">
      <c r="A1714" s="1" t="s">
        <v>583</v>
      </c>
      <c r="B1714" s="138">
        <v>56.66</v>
      </c>
    </row>
    <row r="1715" spans="1:2" x14ac:dyDescent="0.35">
      <c r="A1715" s="1" t="s">
        <v>584</v>
      </c>
      <c r="B1715" s="138">
        <v>56.62</v>
      </c>
    </row>
    <row r="1716" spans="1:2" x14ac:dyDescent="0.35">
      <c r="A1716" s="1" t="s">
        <v>585</v>
      </c>
      <c r="B1716" s="138">
        <v>57.41</v>
      </c>
    </row>
    <row r="1717" spans="1:2" x14ac:dyDescent="0.35">
      <c r="A1717" s="1" t="s">
        <v>586</v>
      </c>
      <c r="B1717" s="138">
        <v>57.78</v>
      </c>
    </row>
    <row r="1718" spans="1:2" x14ac:dyDescent="0.35">
      <c r="A1718" s="1" t="s">
        <v>587</v>
      </c>
      <c r="B1718" s="138">
        <v>56.26</v>
      </c>
    </row>
    <row r="1719" spans="1:2" x14ac:dyDescent="0.35">
      <c r="A1719" s="1" t="s">
        <v>588</v>
      </c>
      <c r="B1719" s="138">
        <v>55.38</v>
      </c>
    </row>
    <row r="1720" spans="1:2" x14ac:dyDescent="0.35">
      <c r="A1720" s="1" t="s">
        <v>589</v>
      </c>
      <c r="B1720" s="138">
        <v>58.16</v>
      </c>
    </row>
    <row r="1721" spans="1:2" x14ac:dyDescent="0.35">
      <c r="A1721" s="1" t="s">
        <v>590</v>
      </c>
      <c r="B1721" s="138">
        <v>57.23</v>
      </c>
    </row>
    <row r="1722" spans="1:2" x14ac:dyDescent="0.35">
      <c r="A1722" s="1" t="s">
        <v>591</v>
      </c>
      <c r="B1722" s="138">
        <v>57.13</v>
      </c>
    </row>
    <row r="1723" spans="1:2" x14ac:dyDescent="0.35">
      <c r="A1723" s="1" t="s">
        <v>592</v>
      </c>
      <c r="B1723" s="138">
        <v>53.5</v>
      </c>
    </row>
    <row r="1724" spans="1:2" x14ac:dyDescent="0.35">
      <c r="A1724" s="1" t="s">
        <v>593</v>
      </c>
      <c r="B1724" s="138">
        <v>54.38</v>
      </c>
    </row>
    <row r="1725" spans="1:2" x14ac:dyDescent="0.35">
      <c r="A1725" s="1" t="s">
        <v>594</v>
      </c>
      <c r="B1725" s="138">
        <v>55.34</v>
      </c>
    </row>
    <row r="1726" spans="1:2" x14ac:dyDescent="0.35">
      <c r="A1726" s="1" t="s">
        <v>595</v>
      </c>
      <c r="B1726" s="138">
        <v>56.64</v>
      </c>
    </row>
    <row r="1727" spans="1:2" x14ac:dyDescent="0.35">
      <c r="A1727" s="1" t="s">
        <v>596</v>
      </c>
      <c r="B1727" s="138">
        <v>56.54</v>
      </c>
    </row>
    <row r="1728" spans="1:2" x14ac:dyDescent="0.35">
      <c r="A1728" s="1" t="s">
        <v>597</v>
      </c>
      <c r="B1728" s="138">
        <v>56.86</v>
      </c>
    </row>
    <row r="1729" spans="1:2" x14ac:dyDescent="0.35">
      <c r="A1729" s="1" t="s">
        <v>598</v>
      </c>
      <c r="B1729" s="138">
        <v>59</v>
      </c>
    </row>
    <row r="1730" spans="1:2" x14ac:dyDescent="0.35">
      <c r="A1730" s="1" t="s">
        <v>599</v>
      </c>
      <c r="B1730" s="138">
        <v>60.76</v>
      </c>
    </row>
    <row r="1731" spans="1:2" x14ac:dyDescent="0.35">
      <c r="A1731" s="1" t="s">
        <v>600</v>
      </c>
      <c r="B1731" s="138">
        <v>60.76</v>
      </c>
    </row>
    <row r="1732" spans="1:2" x14ac:dyDescent="0.35">
      <c r="A1732" s="1" t="s">
        <v>601</v>
      </c>
      <c r="B1732" s="138">
        <v>60.12</v>
      </c>
    </row>
    <row r="1733" spans="1:2" x14ac:dyDescent="0.35">
      <c r="A1733" s="1" t="s">
        <v>602</v>
      </c>
      <c r="B1733" s="138">
        <v>61.52</v>
      </c>
    </row>
    <row r="1734" spans="1:2" x14ac:dyDescent="0.35">
      <c r="A1734" s="1" t="s">
        <v>603</v>
      </c>
      <c r="B1734" s="138">
        <v>61.32</v>
      </c>
    </row>
    <row r="1735" spans="1:2" x14ac:dyDescent="0.35">
      <c r="A1735" s="1" t="s">
        <v>604</v>
      </c>
      <c r="B1735" s="138">
        <v>62.31</v>
      </c>
    </row>
    <row r="1736" spans="1:2" x14ac:dyDescent="0.35">
      <c r="A1736" s="1" t="s">
        <v>605</v>
      </c>
      <c r="B1736" s="138">
        <v>61.99</v>
      </c>
    </row>
    <row r="1737" spans="1:2" x14ac:dyDescent="0.35">
      <c r="A1737" s="1" t="s">
        <v>606</v>
      </c>
      <c r="B1737" s="138">
        <v>62.45</v>
      </c>
    </row>
    <row r="1738" spans="1:2" x14ac:dyDescent="0.35">
      <c r="A1738" s="1" t="s">
        <v>607</v>
      </c>
      <c r="B1738" s="138">
        <v>62.75</v>
      </c>
    </row>
    <row r="1739" spans="1:2" x14ac:dyDescent="0.35">
      <c r="A1739" s="1" t="s">
        <v>608</v>
      </c>
      <c r="B1739" s="138">
        <v>60.92</v>
      </c>
    </row>
    <row r="1740" spans="1:2" x14ac:dyDescent="0.35">
      <c r="A1740" s="1" t="s">
        <v>609</v>
      </c>
      <c r="B1740" s="138">
        <v>61.07</v>
      </c>
    </row>
    <row r="1741" spans="1:2" x14ac:dyDescent="0.35">
      <c r="A1741" s="1" t="s">
        <v>610</v>
      </c>
      <c r="B1741" s="138">
        <v>59.85</v>
      </c>
    </row>
    <row r="1742" spans="1:2" x14ac:dyDescent="0.35">
      <c r="A1742" s="1" t="s">
        <v>611</v>
      </c>
      <c r="B1742" s="138">
        <v>59.86</v>
      </c>
    </row>
    <row r="1743" spans="1:2" x14ac:dyDescent="0.35">
      <c r="A1743" s="1" t="s">
        <v>612</v>
      </c>
      <c r="B1743" s="138">
        <v>59.31</v>
      </c>
    </row>
    <row r="1744" spans="1:2" x14ac:dyDescent="0.35">
      <c r="A1744" s="1" t="s">
        <v>613</v>
      </c>
      <c r="B1744" s="138">
        <v>59.48</v>
      </c>
    </row>
    <row r="1745" spans="1:2" x14ac:dyDescent="0.35">
      <c r="A1745" s="1" t="s">
        <v>614</v>
      </c>
      <c r="B1745" s="138">
        <v>60.68</v>
      </c>
    </row>
    <row r="1746" spans="1:2" x14ac:dyDescent="0.35">
      <c r="A1746" s="1" t="s">
        <v>615</v>
      </c>
      <c r="B1746" s="138">
        <v>60.16</v>
      </c>
    </row>
    <row r="1747" spans="1:2" x14ac:dyDescent="0.35">
      <c r="A1747" s="1" t="s">
        <v>616</v>
      </c>
      <c r="B1747" s="138">
        <v>60.6</v>
      </c>
    </row>
    <row r="1748" spans="1:2" x14ac:dyDescent="0.35">
      <c r="A1748" s="1" t="s">
        <v>617</v>
      </c>
      <c r="B1748" s="138">
        <v>60.54</v>
      </c>
    </row>
    <row r="1749" spans="1:2" x14ac:dyDescent="0.35">
      <c r="A1749" s="1" t="s">
        <v>618</v>
      </c>
      <c r="B1749" s="138">
        <v>62.94</v>
      </c>
    </row>
    <row r="1750" spans="1:2" x14ac:dyDescent="0.35">
      <c r="A1750" s="1" t="s">
        <v>619</v>
      </c>
      <c r="B1750" s="138">
        <v>64.37</v>
      </c>
    </row>
    <row r="1751" spans="1:2" x14ac:dyDescent="0.35">
      <c r="A1751" s="1" t="s">
        <v>620</v>
      </c>
      <c r="B1751" s="138">
        <v>61.92</v>
      </c>
    </row>
    <row r="1752" spans="1:2" x14ac:dyDescent="0.35">
      <c r="A1752" s="1" t="s">
        <v>621</v>
      </c>
      <c r="B1752" s="138">
        <v>62.88</v>
      </c>
    </row>
    <row r="1753" spans="1:2" x14ac:dyDescent="0.35">
      <c r="A1753" s="1" t="s">
        <v>622</v>
      </c>
      <c r="B1753" s="138">
        <v>61.74</v>
      </c>
    </row>
    <row r="1754" spans="1:2" x14ac:dyDescent="0.35">
      <c r="A1754" s="1" t="s">
        <v>623</v>
      </c>
      <c r="B1754" s="138">
        <v>62.04</v>
      </c>
    </row>
    <row r="1755" spans="1:2" x14ac:dyDescent="0.35">
      <c r="A1755" s="1" t="s">
        <v>624</v>
      </c>
      <c r="B1755" s="138">
        <v>63.4</v>
      </c>
    </row>
    <row r="1756" spans="1:2" x14ac:dyDescent="0.35">
      <c r="A1756" s="1" t="s">
        <v>625</v>
      </c>
      <c r="B1756" s="138">
        <v>64.72</v>
      </c>
    </row>
    <row r="1757" spans="1:2" x14ac:dyDescent="0.35">
      <c r="A1757" s="1" t="s">
        <v>626</v>
      </c>
      <c r="B1757" s="138">
        <v>59.12</v>
      </c>
    </row>
    <row r="1758" spans="1:2" x14ac:dyDescent="0.35">
      <c r="A1758" s="1" t="s">
        <v>627</v>
      </c>
      <c r="B1758" s="138">
        <v>60.37</v>
      </c>
    </row>
    <row r="1759" spans="1:2" x14ac:dyDescent="0.35">
      <c r="A1759" s="1" t="s">
        <v>628</v>
      </c>
      <c r="B1759" s="138">
        <v>58.33</v>
      </c>
    </row>
    <row r="1760" spans="1:2" x14ac:dyDescent="0.35">
      <c r="A1760" s="1" t="s">
        <v>629</v>
      </c>
      <c r="B1760" s="138">
        <v>59.15</v>
      </c>
    </row>
    <row r="1761" spans="1:2" x14ac:dyDescent="0.35">
      <c r="A1761" s="1" t="s">
        <v>630</v>
      </c>
      <c r="B1761" s="138">
        <v>58.93</v>
      </c>
    </row>
    <row r="1762" spans="1:2" x14ac:dyDescent="0.35">
      <c r="A1762" s="1" t="s">
        <v>631</v>
      </c>
      <c r="B1762" s="138">
        <v>59.07</v>
      </c>
    </row>
    <row r="1763" spans="1:2" x14ac:dyDescent="0.35">
      <c r="A1763" s="1" t="s">
        <v>632</v>
      </c>
      <c r="B1763" s="138">
        <v>61.44</v>
      </c>
    </row>
    <row r="1764" spans="1:2" x14ac:dyDescent="0.35">
      <c r="A1764" s="1" t="s">
        <v>633</v>
      </c>
      <c r="B1764" s="138">
        <v>59.44</v>
      </c>
    </row>
    <row r="1765" spans="1:2" x14ac:dyDescent="0.35">
      <c r="A1765" s="1" t="s">
        <v>634</v>
      </c>
      <c r="B1765" s="138">
        <v>58.56</v>
      </c>
    </row>
    <row r="1766" spans="1:2" x14ac:dyDescent="0.35">
      <c r="A1766" s="1" t="s">
        <v>635</v>
      </c>
      <c r="B1766" s="138">
        <v>54.55</v>
      </c>
    </row>
    <row r="1767" spans="1:2" x14ac:dyDescent="0.35">
      <c r="A1767" s="1" t="s">
        <v>636</v>
      </c>
      <c r="B1767" s="138">
        <v>57.78</v>
      </c>
    </row>
    <row r="1768" spans="1:2" x14ac:dyDescent="0.35">
      <c r="A1768" s="1" t="s">
        <v>637</v>
      </c>
      <c r="B1768" s="138">
        <v>57.98</v>
      </c>
    </row>
    <row r="1769" spans="1:2" x14ac:dyDescent="0.35">
      <c r="A1769" s="1" t="s">
        <v>638</v>
      </c>
      <c r="B1769" s="138">
        <v>58.27</v>
      </c>
    </row>
    <row r="1770" spans="1:2" x14ac:dyDescent="0.35">
      <c r="A1770" s="1" t="s">
        <v>639</v>
      </c>
      <c r="B1770" s="138">
        <v>58.99</v>
      </c>
    </row>
    <row r="1771" spans="1:2" x14ac:dyDescent="0.35">
      <c r="A1771" s="1" t="s">
        <v>640</v>
      </c>
      <c r="B1771" s="138">
        <v>59.81</v>
      </c>
    </row>
    <row r="1772" spans="1:2" x14ac:dyDescent="0.35">
      <c r="A1772" s="1" t="s">
        <v>641</v>
      </c>
      <c r="B1772" s="138">
        <v>59.9</v>
      </c>
    </row>
    <row r="1773" spans="1:2" x14ac:dyDescent="0.35">
      <c r="A1773" s="1" t="s">
        <v>642</v>
      </c>
      <c r="B1773" s="138">
        <v>58.57</v>
      </c>
    </row>
    <row r="1774" spans="1:2" x14ac:dyDescent="0.35">
      <c r="A1774" s="1" t="s">
        <v>643</v>
      </c>
      <c r="B1774" s="138">
        <v>58.71</v>
      </c>
    </row>
    <row r="1775" spans="1:2" x14ac:dyDescent="0.35">
      <c r="A1775" s="1" t="s">
        <v>644</v>
      </c>
      <c r="B1775" s="138">
        <v>56.94</v>
      </c>
    </row>
    <row r="1776" spans="1:2" x14ac:dyDescent="0.35">
      <c r="A1776" s="1" t="s">
        <v>645</v>
      </c>
      <c r="B1776" s="138">
        <v>59.46</v>
      </c>
    </row>
    <row r="1777" spans="1:2" x14ac:dyDescent="0.35">
      <c r="A1777" s="1" t="s">
        <v>646</v>
      </c>
      <c r="B1777" s="138">
        <v>59.82</v>
      </c>
    </row>
    <row r="1778" spans="1:2" x14ac:dyDescent="0.35">
      <c r="A1778" s="1" t="s">
        <v>647</v>
      </c>
      <c r="B1778" s="138">
        <v>59.86</v>
      </c>
    </row>
    <row r="1779" spans="1:2" x14ac:dyDescent="0.35">
      <c r="A1779" s="1" t="s">
        <v>648</v>
      </c>
      <c r="B1779" s="138">
        <v>59.39</v>
      </c>
    </row>
    <row r="1780" spans="1:2" x14ac:dyDescent="0.35">
      <c r="A1780" s="1" t="s">
        <v>649</v>
      </c>
      <c r="B1780" s="138">
        <v>60.63</v>
      </c>
    </row>
    <row r="1781" spans="1:2" x14ac:dyDescent="0.35">
      <c r="A1781" s="1" t="s">
        <v>650</v>
      </c>
      <c r="B1781" s="138">
        <v>60.41</v>
      </c>
    </row>
    <row r="1782" spans="1:2" x14ac:dyDescent="0.35">
      <c r="A1782" s="1" t="s">
        <v>651</v>
      </c>
      <c r="B1782" s="138">
        <v>63.16</v>
      </c>
    </row>
    <row r="1783" spans="1:2" x14ac:dyDescent="0.35">
      <c r="A1783" s="1" t="s">
        <v>652</v>
      </c>
      <c r="B1783" s="138">
        <v>63.7</v>
      </c>
    </row>
    <row r="1784" spans="1:2" x14ac:dyDescent="0.35">
      <c r="A1784" s="1" t="s">
        <v>653</v>
      </c>
      <c r="B1784" s="138">
        <v>63.27</v>
      </c>
    </row>
    <row r="1785" spans="1:2" x14ac:dyDescent="0.35">
      <c r="A1785" s="1" t="s">
        <v>654</v>
      </c>
      <c r="B1785" s="138">
        <v>65.930000000000007</v>
      </c>
    </row>
    <row r="1786" spans="1:2" x14ac:dyDescent="0.35">
      <c r="A1786" s="1" t="s">
        <v>655</v>
      </c>
      <c r="B1786" s="138">
        <v>67.55</v>
      </c>
    </row>
    <row r="1787" spans="1:2" x14ac:dyDescent="0.35">
      <c r="A1787" s="1" t="s">
        <v>656</v>
      </c>
      <c r="B1787" s="138">
        <v>67.16</v>
      </c>
    </row>
    <row r="1788" spans="1:2" x14ac:dyDescent="0.35">
      <c r="A1788" s="1" t="s">
        <v>657</v>
      </c>
      <c r="B1788" s="138">
        <v>69.099999999999895</v>
      </c>
    </row>
    <row r="1789" spans="1:2" x14ac:dyDescent="0.35">
      <c r="A1789" s="1" t="s">
        <v>658</v>
      </c>
      <c r="B1789" s="138">
        <v>69.36</v>
      </c>
    </row>
    <row r="1790" spans="1:2" x14ac:dyDescent="0.35">
      <c r="A1790" s="1" t="s">
        <v>659</v>
      </c>
      <c r="B1790" s="138">
        <v>69.91</v>
      </c>
    </row>
    <row r="1791" spans="1:2" x14ac:dyDescent="0.35">
      <c r="A1791" s="1" t="s">
        <v>660</v>
      </c>
      <c r="B1791" s="138">
        <v>69.17</v>
      </c>
    </row>
    <row r="1792" spans="1:2" x14ac:dyDescent="0.35">
      <c r="A1792" s="1" t="s">
        <v>661</v>
      </c>
      <c r="B1792" s="138">
        <v>72.91</v>
      </c>
    </row>
    <row r="1793" spans="1:2" x14ac:dyDescent="0.35">
      <c r="A1793" s="1" t="s">
        <v>662</v>
      </c>
      <c r="B1793" s="138">
        <v>74.459999999999894</v>
      </c>
    </row>
    <row r="1794" spans="1:2" x14ac:dyDescent="0.35">
      <c r="A1794" s="1" t="s">
        <v>663</v>
      </c>
      <c r="B1794" s="138">
        <v>72.78</v>
      </c>
    </row>
    <row r="1795" spans="1:2" x14ac:dyDescent="0.35">
      <c r="A1795" s="1" t="s">
        <v>664</v>
      </c>
      <c r="B1795" s="138">
        <v>74.209999999999894</v>
      </c>
    </row>
    <row r="1796" spans="1:2" x14ac:dyDescent="0.35">
      <c r="A1796" s="1" t="s">
        <v>665</v>
      </c>
      <c r="B1796" s="138">
        <v>75.37</v>
      </c>
    </row>
    <row r="1797" spans="1:2" x14ac:dyDescent="0.35">
      <c r="A1797" s="1" t="s">
        <v>666</v>
      </c>
      <c r="B1797" s="138">
        <v>76.81</v>
      </c>
    </row>
    <row r="1798" spans="1:2" x14ac:dyDescent="0.35">
      <c r="A1798" s="1" t="s">
        <v>667</v>
      </c>
      <c r="B1798" s="138">
        <v>79.86</v>
      </c>
    </row>
    <row r="1799" spans="1:2" x14ac:dyDescent="0.35">
      <c r="A1799" s="1" t="s">
        <v>668</v>
      </c>
      <c r="B1799" s="138">
        <v>78.25</v>
      </c>
    </row>
    <row r="1800" spans="1:2" x14ac:dyDescent="0.35">
      <c r="A1800" s="1" t="s">
        <v>669</v>
      </c>
      <c r="B1800" s="138">
        <v>81.25</v>
      </c>
    </row>
    <row r="1801" spans="1:2" x14ac:dyDescent="0.35">
      <c r="A1801" s="1" t="s">
        <v>670</v>
      </c>
      <c r="B1801" s="138">
        <v>84.91</v>
      </c>
    </row>
    <row r="1802" spans="1:2" x14ac:dyDescent="0.35">
      <c r="A1802" s="1" t="s">
        <v>671</v>
      </c>
      <c r="B1802" s="138">
        <v>88.88</v>
      </c>
    </row>
    <row r="1803" spans="1:2" x14ac:dyDescent="0.35">
      <c r="A1803" s="1" t="s">
        <v>672</v>
      </c>
      <c r="B1803" s="138">
        <v>80.2</v>
      </c>
    </row>
    <row r="1804" spans="1:2" x14ac:dyDescent="0.35">
      <c r="A1804" s="1" t="s">
        <v>673</v>
      </c>
      <c r="B1804" s="138">
        <v>83.73</v>
      </c>
    </row>
    <row r="1805" spans="1:2" x14ac:dyDescent="0.35">
      <c r="A1805" s="1" t="s">
        <v>674</v>
      </c>
      <c r="B1805" s="138">
        <v>82.12</v>
      </c>
    </row>
    <row r="1806" spans="1:2" x14ac:dyDescent="0.35">
      <c r="A1806" s="1" t="s">
        <v>675</v>
      </c>
      <c r="B1806" s="138">
        <v>79.48</v>
      </c>
    </row>
    <row r="1807" spans="1:2" x14ac:dyDescent="0.35">
      <c r="A1807" s="1" t="s">
        <v>676</v>
      </c>
      <c r="B1807" s="138">
        <v>80.5</v>
      </c>
    </row>
    <row r="1808" spans="1:2" x14ac:dyDescent="0.35">
      <c r="A1808" s="1" t="s">
        <v>677</v>
      </c>
      <c r="B1808" s="138">
        <v>84.77</v>
      </c>
    </row>
    <row r="1809" spans="1:2" x14ac:dyDescent="0.35">
      <c r="A1809" s="1" t="s">
        <v>678</v>
      </c>
      <c r="B1809" s="138">
        <v>73.28</v>
      </c>
    </row>
    <row r="1810" spans="1:2" x14ac:dyDescent="0.35">
      <c r="A1810" s="1" t="s">
        <v>679</v>
      </c>
      <c r="B1810" s="138">
        <v>79.38</v>
      </c>
    </row>
    <row r="1811" spans="1:2" x14ac:dyDescent="0.35">
      <c r="A1811" s="1" t="s">
        <v>680</v>
      </c>
      <c r="B1811" s="138">
        <v>80.94</v>
      </c>
    </row>
    <row r="1812" spans="1:2" x14ac:dyDescent="0.35">
      <c r="A1812" s="1" t="s">
        <v>681</v>
      </c>
      <c r="B1812" s="138">
        <v>76.83</v>
      </c>
    </row>
    <row r="1813" spans="1:2" x14ac:dyDescent="0.35">
      <c r="A1813" s="1" t="s">
        <v>682</v>
      </c>
      <c r="B1813" s="138">
        <v>74.459999999999894</v>
      </c>
    </row>
    <row r="1814" spans="1:2" x14ac:dyDescent="0.35">
      <c r="A1814" s="1" t="s">
        <v>683</v>
      </c>
      <c r="B1814" s="138">
        <v>76.31</v>
      </c>
    </row>
    <row r="1815" spans="1:2" x14ac:dyDescent="0.35">
      <c r="A1815" s="1" t="s">
        <v>684</v>
      </c>
      <c r="B1815" s="138">
        <v>76.92</v>
      </c>
    </row>
    <row r="1816" spans="1:2" x14ac:dyDescent="0.35">
      <c r="A1816" s="1" t="s">
        <v>685</v>
      </c>
      <c r="B1816" s="138">
        <v>79.290000000000006</v>
      </c>
    </row>
    <row r="1817" spans="1:2" x14ac:dyDescent="0.35">
      <c r="A1817" s="1" t="s">
        <v>686</v>
      </c>
      <c r="B1817" s="138">
        <v>80.36</v>
      </c>
    </row>
    <row r="1818" spans="1:2" x14ac:dyDescent="0.35">
      <c r="A1818" s="1" t="s">
        <v>687</v>
      </c>
      <c r="B1818" s="138">
        <v>80.16</v>
      </c>
    </row>
    <row r="1819" spans="1:2" x14ac:dyDescent="0.35">
      <c r="A1819" s="1" t="s">
        <v>688</v>
      </c>
      <c r="B1819" s="138">
        <v>80.650000000000006</v>
      </c>
    </row>
    <row r="1820" spans="1:2" x14ac:dyDescent="0.35">
      <c r="A1820" s="1" t="s">
        <v>689</v>
      </c>
      <c r="B1820" s="138">
        <v>84.01</v>
      </c>
    </row>
    <row r="1821" spans="1:2" x14ac:dyDescent="0.35">
      <c r="A1821" s="1" t="s">
        <v>690</v>
      </c>
      <c r="B1821" s="138">
        <v>84.91</v>
      </c>
    </row>
    <row r="1822" spans="1:2" x14ac:dyDescent="0.35">
      <c r="A1822" s="1" t="s">
        <v>691</v>
      </c>
      <c r="B1822" s="138">
        <v>87.58</v>
      </c>
    </row>
    <row r="1823" spans="1:2" x14ac:dyDescent="0.35">
      <c r="A1823" s="1" t="s">
        <v>692</v>
      </c>
      <c r="B1823" s="138">
        <v>86.739999999999895</v>
      </c>
    </row>
    <row r="1824" spans="1:2" x14ac:dyDescent="0.35">
      <c r="A1824" s="1" t="s">
        <v>693</v>
      </c>
      <c r="B1824" s="138">
        <v>85.42</v>
      </c>
    </row>
    <row r="1825" spans="1:2" x14ac:dyDescent="0.35">
      <c r="A1825" s="1" t="s">
        <v>694</v>
      </c>
      <c r="B1825" s="138">
        <v>80.09</v>
      </c>
    </row>
    <row r="1826" spans="1:2" x14ac:dyDescent="0.35">
      <c r="A1826" s="1" t="s">
        <v>695</v>
      </c>
      <c r="B1826" s="138">
        <v>81.3</v>
      </c>
    </row>
    <row r="1827" spans="1:2" x14ac:dyDescent="0.35">
      <c r="A1827" s="1" t="s">
        <v>696</v>
      </c>
      <c r="B1827" s="138">
        <v>80.010000000000005</v>
      </c>
    </row>
    <row r="1828" spans="1:2" x14ac:dyDescent="0.35">
      <c r="A1828" s="1" t="s">
        <v>697</v>
      </c>
      <c r="B1828" s="138">
        <v>80.56</v>
      </c>
    </row>
    <row r="1829" spans="1:2" x14ac:dyDescent="0.35">
      <c r="A1829" s="1" t="s">
        <v>698</v>
      </c>
      <c r="B1829" s="138">
        <v>82.08</v>
      </c>
    </row>
    <row r="1830" spans="1:2" x14ac:dyDescent="0.35">
      <c r="A1830" s="1" t="s">
        <v>699</v>
      </c>
      <c r="B1830" s="138">
        <v>80.58</v>
      </c>
    </row>
    <row r="1831" spans="1:2" x14ac:dyDescent="0.35">
      <c r="A1831" s="1" t="s">
        <v>700</v>
      </c>
      <c r="B1831" s="138">
        <v>82.67</v>
      </c>
    </row>
    <row r="1832" spans="1:2" x14ac:dyDescent="0.35">
      <c r="A1832" s="1" t="s">
        <v>701</v>
      </c>
      <c r="B1832" s="138">
        <v>82.09</v>
      </c>
    </row>
    <row r="1833" spans="1:2" x14ac:dyDescent="0.35">
      <c r="A1833" s="1" t="s">
        <v>702</v>
      </c>
      <c r="B1833" s="138">
        <v>85.59</v>
      </c>
    </row>
    <row r="1834" spans="1:2" x14ac:dyDescent="0.35">
      <c r="A1834" s="1" t="s">
        <v>703</v>
      </c>
      <c r="B1834" s="138">
        <v>84.47</v>
      </c>
    </row>
    <row r="1835" spans="1:2" x14ac:dyDescent="0.35">
      <c r="A1835" s="1" t="s">
        <v>704</v>
      </c>
      <c r="B1835" s="138">
        <v>84.02</v>
      </c>
    </row>
    <row r="1836" spans="1:2" x14ac:dyDescent="0.35">
      <c r="A1836" s="1" t="s">
        <v>705</v>
      </c>
      <c r="B1836" s="138">
        <v>87.45</v>
      </c>
    </row>
    <row r="1837" spans="1:2" x14ac:dyDescent="0.35">
      <c r="A1837" s="1" t="s">
        <v>706</v>
      </c>
      <c r="B1837" s="138">
        <v>88.66</v>
      </c>
    </row>
    <row r="1838" spans="1:2" x14ac:dyDescent="0.35">
      <c r="A1838" s="1" t="s">
        <v>707</v>
      </c>
      <c r="B1838" s="138">
        <v>89.76</v>
      </c>
    </row>
    <row r="1839" spans="1:2" x14ac:dyDescent="0.35">
      <c r="A1839" s="1" t="s">
        <v>708</v>
      </c>
      <c r="B1839" s="138">
        <v>89.22</v>
      </c>
    </row>
    <row r="1840" spans="1:2" x14ac:dyDescent="0.35">
      <c r="A1840" s="1" t="s">
        <v>709</v>
      </c>
      <c r="B1840" s="138">
        <v>89.239999999999895</v>
      </c>
    </row>
    <row r="1841" spans="1:2" x14ac:dyDescent="0.35">
      <c r="A1841" s="1" t="s">
        <v>710</v>
      </c>
      <c r="B1841" s="138">
        <v>89.52</v>
      </c>
    </row>
    <row r="1842" spans="1:2" x14ac:dyDescent="0.35">
      <c r="A1842" s="1" t="s">
        <v>711</v>
      </c>
      <c r="B1842" s="138">
        <v>94.209999999999894</v>
      </c>
    </row>
    <row r="1843" spans="1:2" x14ac:dyDescent="0.35">
      <c r="A1843" s="1" t="s">
        <v>712</v>
      </c>
      <c r="B1843" s="138">
        <v>94.81</v>
      </c>
    </row>
    <row r="1844" spans="1:2" x14ac:dyDescent="0.35">
      <c r="A1844" s="1" t="s">
        <v>713</v>
      </c>
      <c r="B1844" s="138">
        <v>96.45</v>
      </c>
    </row>
    <row r="1845" spans="1:2" x14ac:dyDescent="0.35">
      <c r="A1845" s="1" t="s">
        <v>714</v>
      </c>
      <c r="B1845" s="138">
        <v>96.7</v>
      </c>
    </row>
    <row r="1846" spans="1:2" x14ac:dyDescent="0.35">
      <c r="A1846" s="1" t="s">
        <v>715</v>
      </c>
      <c r="B1846" s="138">
        <v>96.93</v>
      </c>
    </row>
    <row r="1847" spans="1:2" x14ac:dyDescent="0.35">
      <c r="A1847" s="1" t="s">
        <v>716</v>
      </c>
      <c r="B1847" s="138">
        <v>90.79</v>
      </c>
    </row>
    <row r="1848" spans="1:2" x14ac:dyDescent="0.35">
      <c r="A1848" s="1" t="s">
        <v>717</v>
      </c>
      <c r="B1848" s="138">
        <v>90.78</v>
      </c>
    </row>
    <row r="1849" spans="1:2" x14ac:dyDescent="0.35">
      <c r="A1849" s="1" t="s">
        <v>718</v>
      </c>
      <c r="B1849" s="138">
        <v>92.87</v>
      </c>
    </row>
    <row r="1850" spans="1:2" x14ac:dyDescent="0.35">
      <c r="A1850" s="1" t="s">
        <v>719</v>
      </c>
      <c r="B1850" s="138">
        <v>91.76</v>
      </c>
    </row>
    <row r="1851" spans="1:2" x14ac:dyDescent="0.35">
      <c r="A1851" s="1" t="s">
        <v>720</v>
      </c>
      <c r="B1851" s="138">
        <v>91.14</v>
      </c>
    </row>
    <row r="1852" spans="1:2" x14ac:dyDescent="0.35">
      <c r="A1852" s="1" t="s">
        <v>721</v>
      </c>
      <c r="B1852" s="138">
        <v>89.86</v>
      </c>
    </row>
    <row r="1853" spans="1:2" x14ac:dyDescent="0.35">
      <c r="A1853" s="1" t="s">
        <v>722</v>
      </c>
      <c r="B1853" s="138">
        <v>86.44</v>
      </c>
    </row>
    <row r="1854" spans="1:2" x14ac:dyDescent="0.35">
      <c r="A1854" s="1" t="s">
        <v>723</v>
      </c>
      <c r="B1854" s="138">
        <v>89.47</v>
      </c>
    </row>
    <row r="1855" spans="1:2" x14ac:dyDescent="0.35">
      <c r="A1855" s="1" t="s">
        <v>724</v>
      </c>
      <c r="B1855" s="138">
        <v>89.68</v>
      </c>
    </row>
    <row r="1856" spans="1:2" x14ac:dyDescent="0.35">
      <c r="A1856" s="1" t="s">
        <v>725</v>
      </c>
      <c r="B1856" s="138">
        <v>89.77</v>
      </c>
    </row>
    <row r="1857" spans="1:2" x14ac:dyDescent="0.35">
      <c r="A1857" s="1" t="s">
        <v>726</v>
      </c>
      <c r="B1857" s="138">
        <v>95.069999999999894</v>
      </c>
    </row>
    <row r="1858" spans="1:2" x14ac:dyDescent="0.35">
      <c r="A1858" s="1" t="s">
        <v>727</v>
      </c>
      <c r="B1858" s="138">
        <v>87.03</v>
      </c>
    </row>
    <row r="1859" spans="1:2" x14ac:dyDescent="0.35">
      <c r="A1859" s="1" t="s">
        <v>728</v>
      </c>
      <c r="B1859" s="138">
        <v>88.14</v>
      </c>
    </row>
    <row r="1860" spans="1:2" x14ac:dyDescent="0.35">
      <c r="A1860" s="1" t="s">
        <v>729</v>
      </c>
      <c r="B1860" s="138">
        <v>82.209999999999894</v>
      </c>
    </row>
    <row r="1861" spans="1:2" x14ac:dyDescent="0.35">
      <c r="A1861" s="1" t="s">
        <v>730</v>
      </c>
      <c r="B1861" s="138">
        <v>68.849999999999895</v>
      </c>
    </row>
    <row r="1862" spans="1:2" x14ac:dyDescent="0.35">
      <c r="A1862" s="1" t="s">
        <v>731</v>
      </c>
      <c r="B1862" s="138">
        <v>68.489999999999895</v>
      </c>
    </row>
    <row r="1863" spans="1:2" x14ac:dyDescent="0.35">
      <c r="A1863" s="1" t="s">
        <v>732</v>
      </c>
      <c r="B1863" s="138">
        <v>67.349999999999895</v>
      </c>
    </row>
    <row r="1864" spans="1:2" x14ac:dyDescent="0.35">
      <c r="A1864" s="1" t="s">
        <v>733</v>
      </c>
      <c r="B1864" s="138">
        <v>65.099999999999895</v>
      </c>
    </row>
    <row r="1865" spans="1:2" x14ac:dyDescent="0.35">
      <c r="A1865" s="1" t="s">
        <v>734</v>
      </c>
      <c r="B1865" s="138">
        <v>58.3</v>
      </c>
    </row>
    <row r="1866" spans="1:2" x14ac:dyDescent="0.35">
      <c r="A1866" s="1" t="s">
        <v>735</v>
      </c>
      <c r="B1866" s="138">
        <v>68.510000000000005</v>
      </c>
    </row>
    <row r="1867" spans="1:2" x14ac:dyDescent="0.35">
      <c r="A1867" s="1" t="s">
        <v>736</v>
      </c>
      <c r="B1867" s="138">
        <v>73.180000000000007</v>
      </c>
    </row>
    <row r="1868" spans="1:2" x14ac:dyDescent="0.35">
      <c r="A1868" s="1" t="s">
        <v>737</v>
      </c>
      <c r="B1868" s="138">
        <v>76.41</v>
      </c>
    </row>
    <row r="1869" spans="1:2" x14ac:dyDescent="0.35">
      <c r="A1869" s="1" t="s">
        <v>738</v>
      </c>
      <c r="B1869" s="138">
        <v>76.760000000000005</v>
      </c>
    </row>
    <row r="1870" spans="1:2" x14ac:dyDescent="0.35">
      <c r="A1870" s="1" t="s">
        <v>739</v>
      </c>
      <c r="B1870" s="138">
        <v>78.28</v>
      </c>
    </row>
    <row r="1871" spans="1:2" x14ac:dyDescent="0.35">
      <c r="A1871" s="1" t="s">
        <v>740</v>
      </c>
      <c r="B1871" s="138">
        <v>77.430000000000007</v>
      </c>
    </row>
    <row r="1872" spans="1:2" x14ac:dyDescent="0.35">
      <c r="A1872" s="1" t="s">
        <v>741</v>
      </c>
      <c r="B1872" s="138">
        <v>78.16</v>
      </c>
    </row>
    <row r="1873" spans="1:2" x14ac:dyDescent="0.35">
      <c r="A1873" s="1" t="s">
        <v>742</v>
      </c>
      <c r="B1873" s="138">
        <v>79.89</v>
      </c>
    </row>
    <row r="1874" spans="1:2" x14ac:dyDescent="0.35">
      <c r="A1874" s="1" t="s">
        <v>743</v>
      </c>
      <c r="B1874" s="138">
        <v>78.89</v>
      </c>
    </row>
    <row r="1875" spans="1:2" x14ac:dyDescent="0.35">
      <c r="A1875" s="1" t="s">
        <v>744</v>
      </c>
      <c r="B1875" s="138">
        <v>78.39</v>
      </c>
    </row>
    <row r="1876" spans="1:2" x14ac:dyDescent="0.35">
      <c r="A1876" s="1" t="s">
        <v>745</v>
      </c>
      <c r="B1876" s="138">
        <v>80.67</v>
      </c>
    </row>
    <row r="1877" spans="1:2" x14ac:dyDescent="0.35">
      <c r="A1877" s="1" t="s">
        <v>746</v>
      </c>
      <c r="B1877" s="138">
        <v>76.599999999999895</v>
      </c>
    </row>
    <row r="1878" spans="1:2" x14ac:dyDescent="0.35">
      <c r="A1878" s="1" t="s">
        <v>747</v>
      </c>
      <c r="B1878" s="138">
        <v>78.239999999999895</v>
      </c>
    </row>
    <row r="1879" spans="1:2" x14ac:dyDescent="0.35">
      <c r="A1879" s="1" t="s">
        <v>748</v>
      </c>
      <c r="B1879" s="138">
        <v>78.599999999999895</v>
      </c>
    </row>
    <row r="1880" spans="1:2" x14ac:dyDescent="0.35">
      <c r="A1880" s="1" t="s">
        <v>749</v>
      </c>
      <c r="B1880" s="138">
        <v>80.81</v>
      </c>
    </row>
    <row r="1881" spans="1:2" x14ac:dyDescent="0.35">
      <c r="A1881" s="1" t="s">
        <v>750</v>
      </c>
      <c r="B1881" s="138">
        <v>81.7</v>
      </c>
    </row>
    <row r="1882" spans="1:2" x14ac:dyDescent="0.35">
      <c r="A1882" s="1" t="s">
        <v>751</v>
      </c>
      <c r="B1882" s="138">
        <v>78.31</v>
      </c>
    </row>
    <row r="1883" spans="1:2" x14ac:dyDescent="0.35">
      <c r="A1883" s="1" t="s">
        <v>752</v>
      </c>
      <c r="B1883" s="138">
        <v>76.48</v>
      </c>
    </row>
    <row r="1884" spans="1:2" x14ac:dyDescent="0.35">
      <c r="A1884" s="1" t="s">
        <v>753</v>
      </c>
      <c r="B1884" s="138">
        <v>78.489999999999895</v>
      </c>
    </row>
    <row r="1885" spans="1:2" x14ac:dyDescent="0.35">
      <c r="A1885" s="1" t="s">
        <v>754</v>
      </c>
      <c r="B1885" s="138">
        <v>78.5</v>
      </c>
    </row>
    <row r="1886" spans="1:2" x14ac:dyDescent="0.35">
      <c r="A1886" s="1" t="s">
        <v>755</v>
      </c>
      <c r="B1886" s="138">
        <v>78.05</v>
      </c>
    </row>
    <row r="1887" spans="1:2" x14ac:dyDescent="0.35">
      <c r="A1887" s="1" t="s">
        <v>756</v>
      </c>
      <c r="B1887" s="138">
        <v>77.180000000000007</v>
      </c>
    </row>
    <row r="1888" spans="1:2" x14ac:dyDescent="0.35">
      <c r="A1888" s="1" t="s">
        <v>757</v>
      </c>
      <c r="B1888" s="138">
        <v>79.94</v>
      </c>
    </row>
    <row r="1889" spans="1:2" x14ac:dyDescent="0.35">
      <c r="A1889" s="1" t="s">
        <v>758</v>
      </c>
      <c r="B1889" s="138">
        <v>80.09</v>
      </c>
    </row>
    <row r="1890" spans="1:2" x14ac:dyDescent="0.35">
      <c r="A1890" s="1" t="s">
        <v>759</v>
      </c>
      <c r="B1890" s="138">
        <v>77.95</v>
      </c>
    </row>
    <row r="1891" spans="1:2" x14ac:dyDescent="0.35">
      <c r="A1891" s="1" t="s">
        <v>760</v>
      </c>
      <c r="B1891" s="138">
        <v>79.010000000000005</v>
      </c>
    </row>
    <row r="1892" spans="1:2" x14ac:dyDescent="0.35">
      <c r="A1892" s="1" t="s">
        <v>761</v>
      </c>
      <c r="B1892" s="138">
        <v>77.44</v>
      </c>
    </row>
    <row r="1893" spans="1:2" x14ac:dyDescent="0.35">
      <c r="A1893" s="1" t="s">
        <v>762</v>
      </c>
      <c r="B1893" s="138">
        <v>79.97</v>
      </c>
    </row>
    <row r="1894" spans="1:2" x14ac:dyDescent="0.35">
      <c r="A1894" s="1" t="s">
        <v>763</v>
      </c>
      <c r="B1894" s="138">
        <v>79.97</v>
      </c>
    </row>
    <row r="1895" spans="1:2" x14ac:dyDescent="0.35">
      <c r="A1895" s="1" t="s">
        <v>764</v>
      </c>
      <c r="B1895" s="138">
        <v>80.2</v>
      </c>
    </row>
    <row r="1896" spans="1:2" x14ac:dyDescent="0.35">
      <c r="A1896" s="1" t="s">
        <v>765</v>
      </c>
      <c r="B1896" s="138">
        <v>87.819999999999894</v>
      </c>
    </row>
    <row r="1897" spans="1:2" x14ac:dyDescent="0.35">
      <c r="A1897" s="1" t="s">
        <v>766</v>
      </c>
      <c r="B1897" s="138">
        <v>86.44</v>
      </c>
    </row>
    <row r="1898" spans="1:2" x14ac:dyDescent="0.35">
      <c r="A1898" s="1" t="s">
        <v>767</v>
      </c>
      <c r="B1898" s="138">
        <v>88.989999999999895</v>
      </c>
    </row>
    <row r="1899" spans="1:2" x14ac:dyDescent="0.35">
      <c r="A1899" s="1" t="s">
        <v>768</v>
      </c>
      <c r="B1899" s="138">
        <v>83.459999999999894</v>
      </c>
    </row>
    <row r="1900" spans="1:2" x14ac:dyDescent="0.35">
      <c r="A1900" s="1" t="s">
        <v>769</v>
      </c>
      <c r="B1900" s="138">
        <v>82.709999999999894</v>
      </c>
    </row>
    <row r="1901" spans="1:2" x14ac:dyDescent="0.35">
      <c r="A1901" s="1" t="s">
        <v>770</v>
      </c>
      <c r="B1901" s="138">
        <v>81.010000000000005</v>
      </c>
    </row>
    <row r="1902" spans="1:2" x14ac:dyDescent="0.35">
      <c r="A1902" s="1" t="s">
        <v>771</v>
      </c>
      <c r="B1902" s="138">
        <v>82.68</v>
      </c>
    </row>
    <row r="1903" spans="1:2" x14ac:dyDescent="0.35">
      <c r="A1903" s="1" t="s">
        <v>772</v>
      </c>
      <c r="B1903" s="138">
        <v>84.45</v>
      </c>
    </row>
    <row r="1904" spans="1:2" x14ac:dyDescent="0.35">
      <c r="A1904" s="1" t="s">
        <v>773</v>
      </c>
      <c r="B1904" s="138">
        <v>83.04</v>
      </c>
    </row>
    <row r="1905" spans="1:2" x14ac:dyDescent="0.35">
      <c r="A1905" s="1" t="s">
        <v>774</v>
      </c>
      <c r="B1905" s="138">
        <v>88.19</v>
      </c>
    </row>
    <row r="1906" spans="1:2" x14ac:dyDescent="0.35">
      <c r="A1906" s="1" t="s">
        <v>775</v>
      </c>
      <c r="B1906" s="138">
        <v>88.31</v>
      </c>
    </row>
    <row r="1907" spans="1:2" x14ac:dyDescent="0.35">
      <c r="A1907" s="1" t="s">
        <v>776</v>
      </c>
      <c r="B1907" s="138">
        <v>88.91</v>
      </c>
    </row>
    <row r="1908" spans="1:2" x14ac:dyDescent="0.35">
      <c r="A1908" s="1" t="s">
        <v>777</v>
      </c>
      <c r="B1908" s="138">
        <v>91.54</v>
      </c>
    </row>
    <row r="1909" spans="1:2" x14ac:dyDescent="0.35">
      <c r="A1909" s="1" t="s">
        <v>778</v>
      </c>
      <c r="B1909" s="138">
        <v>87.02</v>
      </c>
    </row>
    <row r="1910" spans="1:2" x14ac:dyDescent="0.35">
      <c r="A1910" s="1" t="s">
        <v>779</v>
      </c>
      <c r="B1910" s="138">
        <v>87.34</v>
      </c>
    </row>
    <row r="1911" spans="1:2" x14ac:dyDescent="0.35">
      <c r="A1911" s="1" t="s">
        <v>780</v>
      </c>
      <c r="B1911" s="138">
        <v>88.83</v>
      </c>
    </row>
    <row r="1912" spans="1:2" x14ac:dyDescent="0.35">
      <c r="A1912" s="1" t="s">
        <v>781</v>
      </c>
      <c r="B1912" s="138">
        <v>88.26</v>
      </c>
    </row>
    <row r="1913" spans="1:2" x14ac:dyDescent="0.35">
      <c r="A1913" s="1" t="s">
        <v>782</v>
      </c>
      <c r="B1913" s="138">
        <v>88.48</v>
      </c>
    </row>
    <row r="1914" spans="1:2" x14ac:dyDescent="0.35">
      <c r="A1914" s="1" t="s">
        <v>783</v>
      </c>
      <c r="B1914" s="138">
        <v>89.56</v>
      </c>
    </row>
    <row r="1915" spans="1:2" x14ac:dyDescent="0.35">
      <c r="A1915" s="1" t="s">
        <v>784</v>
      </c>
      <c r="B1915" s="138">
        <v>91.72</v>
      </c>
    </row>
    <row r="1916" spans="1:2" x14ac:dyDescent="0.35">
      <c r="A1916" s="1" t="s">
        <v>785</v>
      </c>
      <c r="B1916" s="138">
        <v>84.64</v>
      </c>
    </row>
    <row r="1917" spans="1:2" x14ac:dyDescent="0.35">
      <c r="A1917" s="1" t="s">
        <v>786</v>
      </c>
      <c r="B1917" s="138">
        <v>83.18</v>
      </c>
    </row>
    <row r="1918" spans="1:2" x14ac:dyDescent="0.35">
      <c r="A1918" s="1" t="s">
        <v>787</v>
      </c>
      <c r="B1918" s="138">
        <v>80.39</v>
      </c>
    </row>
    <row r="1919" spans="1:2" x14ac:dyDescent="0.35">
      <c r="A1919" s="1" t="s">
        <v>788</v>
      </c>
      <c r="B1919" s="138">
        <v>78.150000000000006</v>
      </c>
    </row>
    <row r="1920" spans="1:2" x14ac:dyDescent="0.35">
      <c r="A1920" s="1" t="s">
        <v>789</v>
      </c>
      <c r="B1920" s="138">
        <v>81.319999999999894</v>
      </c>
    </row>
    <row r="1921" spans="1:2" x14ac:dyDescent="0.35">
      <c r="A1921" s="1" t="s">
        <v>790</v>
      </c>
      <c r="B1921" s="138">
        <v>81.400000000000006</v>
      </c>
    </row>
    <row r="1922" spans="1:2" x14ac:dyDescent="0.35">
      <c r="A1922" s="1" t="s">
        <v>791</v>
      </c>
      <c r="B1922" s="138">
        <v>84.76</v>
      </c>
    </row>
    <row r="1923" spans="1:2" x14ac:dyDescent="0.35">
      <c r="A1923" s="1" t="s">
        <v>792</v>
      </c>
      <c r="B1923" s="138">
        <v>84.2</v>
      </c>
    </row>
    <row r="1924" spans="1:2" x14ac:dyDescent="0.35">
      <c r="A1924" s="1" t="s">
        <v>793</v>
      </c>
      <c r="B1924" s="138">
        <v>83.97</v>
      </c>
    </row>
    <row r="1925" spans="1:2" x14ac:dyDescent="0.35">
      <c r="A1925" s="1" t="s">
        <v>794</v>
      </c>
      <c r="B1925" s="138">
        <v>84.02</v>
      </c>
    </row>
    <row r="1926" spans="1:2" x14ac:dyDescent="0.35">
      <c r="A1926" s="1" t="s">
        <v>795</v>
      </c>
      <c r="B1926" s="138">
        <v>86.08</v>
      </c>
    </row>
    <row r="1927" spans="1:2" x14ac:dyDescent="0.35">
      <c r="A1927" s="1" t="s">
        <v>796</v>
      </c>
      <c r="B1927" s="138">
        <v>86.34</v>
      </c>
    </row>
    <row r="1928" spans="1:2" x14ac:dyDescent="0.35">
      <c r="A1928" s="1" t="s">
        <v>797</v>
      </c>
      <c r="B1928" s="138">
        <v>86.87</v>
      </c>
    </row>
    <row r="1929" spans="1:2" x14ac:dyDescent="0.35">
      <c r="A1929" s="1" t="s">
        <v>798</v>
      </c>
      <c r="B1929" s="138">
        <v>81.430000000000007</v>
      </c>
    </row>
    <row r="1930" spans="1:2" x14ac:dyDescent="0.35">
      <c r="A1930" s="1" t="s">
        <v>799</v>
      </c>
      <c r="B1930" s="138">
        <v>81.31</v>
      </c>
    </row>
    <row r="1931" spans="1:2" x14ac:dyDescent="0.35">
      <c r="A1931" s="1" t="s">
        <v>800</v>
      </c>
      <c r="B1931" s="138">
        <v>79.81</v>
      </c>
    </row>
    <row r="1932" spans="1:2" x14ac:dyDescent="0.35">
      <c r="A1932" s="1" t="s">
        <v>801</v>
      </c>
      <c r="B1932" s="138">
        <v>81.010000000000005</v>
      </c>
    </row>
    <row r="1933" spans="1:2" x14ac:dyDescent="0.35">
      <c r="A1933" s="1" t="s">
        <v>802</v>
      </c>
      <c r="B1933" s="138">
        <v>81.86</v>
      </c>
    </row>
    <row r="1934" spans="1:2" x14ac:dyDescent="0.35">
      <c r="A1934" s="1" t="s">
        <v>803</v>
      </c>
      <c r="B1934" s="138">
        <v>81.540000000000006</v>
      </c>
    </row>
    <row r="1935" spans="1:2" x14ac:dyDescent="0.35">
      <c r="A1935" s="1" t="s">
        <v>804</v>
      </c>
      <c r="B1935" s="138">
        <v>84.15</v>
      </c>
    </row>
    <row r="1936" spans="1:2" x14ac:dyDescent="0.35">
      <c r="A1936" s="1" t="s">
        <v>805</v>
      </c>
      <c r="B1936" s="138">
        <v>86.2</v>
      </c>
    </row>
    <row r="1937" spans="1:2" x14ac:dyDescent="0.35">
      <c r="A1937" s="1" t="s">
        <v>806</v>
      </c>
      <c r="B1937" s="138">
        <v>83</v>
      </c>
    </row>
    <row r="1938" spans="1:2" x14ac:dyDescent="0.35">
      <c r="A1938" s="1" t="s">
        <v>807</v>
      </c>
      <c r="B1938" s="138">
        <v>82.37</v>
      </c>
    </row>
    <row r="1939" spans="1:2" x14ac:dyDescent="0.35">
      <c r="A1939" s="1" t="s">
        <v>808</v>
      </c>
      <c r="B1939" s="138">
        <v>84</v>
      </c>
    </row>
    <row r="1940" spans="1:2" x14ac:dyDescent="0.35">
      <c r="A1940" s="1" t="s">
        <v>809</v>
      </c>
      <c r="B1940" s="138">
        <v>84.73</v>
      </c>
    </row>
    <row r="1941" spans="1:2" x14ac:dyDescent="0.35">
      <c r="A1941" s="1" t="s">
        <v>810</v>
      </c>
      <c r="B1941" s="138">
        <v>81.88</v>
      </c>
    </row>
    <row r="1942" spans="1:2" x14ac:dyDescent="0.35">
      <c r="A1942" s="1" t="s">
        <v>811</v>
      </c>
      <c r="B1942" s="138">
        <v>84.13</v>
      </c>
    </row>
    <row r="1943" spans="1:2" x14ac:dyDescent="0.35">
      <c r="A1943" s="1" t="s">
        <v>812</v>
      </c>
      <c r="B1943" s="138">
        <v>83.43</v>
      </c>
    </row>
    <row r="1944" spans="1:2" x14ac:dyDescent="0.35">
      <c r="A1944" s="1" t="s">
        <v>813</v>
      </c>
      <c r="B1944" s="138">
        <v>85.05</v>
      </c>
    </row>
    <row r="1945" spans="1:2" x14ac:dyDescent="0.35">
      <c r="A1945" s="1" t="s">
        <v>814</v>
      </c>
      <c r="B1945" s="138">
        <v>87.4</v>
      </c>
    </row>
    <row r="1946" spans="1:2" x14ac:dyDescent="0.35">
      <c r="A1946" s="1" t="s">
        <v>815</v>
      </c>
      <c r="B1946" s="138">
        <v>88.349999999999895</v>
      </c>
    </row>
    <row r="1947" spans="1:2" x14ac:dyDescent="0.35">
      <c r="A1947" s="1" t="s">
        <v>816</v>
      </c>
      <c r="B1947" s="138">
        <v>90.16</v>
      </c>
    </row>
    <row r="1948" spans="1:2" x14ac:dyDescent="0.35">
      <c r="A1948" s="1" t="s">
        <v>817</v>
      </c>
      <c r="B1948" s="138">
        <v>85.58</v>
      </c>
    </row>
    <row r="1949" spans="1:2" x14ac:dyDescent="0.35">
      <c r="A1949" s="1" t="s">
        <v>818</v>
      </c>
      <c r="B1949" s="138">
        <v>84.55</v>
      </c>
    </row>
    <row r="1950" spans="1:2" x14ac:dyDescent="0.35">
      <c r="A1950" s="1" t="s">
        <v>819</v>
      </c>
      <c r="B1950" s="138">
        <v>83.19</v>
      </c>
    </row>
    <row r="1951" spans="1:2" x14ac:dyDescent="0.35">
      <c r="A1951" s="1" t="s">
        <v>820</v>
      </c>
      <c r="B1951" s="138">
        <v>83.22</v>
      </c>
    </row>
    <row r="1952" spans="1:2" x14ac:dyDescent="0.35">
      <c r="A1952" s="1" t="s">
        <v>821</v>
      </c>
      <c r="B1952" s="138">
        <v>84.92</v>
      </c>
    </row>
    <row r="1953" spans="1:2" x14ac:dyDescent="0.35">
      <c r="A1953" s="1" t="s">
        <v>822</v>
      </c>
      <c r="B1953" s="138">
        <v>82.79</v>
      </c>
    </row>
    <row r="1954" spans="1:2" x14ac:dyDescent="0.35">
      <c r="A1954" s="1" t="s">
        <v>823</v>
      </c>
      <c r="B1954" s="138">
        <v>84.36</v>
      </c>
    </row>
    <row r="1955" spans="1:2" x14ac:dyDescent="0.35">
      <c r="A1955" s="1" t="s">
        <v>824</v>
      </c>
      <c r="B1955" s="138">
        <v>85.65</v>
      </c>
    </row>
    <row r="1956" spans="1:2" x14ac:dyDescent="0.35">
      <c r="A1956" s="1" t="s">
        <v>825</v>
      </c>
      <c r="B1956" s="138">
        <v>83.86</v>
      </c>
    </row>
    <row r="1957" spans="1:2" x14ac:dyDescent="0.35">
      <c r="A1957" s="1" t="s">
        <v>826</v>
      </c>
      <c r="B1957" s="138">
        <v>83.97</v>
      </c>
    </row>
    <row r="1958" spans="1:2" x14ac:dyDescent="0.35">
      <c r="A1958" s="1" t="s">
        <v>827</v>
      </c>
      <c r="B1958" s="138">
        <v>85.38</v>
      </c>
    </row>
    <row r="1959" spans="1:2" x14ac:dyDescent="0.35">
      <c r="A1959" s="1" t="s">
        <v>828</v>
      </c>
      <c r="B1959" s="138">
        <v>84.94</v>
      </c>
    </row>
    <row r="1960" spans="1:2" x14ac:dyDescent="0.35">
      <c r="A1960" s="1" t="s">
        <v>829</v>
      </c>
      <c r="B1960" s="138">
        <v>83.65</v>
      </c>
    </row>
    <row r="1961" spans="1:2" x14ac:dyDescent="0.35">
      <c r="A1961" s="1" t="s">
        <v>830</v>
      </c>
      <c r="B1961" s="138">
        <v>78.84</v>
      </c>
    </row>
    <row r="1962" spans="1:2" x14ac:dyDescent="0.35">
      <c r="A1962" s="1" t="s">
        <v>831</v>
      </c>
      <c r="B1962" s="138">
        <v>78.11</v>
      </c>
    </row>
    <row r="1963" spans="1:2" x14ac:dyDescent="0.35">
      <c r="A1963" s="1" t="s">
        <v>832</v>
      </c>
      <c r="B1963" s="138">
        <v>76.3</v>
      </c>
    </row>
    <row r="1964" spans="1:2" x14ac:dyDescent="0.35">
      <c r="A1964" s="1" t="s">
        <v>833</v>
      </c>
      <c r="B1964" s="138">
        <v>76.37</v>
      </c>
    </row>
    <row r="1965" spans="1:2" x14ac:dyDescent="0.35">
      <c r="A1965" s="1" t="s">
        <v>834</v>
      </c>
      <c r="B1965" s="138">
        <v>76.680000000000007</v>
      </c>
    </row>
    <row r="1966" spans="1:2" x14ac:dyDescent="0.35">
      <c r="A1966" s="1" t="s">
        <v>835</v>
      </c>
      <c r="B1966" s="138">
        <v>76.14</v>
      </c>
    </row>
    <row r="1967" spans="1:2" x14ac:dyDescent="0.35">
      <c r="A1967" s="1" t="s">
        <v>836</v>
      </c>
      <c r="B1967" s="138">
        <v>78.959999999999894</v>
      </c>
    </row>
    <row r="1968" spans="1:2" x14ac:dyDescent="0.35">
      <c r="A1968" s="1" t="s">
        <v>837</v>
      </c>
      <c r="B1968" s="138">
        <v>78.55</v>
      </c>
    </row>
  </sheetData>
  <mergeCells count="1">
    <mergeCell ref="H17:I17"/>
  </mergeCells>
  <phoneticPr fontId="2" type="noConversion"/>
  <pageMargins left="0.7" right="0.7" top="0.75" bottom="0.75" header="0.3" footer="0.3"/>
  <pageSetup paperSize="9" orientation="portrait" r:id="rId1"/>
  <ignoredErrors>
    <ignoredError sqref="I24:I25 H16:AQ16"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73A18-7835-4559-A0B3-67F2E5B2E3CC}">
  <dimension ref="A1:E22"/>
  <sheetViews>
    <sheetView zoomScale="70" zoomScaleNormal="70" workbookViewId="0">
      <selection activeCell="J7" sqref="J7"/>
    </sheetView>
  </sheetViews>
  <sheetFormatPr defaultColWidth="9.1796875" defaultRowHeight="14.5" x14ac:dyDescent="0.35"/>
  <cols>
    <col min="1" max="1" width="25.26953125" style="2" bestFit="1" customWidth="1"/>
    <col min="2" max="2" width="30.453125" style="2" customWidth="1"/>
    <col min="3" max="3" width="21" style="2" bestFit="1" customWidth="1"/>
    <col min="4" max="4" width="17" style="2" bestFit="1" customWidth="1"/>
    <col min="5" max="5" width="16.26953125" style="2" customWidth="1"/>
    <col min="6" max="16384" width="9.1796875" style="2"/>
  </cols>
  <sheetData>
    <row r="1" spans="1:4" x14ac:dyDescent="0.35">
      <c r="A1" s="2" t="s">
        <v>2</v>
      </c>
      <c r="B1" s="2" t="s">
        <v>386</v>
      </c>
    </row>
    <row r="2" spans="1:4" x14ac:dyDescent="0.35">
      <c r="A2" s="2" t="s">
        <v>58</v>
      </c>
      <c r="B2" s="2" t="s">
        <v>107</v>
      </c>
    </row>
    <row r="3" spans="1:4" x14ac:dyDescent="0.35">
      <c r="A3" s="2" t="s">
        <v>5</v>
      </c>
      <c r="B3" s="2" t="s">
        <v>387</v>
      </c>
    </row>
    <row r="4" spans="1:4" x14ac:dyDescent="0.35">
      <c r="A4" s="2" t="s">
        <v>68</v>
      </c>
    </row>
    <row r="5" spans="1:4" x14ac:dyDescent="0.35">
      <c r="A5" s="2" t="s">
        <v>61</v>
      </c>
      <c r="B5" s="12" t="s">
        <v>70</v>
      </c>
      <c r="C5" s="2" t="s">
        <v>388</v>
      </c>
    </row>
    <row r="6" spans="1:4" x14ac:dyDescent="0.35">
      <c r="B6" s="20" t="s">
        <v>72</v>
      </c>
    </row>
    <row r="7" spans="1:4" x14ac:dyDescent="0.35">
      <c r="B7" s="21" t="s">
        <v>74</v>
      </c>
    </row>
    <row r="8" spans="1:4" x14ac:dyDescent="0.35">
      <c r="B8" s="8" t="s">
        <v>11</v>
      </c>
      <c r="C8" s="22" t="s">
        <v>111</v>
      </c>
    </row>
    <row r="9" spans="1:4" x14ac:dyDescent="0.35">
      <c r="B9" s="8" t="s">
        <v>13</v>
      </c>
      <c r="C9" s="2" t="s">
        <v>389</v>
      </c>
    </row>
    <row r="10" spans="1:4" s="10" customFormat="1" ht="15" thickBot="1" x14ac:dyDescent="0.4">
      <c r="B10" s="23" t="s">
        <v>15</v>
      </c>
      <c r="C10" s="212" t="s">
        <v>390</v>
      </c>
    </row>
    <row r="12" spans="1:4" ht="15" thickBot="1" x14ac:dyDescent="0.4">
      <c r="B12" s="220" t="s">
        <v>391</v>
      </c>
      <c r="C12" s="220"/>
      <c r="D12" s="220"/>
    </row>
    <row r="13" spans="1:4" x14ac:dyDescent="0.35">
      <c r="B13" s="92" t="s">
        <v>392</v>
      </c>
      <c r="C13" s="93" t="s">
        <v>393</v>
      </c>
      <c r="D13" s="93" t="s">
        <v>394</v>
      </c>
    </row>
    <row r="14" spans="1:4" x14ac:dyDescent="0.35">
      <c r="B14" s="91"/>
      <c r="C14" s="11" t="s">
        <v>395</v>
      </c>
      <c r="D14" s="11"/>
    </row>
    <row r="15" spans="1:4" x14ac:dyDescent="0.35">
      <c r="B15" s="91" t="s">
        <v>396</v>
      </c>
      <c r="C15" s="11">
        <v>6.5</v>
      </c>
      <c r="D15" s="11" t="s">
        <v>11</v>
      </c>
    </row>
    <row r="16" spans="1:4" x14ac:dyDescent="0.35">
      <c r="B16" s="91" t="s">
        <v>397</v>
      </c>
      <c r="C16" s="11">
        <v>4.4000000000000004</v>
      </c>
      <c r="D16" s="11" t="s">
        <v>11</v>
      </c>
    </row>
    <row r="17" spans="2:5" x14ac:dyDescent="0.35">
      <c r="B17" s="91" t="s">
        <v>398</v>
      </c>
      <c r="C17" s="11">
        <v>10.55</v>
      </c>
      <c r="D17" s="11" t="s">
        <v>15</v>
      </c>
    </row>
    <row r="18" spans="2:5" x14ac:dyDescent="0.35">
      <c r="B18" s="91" t="s">
        <v>399</v>
      </c>
      <c r="C18" s="11">
        <v>10.55</v>
      </c>
      <c r="D18" s="11" t="s">
        <v>15</v>
      </c>
    </row>
    <row r="19" spans="2:5" x14ac:dyDescent="0.35">
      <c r="B19" s="91" t="s">
        <v>188</v>
      </c>
      <c r="C19" s="11">
        <v>10.55</v>
      </c>
      <c r="D19" s="11" t="s">
        <v>15</v>
      </c>
    </row>
    <row r="20" spans="2:5" x14ac:dyDescent="0.35">
      <c r="B20" s="91" t="s">
        <v>101</v>
      </c>
      <c r="C20" s="11">
        <v>3</v>
      </c>
      <c r="D20" s="11" t="s">
        <v>13</v>
      </c>
    </row>
    <row r="21" spans="2:5" x14ac:dyDescent="0.35">
      <c r="B21" s="91"/>
      <c r="C21" s="11"/>
      <c r="D21" s="11"/>
      <c r="E21" s="11"/>
    </row>
    <row r="22" spans="2:5" x14ac:dyDescent="0.35">
      <c r="B22" s="91" t="s">
        <v>400</v>
      </c>
      <c r="C22" s="11"/>
      <c r="D22" s="11"/>
      <c r="E22" s="11"/>
    </row>
  </sheetData>
  <mergeCells count="1">
    <mergeCell ref="B12:D12"/>
  </mergeCells>
  <phoneticPr fontId="2" type="noConversion"/>
  <hyperlinks>
    <hyperlink ref="C8" r:id="rId1" xr:uid="{9EA51ABC-E2F9-424E-9144-E3F2189A0C72}"/>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61868-3EEA-4CE3-AFE0-A0CDABF79C0C}">
  <dimension ref="A1:N47"/>
  <sheetViews>
    <sheetView zoomScale="70" zoomScaleNormal="70" workbookViewId="0">
      <selection activeCell="A6" sqref="A6"/>
    </sheetView>
  </sheetViews>
  <sheetFormatPr defaultColWidth="8.7265625" defaultRowHeight="14.5" x14ac:dyDescent="0.35"/>
  <cols>
    <col min="1" max="1" width="26.81640625" style="2" customWidth="1"/>
    <col min="2" max="2" width="43.54296875" style="2" customWidth="1"/>
    <col min="3" max="3" width="20.26953125" style="2" customWidth="1"/>
    <col min="4" max="5" width="8.7265625" style="2"/>
    <col min="6" max="6" width="8.7265625" style="2" bestFit="1" customWidth="1"/>
    <col min="7" max="7" width="24.1796875" style="2" bestFit="1" customWidth="1"/>
    <col min="8" max="8" width="29.453125" style="2" bestFit="1" customWidth="1"/>
    <col min="9" max="9" width="10.81640625" style="2" customWidth="1"/>
    <col min="10" max="11" width="8.7265625" style="2"/>
    <col min="12" max="12" width="8.7265625" style="2" bestFit="1" customWidth="1"/>
    <col min="13" max="14" width="8.7265625" style="2"/>
    <col min="15" max="15" width="9.81640625" style="2" customWidth="1"/>
    <col min="16" max="17" width="8.7265625" style="2"/>
    <col min="18" max="18" width="8.7265625" style="2" customWidth="1"/>
    <col min="19" max="16384" width="8.7265625" style="2"/>
  </cols>
  <sheetData>
    <row r="1" spans="1:4" x14ac:dyDescent="0.35">
      <c r="A1" s="2" t="s">
        <v>2</v>
      </c>
      <c r="B1" s="2" t="s">
        <v>2525</v>
      </c>
    </row>
    <row r="2" spans="1:4" x14ac:dyDescent="0.35">
      <c r="A2" s="2" t="s">
        <v>58</v>
      </c>
      <c r="B2" s="2" t="s">
        <v>107</v>
      </c>
    </row>
    <row r="3" spans="1:4" x14ac:dyDescent="0.35">
      <c r="A3" s="2" t="s">
        <v>5</v>
      </c>
      <c r="B3" s="2" t="s">
        <v>2530</v>
      </c>
    </row>
    <row r="4" spans="1:4" x14ac:dyDescent="0.35">
      <c r="A4" s="2" t="s">
        <v>68</v>
      </c>
      <c r="B4" s="2" t="s">
        <v>401</v>
      </c>
    </row>
    <row r="5" spans="1:4" x14ac:dyDescent="0.35">
      <c r="A5" s="2" t="s">
        <v>61</v>
      </c>
      <c r="B5" s="12" t="s">
        <v>70</v>
      </c>
      <c r="C5" s="2" t="s">
        <v>71</v>
      </c>
    </row>
    <row r="6" spans="1:4" x14ac:dyDescent="0.35">
      <c r="B6" s="20" t="s">
        <v>72</v>
      </c>
    </row>
    <row r="7" spans="1:4" x14ac:dyDescent="0.35">
      <c r="B7" s="21" t="s">
        <v>74</v>
      </c>
    </row>
    <row r="8" spans="1:4" x14ac:dyDescent="0.35">
      <c r="B8" s="8" t="s">
        <v>11</v>
      </c>
      <c r="C8" s="2" t="s">
        <v>402</v>
      </c>
    </row>
    <row r="9" spans="1:4" x14ac:dyDescent="0.35">
      <c r="B9" s="8" t="s">
        <v>13</v>
      </c>
      <c r="C9" s="2" t="s">
        <v>403</v>
      </c>
    </row>
    <row r="10" spans="1:4" x14ac:dyDescent="0.35">
      <c r="B10" s="8" t="s">
        <v>15</v>
      </c>
      <c r="C10" s="91" t="s">
        <v>404</v>
      </c>
      <c r="D10" s="8"/>
    </row>
    <row r="11" spans="1:4" x14ac:dyDescent="0.35">
      <c r="B11" s="8" t="s">
        <v>17</v>
      </c>
      <c r="C11" s="91" t="s">
        <v>115</v>
      </c>
      <c r="D11" s="8"/>
    </row>
    <row r="12" spans="1:4" x14ac:dyDescent="0.35">
      <c r="B12" s="8" t="s">
        <v>19</v>
      </c>
      <c r="C12" s="91" t="s">
        <v>405</v>
      </c>
    </row>
    <row r="13" spans="1:4" x14ac:dyDescent="0.35">
      <c r="B13" s="8" t="s">
        <v>81</v>
      </c>
      <c r="C13" s="211" t="s">
        <v>427</v>
      </c>
    </row>
    <row r="14" spans="1:4" x14ac:dyDescent="0.35">
      <c r="B14" s="8" t="s">
        <v>75</v>
      </c>
      <c r="C14" s="2" t="s">
        <v>2452</v>
      </c>
    </row>
    <row r="15" spans="1:4" x14ac:dyDescent="0.35">
      <c r="B15" s="8" t="s">
        <v>118</v>
      </c>
      <c r="C15" s="213" t="s">
        <v>2451</v>
      </c>
    </row>
    <row r="16" spans="1:4" s="10" customFormat="1" ht="15" thickBot="1" x14ac:dyDescent="0.4">
      <c r="B16" s="23" t="s">
        <v>120</v>
      </c>
      <c r="C16" s="212" t="s">
        <v>2527</v>
      </c>
    </row>
    <row r="17" spans="2:14" x14ac:dyDescent="0.35">
      <c r="B17" s="8"/>
    </row>
    <row r="18" spans="2:14" ht="15" thickBot="1" x14ac:dyDescent="0.4">
      <c r="B18" s="307" t="s">
        <v>2426</v>
      </c>
      <c r="C18" s="307"/>
      <c r="D18" s="10"/>
      <c r="H18" s="220" t="s">
        <v>2427</v>
      </c>
      <c r="I18" s="220"/>
      <c r="J18" s="220"/>
      <c r="K18" s="220"/>
      <c r="L18" s="220"/>
      <c r="M18" s="220"/>
      <c r="N18" s="220"/>
    </row>
    <row r="19" spans="2:14" x14ac:dyDescent="0.35">
      <c r="H19" s="306" t="s">
        <v>2528</v>
      </c>
      <c r="I19" s="306"/>
      <c r="J19" s="306"/>
      <c r="K19" s="306"/>
      <c r="L19" s="306"/>
      <c r="M19" s="306"/>
      <c r="N19" s="306"/>
    </row>
    <row r="20" spans="2:14" x14ac:dyDescent="0.35">
      <c r="B20" s="16" t="s">
        <v>2465</v>
      </c>
      <c r="C20" s="27" t="s">
        <v>2466</v>
      </c>
      <c r="D20" s="27" t="s">
        <v>2467</v>
      </c>
      <c r="H20" s="306"/>
      <c r="I20" s="306"/>
      <c r="J20" s="306"/>
      <c r="K20" s="306"/>
      <c r="L20" s="306"/>
      <c r="M20" s="306"/>
      <c r="N20" s="306"/>
    </row>
    <row r="21" spans="2:14" x14ac:dyDescent="0.35">
      <c r="B21" s="2" t="s">
        <v>410</v>
      </c>
      <c r="C21" s="2">
        <v>134</v>
      </c>
      <c r="D21" s="2">
        <v>342</v>
      </c>
      <c r="H21" s="306"/>
      <c r="I21" s="306"/>
      <c r="J21" s="306"/>
      <c r="K21" s="306"/>
      <c r="L21" s="306"/>
      <c r="M21" s="306"/>
      <c r="N21" s="306"/>
    </row>
    <row r="22" spans="2:14" x14ac:dyDescent="0.35">
      <c r="B22" s="2" t="s">
        <v>412</v>
      </c>
      <c r="C22" s="2">
        <v>50</v>
      </c>
      <c r="D22" s="2">
        <v>100</v>
      </c>
      <c r="H22" s="306"/>
      <c r="I22" s="306"/>
      <c r="J22" s="306"/>
      <c r="K22" s="306"/>
      <c r="L22" s="306"/>
      <c r="M22" s="306"/>
      <c r="N22" s="306"/>
    </row>
    <row r="23" spans="2:14" x14ac:dyDescent="0.35">
      <c r="B23" s="2" t="s">
        <v>2462</v>
      </c>
      <c r="C23" s="2">
        <v>60</v>
      </c>
      <c r="D23" s="2">
        <v>120</v>
      </c>
      <c r="H23" s="306"/>
      <c r="I23" s="306"/>
      <c r="J23" s="306"/>
      <c r="K23" s="306"/>
      <c r="L23" s="306"/>
      <c r="M23" s="306"/>
      <c r="N23" s="306"/>
    </row>
    <row r="24" spans="2:14" x14ac:dyDescent="0.35">
      <c r="B24" s="2" t="s">
        <v>2463</v>
      </c>
      <c r="C24" s="2">
        <v>40</v>
      </c>
      <c r="D24" s="2">
        <v>100</v>
      </c>
    </row>
    <row r="25" spans="2:14" ht="15" thickBot="1" x14ac:dyDescent="0.4">
      <c r="B25" s="2" t="s">
        <v>2464</v>
      </c>
      <c r="C25" s="2">
        <v>25</v>
      </c>
      <c r="D25" s="2">
        <v>35</v>
      </c>
      <c r="H25" s="220" t="s">
        <v>2529</v>
      </c>
      <c r="I25" s="220"/>
      <c r="J25" s="220"/>
      <c r="K25" s="220"/>
      <c r="L25" s="220"/>
      <c r="M25" s="220"/>
      <c r="N25" s="220"/>
    </row>
    <row r="26" spans="2:14" x14ac:dyDescent="0.35">
      <c r="B26" s="2" t="s">
        <v>414</v>
      </c>
      <c r="C26" s="2">
        <v>50</v>
      </c>
      <c r="D26" s="2">
        <v>80</v>
      </c>
      <c r="I26" s="16" t="s">
        <v>2450</v>
      </c>
    </row>
    <row r="27" spans="2:14" x14ac:dyDescent="0.35">
      <c r="B27" s="2" t="s">
        <v>408</v>
      </c>
      <c r="C27" s="2">
        <v>0</v>
      </c>
      <c r="D27" s="2">
        <v>0</v>
      </c>
      <c r="H27" s="2" t="s">
        <v>2449</v>
      </c>
      <c r="I27" s="2">
        <v>64</v>
      </c>
    </row>
    <row r="29" spans="2:14" x14ac:dyDescent="0.35">
      <c r="B29" s="16" t="s">
        <v>2468</v>
      </c>
      <c r="C29" s="27" t="s">
        <v>2466</v>
      </c>
      <c r="D29" s="27" t="s">
        <v>2467</v>
      </c>
    </row>
    <row r="30" spans="2:14" x14ac:dyDescent="0.35">
      <c r="B30" s="2" t="s">
        <v>410</v>
      </c>
      <c r="C30" s="2">
        <v>134</v>
      </c>
      <c r="D30" s="2">
        <v>342</v>
      </c>
    </row>
    <row r="31" spans="2:14" x14ac:dyDescent="0.35">
      <c r="B31" s="2" t="s">
        <v>412</v>
      </c>
      <c r="C31" s="2">
        <v>50</v>
      </c>
      <c r="D31" s="2">
        <v>100</v>
      </c>
    </row>
    <row r="32" spans="2:14" x14ac:dyDescent="0.35">
      <c r="B32" s="2" t="s">
        <v>2462</v>
      </c>
      <c r="C32" s="2">
        <v>60</v>
      </c>
      <c r="D32" s="2">
        <v>120</v>
      </c>
    </row>
    <row r="33" spans="2:4" x14ac:dyDescent="0.35">
      <c r="B33" s="2" t="s">
        <v>2463</v>
      </c>
      <c r="C33" s="2">
        <v>40</v>
      </c>
      <c r="D33" s="2">
        <v>100</v>
      </c>
    </row>
    <row r="34" spans="2:4" x14ac:dyDescent="0.35">
      <c r="B34" s="2" t="s">
        <v>2464</v>
      </c>
      <c r="C34" s="2">
        <v>25</v>
      </c>
      <c r="D34" s="2">
        <v>35</v>
      </c>
    </row>
    <row r="35" spans="2:4" x14ac:dyDescent="0.35">
      <c r="B35" s="2" t="s">
        <v>414</v>
      </c>
      <c r="C35" s="2">
        <v>50</v>
      </c>
      <c r="D35" s="2">
        <v>80</v>
      </c>
    </row>
    <row r="36" spans="2:4" x14ac:dyDescent="0.35">
      <c r="B36" s="2" t="s">
        <v>408</v>
      </c>
      <c r="C36" s="2">
        <v>0</v>
      </c>
      <c r="D36" s="2">
        <v>0</v>
      </c>
    </row>
    <row r="37" spans="2:4" x14ac:dyDescent="0.35">
      <c r="B37" s="210" t="s">
        <v>2469</v>
      </c>
    </row>
    <row r="39" spans="2:4" x14ac:dyDescent="0.35">
      <c r="B39" s="16"/>
    </row>
    <row r="40" spans="2:4" ht="15" thickBot="1" x14ac:dyDescent="0.4">
      <c r="B40" s="115" t="s">
        <v>420</v>
      </c>
      <c r="C40" s="116"/>
    </row>
    <row r="41" spans="2:4" x14ac:dyDescent="0.35">
      <c r="B41" s="2" t="s">
        <v>421</v>
      </c>
      <c r="C41" s="8">
        <v>2.8</v>
      </c>
    </row>
    <row r="42" spans="2:4" x14ac:dyDescent="0.35">
      <c r="B42" s="2" t="s">
        <v>422</v>
      </c>
      <c r="C42" s="8">
        <v>0.218</v>
      </c>
    </row>
    <row r="43" spans="2:4" x14ac:dyDescent="0.35">
      <c r="B43" s="2" t="s">
        <v>423</v>
      </c>
      <c r="C43" s="2">
        <v>2.1800000000000001E-4</v>
      </c>
    </row>
    <row r="45" spans="2:4" ht="15" thickBot="1" x14ac:dyDescent="0.4">
      <c r="B45" s="115" t="s">
        <v>424</v>
      </c>
      <c r="C45" s="10"/>
    </row>
    <row r="46" spans="2:4" x14ac:dyDescent="0.35">
      <c r="B46" s="2" t="s">
        <v>425</v>
      </c>
      <c r="C46" s="2">
        <v>0.67</v>
      </c>
    </row>
    <row r="47" spans="2:4" x14ac:dyDescent="0.35">
      <c r="B47" s="2" t="s">
        <v>426</v>
      </c>
      <c r="C47" s="2">
        <v>117.54</v>
      </c>
    </row>
  </sheetData>
  <mergeCells count="4">
    <mergeCell ref="H25:N25"/>
    <mergeCell ref="H18:N18"/>
    <mergeCell ref="H19:N23"/>
    <mergeCell ref="B18:C18"/>
  </mergeCells>
  <phoneticPr fontId="2" type="noConversion"/>
  <hyperlinks>
    <hyperlink ref="C13" r:id="rId1" xr:uid="{47A5D89A-5752-461E-82A0-E399B2931DB4}"/>
    <hyperlink ref="C15" r:id="rId2" xr:uid="{5962E4AB-9059-4FCD-B534-E97FE8B3A16F}"/>
    <hyperlink ref="C16" r:id="rId3" xr:uid="{6BDAA05D-AD1E-4817-93F7-9DEF42F857A2}"/>
  </hyperlinks>
  <pageMargins left="0.7" right="0.7" top="0.75" bottom="0.75" header="0.3" footer="0.3"/>
  <pageSetup paperSize="9" orientation="portrait"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9B7F4-8120-443C-98F8-23E56A97D7C7}">
  <dimension ref="A1:AE15"/>
  <sheetViews>
    <sheetView zoomScale="60" zoomScaleNormal="60" workbookViewId="0">
      <selection activeCell="AB25" sqref="AB25"/>
    </sheetView>
  </sheetViews>
  <sheetFormatPr defaultColWidth="9.1796875" defaultRowHeight="14.5" x14ac:dyDescent="0.35"/>
  <cols>
    <col min="1" max="1" width="39.7265625" style="2" customWidth="1"/>
    <col min="2" max="2" width="25" style="2" customWidth="1"/>
    <col min="3" max="16384" width="9.1796875" style="2"/>
  </cols>
  <sheetData>
    <row r="1" spans="1:31" x14ac:dyDescent="0.35">
      <c r="A1" s="2" t="s">
        <v>2</v>
      </c>
      <c r="B1" s="2" t="s">
        <v>2523</v>
      </c>
    </row>
    <row r="2" spans="1:31" x14ac:dyDescent="0.35">
      <c r="A2" s="2" t="s">
        <v>58</v>
      </c>
      <c r="B2" s="2" t="s">
        <v>2526</v>
      </c>
    </row>
    <row r="3" spans="1:31" x14ac:dyDescent="0.35">
      <c r="A3" s="2" t="s">
        <v>61</v>
      </c>
      <c r="B3" s="12" t="s">
        <v>70</v>
      </c>
      <c r="C3" s="2" t="s">
        <v>71</v>
      </c>
    </row>
    <row r="4" spans="1:31" x14ac:dyDescent="0.35">
      <c r="B4" s="20" t="s">
        <v>72</v>
      </c>
    </row>
    <row r="5" spans="1:31" x14ac:dyDescent="0.35">
      <c r="B5" s="21" t="s">
        <v>74</v>
      </c>
    </row>
    <row r="6" spans="1:31" x14ac:dyDescent="0.35">
      <c r="B6" s="8" t="s">
        <v>11</v>
      </c>
      <c r="C6" s="208" t="s">
        <v>2521</v>
      </c>
    </row>
    <row r="7" spans="1:31" s="10" customFormat="1" ht="15" thickBot="1" x14ac:dyDescent="0.4">
      <c r="B7" s="23" t="s">
        <v>13</v>
      </c>
      <c r="C7" s="209" t="s">
        <v>2522</v>
      </c>
    </row>
    <row r="9" spans="1:31" s="207" customFormat="1" ht="15.5" x14ac:dyDescent="0.35">
      <c r="A9" s="16" t="s">
        <v>2520</v>
      </c>
    </row>
    <row r="10" spans="1:31" s="207" customFormat="1" ht="15.5" x14ac:dyDescent="0.35">
      <c r="B10" s="207">
        <v>2021</v>
      </c>
      <c r="C10" s="207">
        <v>2022</v>
      </c>
      <c r="D10" s="207">
        <v>2023</v>
      </c>
      <c r="E10" s="207">
        <v>2024</v>
      </c>
      <c r="F10" s="207">
        <v>2025</v>
      </c>
      <c r="G10" s="207">
        <v>2026</v>
      </c>
      <c r="H10" s="207">
        <v>2027</v>
      </c>
      <c r="I10" s="207">
        <v>2028</v>
      </c>
      <c r="J10" s="207">
        <v>2029</v>
      </c>
      <c r="K10" s="207">
        <v>2030</v>
      </c>
      <c r="L10" s="207">
        <v>2031</v>
      </c>
      <c r="M10" s="207">
        <v>2032</v>
      </c>
      <c r="N10" s="207">
        <v>2033</v>
      </c>
      <c r="O10" s="207">
        <v>2034</v>
      </c>
      <c r="P10" s="207">
        <v>2035</v>
      </c>
      <c r="Q10" s="207">
        <v>2036</v>
      </c>
      <c r="R10" s="207">
        <v>2037</v>
      </c>
      <c r="S10" s="207">
        <v>2038</v>
      </c>
      <c r="T10" s="207">
        <v>2039</v>
      </c>
      <c r="U10" s="207">
        <v>2040</v>
      </c>
      <c r="V10" s="207">
        <v>2041</v>
      </c>
      <c r="W10" s="207">
        <v>2042</v>
      </c>
      <c r="X10" s="207">
        <v>2043</v>
      </c>
      <c r="Y10" s="207">
        <v>2044</v>
      </c>
      <c r="Z10" s="207">
        <v>2045</v>
      </c>
      <c r="AA10" s="207">
        <v>2046</v>
      </c>
      <c r="AB10" s="207">
        <v>2047</v>
      </c>
      <c r="AC10" s="207">
        <v>2048</v>
      </c>
      <c r="AD10" s="207">
        <v>2049</v>
      </c>
      <c r="AE10" s="207">
        <v>2050</v>
      </c>
    </row>
    <row r="11" spans="1:31" s="207" customFormat="1" ht="15.5" x14ac:dyDescent="0.35">
      <c r="A11" s="207" t="s">
        <v>2494</v>
      </c>
      <c r="B11" s="207">
        <v>35.31</v>
      </c>
      <c r="C11" s="207">
        <v>182.84</v>
      </c>
      <c r="D11" s="207">
        <v>133.00800000000001</v>
      </c>
      <c r="E11" s="207">
        <v>133.99324444444446</v>
      </c>
      <c r="F11" s="207">
        <v>134.98578699588478</v>
      </c>
      <c r="G11" s="207">
        <v>135.98568171437282</v>
      </c>
      <c r="H11" s="207">
        <v>136.99298306040521</v>
      </c>
      <c r="I11" s="207">
        <v>138.00774589788969</v>
      </c>
      <c r="J11" s="207">
        <v>139.03002549713332</v>
      </c>
      <c r="K11" s="207">
        <v>140.05987753785283</v>
      </c>
      <c r="L11" s="207">
        <v>141.0973581122073</v>
      </c>
      <c r="M11" s="207">
        <v>142.13483868656178</v>
      </c>
      <c r="N11" s="207">
        <v>143.17231926091625</v>
      </c>
      <c r="O11" s="207">
        <v>144.20979983527073</v>
      </c>
      <c r="P11" s="207">
        <v>145.2472804096252</v>
      </c>
      <c r="Q11" s="207">
        <v>146.28476098397968</v>
      </c>
      <c r="R11" s="207">
        <v>147.32224155833416</v>
      </c>
      <c r="S11" s="207">
        <v>148.35972213268863</v>
      </c>
      <c r="T11" s="207">
        <v>149.39720270704311</v>
      </c>
      <c r="U11" s="207">
        <v>150.43468328139758</v>
      </c>
      <c r="V11" s="207">
        <v>151.99090414292928</v>
      </c>
      <c r="W11" s="207">
        <v>153.54712500446098</v>
      </c>
      <c r="X11" s="207">
        <v>155.10334586599265</v>
      </c>
      <c r="Y11" s="207">
        <v>156.65956672752435</v>
      </c>
      <c r="Z11" s="207">
        <v>158.21578758905605</v>
      </c>
      <c r="AA11" s="207">
        <v>159.77200845058775</v>
      </c>
      <c r="AB11" s="207">
        <v>161.32822931211945</v>
      </c>
      <c r="AC11" s="207">
        <v>162.88445017365112</v>
      </c>
      <c r="AD11" s="207">
        <v>164.44067103518282</v>
      </c>
      <c r="AE11" s="207">
        <v>165.99689189671452</v>
      </c>
    </row>
    <row r="12" spans="1:31" s="207" customFormat="1" ht="15.5" x14ac:dyDescent="0.35">
      <c r="A12" s="207" t="s">
        <v>2495</v>
      </c>
      <c r="B12" s="207">
        <v>35.31</v>
      </c>
      <c r="C12" s="207">
        <v>182.84</v>
      </c>
      <c r="D12" s="207">
        <v>98.374531750000003</v>
      </c>
      <c r="E12" s="206">
        <v>13.909063499999998</v>
      </c>
      <c r="F12" s="207">
        <v>14.048154134999999</v>
      </c>
      <c r="G12" s="207">
        <v>14.18863567635</v>
      </c>
      <c r="H12" s="207">
        <v>14.3305220331135</v>
      </c>
      <c r="I12" s="207">
        <v>14.473827253444634</v>
      </c>
      <c r="J12" s="207">
        <v>14.618565525979081</v>
      </c>
      <c r="K12" s="207">
        <v>14.764751181238871</v>
      </c>
      <c r="L12" s="207">
        <v>14.91239869305126</v>
      </c>
      <c r="M12" s="207">
        <v>15.061522679981772</v>
      </c>
      <c r="N12" s="207">
        <v>15.212137906781591</v>
      </c>
      <c r="O12" s="207">
        <v>15.364259285849407</v>
      </c>
      <c r="P12" s="207">
        <v>15.517901878707901</v>
      </c>
      <c r="Q12" s="207">
        <v>15.67308089749498</v>
      </c>
      <c r="R12" s="207">
        <v>15.829811706469931</v>
      </c>
      <c r="S12" s="207">
        <v>15.98810982353463</v>
      </c>
      <c r="T12" s="207">
        <v>16.147990921769978</v>
      </c>
      <c r="U12" s="207">
        <v>16.309470830987678</v>
      </c>
      <c r="V12" s="207">
        <v>16.472565539297555</v>
      </c>
      <c r="W12" s="207">
        <v>16.63729119469053</v>
      </c>
      <c r="X12" s="207">
        <v>16.803664106637434</v>
      </c>
      <c r="Y12" s="207">
        <v>16.97170074770381</v>
      </c>
      <c r="Z12" s="207">
        <v>17.14141775518085</v>
      </c>
      <c r="AA12" s="207">
        <v>17.31283193273266</v>
      </c>
      <c r="AB12" s="207">
        <v>17.485960252059986</v>
      </c>
      <c r="AC12" s="207">
        <v>17.660819854580584</v>
      </c>
      <c r="AD12" s="207">
        <v>17.837428053126391</v>
      </c>
      <c r="AE12" s="207">
        <v>18.015802333657657</v>
      </c>
    </row>
    <row r="13" spans="1:31" s="207" customFormat="1" ht="15.5" x14ac:dyDescent="0.35">
      <c r="A13" s="207" t="s">
        <v>2496</v>
      </c>
      <c r="B13" s="207">
        <v>35.31</v>
      </c>
      <c r="C13" s="207">
        <v>182.84</v>
      </c>
      <c r="D13" s="207">
        <v>184.66839999999999</v>
      </c>
      <c r="E13" s="207">
        <v>154.28717732427498</v>
      </c>
      <c r="F13" s="207">
        <v>123.90595464854998</v>
      </c>
      <c r="G13" s="207">
        <v>93.524731972824981</v>
      </c>
      <c r="H13" s="206">
        <v>63.143509297100003</v>
      </c>
      <c r="I13" s="207">
        <v>63.774944390071006</v>
      </c>
      <c r="J13" s="207">
        <v>64.412693833971716</v>
      </c>
      <c r="K13" s="207">
        <v>65.05682077231144</v>
      </c>
      <c r="L13" s="207">
        <v>65.707388980034551</v>
      </c>
      <c r="M13" s="207">
        <v>66.364462869834895</v>
      </c>
      <c r="N13" s="207">
        <v>67.028107498533245</v>
      </c>
      <c r="O13" s="207">
        <v>67.698388573518585</v>
      </c>
      <c r="P13" s="207">
        <v>68.375372459253768</v>
      </c>
      <c r="Q13" s="207">
        <v>69.059126183846303</v>
      </c>
      <c r="R13" s="207">
        <v>69.749717445684766</v>
      </c>
      <c r="S13" s="207">
        <v>70.447214620141608</v>
      </c>
      <c r="T13" s="207">
        <v>71.151686766343019</v>
      </c>
      <c r="U13" s="207">
        <v>71.863203634006453</v>
      </c>
      <c r="V13" s="207">
        <v>72.581835670346521</v>
      </c>
      <c r="W13" s="207">
        <v>73.307654027049992</v>
      </c>
      <c r="X13" s="207">
        <v>74.040730567320495</v>
      </c>
      <c r="Y13" s="207">
        <v>74.781137872993696</v>
      </c>
      <c r="Z13" s="207">
        <v>75.528949251723631</v>
      </c>
      <c r="AA13" s="207">
        <v>76.284238744240866</v>
      </c>
      <c r="AB13" s="207">
        <v>77.047081131683271</v>
      </c>
      <c r="AC13" s="207">
        <v>77.817551943000097</v>
      </c>
      <c r="AD13" s="207">
        <v>78.595727462430105</v>
      </c>
      <c r="AE13" s="207">
        <v>79.3816847370544</v>
      </c>
    </row>
    <row r="14" spans="1:31" s="207" customFormat="1" ht="15.5" x14ac:dyDescent="0.35">
      <c r="A14" s="207" t="s">
        <v>2497</v>
      </c>
      <c r="B14" s="207">
        <v>35.31</v>
      </c>
      <c r="C14" s="207">
        <v>182.84</v>
      </c>
      <c r="D14" s="207">
        <v>184.66839999999999</v>
      </c>
      <c r="E14" s="207">
        <v>186.515084</v>
      </c>
      <c r="F14" s="207">
        <v>188.38023483999999</v>
      </c>
      <c r="G14" s="207">
        <v>190.26403718840001</v>
      </c>
      <c r="H14" s="207">
        <v>170.89478253985001</v>
      </c>
      <c r="I14" s="207">
        <v>151.52552789130002</v>
      </c>
      <c r="J14" s="207">
        <v>132.15627324275002</v>
      </c>
      <c r="K14" s="206">
        <v>112.78701859420001</v>
      </c>
      <c r="L14" s="207">
        <v>113.91488878014201</v>
      </c>
      <c r="M14" s="207">
        <v>115.05403766794343</v>
      </c>
      <c r="N14" s="207">
        <v>116.20457804462286</v>
      </c>
      <c r="O14" s="207">
        <v>117.3666238250691</v>
      </c>
      <c r="P14" s="207">
        <v>118.54029006331979</v>
      </c>
      <c r="Q14" s="207">
        <v>119.72569296395298</v>
      </c>
      <c r="R14" s="207">
        <v>120.92294989359252</v>
      </c>
      <c r="S14" s="207">
        <v>122.13217939252844</v>
      </c>
      <c r="T14" s="207">
        <v>123.35350118645373</v>
      </c>
      <c r="U14" s="207">
        <v>124.58703619831826</v>
      </c>
      <c r="V14" s="207">
        <v>125.83290656030144</v>
      </c>
      <c r="W14" s="207">
        <v>127.09123562590446</v>
      </c>
      <c r="X14" s="207">
        <v>128.36214798216349</v>
      </c>
      <c r="Y14" s="207">
        <v>129.64576946198514</v>
      </c>
      <c r="Z14" s="207">
        <v>130.94222715660499</v>
      </c>
      <c r="AA14" s="207">
        <v>132.25164942817105</v>
      </c>
      <c r="AB14" s="207">
        <v>133.57416592245275</v>
      </c>
      <c r="AC14" s="207">
        <v>134.90990758167729</v>
      </c>
      <c r="AD14" s="207">
        <v>136.25900665749407</v>
      </c>
      <c r="AE14" s="207">
        <v>137.62159672406901</v>
      </c>
    </row>
    <row r="15" spans="1:31" ht="17.5" x14ac:dyDescent="0.35">
      <c r="A15" s="2" t="s">
        <v>2524</v>
      </c>
    </row>
  </sheetData>
  <hyperlinks>
    <hyperlink ref="C7" r:id="rId1" xr:uid="{156DD3A0-826F-4B1A-86C6-8D4389CA7237}"/>
    <hyperlink ref="C6" location="_ftnref1" display="_ftnref1" xr:uid="{AC98EDAE-528C-418C-AC67-4567062CF24B}"/>
  </hyperlinks>
  <pageMargins left="0.7" right="0.7" top="0.75" bottom="0.75" header="0.3" footer="0.3"/>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7D6C6-A321-4450-8A55-2FB06519BD95}">
  <dimension ref="A1:AL63"/>
  <sheetViews>
    <sheetView zoomScale="60" zoomScaleNormal="60" workbookViewId="0">
      <selection activeCell="T48" sqref="T48"/>
    </sheetView>
  </sheetViews>
  <sheetFormatPr defaultColWidth="9.1796875" defaultRowHeight="14.5" x14ac:dyDescent="0.35"/>
  <cols>
    <col min="1" max="1" width="78.453125" style="2" customWidth="1"/>
    <col min="2" max="2" width="24.54296875" style="2" customWidth="1"/>
    <col min="3" max="7" width="15.81640625" style="2" bestFit="1" customWidth="1"/>
    <col min="8" max="8" width="18.81640625" style="2" bestFit="1" customWidth="1"/>
    <col min="9" max="9" width="25.7265625" style="2" bestFit="1" customWidth="1"/>
    <col min="10" max="16384" width="9.1796875" style="2"/>
  </cols>
  <sheetData>
    <row r="1" spans="1:38" x14ac:dyDescent="0.35">
      <c r="A1" s="2" t="s">
        <v>2</v>
      </c>
      <c r="B1" s="2" t="s">
        <v>2510</v>
      </c>
    </row>
    <row r="2" spans="1:38" x14ac:dyDescent="0.35">
      <c r="A2" s="2" t="s">
        <v>58</v>
      </c>
      <c r="B2" s="2" t="s">
        <v>107</v>
      </c>
    </row>
    <row r="3" spans="1:38" x14ac:dyDescent="0.35">
      <c r="A3" s="2" t="s">
        <v>61</v>
      </c>
      <c r="B3" s="12" t="s">
        <v>70</v>
      </c>
      <c r="C3" s="2" t="s">
        <v>2519</v>
      </c>
    </row>
    <row r="4" spans="1:38" x14ac:dyDescent="0.35">
      <c r="B4" s="20" t="s">
        <v>72</v>
      </c>
    </row>
    <row r="5" spans="1:38" x14ac:dyDescent="0.35">
      <c r="B5" s="21" t="s">
        <v>74</v>
      </c>
    </row>
    <row r="6" spans="1:38" x14ac:dyDescent="0.35">
      <c r="B6" s="8" t="s">
        <v>11</v>
      </c>
      <c r="C6" s="2" t="s">
        <v>2512</v>
      </c>
    </row>
    <row r="7" spans="1:38" x14ac:dyDescent="0.35">
      <c r="B7" s="8" t="s">
        <v>13</v>
      </c>
      <c r="C7" s="2" t="s">
        <v>2511</v>
      </c>
    </row>
    <row r="8" spans="1:38" s="10" customFormat="1" ht="15" thickBot="1" x14ac:dyDescent="0.4">
      <c r="B8" s="23" t="s">
        <v>15</v>
      </c>
      <c r="C8" s="10" t="s">
        <v>2518</v>
      </c>
    </row>
    <row r="10" spans="1:38" x14ac:dyDescent="0.35">
      <c r="A10" s="2" t="s">
        <v>2498</v>
      </c>
    </row>
    <row r="11" spans="1:38" x14ac:dyDescent="0.35">
      <c r="A11" s="16" t="s">
        <v>2499</v>
      </c>
      <c r="B11" s="93">
        <v>2015</v>
      </c>
      <c r="C11" s="93">
        <v>2016</v>
      </c>
      <c r="D11" s="93">
        <v>2017</v>
      </c>
      <c r="E11" s="93">
        <v>2018</v>
      </c>
      <c r="F11" s="93">
        <v>2019</v>
      </c>
      <c r="G11" s="93">
        <v>2020</v>
      </c>
      <c r="H11" s="93">
        <v>2021</v>
      </c>
      <c r="I11" s="93">
        <v>2022</v>
      </c>
      <c r="J11" s="93">
        <v>2023</v>
      </c>
      <c r="K11" s="93">
        <v>2024</v>
      </c>
      <c r="L11" s="93">
        <v>2025</v>
      </c>
      <c r="M11" s="93">
        <v>2026</v>
      </c>
      <c r="N11" s="93">
        <v>2027</v>
      </c>
      <c r="O11" s="93">
        <v>2028</v>
      </c>
      <c r="P11" s="93">
        <v>2029</v>
      </c>
      <c r="Q11" s="93">
        <v>2030</v>
      </c>
      <c r="R11" s="93">
        <v>2031</v>
      </c>
      <c r="S11" s="93">
        <v>2032</v>
      </c>
      <c r="T11" s="93">
        <v>2033</v>
      </c>
      <c r="U11" s="93">
        <v>2034</v>
      </c>
      <c r="V11" s="93">
        <v>2035</v>
      </c>
      <c r="W11" s="93">
        <v>2036</v>
      </c>
      <c r="X11" s="93">
        <v>2037</v>
      </c>
      <c r="Y11" s="93">
        <v>2038</v>
      </c>
      <c r="Z11" s="93">
        <v>2039</v>
      </c>
      <c r="AA11" s="93">
        <v>2040</v>
      </c>
      <c r="AB11" s="93">
        <v>2041</v>
      </c>
      <c r="AC11" s="93">
        <v>2042</v>
      </c>
      <c r="AD11" s="93">
        <v>2043</v>
      </c>
      <c r="AE11" s="93">
        <v>2044</v>
      </c>
      <c r="AF11" s="93">
        <v>2045</v>
      </c>
      <c r="AG11" s="93">
        <v>2046</v>
      </c>
      <c r="AH11" s="93">
        <v>2047</v>
      </c>
      <c r="AI11" s="93">
        <v>2048</v>
      </c>
      <c r="AJ11" s="93">
        <v>2049</v>
      </c>
      <c r="AK11" s="93">
        <v>2050</v>
      </c>
      <c r="AL11" s="11"/>
    </row>
    <row r="12" spans="1:38" x14ac:dyDescent="0.35">
      <c r="A12" s="2" t="s">
        <v>2500</v>
      </c>
      <c r="B12" s="202">
        <v>70</v>
      </c>
      <c r="C12" s="202">
        <v>65</v>
      </c>
      <c r="D12" s="202">
        <v>60</v>
      </c>
      <c r="E12" s="202">
        <v>50</v>
      </c>
      <c r="F12" s="202">
        <v>45</v>
      </c>
      <c r="G12" s="202">
        <v>40</v>
      </c>
      <c r="H12" s="202">
        <v>33</v>
      </c>
      <c r="I12" s="202">
        <v>32.67</v>
      </c>
      <c r="J12" s="202">
        <v>32.343299999999999</v>
      </c>
      <c r="K12" s="202">
        <v>32.019866999999998</v>
      </c>
      <c r="L12" s="202">
        <v>31.699668329999998</v>
      </c>
      <c r="M12" s="202">
        <v>31.382671646699997</v>
      </c>
      <c r="N12" s="202">
        <v>31.068844930232999</v>
      </c>
      <c r="O12" s="202">
        <v>30.758156480930669</v>
      </c>
      <c r="P12" s="202">
        <v>30.450574916121361</v>
      </c>
      <c r="Q12" s="202">
        <v>30.146069166960149</v>
      </c>
      <c r="R12" s="202">
        <v>29.844608475290549</v>
      </c>
      <c r="S12" s="202">
        <v>29.546162390537642</v>
      </c>
      <c r="T12" s="202">
        <v>29.250700766632267</v>
      </c>
      <c r="U12" s="202">
        <v>28.958193758965944</v>
      </c>
      <c r="V12" s="202">
        <v>28.668611821376285</v>
      </c>
      <c r="W12" s="202">
        <v>28.381925703162523</v>
      </c>
      <c r="X12" s="202">
        <v>28.098106446130899</v>
      </c>
      <c r="Y12" s="202">
        <v>27.817125381669591</v>
      </c>
      <c r="Z12" s="202">
        <v>27.538954127852897</v>
      </c>
      <c r="AA12" s="202">
        <v>27.263564586574368</v>
      </c>
      <c r="AB12" s="202">
        <v>26.990928940708624</v>
      </c>
      <c r="AC12" s="202">
        <v>26.721019651301539</v>
      </c>
      <c r="AD12" s="202">
        <v>26.453809454788523</v>
      </c>
      <c r="AE12" s="202">
        <v>26.189271360240639</v>
      </c>
      <c r="AF12" s="202">
        <v>25.927378646638232</v>
      </c>
      <c r="AG12" s="202">
        <v>25.668104860171848</v>
      </c>
      <c r="AH12" s="202">
        <v>25.411423811570131</v>
      </c>
      <c r="AI12" s="202">
        <v>25.15730957345443</v>
      </c>
      <c r="AJ12" s="202">
        <v>24.905736477719888</v>
      </c>
      <c r="AK12" s="202">
        <v>24.65667911294269</v>
      </c>
      <c r="AL12" s="11"/>
    </row>
    <row r="13" spans="1:38" x14ac:dyDescent="0.35">
      <c r="A13" s="2" t="s">
        <v>2501</v>
      </c>
      <c r="B13" s="202">
        <v>140</v>
      </c>
      <c r="C13" s="202">
        <v>125</v>
      </c>
      <c r="D13" s="202">
        <v>105</v>
      </c>
      <c r="E13" s="202">
        <v>100</v>
      </c>
      <c r="F13" s="202">
        <v>90</v>
      </c>
      <c r="G13" s="202">
        <v>90</v>
      </c>
      <c r="H13" s="202">
        <v>75</v>
      </c>
      <c r="I13" s="202">
        <v>73.5</v>
      </c>
      <c r="J13" s="202">
        <v>72.03</v>
      </c>
      <c r="K13" s="202">
        <v>70.589399999999998</v>
      </c>
      <c r="L13" s="202">
        <v>69.177611999999996</v>
      </c>
      <c r="M13" s="202">
        <v>67.794059759999996</v>
      </c>
      <c r="N13" s="202">
        <v>66.438178564799998</v>
      </c>
      <c r="O13" s="202">
        <v>65.109414993504004</v>
      </c>
      <c r="P13" s="202">
        <v>63.807226693633922</v>
      </c>
      <c r="Q13" s="202">
        <v>62.53108215976124</v>
      </c>
      <c r="R13" s="202">
        <v>61.280460516566016</v>
      </c>
      <c r="S13" s="202">
        <v>60.054851306234696</v>
      </c>
      <c r="T13" s="202">
        <v>58.853754280110003</v>
      </c>
      <c r="U13" s="202">
        <v>57.676679194507805</v>
      </c>
      <c r="V13" s="202">
        <v>56.523145610617647</v>
      </c>
      <c r="W13" s="202">
        <v>55.392682698405295</v>
      </c>
      <c r="X13" s="202">
        <v>54.284829044437188</v>
      </c>
      <c r="Y13" s="202">
        <v>53.199132463548445</v>
      </c>
      <c r="Z13" s="202">
        <v>52.135149814277476</v>
      </c>
      <c r="AA13" s="202">
        <v>51.092446817991927</v>
      </c>
      <c r="AB13" s="202">
        <v>50.070597881632089</v>
      </c>
      <c r="AC13" s="202">
        <v>49.069185923999449</v>
      </c>
      <c r="AD13" s="202">
        <v>48.087802205519459</v>
      </c>
      <c r="AE13" s="202">
        <v>47.126046161409072</v>
      </c>
      <c r="AF13" s="202">
        <v>46.183525238180891</v>
      </c>
      <c r="AG13" s="202">
        <v>45.259854733417271</v>
      </c>
      <c r="AH13" s="202">
        <v>44.354657638748925</v>
      </c>
      <c r="AI13" s="202">
        <v>43.467564485973945</v>
      </c>
      <c r="AJ13" s="202">
        <v>42.598213196254463</v>
      </c>
      <c r="AK13" s="202">
        <v>41.746248932329372</v>
      </c>
      <c r="AL13" s="11"/>
    </row>
    <row r="14" spans="1:38" x14ac:dyDescent="0.35">
      <c r="A14" s="2" t="s">
        <v>2502</v>
      </c>
      <c r="B14" s="202">
        <v>120</v>
      </c>
      <c r="C14" s="202">
        <v>105</v>
      </c>
      <c r="D14" s="202">
        <v>80</v>
      </c>
      <c r="E14" s="202">
        <v>70</v>
      </c>
      <c r="F14" s="202">
        <v>60</v>
      </c>
      <c r="G14" s="202">
        <v>52</v>
      </c>
      <c r="H14" s="202">
        <v>48</v>
      </c>
      <c r="I14" s="202">
        <v>46.56</v>
      </c>
      <c r="J14" s="202">
        <v>45.163200000000003</v>
      </c>
      <c r="K14" s="202">
        <v>43.808304000000007</v>
      </c>
      <c r="L14" s="202">
        <v>42.494054880000007</v>
      </c>
      <c r="M14" s="202">
        <v>41.219233233600008</v>
      </c>
      <c r="N14" s="202">
        <v>39.982656236592007</v>
      </c>
      <c r="O14" s="202">
        <v>38.783176549494243</v>
      </c>
      <c r="P14" s="202">
        <v>37.619681253009418</v>
      </c>
      <c r="Q14" s="202">
        <v>36.491090815419135</v>
      </c>
      <c r="R14" s="202">
        <v>35.396358090956561</v>
      </c>
      <c r="S14" s="202">
        <v>34.334467348227861</v>
      </c>
      <c r="T14" s="202">
        <v>33.304433327781027</v>
      </c>
      <c r="U14" s="202">
        <v>32.305300327947599</v>
      </c>
      <c r="V14" s="202">
        <v>31.336141318109171</v>
      </c>
      <c r="W14" s="202">
        <v>30.396057078565896</v>
      </c>
      <c r="X14" s="202">
        <v>29.48417536620892</v>
      </c>
      <c r="Y14" s="202">
        <v>28.599650105222651</v>
      </c>
      <c r="Z14" s="202">
        <v>27.74166060206597</v>
      </c>
      <c r="AA14" s="202">
        <v>26.909410784003992</v>
      </c>
      <c r="AB14" s="202">
        <v>26.102128460483872</v>
      </c>
      <c r="AC14" s="202">
        <v>25.319064606669357</v>
      </c>
      <c r="AD14" s="202">
        <v>24.559492668469275</v>
      </c>
      <c r="AE14" s="202">
        <v>23.822707888415199</v>
      </c>
      <c r="AF14" s="202">
        <v>23.108026651762742</v>
      </c>
      <c r="AG14" s="202">
        <v>22.41478585220986</v>
      </c>
      <c r="AH14" s="202">
        <v>21.742342276643566</v>
      </c>
      <c r="AI14" s="202">
        <v>21.090072008344258</v>
      </c>
      <c r="AJ14" s="202">
        <v>20.457369848093929</v>
      </c>
      <c r="AK14" s="202">
        <v>19.843648752651113</v>
      </c>
      <c r="AL14" s="11"/>
    </row>
    <row r="15" spans="1:38" x14ac:dyDescent="0.35">
      <c r="A15" s="2" t="s">
        <v>385</v>
      </c>
      <c r="B15" s="202">
        <v>105</v>
      </c>
      <c r="C15" s="202">
        <v>95</v>
      </c>
      <c r="D15" s="202">
        <v>82.5</v>
      </c>
      <c r="E15" s="202">
        <v>75</v>
      </c>
      <c r="F15" s="202">
        <v>67.5</v>
      </c>
      <c r="G15" s="202">
        <v>65</v>
      </c>
      <c r="H15" s="202">
        <v>54</v>
      </c>
      <c r="I15" s="202">
        <v>53.085000000000001</v>
      </c>
      <c r="J15" s="202">
        <v>52.18665</v>
      </c>
      <c r="K15" s="202">
        <v>51.304633499999994</v>
      </c>
      <c r="L15" s="202">
        <v>50.438640164999995</v>
      </c>
      <c r="M15" s="202">
        <v>49.588365703349993</v>
      </c>
      <c r="N15" s="202">
        <v>48.753511747516498</v>
      </c>
      <c r="O15" s="202">
        <v>47.933785737217335</v>
      </c>
      <c r="P15" s="202">
        <v>47.128900804877645</v>
      </c>
      <c r="Q15" s="202">
        <v>46.338575663360693</v>
      </c>
      <c r="R15" s="202">
        <v>45.562534495928283</v>
      </c>
      <c r="S15" s="202">
        <v>44.800506848386171</v>
      </c>
      <c r="T15" s="202">
        <v>44.052227523371137</v>
      </c>
      <c r="U15" s="202">
        <v>43.317436476736873</v>
      </c>
      <c r="V15" s="202">
        <v>42.595878715996967</v>
      </c>
      <c r="W15" s="202">
        <v>41.887304200783909</v>
      </c>
      <c r="X15" s="202">
        <v>41.191467745284044</v>
      </c>
      <c r="Y15" s="202">
        <v>40.508128922609018</v>
      </c>
      <c r="Z15" s="202">
        <v>39.837051971065186</v>
      </c>
      <c r="AA15" s="202">
        <v>39.178005702283144</v>
      </c>
      <c r="AB15" s="202">
        <v>38.530763411170355</v>
      </c>
      <c r="AC15" s="202">
        <v>37.895102787650494</v>
      </c>
      <c r="AD15" s="202">
        <v>37.270805830153989</v>
      </c>
      <c r="AE15" s="202">
        <v>36.657658760824859</v>
      </c>
      <c r="AF15" s="202">
        <v>36.055451942409562</v>
      </c>
      <c r="AG15" s="202">
        <v>35.463979796794561</v>
      </c>
      <c r="AH15" s="202">
        <v>34.883040725159532</v>
      </c>
      <c r="AI15" s="202">
        <v>34.312437029714189</v>
      </c>
      <c r="AJ15" s="202">
        <v>33.751974836987173</v>
      </c>
      <c r="AK15" s="202">
        <v>33.201464022636031</v>
      </c>
      <c r="AL15" s="11"/>
    </row>
    <row r="16" spans="1:38" x14ac:dyDescent="0.35">
      <c r="A16" s="2" t="s">
        <v>2503</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row>
    <row r="17" spans="1:38" x14ac:dyDescent="0.35">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row>
    <row r="18" spans="1:38" x14ac:dyDescent="0.35">
      <c r="A18" s="16" t="s">
        <v>2504</v>
      </c>
      <c r="B18" s="93">
        <v>2021</v>
      </c>
      <c r="C18" s="93">
        <v>2022</v>
      </c>
      <c r="D18" s="93">
        <v>2023</v>
      </c>
      <c r="E18" s="93">
        <v>2024</v>
      </c>
      <c r="F18" s="93">
        <v>2025</v>
      </c>
      <c r="G18" s="93">
        <v>2026</v>
      </c>
      <c r="H18" s="93">
        <v>2027</v>
      </c>
      <c r="I18" s="93">
        <v>2028</v>
      </c>
      <c r="J18" s="93">
        <v>2029</v>
      </c>
      <c r="K18" s="93">
        <v>2030</v>
      </c>
      <c r="L18" s="93">
        <v>2031</v>
      </c>
      <c r="M18" s="93">
        <v>2032</v>
      </c>
      <c r="N18" s="93">
        <v>2033</v>
      </c>
      <c r="O18" s="93">
        <v>2034</v>
      </c>
      <c r="P18" s="93">
        <v>2035</v>
      </c>
      <c r="Q18" s="93">
        <v>2036</v>
      </c>
      <c r="R18" s="93">
        <v>2037</v>
      </c>
      <c r="S18" s="93">
        <v>2038</v>
      </c>
      <c r="T18" s="93">
        <v>2039</v>
      </c>
      <c r="U18" s="93">
        <v>2040</v>
      </c>
      <c r="V18" s="93">
        <v>2041</v>
      </c>
      <c r="W18" s="93">
        <v>2042</v>
      </c>
      <c r="X18" s="93">
        <v>2043</v>
      </c>
      <c r="Y18" s="93">
        <v>2044</v>
      </c>
      <c r="Z18" s="93">
        <v>2045</v>
      </c>
      <c r="AA18" s="93">
        <v>2046</v>
      </c>
      <c r="AB18" s="93">
        <v>2047</v>
      </c>
      <c r="AC18" s="93">
        <v>2048</v>
      </c>
      <c r="AD18" s="93">
        <v>2049</v>
      </c>
      <c r="AE18" s="93">
        <v>2050</v>
      </c>
      <c r="AF18" s="11"/>
      <c r="AG18" s="11"/>
      <c r="AH18" s="11"/>
      <c r="AI18" s="11"/>
      <c r="AJ18" s="11"/>
      <c r="AK18" s="11"/>
      <c r="AL18" s="11"/>
    </row>
    <row r="19" spans="1:38" x14ac:dyDescent="0.35">
      <c r="A19" s="2" t="s">
        <v>2500</v>
      </c>
      <c r="B19" s="202">
        <v>38</v>
      </c>
      <c r="C19" s="202">
        <v>37.619999999999997</v>
      </c>
      <c r="D19" s="202">
        <v>37.2438</v>
      </c>
      <c r="E19" s="202">
        <v>36.871361999999998</v>
      </c>
      <c r="F19" s="202">
        <v>36.502648379999997</v>
      </c>
      <c r="G19" s="202">
        <v>36.137621896199995</v>
      </c>
      <c r="H19" s="202">
        <v>35.776245677237995</v>
      </c>
      <c r="I19" s="202">
        <v>35.418483220465617</v>
      </c>
      <c r="J19" s="202">
        <v>35.064298388260958</v>
      </c>
      <c r="K19" s="202">
        <v>34.713655404378351</v>
      </c>
      <c r="L19" s="202">
        <v>34.366518850334565</v>
      </c>
      <c r="M19" s="202">
        <v>34.022853661831221</v>
      </c>
      <c r="N19" s="202">
        <v>33.682625125212908</v>
      </c>
      <c r="O19" s="202">
        <v>33.345798873960781</v>
      </c>
      <c r="P19" s="202">
        <v>33.012340885221171</v>
      </c>
      <c r="Q19" s="202">
        <v>32.682217476368962</v>
      </c>
      <c r="R19" s="202">
        <v>32.35539530160527</v>
      </c>
      <c r="S19" s="202">
        <v>32.031841348589218</v>
      </c>
      <c r="T19" s="202">
        <v>31.711522935103325</v>
      </c>
      <c r="U19" s="202">
        <v>31.394407705752293</v>
      </c>
      <c r="V19" s="202">
        <v>31.080463628694769</v>
      </c>
      <c r="W19" s="202">
        <v>30.76965899240782</v>
      </c>
      <c r="X19" s="202">
        <v>30.461962402483742</v>
      </c>
      <c r="Y19" s="202">
        <v>30.157342778458904</v>
      </c>
      <c r="Z19" s="202">
        <v>29.855769350674315</v>
      </c>
      <c r="AA19" s="202">
        <v>29.557211657167571</v>
      </c>
      <c r="AB19" s="202">
        <v>29.261639540595894</v>
      </c>
      <c r="AC19" s="202">
        <v>28.969023145189936</v>
      </c>
      <c r="AD19" s="202">
        <v>28.679332913738037</v>
      </c>
      <c r="AE19" s="202">
        <v>28.392539584600655</v>
      </c>
      <c r="AF19" s="11"/>
      <c r="AG19" s="11"/>
      <c r="AH19" s="11"/>
      <c r="AI19" s="11"/>
      <c r="AJ19" s="11"/>
      <c r="AK19" s="11"/>
      <c r="AL19" s="11"/>
    </row>
    <row r="20" spans="1:38" x14ac:dyDescent="0.35">
      <c r="A20" s="2" t="s">
        <v>2501</v>
      </c>
      <c r="B20" s="202">
        <v>83</v>
      </c>
      <c r="C20" s="202">
        <v>81.34</v>
      </c>
      <c r="D20" s="202">
        <v>79.713200000000001</v>
      </c>
      <c r="E20" s="202">
        <v>78.118936000000005</v>
      </c>
      <c r="F20" s="202">
        <v>76.556557280000007</v>
      </c>
      <c r="G20" s="202">
        <v>75.025426134400007</v>
      </c>
      <c r="H20" s="202">
        <v>73.524917611712013</v>
      </c>
      <c r="I20" s="202">
        <v>72.054419259477768</v>
      </c>
      <c r="J20" s="202">
        <v>70.613330874288209</v>
      </c>
      <c r="K20" s="202">
        <v>69.201064256802439</v>
      </c>
      <c r="L20" s="202">
        <v>67.817042971666396</v>
      </c>
      <c r="M20" s="202">
        <v>66.460702112233065</v>
      </c>
      <c r="N20" s="202">
        <v>65.131488069988407</v>
      </c>
      <c r="O20" s="202">
        <v>63.828858308588636</v>
      </c>
      <c r="P20" s="202">
        <v>62.552281142416867</v>
      </c>
      <c r="Q20" s="202">
        <v>61.301235519568529</v>
      </c>
      <c r="R20" s="202">
        <v>60.075210809177158</v>
      </c>
      <c r="S20" s="202">
        <v>58.873706592993614</v>
      </c>
      <c r="T20" s="202">
        <v>57.696232461133739</v>
      </c>
      <c r="U20" s="202">
        <v>56.542307811911066</v>
      </c>
      <c r="V20" s="202">
        <v>55.411461655672845</v>
      </c>
      <c r="W20" s="202">
        <v>54.30323242255939</v>
      </c>
      <c r="X20" s="202">
        <v>53.217167774108205</v>
      </c>
      <c r="Y20" s="202">
        <v>52.152824418626039</v>
      </c>
      <c r="Z20" s="202">
        <v>51.109767930253518</v>
      </c>
      <c r="AA20" s="202">
        <v>50.087572571648451</v>
      </c>
      <c r="AB20" s="202">
        <v>49.085821120215485</v>
      </c>
      <c r="AC20" s="202">
        <v>48.104104697811174</v>
      </c>
      <c r="AD20" s="202">
        <v>47.142022603854947</v>
      </c>
      <c r="AE20" s="202">
        <v>46.199182151777848</v>
      </c>
      <c r="AF20" s="11"/>
      <c r="AG20" s="11"/>
      <c r="AH20" s="11"/>
      <c r="AI20" s="11"/>
      <c r="AJ20" s="11"/>
      <c r="AK20" s="11"/>
      <c r="AL20" s="11"/>
    </row>
    <row r="21" spans="1:38" x14ac:dyDescent="0.35">
      <c r="A21" s="2" t="s">
        <v>2502</v>
      </c>
      <c r="B21" s="202">
        <v>35.5</v>
      </c>
      <c r="C21" s="202">
        <v>34.435000000000002</v>
      </c>
      <c r="D21" s="202">
        <v>33.401949999999999</v>
      </c>
      <c r="E21" s="202">
        <v>32.399891500000003</v>
      </c>
      <c r="F21" s="202">
        <v>31.427894755000004</v>
      </c>
      <c r="G21" s="202">
        <v>30.485057912350005</v>
      </c>
      <c r="H21" s="202">
        <v>29.570506174979506</v>
      </c>
      <c r="I21" s="202">
        <v>28.683390989730121</v>
      </c>
      <c r="J21" s="202">
        <v>27.822889260038217</v>
      </c>
      <c r="K21" s="202">
        <v>26.988202582237069</v>
      </c>
      <c r="L21" s="202">
        <v>26.178556504769958</v>
      </c>
      <c r="M21" s="202">
        <v>25.393199809626861</v>
      </c>
      <c r="N21" s="202">
        <v>24.631403815338054</v>
      </c>
      <c r="O21" s="202">
        <v>23.892461700877913</v>
      </c>
      <c r="P21" s="202">
        <v>23.175687849851574</v>
      </c>
      <c r="Q21" s="202">
        <v>22.480417214356027</v>
      </c>
      <c r="R21" s="202">
        <v>21.806004697925346</v>
      </c>
      <c r="S21" s="202">
        <v>21.151824556987584</v>
      </c>
      <c r="T21" s="202">
        <v>20.517269820277956</v>
      </c>
      <c r="U21" s="202">
        <v>19.901751725669619</v>
      </c>
      <c r="V21" s="202">
        <v>19.304699173899532</v>
      </c>
      <c r="W21" s="202">
        <v>18.725558198682545</v>
      </c>
      <c r="X21" s="202">
        <v>18.163791452722069</v>
      </c>
      <c r="Y21" s="202">
        <v>17.618877709140406</v>
      </c>
      <c r="Z21" s="202">
        <v>17.090311377866193</v>
      </c>
      <c r="AA21" s="202">
        <v>16.577602036530209</v>
      </c>
      <c r="AB21" s="202">
        <v>16.080273975434302</v>
      </c>
      <c r="AC21" s="202">
        <v>15.597865756171274</v>
      </c>
      <c r="AD21" s="202">
        <v>15.129929783486135</v>
      </c>
      <c r="AE21" s="202">
        <v>14.676031889981552</v>
      </c>
      <c r="AF21" s="11"/>
      <c r="AG21" s="11"/>
      <c r="AH21" s="11"/>
      <c r="AI21" s="11"/>
      <c r="AJ21" s="11"/>
      <c r="AK21" s="11"/>
      <c r="AL21" s="11"/>
    </row>
    <row r="22" spans="1:38" x14ac:dyDescent="0.35">
      <c r="A22" s="2" t="s">
        <v>385</v>
      </c>
      <c r="B22" s="202">
        <v>60.5</v>
      </c>
      <c r="C22" s="202">
        <v>59.480000000000004</v>
      </c>
      <c r="D22" s="202">
        <v>58.478499999999997</v>
      </c>
      <c r="E22" s="202">
        <v>57.495148999999998</v>
      </c>
      <c r="F22" s="202">
        <v>56.529602830000002</v>
      </c>
      <c r="G22" s="202">
        <v>55.581524015300005</v>
      </c>
      <c r="H22" s="202">
        <v>54.650581644475004</v>
      </c>
      <c r="I22" s="202">
        <v>53.736451239971693</v>
      </c>
      <c r="J22" s="202">
        <v>52.838814631274587</v>
      </c>
      <c r="K22" s="202">
        <v>51.957359830590391</v>
      </c>
      <c r="L22" s="202">
        <v>51.091780911000484</v>
      </c>
      <c r="M22" s="202">
        <v>50.241777887032143</v>
      </c>
      <c r="N22" s="202">
        <v>49.407056597600658</v>
      </c>
      <c r="O22" s="202">
        <v>48.587328591274712</v>
      </c>
      <c r="P22" s="202">
        <v>47.782311013819019</v>
      </c>
      <c r="Q22" s="202">
        <v>46.991726497968742</v>
      </c>
      <c r="R22" s="202">
        <v>46.215303055391217</v>
      </c>
      <c r="S22" s="202">
        <v>45.452773970791412</v>
      </c>
      <c r="T22" s="202">
        <v>44.703877698118532</v>
      </c>
      <c r="U22" s="202">
        <v>43.968357758831679</v>
      </c>
      <c r="V22" s="202">
        <v>43.245962642183805</v>
      </c>
      <c r="W22" s="202">
        <v>42.536445707483608</v>
      </c>
      <c r="X22" s="202">
        <v>41.83956508829597</v>
      </c>
      <c r="Y22" s="202">
        <v>41.155083598542475</v>
      </c>
      <c r="Z22" s="202">
        <v>40.482768640463917</v>
      </c>
      <c r="AA22" s="202">
        <v>39.822392114408011</v>
      </c>
      <c r="AB22" s="202">
        <v>39.173730330405689</v>
      </c>
      <c r="AC22" s="202">
        <v>38.536563921500559</v>
      </c>
      <c r="AD22" s="202">
        <v>37.910677758796496</v>
      </c>
      <c r="AE22" s="202">
        <v>37.295860868189251</v>
      </c>
      <c r="AF22" s="11"/>
      <c r="AG22" s="11"/>
      <c r="AH22" s="11"/>
      <c r="AI22" s="11"/>
      <c r="AJ22" s="11"/>
      <c r="AK22" s="11"/>
      <c r="AL22" s="11"/>
    </row>
    <row r="23" spans="1:38" x14ac:dyDescent="0.35">
      <c r="B23" s="202"/>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row>
    <row r="24" spans="1:38" x14ac:dyDescent="0.35">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row>
    <row r="25" spans="1:38" x14ac:dyDescent="0.35">
      <c r="B25" s="204">
        <v>2021</v>
      </c>
      <c r="C25" s="93">
        <v>2022</v>
      </c>
      <c r="D25" s="93">
        <v>2023</v>
      </c>
      <c r="E25" s="93">
        <v>2024</v>
      </c>
      <c r="F25" s="93">
        <v>2025</v>
      </c>
      <c r="G25" s="93">
        <v>2026</v>
      </c>
      <c r="H25" s="93">
        <v>2027</v>
      </c>
      <c r="I25" s="93">
        <v>2028</v>
      </c>
      <c r="J25" s="93">
        <v>2029</v>
      </c>
      <c r="K25" s="204">
        <v>2030</v>
      </c>
      <c r="L25" s="93">
        <v>2031</v>
      </c>
      <c r="M25" s="93">
        <v>2032</v>
      </c>
      <c r="N25" s="93">
        <v>2033</v>
      </c>
      <c r="O25" s="93">
        <v>2034</v>
      </c>
      <c r="P25" s="93">
        <v>2035</v>
      </c>
      <c r="Q25" s="93">
        <v>2036</v>
      </c>
      <c r="R25" s="93">
        <v>2037</v>
      </c>
      <c r="S25" s="93">
        <v>2038</v>
      </c>
      <c r="T25" s="93">
        <v>2039</v>
      </c>
      <c r="U25" s="204">
        <v>2040</v>
      </c>
      <c r="V25" s="93">
        <v>2041</v>
      </c>
      <c r="W25" s="93">
        <v>2042</v>
      </c>
      <c r="X25" s="93">
        <v>2043</v>
      </c>
      <c r="Y25" s="93">
        <v>2044</v>
      </c>
      <c r="Z25" s="93">
        <v>2045</v>
      </c>
      <c r="AA25" s="93">
        <v>2046</v>
      </c>
      <c r="AB25" s="93">
        <v>2047</v>
      </c>
      <c r="AC25" s="93">
        <v>2048</v>
      </c>
      <c r="AD25" s="93">
        <v>2049</v>
      </c>
      <c r="AE25" s="204">
        <v>2050</v>
      </c>
      <c r="AF25" s="11"/>
      <c r="AG25" s="11"/>
      <c r="AH25" s="11"/>
      <c r="AI25" s="11"/>
      <c r="AJ25" s="11"/>
      <c r="AK25" s="11"/>
      <c r="AL25" s="11"/>
    </row>
    <row r="26" spans="1:38" x14ac:dyDescent="0.35">
      <c r="A26" s="16" t="s">
        <v>2534</v>
      </c>
      <c r="B26" s="205">
        <v>57.25</v>
      </c>
      <c r="C26" s="203">
        <v>56.282499999999999</v>
      </c>
      <c r="D26" s="203">
        <v>55.332574999999999</v>
      </c>
      <c r="E26" s="203">
        <v>54.399891249999996</v>
      </c>
      <c r="F26" s="203">
        <v>53.484121497499999</v>
      </c>
      <c r="G26" s="203">
        <v>52.584944859324999</v>
      </c>
      <c r="H26" s="203">
        <v>51.702046695995747</v>
      </c>
      <c r="I26" s="203">
        <v>50.835118488594517</v>
      </c>
      <c r="J26" s="203">
        <v>49.983857718076116</v>
      </c>
      <c r="K26" s="205">
        <v>49.147967746975539</v>
      </c>
      <c r="L26" s="203">
        <v>48.32715770346438</v>
      </c>
      <c r="M26" s="203">
        <v>47.52114236770916</v>
      </c>
      <c r="N26" s="203">
        <v>46.729642060485901</v>
      </c>
      <c r="O26" s="203">
        <v>45.952382534005793</v>
      </c>
      <c r="P26" s="203">
        <v>45.189094864907993</v>
      </c>
      <c r="Q26" s="203">
        <v>44.439515349376322</v>
      </c>
      <c r="R26" s="203">
        <v>43.703385400337631</v>
      </c>
      <c r="S26" s="203">
        <v>42.980451446700215</v>
      </c>
      <c r="T26" s="203">
        <v>42.270464834591863</v>
      </c>
      <c r="U26" s="205">
        <v>41.573181730557408</v>
      </c>
      <c r="V26" s="203">
        <v>40.888363026677084</v>
      </c>
      <c r="W26" s="203">
        <v>40.215774247567055</v>
      </c>
      <c r="X26" s="203">
        <v>39.55518545922498</v>
      </c>
      <c r="Y26" s="203">
        <v>38.906371179683667</v>
      </c>
      <c r="Z26" s="203">
        <v>38.269110291436739</v>
      </c>
      <c r="AA26" s="203">
        <v>37.643185955601282</v>
      </c>
      <c r="AB26" s="203">
        <v>37.028385527782611</v>
      </c>
      <c r="AC26" s="203">
        <v>36.424500475607374</v>
      </c>
      <c r="AD26" s="203">
        <v>35.831326297891835</v>
      </c>
      <c r="AE26" s="205">
        <v>35.248662445412641</v>
      </c>
      <c r="AF26" s="11"/>
      <c r="AG26" s="11"/>
      <c r="AH26" s="11"/>
      <c r="AI26" s="11"/>
      <c r="AJ26" s="11"/>
      <c r="AK26" s="11"/>
      <c r="AL26" s="11"/>
    </row>
    <row r="27" spans="1:38" x14ac:dyDescent="0.35">
      <c r="A27" s="2" t="s">
        <v>2509</v>
      </c>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row>
    <row r="31" spans="1:38" x14ac:dyDescent="0.35">
      <c r="A31" s="60"/>
      <c r="B31" s="308" t="s">
        <v>2505</v>
      </c>
      <c r="C31" s="309"/>
      <c r="D31" s="309"/>
      <c r="E31" s="309"/>
      <c r="F31" s="309"/>
      <c r="G31" s="310"/>
      <c r="H31" s="60" t="s">
        <v>2506</v>
      </c>
      <c r="I31" s="60" t="s">
        <v>2507</v>
      </c>
    </row>
    <row r="32" spans="1:38" x14ac:dyDescent="0.35">
      <c r="A32" s="60" t="s">
        <v>2500</v>
      </c>
      <c r="B32" s="124">
        <v>-7.1428571428571425E-2</v>
      </c>
      <c r="C32" s="124">
        <v>-7.6923076923076927E-2</v>
      </c>
      <c r="D32" s="124">
        <v>-0.16666666666666666</v>
      </c>
      <c r="E32" s="124">
        <v>-0.1</v>
      </c>
      <c r="F32" s="124">
        <v>-0.1111111111111111</v>
      </c>
      <c r="G32" s="124">
        <v>-0.17499999999999999</v>
      </c>
      <c r="H32" s="124">
        <v>-0.11685490435490435</v>
      </c>
      <c r="I32" s="124">
        <v>0.01</v>
      </c>
    </row>
    <row r="33" spans="1:37" x14ac:dyDescent="0.35">
      <c r="A33" s="60" t="s">
        <v>2501</v>
      </c>
      <c r="B33" s="124">
        <v>-0.10714285714285714</v>
      </c>
      <c r="C33" s="124">
        <v>-0.16</v>
      </c>
      <c r="D33" s="124">
        <v>-4.7619047619047616E-2</v>
      </c>
      <c r="E33" s="124">
        <v>-0.1</v>
      </c>
      <c r="F33" s="124">
        <v>0</v>
      </c>
      <c r="G33" s="124">
        <v>-0.16666666666666666</v>
      </c>
      <c r="H33" s="124">
        <v>-9.6904761904761896E-2</v>
      </c>
      <c r="I33" s="124">
        <v>0.02</v>
      </c>
    </row>
    <row r="34" spans="1:37" x14ac:dyDescent="0.35">
      <c r="A34" s="60" t="s">
        <v>2502</v>
      </c>
      <c r="B34" s="124">
        <v>-0.125</v>
      </c>
      <c r="C34" s="124">
        <v>-0.23809523809523808</v>
      </c>
      <c r="D34" s="124">
        <v>-0.125</v>
      </c>
      <c r="E34" s="124">
        <v>-0.14285714285714285</v>
      </c>
      <c r="F34" s="124">
        <v>-0.13333333333333333</v>
      </c>
      <c r="G34" s="124">
        <v>-7.6923076923076927E-2</v>
      </c>
      <c r="H34" s="124">
        <v>-0.14020146520146518</v>
      </c>
      <c r="I34" s="124">
        <v>0.03</v>
      </c>
    </row>
    <row r="35" spans="1:37" x14ac:dyDescent="0.35">
      <c r="A35" s="2" t="s">
        <v>2508</v>
      </c>
    </row>
    <row r="41" spans="1:37" x14ac:dyDescent="0.35">
      <c r="A41" s="148"/>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row>
    <row r="43" spans="1:37" x14ac:dyDescent="0.35">
      <c r="A43" s="216" t="s">
        <v>2517</v>
      </c>
      <c r="B43" s="216"/>
      <c r="C43" s="216"/>
      <c r="D43" s="216"/>
      <c r="E43" s="216"/>
    </row>
    <row r="44" spans="1:37" x14ac:dyDescent="0.35">
      <c r="B44" s="8" t="s">
        <v>2513</v>
      </c>
      <c r="C44" s="8" t="s">
        <v>2514</v>
      </c>
      <c r="D44" s="8" t="s">
        <v>2515</v>
      </c>
      <c r="E44" s="8" t="s">
        <v>2516</v>
      </c>
    </row>
    <row r="45" spans="1:37" x14ac:dyDescent="0.35">
      <c r="A45" s="2" t="s">
        <v>170</v>
      </c>
      <c r="B45" s="2">
        <v>53.446371449481134</v>
      </c>
      <c r="C45" s="2">
        <v>47.090806083104866</v>
      </c>
      <c r="D45" s="2">
        <v>49.543247306155251</v>
      </c>
      <c r="E45" s="2">
        <v>40.694101159407097</v>
      </c>
    </row>
    <row r="46" spans="1:37" x14ac:dyDescent="0.35">
      <c r="A46" s="2" t="s">
        <v>171</v>
      </c>
      <c r="B46" s="2">
        <v>40.869426563920882</v>
      </c>
      <c r="C46" s="2">
        <v>46.181202775272709</v>
      </c>
      <c r="D46" s="2">
        <v>40.372579678229158</v>
      </c>
      <c r="E46" s="2">
        <v>28.601178349355326</v>
      </c>
    </row>
    <row r="47" spans="1:37" x14ac:dyDescent="0.35">
      <c r="A47" s="2" t="s">
        <v>172</v>
      </c>
      <c r="B47" s="2">
        <v>37.967168835046223</v>
      </c>
      <c r="C47" s="2">
        <v>30.911533623955208</v>
      </c>
      <c r="D47" s="2">
        <v>33.850389841293008</v>
      </c>
      <c r="E47" s="2">
        <v>43.242847373951378</v>
      </c>
    </row>
    <row r="48" spans="1:37" x14ac:dyDescent="0.35">
      <c r="A48" s="2" t="s">
        <v>173</v>
      </c>
      <c r="B48" s="2">
        <v>29.762679458160157</v>
      </c>
      <c r="C48" s="2">
        <v>27.72874153053229</v>
      </c>
      <c r="D48" s="2">
        <v>29.669838755027754</v>
      </c>
      <c r="E48" s="2">
        <v>37.88350537423706</v>
      </c>
    </row>
    <row r="49" spans="1:7" x14ac:dyDescent="0.35">
      <c r="A49" s="2" t="s">
        <v>174</v>
      </c>
      <c r="B49" s="2">
        <v>36.24823087990508</v>
      </c>
      <c r="C49" s="2">
        <v>24.935758319280584</v>
      </c>
      <c r="D49" s="2">
        <v>31.416737736224071</v>
      </c>
      <c r="E49" s="2">
        <v>33.039598969902215</v>
      </c>
    </row>
    <row r="50" spans="1:7" x14ac:dyDescent="0.35">
      <c r="A50" s="2" t="s">
        <v>175</v>
      </c>
      <c r="B50" s="2">
        <v>37.236273171622045</v>
      </c>
      <c r="C50" s="2">
        <v>25.311387651256538</v>
      </c>
      <c r="D50" s="2">
        <v>37.062875322561133</v>
      </c>
      <c r="E50" s="2">
        <v>28.700668023064701</v>
      </c>
    </row>
    <row r="51" spans="1:7" x14ac:dyDescent="0.35">
      <c r="A51" s="2" t="s">
        <v>176</v>
      </c>
      <c r="B51" s="2">
        <v>24.846880227534292</v>
      </c>
      <c r="C51" s="2">
        <v>27.783456449902953</v>
      </c>
      <c r="D51" s="2">
        <v>29.669384573260082</v>
      </c>
      <c r="E51" s="2">
        <v>27.683822582721604</v>
      </c>
    </row>
    <row r="52" spans="1:7" x14ac:dyDescent="0.35">
      <c r="A52" s="2" t="s">
        <v>177</v>
      </c>
      <c r="B52" s="2">
        <v>19.989662710982387</v>
      </c>
      <c r="C52" s="2">
        <v>25.855398713183085</v>
      </c>
      <c r="D52" s="2">
        <v>25.931005776192883</v>
      </c>
      <c r="E52" s="2">
        <v>29.269385916819157</v>
      </c>
      <c r="G52" s="16"/>
    </row>
    <row r="53" spans="1:7" x14ac:dyDescent="0.35">
      <c r="A53" s="2" t="s">
        <v>178</v>
      </c>
      <c r="B53" s="2">
        <v>33.045415538378293</v>
      </c>
      <c r="C53" s="2">
        <v>22.784806135325539</v>
      </c>
      <c r="D53" s="2">
        <v>37.220722951569456</v>
      </c>
      <c r="E53" s="2">
        <v>39.422206437271129</v>
      </c>
    </row>
    <row r="54" spans="1:7" x14ac:dyDescent="0.35">
      <c r="A54" s="2" t="s">
        <v>179</v>
      </c>
      <c r="B54" s="2">
        <v>36.464372724545271</v>
      </c>
      <c r="C54" s="2">
        <v>34.876201546644431</v>
      </c>
      <c r="D54" s="2">
        <v>35.301715409678756</v>
      </c>
      <c r="E54" s="2">
        <v>29.361659655480793</v>
      </c>
    </row>
    <row r="55" spans="1:7" x14ac:dyDescent="0.35">
      <c r="A55" s="2" t="s">
        <v>180</v>
      </c>
      <c r="B55" s="2">
        <v>45.623137828938184</v>
      </c>
      <c r="C55" s="2">
        <v>36.093573927236534</v>
      </c>
      <c r="D55" s="2">
        <v>44.323479300811073</v>
      </c>
      <c r="E55" s="2">
        <v>48.584843148980539</v>
      </c>
    </row>
    <row r="56" spans="1:7" x14ac:dyDescent="0.35">
      <c r="A56" s="2" t="s">
        <v>181</v>
      </c>
      <c r="B56" s="2">
        <v>41.739642122057731</v>
      </c>
      <c r="C56" s="2">
        <v>42.216419002641089</v>
      </c>
      <c r="D56" s="2">
        <v>48.979628418338706</v>
      </c>
      <c r="E56" s="2">
        <v>42.187607470350571</v>
      </c>
    </row>
    <row r="61" spans="1:7" x14ac:dyDescent="0.35">
      <c r="A61"/>
    </row>
    <row r="62" spans="1:7" x14ac:dyDescent="0.35">
      <c r="A62"/>
    </row>
    <row r="63" spans="1:7" x14ac:dyDescent="0.35">
      <c r="A63" s="201"/>
    </row>
  </sheetData>
  <mergeCells count="2">
    <mergeCell ref="B31:G31"/>
    <mergeCell ref="A43:E4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543C5-9736-440A-AE17-4B59E8CE5631}">
  <dimension ref="A1:CI27"/>
  <sheetViews>
    <sheetView zoomScale="60" zoomScaleNormal="60" workbookViewId="0">
      <selection activeCell="J52" sqref="J50:J52"/>
    </sheetView>
  </sheetViews>
  <sheetFormatPr defaultColWidth="9.1796875" defaultRowHeight="14.5" x14ac:dyDescent="0.35"/>
  <cols>
    <col min="1" max="1" width="22.7265625" style="2" bestFit="1" customWidth="1"/>
    <col min="2" max="2" width="13.453125" style="2" customWidth="1"/>
    <col min="3" max="3" width="11.81640625" style="2" customWidth="1"/>
    <col min="4" max="4" width="15.7265625" style="2" customWidth="1"/>
    <col min="5" max="5" width="13.81640625" style="2" customWidth="1"/>
    <col min="6" max="16384" width="9.1796875" style="2"/>
  </cols>
  <sheetData>
    <row r="1" spans="1:5" x14ac:dyDescent="0.35">
      <c r="A1" s="2" t="s">
        <v>2</v>
      </c>
      <c r="B1" s="2" t="s">
        <v>3</v>
      </c>
    </row>
    <row r="2" spans="1:5" x14ac:dyDescent="0.35">
      <c r="B2" s="2" t="s">
        <v>4</v>
      </c>
    </row>
    <row r="3" spans="1:5" x14ac:dyDescent="0.35">
      <c r="A3" s="2" t="s">
        <v>5</v>
      </c>
    </row>
    <row r="4" spans="1:5" x14ac:dyDescent="0.35">
      <c r="A4" s="2" t="s">
        <v>6</v>
      </c>
      <c r="B4" s="2" t="s">
        <v>7</v>
      </c>
    </row>
    <row r="5" spans="1:5" x14ac:dyDescent="0.35">
      <c r="A5" s="2" t="s">
        <v>8</v>
      </c>
      <c r="B5" s="9" t="s">
        <v>9</v>
      </c>
    </row>
    <row r="6" spans="1:5" x14ac:dyDescent="0.35">
      <c r="A6" s="2" t="s">
        <v>10</v>
      </c>
      <c r="B6" s="8" t="s">
        <v>11</v>
      </c>
      <c r="C6" s="3" t="s">
        <v>12</v>
      </c>
    </row>
    <row r="7" spans="1:5" x14ac:dyDescent="0.35">
      <c r="B7" s="8" t="s">
        <v>13</v>
      </c>
      <c r="C7" s="2" t="s">
        <v>14</v>
      </c>
    </row>
    <row r="8" spans="1:5" x14ac:dyDescent="0.35">
      <c r="B8" s="8" t="s">
        <v>15</v>
      </c>
      <c r="C8" s="2" t="s">
        <v>16</v>
      </c>
    </row>
    <row r="9" spans="1:5" x14ac:dyDescent="0.35">
      <c r="B9" s="8" t="s">
        <v>17</v>
      </c>
      <c r="C9" s="2" t="s">
        <v>18</v>
      </c>
    </row>
    <row r="10" spans="1:5" x14ac:dyDescent="0.35">
      <c r="B10" s="8" t="s">
        <v>19</v>
      </c>
      <c r="C10" s="2" t="s">
        <v>20</v>
      </c>
    </row>
    <row r="11" spans="1:5" s="10" customFormat="1" ht="15" thickBot="1" x14ac:dyDescent="0.4"/>
    <row r="12" spans="1:5" x14ac:dyDescent="0.35">
      <c r="A12" s="214" t="s">
        <v>21</v>
      </c>
      <c r="B12" s="214"/>
      <c r="C12" s="214"/>
      <c r="D12" s="214"/>
      <c r="E12" s="214"/>
    </row>
    <row r="13" spans="1:5" x14ac:dyDescent="0.35">
      <c r="A13" s="4" t="s">
        <v>22</v>
      </c>
      <c r="B13" s="4" t="s">
        <v>23</v>
      </c>
      <c r="C13" s="4" t="s">
        <v>24</v>
      </c>
      <c r="D13" s="4" t="s">
        <v>25</v>
      </c>
      <c r="E13" s="4" t="s">
        <v>26</v>
      </c>
    </row>
    <row r="14" spans="1:5" x14ac:dyDescent="0.35">
      <c r="A14" s="1">
        <v>2015</v>
      </c>
      <c r="B14" s="1">
        <v>1313271</v>
      </c>
      <c r="C14" s="1">
        <v>1997674</v>
      </c>
      <c r="D14" s="1">
        <v>2931880</v>
      </c>
      <c r="E14" s="1">
        <v>5481122</v>
      </c>
    </row>
    <row r="15" spans="1:5" x14ac:dyDescent="0.35">
      <c r="A15" s="1">
        <v>2016</v>
      </c>
      <c r="B15" s="1">
        <v>1315944</v>
      </c>
      <c r="C15" s="1">
        <v>1974266</v>
      </c>
      <c r="D15" s="1">
        <v>2868231</v>
      </c>
      <c r="E15" s="1">
        <v>5495303</v>
      </c>
    </row>
    <row r="16" spans="1:5" x14ac:dyDescent="0.35">
      <c r="A16" s="1">
        <v>2017</v>
      </c>
      <c r="B16" s="1">
        <v>1315635</v>
      </c>
      <c r="C16" s="1">
        <v>1951097</v>
      </c>
      <c r="D16" s="1">
        <v>2845414</v>
      </c>
      <c r="E16" s="1">
        <v>5511371</v>
      </c>
    </row>
    <row r="17" spans="1:87" x14ac:dyDescent="0.35">
      <c r="A17" s="1">
        <v>2018</v>
      </c>
      <c r="B17" s="1">
        <v>1319133</v>
      </c>
      <c r="C17" s="1">
        <v>1928459</v>
      </c>
      <c r="D17" s="1">
        <v>2801264</v>
      </c>
      <c r="E17" s="1">
        <v>5522576</v>
      </c>
    </row>
    <row r="18" spans="1:87" x14ac:dyDescent="0.35">
      <c r="A18" s="1">
        <v>2019</v>
      </c>
      <c r="B18" s="1">
        <v>1324820</v>
      </c>
      <c r="C18" s="1">
        <v>1906743</v>
      </c>
      <c r="D18" s="1">
        <v>2759627</v>
      </c>
      <c r="E18" s="1">
        <v>5532156</v>
      </c>
    </row>
    <row r="19" spans="1:87" x14ac:dyDescent="0.35">
      <c r="A19" s="1">
        <v>2020</v>
      </c>
      <c r="B19" s="1">
        <v>1328889</v>
      </c>
      <c r="C19" s="1">
        <v>1886198</v>
      </c>
      <c r="D19" s="1">
        <v>2722289</v>
      </c>
      <c r="E19" s="1">
        <v>5540720</v>
      </c>
    </row>
    <row r="20" spans="1:87" x14ac:dyDescent="0.35">
      <c r="A20" s="1">
        <v>2021</v>
      </c>
      <c r="B20" s="1">
        <v>1330068</v>
      </c>
      <c r="C20" s="1">
        <v>1866942</v>
      </c>
      <c r="D20" s="1">
        <v>2689862</v>
      </c>
      <c r="E20" s="1">
        <v>5548360</v>
      </c>
    </row>
    <row r="23" spans="1:87" x14ac:dyDescent="0.35">
      <c r="A23" s="4" t="s">
        <v>27</v>
      </c>
      <c r="B23" s="4" t="s">
        <v>28</v>
      </c>
      <c r="C23" s="1"/>
      <c r="D23" s="1"/>
      <c r="E23" s="1"/>
      <c r="F23" s="4" t="s">
        <v>29</v>
      </c>
      <c r="G23" s="1"/>
      <c r="H23" s="1"/>
      <c r="I23" s="1"/>
      <c r="J23" s="4" t="s">
        <v>30</v>
      </c>
      <c r="K23" s="1"/>
      <c r="L23" s="1"/>
      <c r="M23" s="1"/>
      <c r="N23" s="4" t="s">
        <v>31</v>
      </c>
      <c r="O23" s="1"/>
      <c r="P23" s="1"/>
      <c r="Q23" s="1"/>
      <c r="R23" s="4" t="s">
        <v>32</v>
      </c>
      <c r="S23" s="1"/>
      <c r="T23" s="1"/>
      <c r="U23" s="1"/>
      <c r="V23" s="4" t="s">
        <v>33</v>
      </c>
      <c r="W23" s="1"/>
      <c r="X23" s="1"/>
      <c r="Y23" s="1"/>
      <c r="Z23" s="4" t="s">
        <v>34</v>
      </c>
      <c r="AA23" s="1"/>
      <c r="AB23" s="1"/>
      <c r="AC23" s="1"/>
      <c r="AD23" s="4" t="s">
        <v>35</v>
      </c>
      <c r="AE23" s="1"/>
      <c r="AF23" s="1"/>
      <c r="AG23" s="1"/>
      <c r="AH23" s="4" t="s">
        <v>36</v>
      </c>
      <c r="AI23" s="1"/>
      <c r="AJ23" s="1"/>
      <c r="AK23" s="1"/>
      <c r="AL23" s="4" t="s">
        <v>37</v>
      </c>
      <c r="AM23" s="1"/>
      <c r="AN23" s="1"/>
      <c r="AO23" s="1"/>
      <c r="AP23" s="4" t="s">
        <v>38</v>
      </c>
      <c r="AQ23" s="1"/>
      <c r="AR23" s="1"/>
      <c r="AS23" s="1"/>
      <c r="AT23" s="4" t="s">
        <v>39</v>
      </c>
      <c r="AU23" s="1"/>
      <c r="AV23" s="1"/>
      <c r="AW23" s="1"/>
      <c r="AX23" s="4" t="s">
        <v>40</v>
      </c>
      <c r="AY23" s="1"/>
      <c r="AZ23" s="1"/>
      <c r="BA23" s="1"/>
      <c r="BB23" s="4" t="s">
        <v>41</v>
      </c>
      <c r="BC23" s="1"/>
      <c r="BD23" s="1"/>
      <c r="BE23" s="1"/>
      <c r="BF23" s="4" t="s">
        <v>42</v>
      </c>
      <c r="BG23" s="1"/>
      <c r="BH23" s="1"/>
      <c r="BI23" s="1"/>
      <c r="BJ23" s="4" t="s">
        <v>43</v>
      </c>
      <c r="BK23" s="1"/>
      <c r="BL23" s="1"/>
      <c r="BM23" s="1"/>
      <c r="BN23" s="4" t="s">
        <v>44</v>
      </c>
      <c r="BO23" s="1"/>
      <c r="BP23" s="1"/>
      <c r="BQ23" s="1"/>
      <c r="BR23" s="4" t="s">
        <v>45</v>
      </c>
      <c r="BS23" s="1"/>
      <c r="BT23" s="1"/>
      <c r="BU23" s="1"/>
      <c r="BV23" s="4" t="s">
        <v>46</v>
      </c>
      <c r="BW23" s="1"/>
      <c r="BX23" s="1"/>
      <c r="BY23" s="1"/>
      <c r="BZ23" s="4" t="s">
        <v>47</v>
      </c>
      <c r="CA23" s="1"/>
      <c r="CB23" s="1"/>
      <c r="CC23" s="1"/>
      <c r="CD23" s="4" t="s">
        <v>48</v>
      </c>
      <c r="CE23" s="1"/>
      <c r="CF23" s="1"/>
      <c r="CG23" s="1"/>
      <c r="CH23" s="4" t="s">
        <v>49</v>
      </c>
      <c r="CI23" s="1"/>
    </row>
    <row r="24" spans="1:87" x14ac:dyDescent="0.35">
      <c r="A24" s="1"/>
      <c r="B24" s="4" t="s">
        <v>50</v>
      </c>
      <c r="C24" s="4" t="s">
        <v>51</v>
      </c>
      <c r="D24" s="4" t="s">
        <v>52</v>
      </c>
      <c r="E24" s="4" t="s">
        <v>53</v>
      </c>
      <c r="F24" s="4" t="s">
        <v>50</v>
      </c>
      <c r="G24" s="4" t="s">
        <v>51</v>
      </c>
      <c r="H24" s="4" t="s">
        <v>52</v>
      </c>
      <c r="I24" s="4" t="s">
        <v>53</v>
      </c>
      <c r="J24" s="4" t="s">
        <v>50</v>
      </c>
      <c r="K24" s="4" t="s">
        <v>51</v>
      </c>
      <c r="L24" s="4" t="s">
        <v>52</v>
      </c>
      <c r="M24" s="4" t="s">
        <v>53</v>
      </c>
      <c r="N24" s="4" t="s">
        <v>50</v>
      </c>
      <c r="O24" s="4" t="s">
        <v>51</v>
      </c>
      <c r="P24" s="4" t="s">
        <v>52</v>
      </c>
      <c r="Q24" s="4" t="s">
        <v>53</v>
      </c>
      <c r="R24" s="4" t="s">
        <v>50</v>
      </c>
      <c r="S24" s="4" t="s">
        <v>51</v>
      </c>
      <c r="T24" s="4" t="s">
        <v>52</v>
      </c>
      <c r="U24" s="4" t="s">
        <v>53</v>
      </c>
      <c r="V24" s="4" t="s">
        <v>50</v>
      </c>
      <c r="W24" s="4" t="s">
        <v>51</v>
      </c>
      <c r="X24" s="4" t="s">
        <v>52</v>
      </c>
      <c r="Y24" s="4" t="s">
        <v>53</v>
      </c>
      <c r="Z24" s="4" t="s">
        <v>50</v>
      </c>
      <c r="AA24" s="4" t="s">
        <v>51</v>
      </c>
      <c r="AB24" s="4" t="s">
        <v>52</v>
      </c>
      <c r="AC24" s="4" t="s">
        <v>53</v>
      </c>
      <c r="AD24" s="4" t="s">
        <v>50</v>
      </c>
      <c r="AE24" s="4" t="s">
        <v>51</v>
      </c>
      <c r="AF24" s="4" t="s">
        <v>52</v>
      </c>
      <c r="AG24" s="4" t="s">
        <v>53</v>
      </c>
      <c r="AH24" s="4" t="s">
        <v>50</v>
      </c>
      <c r="AI24" s="4" t="s">
        <v>51</v>
      </c>
      <c r="AJ24" s="4" t="s">
        <v>52</v>
      </c>
      <c r="AK24" s="4" t="s">
        <v>53</v>
      </c>
      <c r="AL24" s="4" t="s">
        <v>50</v>
      </c>
      <c r="AM24" s="4" t="s">
        <v>51</v>
      </c>
      <c r="AN24" s="4" t="s">
        <v>52</v>
      </c>
      <c r="AO24" s="4" t="s">
        <v>53</v>
      </c>
      <c r="AP24" s="4" t="s">
        <v>50</v>
      </c>
      <c r="AQ24" s="4" t="s">
        <v>51</v>
      </c>
      <c r="AR24" s="4" t="s">
        <v>52</v>
      </c>
      <c r="AS24" s="4" t="s">
        <v>53</v>
      </c>
      <c r="AT24" s="4" t="s">
        <v>50</v>
      </c>
      <c r="AU24" s="4" t="s">
        <v>51</v>
      </c>
      <c r="AV24" s="4" t="s">
        <v>52</v>
      </c>
      <c r="AW24" s="4" t="s">
        <v>53</v>
      </c>
      <c r="AX24" s="4" t="s">
        <v>50</v>
      </c>
      <c r="AY24" s="4" t="s">
        <v>51</v>
      </c>
      <c r="AZ24" s="4" t="s">
        <v>52</v>
      </c>
      <c r="BA24" s="4" t="s">
        <v>53</v>
      </c>
      <c r="BB24" s="4" t="s">
        <v>50</v>
      </c>
      <c r="BC24" s="4" t="s">
        <v>51</v>
      </c>
      <c r="BD24" s="4" t="s">
        <v>52</v>
      </c>
      <c r="BE24" s="4" t="s">
        <v>53</v>
      </c>
      <c r="BF24" s="4" t="s">
        <v>50</v>
      </c>
      <c r="BG24" s="4" t="s">
        <v>51</v>
      </c>
      <c r="BH24" s="4" t="s">
        <v>52</v>
      </c>
      <c r="BI24" s="4" t="s">
        <v>53</v>
      </c>
      <c r="BJ24" s="4" t="s">
        <v>50</v>
      </c>
      <c r="BK24" s="4" t="s">
        <v>51</v>
      </c>
      <c r="BL24" s="4" t="s">
        <v>52</v>
      </c>
      <c r="BM24" s="4" t="s">
        <v>53</v>
      </c>
      <c r="BN24" s="4" t="s">
        <v>50</v>
      </c>
      <c r="BO24" s="4" t="s">
        <v>51</v>
      </c>
      <c r="BP24" s="4" t="s">
        <v>52</v>
      </c>
      <c r="BQ24" s="4" t="s">
        <v>53</v>
      </c>
      <c r="BR24" s="4" t="s">
        <v>50</v>
      </c>
      <c r="BS24" s="4" t="s">
        <v>51</v>
      </c>
      <c r="BT24" s="4" t="s">
        <v>52</v>
      </c>
      <c r="BU24" s="4" t="s">
        <v>53</v>
      </c>
      <c r="BV24" s="4" t="s">
        <v>50</v>
      </c>
      <c r="BW24" s="4" t="s">
        <v>51</v>
      </c>
      <c r="BX24" s="4" t="s">
        <v>52</v>
      </c>
      <c r="BY24" s="4" t="s">
        <v>53</v>
      </c>
      <c r="BZ24" s="4" t="s">
        <v>50</v>
      </c>
      <c r="CA24" s="4" t="s">
        <v>51</v>
      </c>
      <c r="CB24" s="4" t="s">
        <v>52</v>
      </c>
      <c r="CC24" s="4" t="s">
        <v>53</v>
      </c>
      <c r="CD24" s="4" t="s">
        <v>50</v>
      </c>
      <c r="CE24" s="4" t="s">
        <v>51</v>
      </c>
      <c r="CF24" s="4" t="s">
        <v>52</v>
      </c>
      <c r="CG24" s="4" t="s">
        <v>53</v>
      </c>
      <c r="CH24" s="4" t="s">
        <v>50</v>
      </c>
      <c r="CI24" s="4" t="s">
        <v>51</v>
      </c>
    </row>
    <row r="25" spans="1:87" x14ac:dyDescent="0.35">
      <c r="A25" s="5" t="s">
        <v>54</v>
      </c>
      <c r="B25" s="6">
        <v>2489.8000000000002</v>
      </c>
      <c r="C25" s="6">
        <v>2829.9</v>
      </c>
      <c r="D25" s="6">
        <v>2662.5</v>
      </c>
      <c r="E25" s="6">
        <v>2880.5</v>
      </c>
      <c r="F25" s="6">
        <v>2657.2</v>
      </c>
      <c r="G25" s="6">
        <v>2945.6</v>
      </c>
      <c r="H25" s="6">
        <v>2845</v>
      </c>
      <c r="I25" s="6">
        <v>3028.1</v>
      </c>
      <c r="J25" s="6">
        <v>2714.8</v>
      </c>
      <c r="K25" s="6">
        <v>3172.6</v>
      </c>
      <c r="L25" s="6">
        <v>3083.5</v>
      </c>
      <c r="M25" s="6">
        <v>3242.4</v>
      </c>
      <c r="N25" s="6">
        <v>2991.7</v>
      </c>
      <c r="O25" s="6">
        <v>3336.8</v>
      </c>
      <c r="P25" s="6">
        <v>3277.6</v>
      </c>
      <c r="Q25" s="6">
        <v>3545.7</v>
      </c>
      <c r="R25" s="6">
        <v>3205.6</v>
      </c>
      <c r="S25" s="6">
        <v>3547.9</v>
      </c>
      <c r="T25" s="6">
        <v>3512.4</v>
      </c>
      <c r="U25" s="6">
        <v>3709.3</v>
      </c>
      <c r="V25" s="6">
        <v>3485.7</v>
      </c>
      <c r="W25" s="6">
        <v>3842.7</v>
      </c>
      <c r="X25" s="6">
        <v>3854.4</v>
      </c>
      <c r="Y25" s="6">
        <v>4125.3999999999996</v>
      </c>
      <c r="Z25" s="6">
        <v>3814.2</v>
      </c>
      <c r="AA25" s="6">
        <v>4201.8999999999996</v>
      </c>
      <c r="AB25" s="6">
        <v>4218</v>
      </c>
      <c r="AC25" s="6">
        <v>4497.1000000000004</v>
      </c>
      <c r="AD25" s="6">
        <v>4149.8999999999996</v>
      </c>
      <c r="AE25" s="6">
        <v>4596.3</v>
      </c>
      <c r="AF25" s="6">
        <v>4512.6000000000004</v>
      </c>
      <c r="AG25" s="6">
        <v>4658.5</v>
      </c>
      <c r="AH25" s="6">
        <v>4050.6</v>
      </c>
      <c r="AI25" s="6">
        <v>4566.7</v>
      </c>
      <c r="AJ25" s="6">
        <v>4509.3999999999996</v>
      </c>
      <c r="AK25" s="6">
        <v>4259.8999999999996</v>
      </c>
      <c r="AL25" s="6">
        <v>3573.4</v>
      </c>
      <c r="AM25" s="6">
        <v>3775.5</v>
      </c>
      <c r="AN25" s="6">
        <v>3608.6</v>
      </c>
      <c r="AO25" s="6">
        <v>3790.5</v>
      </c>
      <c r="AP25" s="6">
        <v>3532.1</v>
      </c>
      <c r="AQ25" s="6">
        <v>3891.3</v>
      </c>
      <c r="AR25" s="6">
        <v>3833.2</v>
      </c>
      <c r="AS25" s="6">
        <v>4053.6</v>
      </c>
      <c r="AT25" s="6">
        <v>3800.4</v>
      </c>
      <c r="AU25" s="6">
        <v>4196</v>
      </c>
      <c r="AV25" s="6">
        <v>4191.8999999999996</v>
      </c>
      <c r="AW25" s="6">
        <v>4257.2</v>
      </c>
      <c r="AX25" s="6">
        <v>3942.4</v>
      </c>
      <c r="AY25" s="6">
        <v>4308.1000000000004</v>
      </c>
      <c r="AZ25" s="6">
        <v>4272.1000000000004</v>
      </c>
      <c r="BA25" s="6">
        <v>4380.2</v>
      </c>
      <c r="BB25" s="6">
        <v>4103.3</v>
      </c>
      <c r="BC25" s="6">
        <v>4366.8999999999996</v>
      </c>
      <c r="BD25" s="6">
        <v>4312.1000000000004</v>
      </c>
      <c r="BE25" s="6">
        <v>4333.3999999999996</v>
      </c>
      <c r="BF25" s="6">
        <v>4085.5</v>
      </c>
      <c r="BG25" s="6">
        <v>4454.5</v>
      </c>
      <c r="BH25" s="6">
        <v>4446.5</v>
      </c>
      <c r="BI25" s="6">
        <v>4607.8</v>
      </c>
      <c r="BJ25" s="6">
        <v>4109.1000000000004</v>
      </c>
      <c r="BK25" s="6">
        <v>4576</v>
      </c>
      <c r="BL25" s="6">
        <v>4557.8999999999996</v>
      </c>
      <c r="BM25" s="6">
        <v>4647.7</v>
      </c>
      <c r="BN25" s="6">
        <v>4328.6000000000004</v>
      </c>
      <c r="BO25" s="6">
        <v>4651.8999999999996</v>
      </c>
      <c r="BP25" s="6">
        <v>4631.6000000000004</v>
      </c>
      <c r="BQ25" s="6">
        <v>4797.8</v>
      </c>
      <c r="BR25" s="6">
        <v>4572.5</v>
      </c>
      <c r="BS25" s="6">
        <v>4995.7</v>
      </c>
      <c r="BT25" s="6">
        <v>4878.1000000000004</v>
      </c>
      <c r="BU25" s="6">
        <v>5200.8999999999996</v>
      </c>
      <c r="BV25" s="6">
        <v>4746</v>
      </c>
      <c r="BW25" s="6">
        <v>5147.7</v>
      </c>
      <c r="BX25" s="6">
        <v>5112.6000000000004</v>
      </c>
      <c r="BY25" s="6">
        <v>5507.9</v>
      </c>
      <c r="BZ25" s="6">
        <v>4908.5</v>
      </c>
      <c r="CA25" s="6">
        <v>5308.3</v>
      </c>
      <c r="CB25" s="6">
        <v>5391.6</v>
      </c>
      <c r="CC25" s="6">
        <v>5657.8</v>
      </c>
      <c r="CD25" s="6">
        <v>5038.5</v>
      </c>
      <c r="CE25" s="6">
        <v>4878.8</v>
      </c>
      <c r="CF25" s="6">
        <v>5183.3999999999996</v>
      </c>
      <c r="CG25" s="6">
        <v>5590.4</v>
      </c>
      <c r="CH25" s="6">
        <v>5113.2</v>
      </c>
      <c r="CI25" s="6">
        <v>5493.1</v>
      </c>
    </row>
    <row r="26" spans="1:87" x14ac:dyDescent="0.35">
      <c r="A26" s="5" t="s">
        <v>55</v>
      </c>
      <c r="B26" s="6">
        <v>2860</v>
      </c>
      <c r="C26" s="6">
        <v>3251.4</v>
      </c>
      <c r="D26" s="6">
        <v>3110.5</v>
      </c>
      <c r="E26" s="6">
        <v>3319.1</v>
      </c>
      <c r="F26" s="6">
        <v>3063.3</v>
      </c>
      <c r="G26" s="6">
        <v>3420.6</v>
      </c>
      <c r="H26" s="6">
        <v>3312.8</v>
      </c>
      <c r="I26" s="6">
        <v>3497.2</v>
      </c>
      <c r="J26" s="6">
        <v>3174.5</v>
      </c>
      <c r="K26" s="6">
        <v>3692.6</v>
      </c>
      <c r="L26" s="6">
        <v>3589.8</v>
      </c>
      <c r="M26" s="6">
        <v>3737.2</v>
      </c>
      <c r="N26" s="6">
        <v>3491.7</v>
      </c>
      <c r="O26" s="6">
        <v>3907.4</v>
      </c>
      <c r="P26" s="6">
        <v>3834.6</v>
      </c>
      <c r="Q26" s="6">
        <v>4039.3</v>
      </c>
      <c r="R26" s="6">
        <v>3850.3</v>
      </c>
      <c r="S26" s="6">
        <v>4066.3</v>
      </c>
      <c r="T26" s="6">
        <v>4094.8</v>
      </c>
      <c r="U26" s="6">
        <v>4300.7</v>
      </c>
      <c r="V26" s="6">
        <v>4020.8</v>
      </c>
      <c r="W26" s="6">
        <v>4512.8</v>
      </c>
      <c r="X26" s="6">
        <v>4534.3999999999996</v>
      </c>
      <c r="Y26" s="6">
        <v>4797.7</v>
      </c>
      <c r="Z26" s="6">
        <v>4451</v>
      </c>
      <c r="AA26" s="6">
        <v>4920</v>
      </c>
      <c r="AB26" s="6">
        <v>4978.3999999999996</v>
      </c>
      <c r="AC26" s="6">
        <v>5261</v>
      </c>
      <c r="AD26" s="6">
        <v>4874.2</v>
      </c>
      <c r="AE26" s="6">
        <v>5376.5</v>
      </c>
      <c r="AF26" s="6">
        <v>5312.6</v>
      </c>
      <c r="AG26" s="6">
        <v>5533.4</v>
      </c>
      <c r="AH26" s="6">
        <v>4655</v>
      </c>
      <c r="AI26" s="6">
        <v>5281.8</v>
      </c>
      <c r="AJ26" s="6">
        <v>5196.6000000000004</v>
      </c>
      <c r="AK26" s="6">
        <v>4880.6000000000004</v>
      </c>
      <c r="AL26" s="6">
        <v>4092.9</v>
      </c>
      <c r="AM26" s="6">
        <v>4355.8999999999996</v>
      </c>
      <c r="AN26" s="6">
        <v>4189.3999999999996</v>
      </c>
      <c r="AO26" s="6">
        <v>4447.8999999999996</v>
      </c>
      <c r="AP26" s="6">
        <v>4015.8</v>
      </c>
      <c r="AQ26" s="6">
        <v>4430.7</v>
      </c>
      <c r="AR26" s="6">
        <v>4421.1000000000004</v>
      </c>
      <c r="AS26" s="6">
        <v>4636.3</v>
      </c>
      <c r="AT26" s="6">
        <v>4307.3999999999996</v>
      </c>
      <c r="AU26" s="6">
        <v>4773.3</v>
      </c>
      <c r="AV26" s="6">
        <v>4837.7</v>
      </c>
      <c r="AW26" s="6">
        <v>4856.8</v>
      </c>
      <c r="AX26" s="6">
        <v>4486.8</v>
      </c>
      <c r="AY26" s="6">
        <v>4928.8999999999996</v>
      </c>
      <c r="AZ26" s="6">
        <v>4951</v>
      </c>
      <c r="BA26" s="6">
        <v>5014.5</v>
      </c>
      <c r="BB26" s="6">
        <v>4648.3</v>
      </c>
      <c r="BC26" s="6">
        <v>5002.2</v>
      </c>
      <c r="BD26" s="6">
        <v>4985.8</v>
      </c>
      <c r="BE26" s="6">
        <v>5027.5</v>
      </c>
      <c r="BF26" s="6">
        <v>4658.5</v>
      </c>
      <c r="BG26" s="6">
        <v>5115.7</v>
      </c>
      <c r="BH26" s="6">
        <v>5127.3</v>
      </c>
      <c r="BI26" s="6">
        <v>5354.6</v>
      </c>
      <c r="BJ26" s="6">
        <v>4704</v>
      </c>
      <c r="BK26" s="6">
        <v>5282.5</v>
      </c>
      <c r="BL26" s="6">
        <v>5265.6</v>
      </c>
      <c r="BM26" s="6">
        <v>5379.2</v>
      </c>
      <c r="BN26" s="6">
        <v>4993.7</v>
      </c>
      <c r="BO26" s="6">
        <v>5347.3</v>
      </c>
      <c r="BP26" s="6">
        <v>5362.9</v>
      </c>
      <c r="BQ26" s="6">
        <v>5578.5</v>
      </c>
      <c r="BR26" s="6">
        <v>5213.8</v>
      </c>
      <c r="BS26" s="6">
        <v>5720.6</v>
      </c>
      <c r="BT26" s="6">
        <v>5593.3</v>
      </c>
      <c r="BU26" s="6">
        <v>5987.3</v>
      </c>
      <c r="BV26" s="6">
        <v>5427.6</v>
      </c>
      <c r="BW26" s="6">
        <v>5891</v>
      </c>
      <c r="BX26" s="6">
        <v>5848.1</v>
      </c>
      <c r="BY26" s="6">
        <v>6279.1</v>
      </c>
      <c r="BZ26" s="6">
        <v>5638.1</v>
      </c>
      <c r="CA26" s="6">
        <v>6046.2</v>
      </c>
      <c r="CB26" s="6">
        <v>6189.6</v>
      </c>
      <c r="CC26" s="6">
        <v>6532.3</v>
      </c>
      <c r="CD26" s="6">
        <v>5628.3</v>
      </c>
      <c r="CE26" s="6">
        <v>5607</v>
      </c>
      <c r="CF26" s="6">
        <v>6013.7</v>
      </c>
      <c r="CG26" s="6">
        <v>6436.9</v>
      </c>
      <c r="CH26" s="6">
        <v>5856.6</v>
      </c>
      <c r="CI26" s="6">
        <v>6333</v>
      </c>
    </row>
    <row r="27" spans="1:87" x14ac:dyDescent="0.35">
      <c r="A27" s="4" t="s">
        <v>56</v>
      </c>
      <c r="B27" s="1"/>
      <c r="C27" s="1"/>
      <c r="D27" s="1"/>
      <c r="E27" s="1"/>
      <c r="F27" s="7">
        <f t="shared" ref="F27:AK27" si="0">F26/B26-1</f>
        <v>7.1083916083916066E-2</v>
      </c>
      <c r="G27" s="7">
        <f t="shared" si="0"/>
        <v>5.2039121609152916E-2</v>
      </c>
      <c r="H27" s="7">
        <f t="shared" si="0"/>
        <v>6.5037775277286602E-2</v>
      </c>
      <c r="I27" s="7">
        <f t="shared" si="0"/>
        <v>5.365912446145038E-2</v>
      </c>
      <c r="J27" s="7">
        <f t="shared" si="0"/>
        <v>3.6300721444194162E-2</v>
      </c>
      <c r="K27" s="7">
        <f t="shared" si="0"/>
        <v>7.9518213178974451E-2</v>
      </c>
      <c r="L27" s="7">
        <f t="shared" si="0"/>
        <v>8.3615068823955641E-2</v>
      </c>
      <c r="M27" s="7">
        <f t="shared" si="0"/>
        <v>6.8626329635136596E-2</v>
      </c>
      <c r="N27" s="7">
        <f t="shared" si="0"/>
        <v>9.9921247440541761E-2</v>
      </c>
      <c r="O27" s="7">
        <f t="shared" si="0"/>
        <v>5.8170394843741535E-2</v>
      </c>
      <c r="P27" s="7">
        <f t="shared" si="0"/>
        <v>6.819321410663548E-2</v>
      </c>
      <c r="Q27" s="7">
        <f t="shared" si="0"/>
        <v>8.0835919940062118E-2</v>
      </c>
      <c r="R27" s="7">
        <f t="shared" si="0"/>
        <v>0.10270069020820816</v>
      </c>
      <c r="S27" s="7">
        <f t="shared" si="0"/>
        <v>4.0666427803654592E-2</v>
      </c>
      <c r="T27" s="7">
        <f t="shared" si="0"/>
        <v>6.7855838940176438E-2</v>
      </c>
      <c r="U27" s="7">
        <f t="shared" si="0"/>
        <v>6.4714183150545779E-2</v>
      </c>
      <c r="V27" s="7">
        <f t="shared" si="0"/>
        <v>4.4282263719710224E-2</v>
      </c>
      <c r="W27" s="7">
        <f t="shared" si="0"/>
        <v>0.10980498241644732</v>
      </c>
      <c r="X27" s="7">
        <f t="shared" si="0"/>
        <v>0.10735567060662299</v>
      </c>
      <c r="Y27" s="7">
        <f t="shared" si="0"/>
        <v>0.11556258283535237</v>
      </c>
      <c r="Z27" s="7">
        <f t="shared" si="0"/>
        <v>0.10699363310783916</v>
      </c>
      <c r="AA27" s="7">
        <f t="shared" si="0"/>
        <v>9.0232228328310571E-2</v>
      </c>
      <c r="AB27" s="7">
        <f t="shared" si="0"/>
        <v>9.7918136908962561E-2</v>
      </c>
      <c r="AC27" s="7">
        <f t="shared" si="0"/>
        <v>9.6567105071180048E-2</v>
      </c>
      <c r="AD27" s="7">
        <f t="shared" si="0"/>
        <v>9.5079757357896977E-2</v>
      </c>
      <c r="AE27" s="7">
        <f t="shared" si="0"/>
        <v>9.2784552845528445E-2</v>
      </c>
      <c r="AF27" s="7">
        <f t="shared" si="0"/>
        <v>6.7130001606942047E-2</v>
      </c>
      <c r="AG27" s="7">
        <f t="shared" si="0"/>
        <v>5.1777228663752117E-2</v>
      </c>
      <c r="AH27" s="7">
        <f t="shared" si="0"/>
        <v>-4.4971482499692184E-2</v>
      </c>
      <c r="AI27" s="7">
        <f t="shared" si="0"/>
        <v>-1.7613689203013094E-2</v>
      </c>
      <c r="AJ27" s="7">
        <f t="shared" si="0"/>
        <v>-2.1834883108082681E-2</v>
      </c>
      <c r="AK27" s="7">
        <f t="shared" si="0"/>
        <v>-0.11797448223515372</v>
      </c>
      <c r="AL27" s="7">
        <f t="shared" ref="AL27:BQ27" si="1">AL26/AH26-1</f>
        <v>-0.12075187969924805</v>
      </c>
      <c r="AM27" s="7">
        <f t="shared" si="1"/>
        <v>-0.17530008709152189</v>
      </c>
      <c r="AN27" s="7">
        <f t="shared" si="1"/>
        <v>-0.19381903552322688</v>
      </c>
      <c r="AO27" s="7">
        <f t="shared" si="1"/>
        <v>-8.8657132319796883E-2</v>
      </c>
      <c r="AP27" s="7">
        <f t="shared" si="1"/>
        <v>-1.8837499083779186E-2</v>
      </c>
      <c r="AQ27" s="7">
        <f t="shared" si="1"/>
        <v>1.7172111389150313E-2</v>
      </c>
      <c r="AR27" s="7">
        <f t="shared" si="1"/>
        <v>5.5306249104883909E-2</v>
      </c>
      <c r="AS27" s="7">
        <f t="shared" si="1"/>
        <v>4.2357067380112134E-2</v>
      </c>
      <c r="AT27" s="7">
        <f t="shared" si="1"/>
        <v>7.2613177947108865E-2</v>
      </c>
      <c r="AU27" s="7">
        <f t="shared" si="1"/>
        <v>7.7324124856117615E-2</v>
      </c>
      <c r="AV27" s="7">
        <f t="shared" si="1"/>
        <v>9.4229942774422426E-2</v>
      </c>
      <c r="AW27" s="7">
        <f t="shared" si="1"/>
        <v>4.7559476306537452E-2</v>
      </c>
      <c r="AX27" s="7">
        <f t="shared" si="1"/>
        <v>4.1649254770859567E-2</v>
      </c>
      <c r="AY27" s="7">
        <f t="shared" si="1"/>
        <v>3.2597993002744241E-2</v>
      </c>
      <c r="AZ27" s="7">
        <f t="shared" si="1"/>
        <v>2.3420220352647014E-2</v>
      </c>
      <c r="BA27" s="7">
        <f t="shared" si="1"/>
        <v>3.2469939054521557E-2</v>
      </c>
      <c r="BB27" s="7">
        <f t="shared" si="1"/>
        <v>3.5994472675403344E-2</v>
      </c>
      <c r="BC27" s="7">
        <f t="shared" si="1"/>
        <v>1.4871472336626779E-2</v>
      </c>
      <c r="BD27" s="7">
        <f t="shared" si="1"/>
        <v>7.0288830539284586E-3</v>
      </c>
      <c r="BE27" s="7">
        <f t="shared" si="1"/>
        <v>2.5924818027720509E-3</v>
      </c>
      <c r="BF27" s="7">
        <f t="shared" si="1"/>
        <v>2.194350622808372E-3</v>
      </c>
      <c r="BG27" s="7">
        <f t="shared" si="1"/>
        <v>2.2690016392787227E-2</v>
      </c>
      <c r="BH27" s="7">
        <f t="shared" si="1"/>
        <v>2.8380600906574571E-2</v>
      </c>
      <c r="BI27" s="7">
        <f t="shared" si="1"/>
        <v>6.5062158130283487E-2</v>
      </c>
      <c r="BJ27" s="7">
        <f t="shared" si="1"/>
        <v>9.7670924117205793E-3</v>
      </c>
      <c r="BK27" s="7">
        <f t="shared" si="1"/>
        <v>3.2605508532556726E-2</v>
      </c>
      <c r="BL27" s="7">
        <f t="shared" si="1"/>
        <v>2.6973260780527752E-2</v>
      </c>
      <c r="BM27" s="7">
        <f t="shared" si="1"/>
        <v>4.5941807044409533E-3</v>
      </c>
      <c r="BN27" s="7">
        <f t="shared" si="1"/>
        <v>6.1585884353741349E-2</v>
      </c>
      <c r="BO27" s="7">
        <f t="shared" si="1"/>
        <v>1.2266919072408955E-2</v>
      </c>
      <c r="BP27" s="7">
        <f t="shared" si="1"/>
        <v>1.8478426010331006E-2</v>
      </c>
      <c r="BQ27" s="7">
        <f t="shared" si="1"/>
        <v>3.7050118976799551E-2</v>
      </c>
      <c r="BR27" s="7">
        <f t="shared" ref="BR27:CI27" si="2">BR26/BN26-1</f>
        <v>4.4075535174319613E-2</v>
      </c>
      <c r="BS27" s="7">
        <f t="shared" si="2"/>
        <v>6.9810932620200772E-2</v>
      </c>
      <c r="BT27" s="7">
        <f t="shared" si="2"/>
        <v>4.2961830352980845E-2</v>
      </c>
      <c r="BU27" s="7">
        <f t="shared" si="2"/>
        <v>7.3281348032625315E-2</v>
      </c>
      <c r="BV27" s="7">
        <f t="shared" si="2"/>
        <v>4.100655951513299E-2</v>
      </c>
      <c r="BW27" s="7">
        <f t="shared" si="2"/>
        <v>2.9787085270775782E-2</v>
      </c>
      <c r="BX27" s="7">
        <f t="shared" si="2"/>
        <v>4.5554502708597733E-2</v>
      </c>
      <c r="BY27" s="7">
        <f t="shared" si="2"/>
        <v>4.8736492241912011E-2</v>
      </c>
      <c r="BZ27" s="7">
        <f t="shared" si="2"/>
        <v>3.8783255951065021E-2</v>
      </c>
      <c r="CA27" s="7">
        <f t="shared" si="2"/>
        <v>2.6345272449499246E-2</v>
      </c>
      <c r="CB27" s="7">
        <f t="shared" si="2"/>
        <v>5.8395034284639546E-2</v>
      </c>
      <c r="CC27" s="7">
        <f t="shared" si="2"/>
        <v>4.0324250290646679E-2</v>
      </c>
      <c r="CD27" s="7">
        <f t="shared" si="2"/>
        <v>-1.7381742076231221E-3</v>
      </c>
      <c r="CE27" s="7">
        <f t="shared" si="2"/>
        <v>-7.264066686513837E-2</v>
      </c>
      <c r="CF27" s="7">
        <f t="shared" si="2"/>
        <v>-2.8418637714876627E-2</v>
      </c>
      <c r="CG27" s="7">
        <f t="shared" si="2"/>
        <v>-1.4604350688119161E-2</v>
      </c>
      <c r="CH27" s="7">
        <f t="shared" si="2"/>
        <v>4.0562869783060673E-2</v>
      </c>
      <c r="CI27" s="7">
        <f t="shared" si="2"/>
        <v>0.12948100588550027</v>
      </c>
    </row>
  </sheetData>
  <mergeCells count="1">
    <mergeCell ref="A12:E12"/>
  </mergeCells>
  <hyperlinks>
    <hyperlink ref="C6" r:id="rId1" xr:uid="{FF161916-92A6-489B-9DA8-9800867A67F8}"/>
  </hyperlinks>
  <pageMargins left="0.7" right="0.7" top="0.75" bottom="0.75" header="0.3" footer="0.3"/>
  <ignoredErrors>
    <ignoredError sqref="B23 C23:CH2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A6FF8-EEE9-4E5F-B885-BF057C565D2E}">
  <dimension ref="A1:C30"/>
  <sheetViews>
    <sheetView zoomScale="60" zoomScaleNormal="60" workbookViewId="0">
      <selection activeCell="A6" sqref="A6"/>
    </sheetView>
  </sheetViews>
  <sheetFormatPr defaultColWidth="9.1796875" defaultRowHeight="14.5" x14ac:dyDescent="0.35"/>
  <cols>
    <col min="1" max="1" width="19.453125" style="13" bestFit="1" customWidth="1"/>
    <col min="2" max="2" width="20" style="13" customWidth="1"/>
    <col min="3" max="3" width="20.26953125" style="13" customWidth="1"/>
    <col min="4" max="16384" width="9.1796875" style="13"/>
  </cols>
  <sheetData>
    <row r="1" spans="1:3" s="2" customFormat="1" x14ac:dyDescent="0.35">
      <c r="A1" s="2" t="s">
        <v>2</v>
      </c>
      <c r="B1" s="2" t="s">
        <v>57</v>
      </c>
    </row>
    <row r="2" spans="1:3" s="2" customFormat="1" x14ac:dyDescent="0.35">
      <c r="A2" s="2" t="s">
        <v>58</v>
      </c>
      <c r="B2" s="2" t="s">
        <v>59</v>
      </c>
    </row>
    <row r="3" spans="1:3" s="2" customFormat="1" x14ac:dyDescent="0.35">
      <c r="A3" s="2" t="s">
        <v>5</v>
      </c>
      <c r="B3" s="2" t="s">
        <v>60</v>
      </c>
    </row>
    <row r="4" spans="1:3" s="2" customFormat="1" x14ac:dyDescent="0.35">
      <c r="A4" s="2" t="s">
        <v>6</v>
      </c>
      <c r="B4" s="2" t="s">
        <v>7</v>
      </c>
    </row>
    <row r="5" spans="1:3" s="2" customFormat="1" x14ac:dyDescent="0.35">
      <c r="A5" s="2" t="s">
        <v>61</v>
      </c>
      <c r="B5" s="12" t="s">
        <v>9</v>
      </c>
    </row>
    <row r="6" spans="1:3" s="2" customFormat="1" x14ac:dyDescent="0.35">
      <c r="A6" s="2" t="s">
        <v>10</v>
      </c>
      <c r="B6" s="2" t="s">
        <v>62</v>
      </c>
      <c r="C6" s="3" t="s">
        <v>63</v>
      </c>
    </row>
    <row r="7" spans="1:3" s="15" customFormat="1" ht="15" thickBot="1" x14ac:dyDescent="0.4"/>
    <row r="8" spans="1:3" x14ac:dyDescent="0.35">
      <c r="A8" s="14" t="s">
        <v>22</v>
      </c>
      <c r="B8" s="14" t="s">
        <v>64</v>
      </c>
    </row>
    <row r="9" spans="1:3" x14ac:dyDescent="0.35">
      <c r="A9" s="14">
        <v>2000</v>
      </c>
      <c r="B9" s="14">
        <v>1.42</v>
      </c>
    </row>
    <row r="10" spans="1:3" x14ac:dyDescent="0.35">
      <c r="A10" s="14">
        <v>2001</v>
      </c>
      <c r="B10" s="14">
        <v>1.39</v>
      </c>
    </row>
    <row r="11" spans="1:3" x14ac:dyDescent="0.35">
      <c r="A11" s="14">
        <v>2002</v>
      </c>
      <c r="B11" s="14">
        <v>1.36</v>
      </c>
    </row>
    <row r="12" spans="1:3" x14ac:dyDescent="0.35">
      <c r="A12" s="14">
        <v>2003</v>
      </c>
      <c r="B12" s="14">
        <v>1.33</v>
      </c>
    </row>
    <row r="13" spans="1:3" x14ac:dyDescent="0.35">
      <c r="A13" s="14">
        <v>2004</v>
      </c>
      <c r="B13" s="14">
        <v>1.3</v>
      </c>
    </row>
    <row r="14" spans="1:3" x14ac:dyDescent="0.35">
      <c r="A14" s="14">
        <v>2005</v>
      </c>
      <c r="B14" s="14">
        <v>1.27</v>
      </c>
    </row>
    <row r="15" spans="1:3" x14ac:dyDescent="0.35">
      <c r="A15" s="14">
        <v>2006</v>
      </c>
      <c r="B15" s="14">
        <v>1.25</v>
      </c>
    </row>
    <row r="16" spans="1:3" x14ac:dyDescent="0.35">
      <c r="A16" s="14">
        <v>2007</v>
      </c>
      <c r="B16" s="14">
        <v>1.22</v>
      </c>
    </row>
    <row r="17" spans="1:2" x14ac:dyDescent="0.35">
      <c r="A17" s="14">
        <v>2008</v>
      </c>
      <c r="B17" s="14">
        <v>1.18</v>
      </c>
    </row>
    <row r="18" spans="1:2" x14ac:dyDescent="0.35">
      <c r="A18" s="14">
        <v>2009</v>
      </c>
      <c r="B18" s="14">
        <v>1.18</v>
      </c>
    </row>
    <row r="19" spans="1:2" x14ac:dyDescent="0.35">
      <c r="A19" s="14">
        <v>2010</v>
      </c>
      <c r="B19" s="14">
        <v>1.1599999999999999</v>
      </c>
    </row>
    <row r="20" spans="1:2" x14ac:dyDescent="0.35">
      <c r="A20" s="14">
        <v>2011</v>
      </c>
      <c r="B20" s="14">
        <v>1.1299999999999999</v>
      </c>
    </row>
    <row r="21" spans="1:2" x14ac:dyDescent="0.35">
      <c r="A21" s="14">
        <v>2012</v>
      </c>
      <c r="B21" s="14">
        <v>1.1000000000000001</v>
      </c>
    </row>
    <row r="22" spans="1:2" x14ac:dyDescent="0.35">
      <c r="A22" s="14">
        <v>2013</v>
      </c>
      <c r="B22" s="14">
        <v>1.08</v>
      </c>
    </row>
    <row r="23" spans="1:2" x14ac:dyDescent="0.35">
      <c r="A23" s="14">
        <v>2014</v>
      </c>
      <c r="B23" s="14">
        <v>1.08</v>
      </c>
    </row>
    <row r="24" spans="1:2" x14ac:dyDescent="0.35">
      <c r="A24" s="14">
        <v>2015</v>
      </c>
      <c r="B24" s="14">
        <v>1.08</v>
      </c>
    </row>
    <row r="25" spans="1:2" x14ac:dyDescent="0.35">
      <c r="A25" s="14">
        <v>2016</v>
      </c>
      <c r="B25" s="14">
        <v>1.08</v>
      </c>
    </row>
    <row r="26" spans="1:2" x14ac:dyDescent="0.35">
      <c r="A26" s="14">
        <v>2017</v>
      </c>
      <c r="B26" s="14">
        <v>1.06</v>
      </c>
    </row>
    <row r="27" spans="1:2" x14ac:dyDescent="0.35">
      <c r="A27" s="14">
        <v>2018</v>
      </c>
      <c r="B27" s="14">
        <v>1.04</v>
      </c>
    </row>
    <row r="28" spans="1:2" x14ac:dyDescent="0.35">
      <c r="A28" s="14">
        <v>2019</v>
      </c>
      <c r="B28" s="14">
        <v>1.03</v>
      </c>
    </row>
    <row r="29" spans="1:2" x14ac:dyDescent="0.35">
      <c r="A29" s="14">
        <v>2020</v>
      </c>
      <c r="B29" s="14">
        <v>1.03</v>
      </c>
    </row>
    <row r="30" spans="1:2" x14ac:dyDescent="0.35">
      <c r="A30" s="14">
        <v>2021</v>
      </c>
      <c r="B30" s="14">
        <v>1</v>
      </c>
    </row>
  </sheetData>
  <hyperlinks>
    <hyperlink ref="B6" r:id="rId1" xr:uid="{4D37E437-3CD4-473D-B2DB-3A94091343F1}"/>
    <hyperlink ref="C6" r:id="rId2" xr:uid="{6C99C45B-C89D-457F-AEBC-125E16D67E5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978FC-1727-4EB4-9A77-948C0A366B71}">
  <dimension ref="A1:AK60"/>
  <sheetViews>
    <sheetView topLeftCell="A13" zoomScale="60" zoomScaleNormal="60" workbookViewId="0">
      <selection activeCell="O50" sqref="O50"/>
    </sheetView>
  </sheetViews>
  <sheetFormatPr defaultColWidth="9.1796875" defaultRowHeight="14.5" x14ac:dyDescent="0.35"/>
  <cols>
    <col min="1" max="1" width="35.26953125" style="2" bestFit="1" customWidth="1"/>
    <col min="2" max="2" width="30" style="2" customWidth="1"/>
    <col min="3" max="3" width="13.26953125" style="2" customWidth="1"/>
    <col min="4" max="12" width="9.1796875" style="2"/>
    <col min="13" max="13" width="10.26953125" style="2" customWidth="1"/>
    <col min="14" max="16384" width="9.1796875" style="2"/>
  </cols>
  <sheetData>
    <row r="1" spans="1:10" x14ac:dyDescent="0.35">
      <c r="A1" s="2" t="s">
        <v>2</v>
      </c>
      <c r="B1" s="2" t="s">
        <v>65</v>
      </c>
    </row>
    <row r="2" spans="1:10" x14ac:dyDescent="0.35">
      <c r="A2" s="2" t="s">
        <v>58</v>
      </c>
      <c r="B2" s="2" t="s">
        <v>66</v>
      </c>
    </row>
    <row r="3" spans="1:10" x14ac:dyDescent="0.35">
      <c r="A3" s="2" t="s">
        <v>5</v>
      </c>
      <c r="B3" s="2" t="s">
        <v>67</v>
      </c>
    </row>
    <row r="4" spans="1:10" x14ac:dyDescent="0.35">
      <c r="A4" s="2" t="s">
        <v>68</v>
      </c>
      <c r="B4" s="2" t="s">
        <v>69</v>
      </c>
    </row>
    <row r="5" spans="1:10" x14ac:dyDescent="0.35">
      <c r="A5" s="2" t="s">
        <v>61</v>
      </c>
      <c r="B5" s="12" t="s">
        <v>70</v>
      </c>
      <c r="C5" s="2" t="s">
        <v>71</v>
      </c>
    </row>
    <row r="6" spans="1:10" x14ac:dyDescent="0.35">
      <c r="B6" s="20" t="s">
        <v>72</v>
      </c>
      <c r="C6" s="2" t="s">
        <v>73</v>
      </c>
    </row>
    <row r="7" spans="1:10" x14ac:dyDescent="0.35">
      <c r="B7" s="21" t="s">
        <v>74</v>
      </c>
      <c r="C7" s="2" t="s">
        <v>75</v>
      </c>
    </row>
    <row r="8" spans="1:10" x14ac:dyDescent="0.35">
      <c r="A8" s="2" t="s">
        <v>10</v>
      </c>
      <c r="B8" s="8" t="s">
        <v>11</v>
      </c>
      <c r="C8" s="22" t="s">
        <v>76</v>
      </c>
    </row>
    <row r="9" spans="1:10" x14ac:dyDescent="0.35">
      <c r="B9" s="8" t="s">
        <v>13</v>
      </c>
      <c r="C9" s="2" t="s">
        <v>77</v>
      </c>
    </row>
    <row r="10" spans="1:10" x14ac:dyDescent="0.35">
      <c r="B10" s="8" t="s">
        <v>15</v>
      </c>
      <c r="C10" s="2" t="s">
        <v>78</v>
      </c>
    </row>
    <row r="11" spans="1:10" x14ac:dyDescent="0.35">
      <c r="B11" s="8" t="s">
        <v>17</v>
      </c>
      <c r="C11" s="2" t="s">
        <v>79</v>
      </c>
    </row>
    <row r="12" spans="1:10" x14ac:dyDescent="0.35">
      <c r="B12" s="8" t="s">
        <v>19</v>
      </c>
      <c r="C12" s="2" t="s">
        <v>80</v>
      </c>
    </row>
    <row r="13" spans="1:10" x14ac:dyDescent="0.35">
      <c r="B13" s="8" t="s">
        <v>81</v>
      </c>
      <c r="C13" s="2" t="s">
        <v>82</v>
      </c>
    </row>
    <row r="14" spans="1:10" x14ac:dyDescent="0.35">
      <c r="B14" s="8" t="s">
        <v>75</v>
      </c>
      <c r="C14" s="2" t="s">
        <v>83</v>
      </c>
      <c r="J14" s="146"/>
    </row>
    <row r="15" spans="1:10" s="10" customFormat="1" ht="15" thickBot="1" x14ac:dyDescent="0.4">
      <c r="B15" s="23" t="s">
        <v>118</v>
      </c>
      <c r="C15" s="10" t="s">
        <v>2437</v>
      </c>
      <c r="J15" s="97"/>
    </row>
    <row r="16" spans="1:10" ht="15" thickBot="1" x14ac:dyDescent="0.4">
      <c r="B16" s="8"/>
      <c r="J16" s="146"/>
    </row>
    <row r="17" spans="1:37" x14ac:dyDescent="0.35">
      <c r="A17" s="217" t="s">
        <v>84</v>
      </c>
      <c r="B17" s="217"/>
      <c r="C17" s="217"/>
      <c r="D17" s="217"/>
      <c r="E17" s="217"/>
      <c r="F17" s="217"/>
      <c r="G17" s="217"/>
      <c r="H17" s="217"/>
      <c r="I17" s="95"/>
    </row>
    <row r="18" spans="1:37" x14ac:dyDescent="0.35">
      <c r="A18" s="16" t="s">
        <v>85</v>
      </c>
      <c r="B18" s="16">
        <v>2016</v>
      </c>
      <c r="C18" s="16">
        <v>2017</v>
      </c>
      <c r="D18" s="16">
        <v>2018</v>
      </c>
      <c r="E18" s="16">
        <v>2019</v>
      </c>
      <c r="F18" s="16">
        <v>2020</v>
      </c>
      <c r="G18" s="16">
        <v>2021</v>
      </c>
      <c r="I18" s="16"/>
      <c r="J18" s="16"/>
      <c r="K18" s="16"/>
      <c r="L18" s="16"/>
      <c r="M18" s="16"/>
      <c r="N18" s="16"/>
      <c r="O18" s="16"/>
      <c r="P18" s="16"/>
      <c r="Q18" s="216"/>
      <c r="R18" s="216"/>
      <c r="S18" s="16"/>
      <c r="T18" s="16"/>
      <c r="U18" s="16"/>
      <c r="V18" s="16"/>
      <c r="W18" s="16"/>
      <c r="X18" s="16"/>
      <c r="Y18" s="16"/>
      <c r="Z18" s="16"/>
      <c r="AA18" s="16"/>
      <c r="AB18" s="16"/>
      <c r="AC18" s="16"/>
      <c r="AD18" s="16"/>
      <c r="AE18" s="16"/>
      <c r="AF18" s="16"/>
      <c r="AG18" s="16"/>
      <c r="AH18" s="16"/>
      <c r="AI18" s="16"/>
      <c r="AJ18" s="16"/>
      <c r="AK18" s="16"/>
    </row>
    <row r="19" spans="1:37" x14ac:dyDescent="0.35">
      <c r="A19" s="160" t="s">
        <v>2456</v>
      </c>
      <c r="B19" s="158">
        <f t="shared" ref="B19:F19" si="0">0.03</f>
        <v>0.03</v>
      </c>
      <c r="C19" s="158">
        <f t="shared" si="0"/>
        <v>0.03</v>
      </c>
      <c r="D19" s="158">
        <f t="shared" si="0"/>
        <v>0.03</v>
      </c>
      <c r="E19" s="158">
        <f t="shared" si="0"/>
        <v>0.03</v>
      </c>
      <c r="F19" s="158">
        <f t="shared" si="0"/>
        <v>0.03</v>
      </c>
      <c r="G19" s="158">
        <f>0.03</f>
        <v>0.03</v>
      </c>
      <c r="I19" s="17"/>
      <c r="J19" s="96"/>
      <c r="K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row>
    <row r="20" spans="1:37" x14ac:dyDescent="0.35">
      <c r="A20" s="160" t="s">
        <v>86</v>
      </c>
      <c r="B20" s="159">
        <v>2.2060266801619401</v>
      </c>
      <c r="C20" s="159">
        <v>2.0852683526540599</v>
      </c>
      <c r="D20" s="159">
        <v>2.00966873974795</v>
      </c>
      <c r="E20" s="159">
        <v>1.8943819947848799</v>
      </c>
      <c r="F20" s="159">
        <v>1.5188869614867899</v>
      </c>
      <c r="G20" s="158">
        <f>1.667</f>
        <v>1.667</v>
      </c>
      <c r="I20" s="17"/>
    </row>
    <row r="21" spans="1:37" x14ac:dyDescent="0.35">
      <c r="A21" s="160" t="s">
        <v>2457</v>
      </c>
      <c r="B21" s="159">
        <v>1.5615465587045001</v>
      </c>
      <c r="C21" s="159">
        <v>1.3147370347773</v>
      </c>
      <c r="D21" s="159">
        <v>1.4522640528105599</v>
      </c>
      <c r="E21" s="159">
        <v>1.38060234680574</v>
      </c>
      <c r="F21" s="159">
        <v>1.3659180362740699</v>
      </c>
      <c r="G21" s="158">
        <v>1.5267999999999999</v>
      </c>
      <c r="I21" s="17"/>
    </row>
    <row r="22" spans="1:37" x14ac:dyDescent="0.35">
      <c r="A22" s="160" t="s">
        <v>88</v>
      </c>
      <c r="B22" s="159">
        <v>0.41577327935222702</v>
      </c>
      <c r="C22" s="159">
        <v>0.494222086638194</v>
      </c>
      <c r="D22" s="159">
        <v>0.463131826365273</v>
      </c>
      <c r="E22" s="159">
        <v>0.34985006518904799</v>
      </c>
      <c r="F22" s="159">
        <v>0.43383247872816799</v>
      </c>
      <c r="G22" s="158">
        <f>0.484</f>
        <v>0.48399999999999999</v>
      </c>
      <c r="I22" s="17"/>
    </row>
    <row r="23" spans="1:37" x14ac:dyDescent="0.35">
      <c r="A23" s="160" t="s">
        <v>87</v>
      </c>
      <c r="B23" s="159">
        <v>1.3606153846153799</v>
      </c>
      <c r="C23" s="159">
        <v>1.3317425259304501</v>
      </c>
      <c r="D23" s="159">
        <v>1.3129053810762199</v>
      </c>
      <c r="E23" s="159">
        <v>1.18113559322034</v>
      </c>
      <c r="F23" s="159">
        <v>1.1766825235109699</v>
      </c>
      <c r="G23" s="158">
        <v>1.315292524</v>
      </c>
      <c r="I23" s="17"/>
      <c r="O23" s="157"/>
      <c r="P23"/>
      <c r="Q23"/>
      <c r="R23"/>
      <c r="S23"/>
      <c r="T23"/>
      <c r="U23" s="157"/>
    </row>
    <row r="24" spans="1:37" x14ac:dyDescent="0.35">
      <c r="A24" s="160" t="s">
        <v>90</v>
      </c>
      <c r="B24" s="161">
        <f t="shared" ref="B24:F24" si="1">SUM(B19:B23)</f>
        <v>5.5739619028340472</v>
      </c>
      <c r="C24" s="161">
        <f t="shared" si="1"/>
        <v>5.2559700000000031</v>
      </c>
      <c r="D24" s="161">
        <f t="shared" si="1"/>
        <v>5.2679700000000027</v>
      </c>
      <c r="E24" s="161">
        <f t="shared" si="1"/>
        <v>4.8359700000000077</v>
      </c>
      <c r="F24" s="161">
        <f t="shared" si="1"/>
        <v>4.525319999999998</v>
      </c>
      <c r="G24" s="161">
        <f>SUM(G19:G23)</f>
        <v>5.0230925239999999</v>
      </c>
      <c r="I24" s="17"/>
      <c r="V24" s="96"/>
      <c r="W24" s="96"/>
      <c r="X24" s="96"/>
      <c r="Y24" s="96"/>
      <c r="Z24" s="96"/>
      <c r="AA24" s="96"/>
      <c r="AB24" s="96"/>
      <c r="AC24" s="96"/>
      <c r="AD24" s="96"/>
      <c r="AE24" s="96"/>
      <c r="AF24" s="96"/>
      <c r="AG24" s="96"/>
      <c r="AH24" s="96"/>
      <c r="AI24" s="96"/>
      <c r="AJ24" s="96"/>
      <c r="AK24" s="96"/>
    </row>
    <row r="25" spans="1:37" x14ac:dyDescent="0.35">
      <c r="I25" s="17"/>
    </row>
    <row r="26" spans="1:37" x14ac:dyDescent="0.35">
      <c r="I26" s="17"/>
      <c r="J26" s="96"/>
    </row>
    <row r="27" spans="1:37" x14ac:dyDescent="0.35">
      <c r="I27" s="98"/>
      <c r="J27" s="17"/>
      <c r="K27" s="17"/>
      <c r="L27" s="17"/>
      <c r="M27" s="17"/>
      <c r="N27" s="17"/>
    </row>
    <row r="28" spans="1:37" x14ac:dyDescent="0.35">
      <c r="A28" s="18"/>
      <c r="B28" s="16">
        <v>2015</v>
      </c>
      <c r="C28" s="16">
        <v>2016</v>
      </c>
      <c r="D28" s="16">
        <v>2017</v>
      </c>
      <c r="E28" s="16">
        <v>2018</v>
      </c>
      <c r="F28" s="16">
        <v>2019</v>
      </c>
      <c r="G28" s="16">
        <v>2020</v>
      </c>
      <c r="H28" s="16">
        <v>2021</v>
      </c>
      <c r="I28" s="96"/>
      <c r="J28" s="17"/>
    </row>
    <row r="29" spans="1:37" x14ac:dyDescent="0.35">
      <c r="A29" s="16" t="s">
        <v>91</v>
      </c>
      <c r="B29" s="2">
        <v>13.133200000000002</v>
      </c>
      <c r="C29" s="2">
        <v>9.4721869543000015</v>
      </c>
      <c r="D29" s="2">
        <v>14.6202013729</v>
      </c>
      <c r="E29" s="2">
        <v>13.432641561850001</v>
      </c>
      <c r="F29" s="2">
        <v>19.315815027550006</v>
      </c>
      <c r="G29" s="2">
        <v>13.831968799500004</v>
      </c>
      <c r="H29" s="2">
        <v>7.7772139423500004</v>
      </c>
      <c r="J29" s="17"/>
    </row>
    <row r="30" spans="1:37" x14ac:dyDescent="0.35">
      <c r="A30" s="16" t="s">
        <v>92</v>
      </c>
      <c r="B30" s="2">
        <v>26.358899999999998</v>
      </c>
      <c r="C30" s="2">
        <v>23.77</v>
      </c>
      <c r="D30" s="2">
        <v>24.44</v>
      </c>
      <c r="E30" s="2">
        <v>22.379999999999995</v>
      </c>
      <c r="F30" s="2">
        <v>23.610000000000007</v>
      </c>
      <c r="G30" s="2">
        <v>25.270000000000003</v>
      </c>
      <c r="H30" s="2">
        <v>24.265899999999998</v>
      </c>
    </row>
    <row r="31" spans="1:37" x14ac:dyDescent="0.35">
      <c r="A31" s="16" t="s">
        <v>93</v>
      </c>
      <c r="B31" s="2">
        <v>28899.811799999999</v>
      </c>
      <c r="C31" s="2">
        <v>26605.445599999999</v>
      </c>
      <c r="D31" s="2">
        <v>24751.7022</v>
      </c>
      <c r="E31" s="2">
        <v>28158.085799999997</v>
      </c>
      <c r="F31" s="2">
        <v>27655.823400000001</v>
      </c>
      <c r="G31" s="2">
        <v>27413</v>
      </c>
      <c r="H31" s="2">
        <v>25075.5</v>
      </c>
    </row>
    <row r="32" spans="1:37" x14ac:dyDescent="0.35">
      <c r="K32" s="17"/>
    </row>
    <row r="33" spans="1:11" x14ac:dyDescent="0.35">
      <c r="A33" s="215" t="s">
        <v>94</v>
      </c>
      <c r="B33" s="215"/>
      <c r="C33" s="215"/>
      <c r="D33" s="215"/>
      <c r="E33" s="215"/>
      <c r="F33" s="215"/>
      <c r="G33" s="215"/>
      <c r="H33" s="215"/>
    </row>
    <row r="34" spans="1:11" x14ac:dyDescent="0.35">
      <c r="B34" s="16">
        <v>2015</v>
      </c>
      <c r="C34" s="16">
        <v>2016</v>
      </c>
      <c r="D34" s="16">
        <v>2017</v>
      </c>
      <c r="E34" s="16">
        <v>2018</v>
      </c>
      <c r="F34" s="16">
        <v>2019</v>
      </c>
      <c r="G34" s="16">
        <v>2020</v>
      </c>
      <c r="H34" s="16">
        <v>2021</v>
      </c>
    </row>
    <row r="35" spans="1:11" x14ac:dyDescent="0.35">
      <c r="A35" s="16" t="s">
        <v>95</v>
      </c>
      <c r="B35" s="2">
        <v>113</v>
      </c>
      <c r="C35" s="2">
        <v>113</v>
      </c>
      <c r="D35" s="2">
        <v>110</v>
      </c>
      <c r="E35" s="2">
        <v>98</v>
      </c>
      <c r="F35" s="2">
        <v>100</v>
      </c>
    </row>
    <row r="36" spans="1:11" x14ac:dyDescent="0.35">
      <c r="A36" s="16" t="s">
        <v>96</v>
      </c>
      <c r="B36" s="2">
        <v>986</v>
      </c>
      <c r="C36" s="2">
        <v>995</v>
      </c>
      <c r="D36" s="2">
        <v>1014</v>
      </c>
      <c r="E36" s="2">
        <v>916</v>
      </c>
      <c r="F36" s="2">
        <v>916</v>
      </c>
      <c r="G36" s="2">
        <v>465</v>
      </c>
      <c r="H36" s="2">
        <v>465</v>
      </c>
    </row>
    <row r="37" spans="1:11" x14ac:dyDescent="0.35">
      <c r="A37" s="16" t="s">
        <v>97</v>
      </c>
      <c r="F37" s="2">
        <v>390</v>
      </c>
    </row>
    <row r="38" spans="1:11" x14ac:dyDescent="0.35">
      <c r="A38" s="16" t="s">
        <v>98</v>
      </c>
      <c r="B38" s="2">
        <v>418</v>
      </c>
      <c r="C38" s="2">
        <v>439</v>
      </c>
      <c r="D38" s="2">
        <v>474</v>
      </c>
      <c r="E38" s="2">
        <v>474</v>
      </c>
      <c r="F38" s="2">
        <v>474</v>
      </c>
      <c r="G38" s="2">
        <v>876.45899999999995</v>
      </c>
    </row>
    <row r="39" spans="1:11" x14ac:dyDescent="0.35">
      <c r="K39" s="17"/>
    </row>
    <row r="40" spans="1:11" x14ac:dyDescent="0.35">
      <c r="A40" s="215" t="s">
        <v>99</v>
      </c>
      <c r="B40" s="215"/>
      <c r="C40" s="215"/>
      <c r="D40" s="215"/>
      <c r="E40" s="215"/>
      <c r="F40" s="215"/>
      <c r="G40" s="215"/>
      <c r="H40" s="215"/>
    </row>
    <row r="41" spans="1:11" x14ac:dyDescent="0.35">
      <c r="B41" s="16">
        <v>2015</v>
      </c>
      <c r="C41" s="16">
        <v>2016</v>
      </c>
      <c r="D41" s="16">
        <v>2017</v>
      </c>
      <c r="E41" s="16">
        <v>2018</v>
      </c>
      <c r="F41" s="16">
        <v>2019</v>
      </c>
      <c r="G41" s="16">
        <v>2020</v>
      </c>
      <c r="H41" s="16">
        <v>2021</v>
      </c>
    </row>
    <row r="42" spans="1:11" x14ac:dyDescent="0.35">
      <c r="A42" s="16" t="s">
        <v>100</v>
      </c>
      <c r="B42" s="2">
        <v>0</v>
      </c>
      <c r="C42" s="2">
        <v>0</v>
      </c>
      <c r="D42" s="2">
        <v>0</v>
      </c>
      <c r="E42" s="2">
        <v>40</v>
      </c>
      <c r="F42" s="2">
        <v>63</v>
      </c>
      <c r="G42" s="2">
        <v>97</v>
      </c>
      <c r="H42" s="2">
        <v>150</v>
      </c>
    </row>
    <row r="43" spans="1:11" x14ac:dyDescent="0.35">
      <c r="A43" s="16" t="s">
        <v>96</v>
      </c>
      <c r="B43" s="2">
        <v>0</v>
      </c>
      <c r="C43" s="2">
        <v>0</v>
      </c>
      <c r="D43" s="2">
        <v>0</v>
      </c>
      <c r="E43" s="2">
        <v>0</v>
      </c>
      <c r="F43" s="2">
        <v>0</v>
      </c>
    </row>
    <row r="44" spans="1:11" x14ac:dyDescent="0.35">
      <c r="A44" s="16" t="s">
        <v>97</v>
      </c>
      <c r="B44" s="2">
        <v>0</v>
      </c>
      <c r="C44" s="2">
        <v>0</v>
      </c>
      <c r="D44" s="2">
        <v>0</v>
      </c>
      <c r="E44" s="2">
        <v>0</v>
      </c>
      <c r="F44" s="2">
        <v>0</v>
      </c>
    </row>
    <row r="45" spans="1:11" x14ac:dyDescent="0.35">
      <c r="A45" s="16" t="s">
        <v>98</v>
      </c>
      <c r="B45" s="2">
        <v>98</v>
      </c>
      <c r="C45" s="2">
        <v>98</v>
      </c>
      <c r="D45" s="2">
        <v>106</v>
      </c>
      <c r="E45" s="2">
        <v>106</v>
      </c>
      <c r="F45" s="2">
        <v>156</v>
      </c>
    </row>
    <row r="46" spans="1:11" x14ac:dyDescent="0.35">
      <c r="A46" s="16"/>
    </row>
    <row r="47" spans="1:11" x14ac:dyDescent="0.35">
      <c r="A47" s="218" t="s">
        <v>101</v>
      </c>
      <c r="B47" s="218"/>
      <c r="C47" s="218"/>
      <c r="D47" s="218"/>
      <c r="E47" s="218"/>
      <c r="F47" s="218"/>
      <c r="G47" s="218"/>
      <c r="H47" s="218"/>
    </row>
    <row r="48" spans="1:11" x14ac:dyDescent="0.35">
      <c r="B48" s="16">
        <v>2015</v>
      </c>
      <c r="C48" s="16">
        <v>2016</v>
      </c>
      <c r="D48" s="16">
        <v>2017</v>
      </c>
      <c r="E48" s="16">
        <v>2018</v>
      </c>
      <c r="F48" s="16">
        <v>2019</v>
      </c>
      <c r="G48" s="16">
        <v>2020</v>
      </c>
      <c r="H48" s="16">
        <v>2021</v>
      </c>
    </row>
    <row r="49" spans="1:8" x14ac:dyDescent="0.35">
      <c r="A49" s="2" t="s">
        <v>102</v>
      </c>
      <c r="B49" s="2">
        <v>0</v>
      </c>
      <c r="C49" s="2">
        <v>0</v>
      </c>
      <c r="D49" s="2">
        <v>0</v>
      </c>
      <c r="E49" s="2">
        <v>0</v>
      </c>
      <c r="F49" s="2">
        <v>0</v>
      </c>
      <c r="G49" s="2">
        <v>0</v>
      </c>
      <c r="H49" s="2">
        <v>0</v>
      </c>
    </row>
    <row r="50" spans="1:8" x14ac:dyDescent="0.35">
      <c r="A50" s="2" t="s">
        <v>96</v>
      </c>
      <c r="B50" s="2">
        <v>0</v>
      </c>
      <c r="C50" s="2">
        <v>0</v>
      </c>
      <c r="D50" s="2">
        <v>0</v>
      </c>
      <c r="E50" s="2">
        <v>0</v>
      </c>
      <c r="F50" s="2">
        <v>0</v>
      </c>
      <c r="G50" s="2">
        <v>0</v>
      </c>
      <c r="H50" s="2">
        <v>0</v>
      </c>
    </row>
    <row r="51" spans="1:8" x14ac:dyDescent="0.35">
      <c r="A51" s="2" t="s">
        <v>2438</v>
      </c>
      <c r="B51" s="2">
        <v>7.2</v>
      </c>
      <c r="C51" s="2">
        <v>7.2</v>
      </c>
      <c r="D51" s="2">
        <v>7.2</v>
      </c>
      <c r="E51" s="2">
        <v>7.2</v>
      </c>
      <c r="F51" s="2">
        <v>7.2</v>
      </c>
      <c r="G51" s="2">
        <v>7.2</v>
      </c>
      <c r="H51" s="2">
        <v>7.2</v>
      </c>
    </row>
    <row r="52" spans="1:8" x14ac:dyDescent="0.35">
      <c r="A52" s="2" t="s">
        <v>103</v>
      </c>
      <c r="B52" s="2">
        <v>2475</v>
      </c>
      <c r="C52" s="2">
        <v>2936</v>
      </c>
      <c r="D52" s="2">
        <v>3378</v>
      </c>
      <c r="E52" s="2">
        <v>3117</v>
      </c>
      <c r="F52" s="2">
        <v>3368</v>
      </c>
      <c r="G52" s="2">
        <v>2984</v>
      </c>
      <c r="H52" s="2">
        <v>2984</v>
      </c>
    </row>
    <row r="53" spans="1:8" x14ac:dyDescent="0.35">
      <c r="A53" s="2" t="s">
        <v>104</v>
      </c>
    </row>
    <row r="55" spans="1:8" x14ac:dyDescent="0.35">
      <c r="A55" s="215" t="s">
        <v>105</v>
      </c>
      <c r="B55" s="215"/>
      <c r="C55" s="215"/>
      <c r="D55" s="215"/>
      <c r="E55" s="215"/>
      <c r="F55" s="215"/>
      <c r="G55" s="215"/>
      <c r="H55" s="215"/>
    </row>
    <row r="56" spans="1:8" x14ac:dyDescent="0.35">
      <c r="A56" s="19"/>
      <c r="B56" s="16">
        <v>2015</v>
      </c>
      <c r="C56" s="16">
        <v>2016</v>
      </c>
      <c r="D56" s="16">
        <v>2017</v>
      </c>
      <c r="E56" s="16">
        <v>2018</v>
      </c>
      <c r="F56" s="16">
        <v>2019</v>
      </c>
      <c r="G56" s="16">
        <v>2020</v>
      </c>
      <c r="H56" s="16">
        <v>2021</v>
      </c>
    </row>
    <row r="57" spans="1:8" x14ac:dyDescent="0.35">
      <c r="A57" s="16" t="s">
        <v>102</v>
      </c>
      <c r="B57" s="2">
        <v>0</v>
      </c>
      <c r="C57" s="2">
        <v>0</v>
      </c>
      <c r="D57" s="2">
        <v>0</v>
      </c>
      <c r="E57" s="2">
        <v>0</v>
      </c>
      <c r="F57" s="2">
        <v>0</v>
      </c>
      <c r="G57" s="2">
        <v>0</v>
      </c>
      <c r="H57" s="2">
        <v>0</v>
      </c>
    </row>
    <row r="58" spans="1:8" x14ac:dyDescent="0.35">
      <c r="A58" s="16" t="s">
        <v>96</v>
      </c>
      <c r="B58" s="2">
        <v>0</v>
      </c>
      <c r="C58" s="2">
        <v>0</v>
      </c>
      <c r="D58" s="2">
        <v>0</v>
      </c>
      <c r="E58" s="2">
        <v>0</v>
      </c>
      <c r="F58" s="2">
        <v>0</v>
      </c>
      <c r="G58" s="2">
        <v>0</v>
      </c>
      <c r="H58" s="2">
        <v>0</v>
      </c>
    </row>
    <row r="59" spans="1:8" x14ac:dyDescent="0.35">
      <c r="A59" s="16" t="s">
        <v>97</v>
      </c>
      <c r="B59" s="2">
        <v>0</v>
      </c>
      <c r="C59" s="2">
        <v>0</v>
      </c>
      <c r="D59" s="2">
        <v>0</v>
      </c>
      <c r="E59" s="2">
        <v>0</v>
      </c>
      <c r="F59" s="2">
        <v>0</v>
      </c>
      <c r="G59" s="2">
        <v>0</v>
      </c>
      <c r="H59" s="2">
        <v>0</v>
      </c>
    </row>
    <row r="60" spans="1:8" x14ac:dyDescent="0.35">
      <c r="A60" s="16" t="s">
        <v>98</v>
      </c>
      <c r="B60" s="2">
        <v>0</v>
      </c>
      <c r="C60" s="2">
        <v>0</v>
      </c>
      <c r="D60" s="2">
        <v>0</v>
      </c>
      <c r="E60" s="2">
        <v>0</v>
      </c>
      <c r="F60" s="2">
        <v>0</v>
      </c>
      <c r="G60" s="2">
        <v>0</v>
      </c>
      <c r="H60" s="2">
        <v>0</v>
      </c>
    </row>
  </sheetData>
  <mergeCells count="6">
    <mergeCell ref="A55:H55"/>
    <mergeCell ref="Q18:R18"/>
    <mergeCell ref="A17:H17"/>
    <mergeCell ref="A33:H33"/>
    <mergeCell ref="A40:H40"/>
    <mergeCell ref="A47:H47"/>
  </mergeCells>
  <hyperlinks>
    <hyperlink ref="C8" r:id="rId1" display="https://andmed.stat.ee/en/stat/majandus__energeetika__energia-tarbimine-ja-tootmine__aastastatistika/KE062" xr:uid="{CBA6CA67-67A1-4DEF-A5E9-6E03557B6D0D}"/>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E44B7-1481-4FA0-AA27-5BC52801A96F}">
  <dimension ref="A1:N40"/>
  <sheetViews>
    <sheetView zoomScale="60" zoomScaleNormal="60" workbookViewId="0">
      <selection activeCell="AB50" sqref="AB50"/>
    </sheetView>
  </sheetViews>
  <sheetFormatPr defaultColWidth="9.1796875" defaultRowHeight="14.5" x14ac:dyDescent="0.35"/>
  <cols>
    <col min="1" max="1" width="34.453125" style="2" customWidth="1"/>
    <col min="2" max="2" width="24.453125" style="2" customWidth="1"/>
    <col min="3" max="3" width="10" style="2" bestFit="1" customWidth="1"/>
    <col min="4" max="4" width="8.81640625" style="2" customWidth="1"/>
    <col min="5" max="5" width="9.54296875" style="2" customWidth="1"/>
    <col min="6" max="6" width="9.81640625" style="2" customWidth="1"/>
    <col min="7" max="7" width="9.1796875" style="2"/>
    <col min="8" max="8" width="6.81640625" style="2" bestFit="1" customWidth="1"/>
    <col min="9" max="9" width="10.54296875" style="2" bestFit="1" customWidth="1"/>
    <col min="10" max="10" width="14.81640625" style="2" bestFit="1" customWidth="1"/>
    <col min="11" max="11" width="11.81640625" style="2" bestFit="1" customWidth="1"/>
    <col min="12" max="12" width="14.453125" style="2" bestFit="1" customWidth="1"/>
    <col min="13" max="13" width="14.1796875" style="2" bestFit="1" customWidth="1"/>
    <col min="14" max="16384" width="9.1796875" style="2"/>
  </cols>
  <sheetData>
    <row r="1" spans="1:13" x14ac:dyDescent="0.35">
      <c r="A1" s="2" t="s">
        <v>2</v>
      </c>
      <c r="B1" s="2" t="s">
        <v>168</v>
      </c>
    </row>
    <row r="2" spans="1:13" x14ac:dyDescent="0.35">
      <c r="A2" s="2" t="s">
        <v>58</v>
      </c>
      <c r="B2" s="2" t="s">
        <v>66</v>
      </c>
    </row>
    <row r="3" spans="1:13" x14ac:dyDescent="0.35">
      <c r="A3" s="2" t="s">
        <v>5</v>
      </c>
      <c r="B3" s="2" t="s">
        <v>169</v>
      </c>
    </row>
    <row r="4" spans="1:13" x14ac:dyDescent="0.35">
      <c r="A4" s="2" t="s">
        <v>68</v>
      </c>
      <c r="B4" s="2" t="s">
        <v>7</v>
      </c>
    </row>
    <row r="5" spans="1:13" x14ac:dyDescent="0.35">
      <c r="A5" s="2" t="s">
        <v>61</v>
      </c>
      <c r="B5" s="20" t="s">
        <v>72</v>
      </c>
      <c r="C5" s="2" t="s">
        <v>388</v>
      </c>
    </row>
    <row r="6" spans="1:13" x14ac:dyDescent="0.35">
      <c r="B6" s="8" t="s">
        <v>11</v>
      </c>
      <c r="C6" s="2" t="s">
        <v>2470</v>
      </c>
    </row>
    <row r="7" spans="1:13" x14ac:dyDescent="0.35">
      <c r="B7" s="8" t="s">
        <v>13</v>
      </c>
      <c r="C7" s="2" t="s">
        <v>2471</v>
      </c>
    </row>
    <row r="8" spans="1:13" x14ac:dyDescent="0.35">
      <c r="B8" s="8" t="s">
        <v>15</v>
      </c>
      <c r="C8" s="2" t="s">
        <v>2472</v>
      </c>
    </row>
    <row r="9" spans="1:13" x14ac:dyDescent="0.35">
      <c r="B9" s="8" t="s">
        <v>17</v>
      </c>
      <c r="C9" s="2" t="s">
        <v>2475</v>
      </c>
    </row>
    <row r="10" spans="1:13" ht="15" thickBot="1" x14ac:dyDescent="0.4">
      <c r="A10" s="10"/>
      <c r="B10" s="10"/>
      <c r="C10" s="10"/>
      <c r="D10" s="10"/>
      <c r="E10" s="10"/>
      <c r="F10" s="10"/>
      <c r="G10" s="10"/>
      <c r="H10" s="10"/>
      <c r="I10" s="10"/>
      <c r="J10" s="10"/>
      <c r="K10" s="10"/>
      <c r="L10" s="10"/>
      <c r="M10" s="10"/>
    </row>
    <row r="11" spans="1:13" ht="15" thickBot="1" x14ac:dyDescent="0.4">
      <c r="A11" s="219" t="s">
        <v>2473</v>
      </c>
      <c r="B11" s="219"/>
      <c r="C11" s="219"/>
      <c r="D11" s="219"/>
      <c r="E11" s="219"/>
      <c r="F11" s="219"/>
      <c r="G11" s="219"/>
      <c r="H11" s="219"/>
      <c r="I11" s="219"/>
      <c r="J11" s="219"/>
      <c r="K11" s="219"/>
      <c r="L11" s="219"/>
      <c r="M11" s="219"/>
    </row>
    <row r="12" spans="1:13" x14ac:dyDescent="0.35">
      <c r="B12" s="11" t="s">
        <v>170</v>
      </c>
      <c r="C12" s="11" t="s">
        <v>171</v>
      </c>
      <c r="D12" s="11" t="s">
        <v>172</v>
      </c>
      <c r="E12" s="11" t="s">
        <v>173</v>
      </c>
      <c r="F12" s="11" t="s">
        <v>174</v>
      </c>
      <c r="G12" s="11" t="s">
        <v>175</v>
      </c>
      <c r="H12" s="11" t="s">
        <v>176</v>
      </c>
      <c r="I12" s="11" t="s">
        <v>177</v>
      </c>
      <c r="J12" s="11" t="s">
        <v>178</v>
      </c>
      <c r="K12" s="11" t="s">
        <v>179</v>
      </c>
      <c r="L12" s="11" t="s">
        <v>180</v>
      </c>
      <c r="M12" s="11" t="s">
        <v>181</v>
      </c>
    </row>
    <row r="13" spans="1:13" x14ac:dyDescent="0.35">
      <c r="A13" s="2" t="s">
        <v>87</v>
      </c>
      <c r="B13" s="120"/>
      <c r="C13" s="120"/>
      <c r="D13" s="120"/>
      <c r="E13" s="120"/>
      <c r="F13" s="120"/>
      <c r="G13" s="120"/>
      <c r="H13" s="120"/>
      <c r="I13" s="120"/>
      <c r="J13" s="120"/>
      <c r="K13" s="120"/>
      <c r="L13" s="120"/>
      <c r="M13" s="120"/>
    </row>
    <row r="14" spans="1:13" x14ac:dyDescent="0.35">
      <c r="A14" s="2" t="s">
        <v>182</v>
      </c>
      <c r="B14" s="118">
        <v>0.1583512578322267</v>
      </c>
      <c r="C14" s="118">
        <v>0.14556251753483587</v>
      </c>
      <c r="D14" s="118">
        <v>0.12279061067988402</v>
      </c>
      <c r="E14" s="118">
        <v>7.745721500046758E-2</v>
      </c>
      <c r="F14" s="118">
        <v>4.2808379313569615E-2</v>
      </c>
      <c r="G14" s="118">
        <v>2.8920789301412141E-2</v>
      </c>
      <c r="H14" s="118">
        <v>1.4355185635462453E-2</v>
      </c>
      <c r="I14" s="118">
        <v>1.8189469746563172E-2</v>
      </c>
      <c r="J14" s="118">
        <v>4.7437575984288785E-2</v>
      </c>
      <c r="K14" s="118">
        <v>8.250724773216124E-2</v>
      </c>
      <c r="L14" s="118">
        <v>0.11696904516973722</v>
      </c>
      <c r="M14" s="118">
        <v>0.14465070606939121</v>
      </c>
    </row>
    <row r="15" spans="1:13" x14ac:dyDescent="0.35">
      <c r="A15" s="2" t="s">
        <v>88</v>
      </c>
      <c r="B15" s="120"/>
      <c r="C15" s="120"/>
      <c r="D15" s="120"/>
      <c r="E15" s="120"/>
      <c r="F15" s="120"/>
      <c r="G15" s="120"/>
      <c r="H15" s="120"/>
      <c r="I15" s="120"/>
      <c r="J15" s="120"/>
      <c r="K15" s="120"/>
      <c r="L15" s="120"/>
      <c r="M15" s="120"/>
    </row>
    <row r="16" spans="1:13" x14ac:dyDescent="0.35">
      <c r="A16" s="2" t="s">
        <v>183</v>
      </c>
      <c r="B16" s="120"/>
      <c r="C16" s="120"/>
      <c r="D16" s="120"/>
      <c r="E16" s="120"/>
      <c r="F16" s="120"/>
      <c r="G16" s="120"/>
      <c r="H16" s="120"/>
      <c r="I16" s="120"/>
      <c r="J16" s="120"/>
      <c r="K16" s="120"/>
      <c r="L16" s="120"/>
      <c r="M16" s="120"/>
    </row>
    <row r="17" spans="1:14" x14ac:dyDescent="0.35">
      <c r="A17" s="2" t="s">
        <v>89</v>
      </c>
      <c r="B17" s="120"/>
      <c r="C17" s="120"/>
      <c r="D17" s="120"/>
      <c r="E17" s="120"/>
      <c r="F17" s="120"/>
      <c r="G17" s="120"/>
      <c r="H17" s="120"/>
      <c r="I17" s="120"/>
      <c r="J17" s="120"/>
      <c r="K17" s="120"/>
      <c r="L17" s="120"/>
      <c r="M17" s="120"/>
    </row>
    <row r="18" spans="1:14" x14ac:dyDescent="0.35">
      <c r="B18" s="11"/>
      <c r="C18" s="11"/>
      <c r="D18" s="11"/>
      <c r="E18" s="11"/>
      <c r="F18" s="11"/>
      <c r="G18" s="11"/>
      <c r="H18" s="11"/>
      <c r="I18" s="11"/>
      <c r="J18" s="11"/>
      <c r="K18" s="11"/>
      <c r="L18" s="11"/>
      <c r="M18" s="11"/>
    </row>
    <row r="19" spans="1:14" x14ac:dyDescent="0.35">
      <c r="B19" s="11"/>
      <c r="C19" s="11"/>
      <c r="D19" s="11"/>
      <c r="E19" s="11"/>
      <c r="F19" s="11"/>
      <c r="G19" s="11"/>
      <c r="H19" s="11"/>
      <c r="I19" s="11"/>
      <c r="J19" s="11"/>
      <c r="K19" s="11"/>
      <c r="L19" s="11"/>
      <c r="M19" s="11"/>
    </row>
    <row r="20" spans="1:14" ht="15" thickBot="1" x14ac:dyDescent="0.4">
      <c r="B20" s="220" t="s">
        <v>2474</v>
      </c>
      <c r="C20" s="220"/>
      <c r="D20" s="220"/>
      <c r="E20" s="220"/>
      <c r="F20" s="220"/>
      <c r="G20" s="220"/>
      <c r="H20" s="220"/>
      <c r="I20" s="220"/>
      <c r="J20" s="220"/>
      <c r="K20" s="220"/>
      <c r="L20" s="220"/>
      <c r="M20" s="220"/>
    </row>
    <row r="21" spans="1:14" x14ac:dyDescent="0.35">
      <c r="B21" s="11" t="s">
        <v>170</v>
      </c>
      <c r="C21" s="11" t="s">
        <v>171</v>
      </c>
      <c r="D21" s="11" t="s">
        <v>172</v>
      </c>
      <c r="E21" s="11" t="s">
        <v>173</v>
      </c>
      <c r="F21" s="11" t="s">
        <v>174</v>
      </c>
      <c r="G21" s="11" t="s">
        <v>175</v>
      </c>
      <c r="H21" s="11" t="s">
        <v>176</v>
      </c>
      <c r="I21" s="11" t="s">
        <v>177</v>
      </c>
      <c r="J21" s="11" t="s">
        <v>178</v>
      </c>
      <c r="K21" s="11" t="s">
        <v>179</v>
      </c>
      <c r="L21" s="11" t="s">
        <v>180</v>
      </c>
      <c r="M21" s="11" t="s">
        <v>181</v>
      </c>
    </row>
    <row r="22" spans="1:14" x14ac:dyDescent="0.35">
      <c r="A22" s="2" t="s">
        <v>184</v>
      </c>
      <c r="B22" s="118">
        <v>0.14944023298901657</v>
      </c>
      <c r="C22" s="118">
        <v>0.10723840958355031</v>
      </c>
      <c r="D22" s="118">
        <v>0.19679356283074395</v>
      </c>
      <c r="E22" s="118">
        <v>6.7475349362428702E-2</v>
      </c>
      <c r="F22" s="118">
        <v>5.2142683067123594E-2</v>
      </c>
      <c r="G22" s="118">
        <v>3.2287453529347664E-2</v>
      </c>
      <c r="H22" s="118">
        <v>3.4829148451785565E-2</v>
      </c>
      <c r="I22" s="118">
        <v>3.8697224778696762E-2</v>
      </c>
      <c r="J22" s="118">
        <v>4.7473858365928386E-2</v>
      </c>
      <c r="K22" s="118">
        <v>7.275173621622931E-2</v>
      </c>
      <c r="L22" s="118">
        <v>9.0704809939573014E-2</v>
      </c>
      <c r="M22" s="118">
        <v>0.11016553088557625</v>
      </c>
      <c r="N22" s="25">
        <f>SUM(B22:M22)</f>
        <v>1</v>
      </c>
    </row>
    <row r="23" spans="1:14" x14ac:dyDescent="0.35">
      <c r="A23" s="2" t="s">
        <v>96</v>
      </c>
      <c r="B23" s="164">
        <v>0.12715432193708623</v>
      </c>
      <c r="C23" s="164">
        <v>0.12299906144416201</v>
      </c>
      <c r="D23" s="164">
        <v>0.11022808304461701</v>
      </c>
      <c r="E23" s="164">
        <v>9.3783737511774323E-2</v>
      </c>
      <c r="F23" s="164">
        <v>8.024588051567369E-2</v>
      </c>
      <c r="G23" s="164">
        <v>7.4409936841441066E-2</v>
      </c>
      <c r="H23" s="164">
        <v>5.1389173100719734E-2</v>
      </c>
      <c r="I23" s="164">
        <v>4.7433818471241417E-2</v>
      </c>
      <c r="J23" s="164">
        <v>5.9666040515728908E-2</v>
      </c>
      <c r="K23" s="164">
        <v>6.2569363891072538E-2</v>
      </c>
      <c r="L23" s="164">
        <v>6.8862698391222443E-2</v>
      </c>
      <c r="M23" s="164">
        <v>0.10125788433526045</v>
      </c>
      <c r="N23" s="25">
        <f t="shared" ref="N23:N25" si="0">SUM(B23:M23)</f>
        <v>0.99999999999999978</v>
      </c>
    </row>
    <row r="24" spans="1:14" x14ac:dyDescent="0.35">
      <c r="A24" s="2" t="s">
        <v>97</v>
      </c>
      <c r="B24" s="118">
        <v>0.12715432193708623</v>
      </c>
      <c r="C24" s="118">
        <v>0.12299906144416201</v>
      </c>
      <c r="D24" s="118">
        <v>0.11022808304461701</v>
      </c>
      <c r="E24" s="118">
        <v>9.3783737511774323E-2</v>
      </c>
      <c r="F24" s="118">
        <v>8.024588051567369E-2</v>
      </c>
      <c r="G24" s="118">
        <v>7.4409936841441066E-2</v>
      </c>
      <c r="H24" s="118">
        <v>5.1389173100719734E-2</v>
      </c>
      <c r="I24" s="118">
        <v>4.7433818471241417E-2</v>
      </c>
      <c r="J24" s="118">
        <v>5.9666040515728908E-2</v>
      </c>
      <c r="K24" s="118">
        <v>6.2569363891072538E-2</v>
      </c>
      <c r="L24" s="118">
        <v>6.8862698391222443E-2</v>
      </c>
      <c r="M24" s="118">
        <v>0.10125788433526045</v>
      </c>
      <c r="N24" s="25">
        <f t="shared" si="0"/>
        <v>0.99999999999999978</v>
      </c>
    </row>
    <row r="25" spans="1:14" x14ac:dyDescent="0.35">
      <c r="A25" s="2" t="s">
        <v>98</v>
      </c>
      <c r="B25" s="118">
        <v>0.15187733046200477</v>
      </c>
      <c r="C25" s="118">
        <v>0.14896612231062192</v>
      </c>
      <c r="D25" s="118">
        <v>0.11905644952244225</v>
      </c>
      <c r="E25" s="118">
        <v>7.6401268170126227E-2</v>
      </c>
      <c r="F25" s="118">
        <v>4.2384000319036511E-2</v>
      </c>
      <c r="G25" s="118">
        <v>5.2314011684712183E-2</v>
      </c>
      <c r="H25" s="118">
        <v>5.7342824669498117E-2</v>
      </c>
      <c r="I25" s="118">
        <v>6.069270802177424E-2</v>
      </c>
      <c r="J25" s="118">
        <v>6.1705648940200607E-2</v>
      </c>
      <c r="K25" s="118">
        <v>5.6736655300991021E-2</v>
      </c>
      <c r="L25" s="118">
        <v>6.2555083647384907E-2</v>
      </c>
      <c r="M25" s="118">
        <v>0.10996789695120737</v>
      </c>
      <c r="N25" s="25">
        <f t="shared" si="0"/>
        <v>1.0000000000000002</v>
      </c>
    </row>
    <row r="29" spans="1:14" x14ac:dyDescent="0.35">
      <c r="D29" s="119"/>
      <c r="G29" s="17"/>
    </row>
    <row r="30" spans="1:14" x14ac:dyDescent="0.35">
      <c r="D30" s="119"/>
      <c r="G30" s="17"/>
    </row>
    <row r="31" spans="1:14" x14ac:dyDescent="0.35">
      <c r="D31" s="119"/>
      <c r="G31" s="17"/>
    </row>
    <row r="32" spans="1:14" x14ac:dyDescent="0.35">
      <c r="D32" s="119"/>
      <c r="G32" s="17"/>
    </row>
    <row r="33" spans="4:7" x14ac:dyDescent="0.35">
      <c r="D33" s="119"/>
      <c r="G33" s="17"/>
    </row>
    <row r="34" spans="4:7" x14ac:dyDescent="0.35">
      <c r="D34" s="119"/>
      <c r="G34" s="17"/>
    </row>
    <row r="35" spans="4:7" x14ac:dyDescent="0.35">
      <c r="D35" s="119"/>
      <c r="G35" s="17"/>
    </row>
    <row r="36" spans="4:7" x14ac:dyDescent="0.35">
      <c r="D36" s="119"/>
      <c r="G36" s="17"/>
    </row>
    <row r="37" spans="4:7" x14ac:dyDescent="0.35">
      <c r="D37" s="119"/>
      <c r="G37" s="17"/>
    </row>
    <row r="38" spans="4:7" x14ac:dyDescent="0.35">
      <c r="D38" s="119"/>
      <c r="G38" s="17"/>
    </row>
    <row r="39" spans="4:7" x14ac:dyDescent="0.35">
      <c r="D39" s="119"/>
      <c r="G39" s="17"/>
    </row>
    <row r="40" spans="4:7" x14ac:dyDescent="0.35">
      <c r="D40" s="119"/>
      <c r="G40" s="17"/>
    </row>
  </sheetData>
  <mergeCells count="2">
    <mergeCell ref="A11:M11"/>
    <mergeCell ref="B20:M2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A7EFC-0EFC-408A-9024-D2017A9C4A4A}">
  <dimension ref="A1:H40"/>
  <sheetViews>
    <sheetView zoomScale="60" zoomScaleNormal="60" workbookViewId="0">
      <selection activeCell="W34" sqref="W34"/>
    </sheetView>
  </sheetViews>
  <sheetFormatPr defaultColWidth="9.1796875" defaultRowHeight="14.5" x14ac:dyDescent="0.35"/>
  <cols>
    <col min="1" max="1" width="19.453125" style="2" bestFit="1" customWidth="1"/>
    <col min="2" max="2" width="11.81640625" style="2" bestFit="1" customWidth="1"/>
    <col min="3" max="10" width="9.1796875" style="2"/>
    <col min="11" max="11" width="10.81640625" style="2" bestFit="1" customWidth="1"/>
    <col min="12" max="12" width="9.1796875" style="2"/>
    <col min="13" max="13" width="10.453125" style="2" bestFit="1" customWidth="1"/>
    <col min="14" max="16384" width="9.1796875" style="2"/>
  </cols>
  <sheetData>
    <row r="1" spans="1:8" x14ac:dyDescent="0.35">
      <c r="A1" s="2" t="s">
        <v>2</v>
      </c>
      <c r="B1" s="2" t="s">
        <v>185</v>
      </c>
    </row>
    <row r="2" spans="1:8" x14ac:dyDescent="0.35">
      <c r="A2" s="2" t="s">
        <v>58</v>
      </c>
      <c r="B2" s="2" t="s">
        <v>186</v>
      </c>
    </row>
    <row r="3" spans="1:8" x14ac:dyDescent="0.35">
      <c r="A3" s="2" t="s">
        <v>5</v>
      </c>
      <c r="B3" s="2" t="s">
        <v>187</v>
      </c>
    </row>
    <row r="4" spans="1:8" s="10" customFormat="1" ht="15" thickBot="1" x14ac:dyDescent="0.4"/>
    <row r="5" spans="1:8" x14ac:dyDescent="0.35">
      <c r="A5" s="16" t="s">
        <v>184</v>
      </c>
    </row>
    <row r="6" spans="1:8" x14ac:dyDescent="0.35">
      <c r="B6" s="16">
        <v>2015</v>
      </c>
      <c r="C6" s="16">
        <v>2016</v>
      </c>
      <c r="D6" s="16">
        <v>2017</v>
      </c>
      <c r="E6" s="16">
        <v>2018</v>
      </c>
      <c r="F6" s="16">
        <v>2019</v>
      </c>
      <c r="G6" s="16">
        <v>2020</v>
      </c>
      <c r="H6" s="16">
        <v>2021</v>
      </c>
    </row>
    <row r="8" spans="1:8" x14ac:dyDescent="0.35">
      <c r="A8" s="2" t="s">
        <v>188</v>
      </c>
      <c r="B8" s="24">
        <f>'Gas Consumption '!B26/('Gas Consumption '!B26+'Gas Consumption '!B35+'Gas Consumption '!B42+'Gas Consumption '!B49+'Gas Consumption '!B57)</f>
        <v>0</v>
      </c>
      <c r="C8" s="24">
        <f>'Gas Consumption '!C26/('Gas Consumption '!C26+'Gas Consumption '!C35+'Gas Consumption '!C42+'Gas Consumption '!C49+'Gas Consumption '!C57)</f>
        <v>0</v>
      </c>
      <c r="D8" s="24">
        <f>'Gas Consumption '!D26/('Gas Consumption '!D26+'Gas Consumption '!D35+'Gas Consumption '!D42+'Gas Consumption '!D49+'Gas Consumption '!D57)</f>
        <v>0</v>
      </c>
      <c r="E8" s="24">
        <f>'Gas Consumption '!E26/('Gas Consumption '!E26+'Gas Consumption '!E35+'Gas Consumption '!E42+'Gas Consumption '!E49+'Gas Consumption '!E57)</f>
        <v>0</v>
      </c>
      <c r="F8" s="24">
        <f>'Gas Consumption '!F26/('Gas Consumption '!F26+'Gas Consumption '!F35+'Gas Consumption '!F42+'Gas Consumption '!F49+'Gas Consumption '!F57)</f>
        <v>0</v>
      </c>
      <c r="G8" s="24">
        <f>'Gas Consumption '!G26/('Gas Consumption '!G26+'Gas Consumption '!G35+'Gas Consumption '!G42+'Gas Consumption '!G49+'Gas Consumption '!G57)</f>
        <v>0</v>
      </c>
      <c r="H8" s="24">
        <f>'Gas Consumption '!H26/('Gas Consumption '!H26+'Gas Consumption '!H35+'Gas Consumption '!H42+'Gas Consumption '!H49+'Gas Consumption '!H57)</f>
        <v>0</v>
      </c>
    </row>
    <row r="9" spans="1:8" x14ac:dyDescent="0.35">
      <c r="A9" s="2" t="s">
        <v>189</v>
      </c>
      <c r="B9" s="24">
        <f>'Gas Consumption '!B35/('Gas Consumption '!B26+'Gas Consumption '!B35+'Gas Consumption '!B42+'Gas Consumption '!B49+'Gas Consumption '!B57)</f>
        <v>1</v>
      </c>
      <c r="C9" s="24">
        <f>'Gas Consumption '!C35/('Gas Consumption '!C26+'Gas Consumption '!C35+'Gas Consumption '!C42+'Gas Consumption '!C49+'Gas Consumption '!C57)</f>
        <v>1</v>
      </c>
      <c r="D9" s="24">
        <f>'Gas Consumption '!D35/('Gas Consumption '!D26+'Gas Consumption '!D35+'Gas Consumption '!D42+'Gas Consumption '!D49+'Gas Consumption '!D57)</f>
        <v>1</v>
      </c>
      <c r="E9" s="24">
        <f>'Gas Consumption '!E35/('Gas Consumption '!E26+'Gas Consumption '!E35+'Gas Consumption '!E42+'Gas Consumption '!E49+'Gas Consumption '!E57)</f>
        <v>0.71014492753623193</v>
      </c>
      <c r="F9" s="24">
        <f>'Gas Consumption '!F35/('Gas Consumption '!F26+'Gas Consumption '!F35+'Gas Consumption '!F42+'Gas Consumption '!F49+'Gas Consumption '!F57)</f>
        <v>0.61349693251533743</v>
      </c>
      <c r="G9" s="24">
        <f>'Gas Consumption '!G35/('Gas Consumption '!G26+'Gas Consumption '!G35+'Gas Consumption '!G42+'Gas Consumption '!G49+'Gas Consumption '!G57)</f>
        <v>0</v>
      </c>
      <c r="H9" s="24">
        <f>'Gas Consumption '!H35/('Gas Consumption '!H26+'Gas Consumption '!H35+'Gas Consumption '!H42+'Gas Consumption '!H49+'Gas Consumption '!H57)</f>
        <v>0</v>
      </c>
    </row>
    <row r="10" spans="1:8" x14ac:dyDescent="0.35">
      <c r="A10" s="2" t="s">
        <v>190</v>
      </c>
      <c r="B10" s="17">
        <f>'Gas Consumption '!B42/('Gas Consumption '!B26+'Gas Consumption '!B35+'Gas Consumption '!B42+'Gas Consumption '!B49+'Gas Consumption '!B57)</f>
        <v>0</v>
      </c>
      <c r="C10" s="17">
        <f>'Gas Consumption '!C42/('Gas Consumption '!C26+'Gas Consumption '!C35+'Gas Consumption '!C42+'Gas Consumption '!C49+'Gas Consumption '!C57)</f>
        <v>0</v>
      </c>
      <c r="D10" s="17">
        <f>'Gas Consumption '!D42/('Gas Consumption '!D26+'Gas Consumption '!D35+'Gas Consumption '!D42+'Gas Consumption '!D49+'Gas Consumption '!D57)</f>
        <v>0</v>
      </c>
      <c r="E10" s="17">
        <f>'Gas Consumption '!E42/('Gas Consumption '!E26+'Gas Consumption '!E35+'Gas Consumption '!E42+'Gas Consumption '!E49+'Gas Consumption '!E57)</f>
        <v>0.28985507246376813</v>
      </c>
      <c r="F10" s="17">
        <f>'Gas Consumption '!F42/('Gas Consumption '!F26+'Gas Consumption '!F35+'Gas Consumption '!F42+'Gas Consumption '!F49+'Gas Consumption '!F57)</f>
        <v>0.38650306748466257</v>
      </c>
      <c r="G10" s="17">
        <f>'Gas Consumption '!G42/('Gas Consumption '!G26+'Gas Consumption '!G35+'Gas Consumption '!G42+'Gas Consumption '!G49+'Gas Consumption '!G57)</f>
        <v>1</v>
      </c>
      <c r="H10" s="17">
        <f>'Gas Consumption '!H42/('Gas Consumption '!H26+'Gas Consumption '!H35+'Gas Consumption '!H42+'Gas Consumption '!H49+'Gas Consumption '!H57)</f>
        <v>1</v>
      </c>
    </row>
    <row r="11" spans="1:8" x14ac:dyDescent="0.35">
      <c r="A11" s="2" t="s">
        <v>191</v>
      </c>
      <c r="B11" s="17">
        <f>'Gas Consumption '!B49/('Gas Consumption '!B26+'Gas Consumption '!B35+'Gas Consumption '!B42+'Gas Consumption '!B49+'Gas Consumption '!B57)</f>
        <v>0</v>
      </c>
      <c r="C11" s="17">
        <f>'Gas Consumption '!C49/('Gas Consumption '!C26+'Gas Consumption '!C35+'Gas Consumption '!C42+'Gas Consumption '!C49+'Gas Consumption '!C57)</f>
        <v>0</v>
      </c>
      <c r="D11" s="17">
        <f>'Gas Consumption '!D49/('Gas Consumption '!D26+'Gas Consumption '!D35+'Gas Consumption '!D42+'Gas Consumption '!D49+'Gas Consumption '!D57)</f>
        <v>0</v>
      </c>
      <c r="E11" s="17">
        <f>'Gas Consumption '!E49/('Gas Consumption '!E26+'Gas Consumption '!E35+'Gas Consumption '!E42+'Gas Consumption '!E49+'Gas Consumption '!E57)</f>
        <v>0</v>
      </c>
      <c r="F11" s="17">
        <f>'Gas Consumption '!F49/('Gas Consumption '!F26+'Gas Consumption '!F35+'Gas Consumption '!F42+'Gas Consumption '!F49+'Gas Consumption '!F57)</f>
        <v>0</v>
      </c>
      <c r="G11" s="17">
        <f>'Gas Consumption '!G49/('Gas Consumption '!G26+'Gas Consumption '!G35+'Gas Consumption '!G42+'Gas Consumption '!G49+'Gas Consumption '!G57)</f>
        <v>0</v>
      </c>
      <c r="H11" s="17">
        <f>'Gas Consumption '!H49/('Gas Consumption '!H26+'Gas Consumption '!H35+'Gas Consumption '!H42+'Gas Consumption '!H49+'Gas Consumption '!H57)</f>
        <v>0</v>
      </c>
    </row>
    <row r="12" spans="1:8" x14ac:dyDescent="0.35">
      <c r="A12" s="2" t="s">
        <v>192</v>
      </c>
      <c r="B12" s="17">
        <f>'Gas Consumption '!B57/('Gas Consumption '!B26+'Gas Consumption '!B35+'Gas Consumption '!B42+'Gas Consumption '!B49+'Gas Consumption '!B57)</f>
        <v>0</v>
      </c>
      <c r="C12" s="17">
        <f>'Gas Consumption '!C57/('Gas Consumption '!C26+'Gas Consumption '!C35+'Gas Consumption '!C42+'Gas Consumption '!C49+'Gas Consumption '!C57)</f>
        <v>0</v>
      </c>
      <c r="D12" s="17">
        <f>'Gas Consumption '!D57/('Gas Consumption '!D26+'Gas Consumption '!D35+'Gas Consumption '!D42+'Gas Consumption '!D49+'Gas Consumption '!D57)</f>
        <v>0</v>
      </c>
      <c r="E12" s="17">
        <f>'Gas Consumption '!E57/('Gas Consumption '!E26+'Gas Consumption '!E35+'Gas Consumption '!E42+'Gas Consumption '!E49+'Gas Consumption '!E57)</f>
        <v>0</v>
      </c>
      <c r="F12" s="17">
        <f>'Gas Consumption '!F57/('Gas Consumption '!F26+'Gas Consumption '!F35+'Gas Consumption '!F42+'Gas Consumption '!F49+'Gas Consumption '!F57)</f>
        <v>0</v>
      </c>
      <c r="G12" s="17">
        <f>'Gas Consumption '!G57/('Gas Consumption '!G26+'Gas Consumption '!G35+'Gas Consumption '!G42+'Gas Consumption '!G49+'Gas Consumption '!G57)</f>
        <v>0</v>
      </c>
      <c r="H12" s="17">
        <f>'Gas Consumption '!H57/('Gas Consumption '!H26+'Gas Consumption '!H35+'Gas Consumption '!H42+'Gas Consumption '!H49+'Gas Consumption '!H57)</f>
        <v>0</v>
      </c>
    </row>
    <row r="13" spans="1:8" x14ac:dyDescent="0.35">
      <c r="A13" s="2" t="s">
        <v>90</v>
      </c>
      <c r="B13" s="17">
        <f>SUM(B8:B12)</f>
        <v>1</v>
      </c>
      <c r="C13" s="17">
        <f t="shared" ref="C13:H13" si="0">SUM(C8:C12)</f>
        <v>1</v>
      </c>
      <c r="D13" s="17">
        <f t="shared" si="0"/>
        <v>1</v>
      </c>
      <c r="E13" s="17">
        <f t="shared" si="0"/>
        <v>1</v>
      </c>
      <c r="F13" s="17">
        <f t="shared" si="0"/>
        <v>1</v>
      </c>
      <c r="G13" s="17">
        <f t="shared" si="0"/>
        <v>1</v>
      </c>
      <c r="H13" s="17">
        <f t="shared" si="0"/>
        <v>1</v>
      </c>
    </row>
    <row r="14" spans="1:8" x14ac:dyDescent="0.35">
      <c r="B14" s="17"/>
      <c r="C14" s="17"/>
      <c r="D14" s="17"/>
      <c r="E14" s="17"/>
      <c r="F14" s="17"/>
      <c r="G14" s="17"/>
      <c r="H14" s="17"/>
    </row>
    <row r="15" spans="1:8" x14ac:dyDescent="0.35">
      <c r="A15" s="16" t="s">
        <v>96</v>
      </c>
    </row>
    <row r="16" spans="1:8" x14ac:dyDescent="0.35">
      <c r="A16" s="16"/>
      <c r="B16" s="16">
        <v>2015</v>
      </c>
      <c r="C16" s="16">
        <v>2016</v>
      </c>
      <c r="D16" s="16">
        <v>2017</v>
      </c>
      <c r="E16" s="16">
        <v>2018</v>
      </c>
      <c r="F16" s="16">
        <v>2019</v>
      </c>
      <c r="G16" s="16">
        <v>2020</v>
      </c>
      <c r="H16" s="16">
        <v>2021</v>
      </c>
    </row>
    <row r="17" spans="1:8" x14ac:dyDescent="0.35">
      <c r="A17" s="2" t="s">
        <v>188</v>
      </c>
      <c r="B17" s="17">
        <f>'Gas Consumption '!B29/('Gas Consumption '!B29+'Gas Consumption '!B36+'Gas Consumption '!B43+'Gas Consumption '!B50+'Gas Consumption '!B58)</f>
        <v>1.3144593733848502E-2</v>
      </c>
      <c r="C17" s="17">
        <f>'Gas Consumption '!C29/('Gas Consumption '!C29+'Gas Consumption '!C36+'Gas Consumption '!C43+'Gas Consumption '!C50+'Gas Consumption '!C58)</f>
        <v>9.4300141679591904E-3</v>
      </c>
      <c r="D17" s="17">
        <f>'Gas Consumption '!D29/('Gas Consumption '!D29+'Gas Consumption '!D36+'Gas Consumption '!D43+'Gas Consumption '!D50+'Gas Consumption '!D58)</f>
        <v>1.4213410696568479E-2</v>
      </c>
      <c r="E17" s="17">
        <f>'Gas Consumption '!E29/('Gas Consumption '!E29+'Gas Consumption '!E36+'Gas Consumption '!E43+'Gas Consumption '!E50+'Gas Consumption '!E58)</f>
        <v>1.4452517547992866E-2</v>
      </c>
      <c r="F17" s="17">
        <f>'Gas Consumption '!F29/('Gas Consumption '!F29+'Gas Consumption '!F36+'Gas Consumption '!F43+'Gas Consumption '!F50+'Gas Consumption '!F58)</f>
        <v>2.0651650188317463E-2</v>
      </c>
      <c r="G17" s="17">
        <f>'Gas Consumption '!G29/('Gas Consumption '!G29+'Gas Consumption '!G36+'Gas Consumption '!G43+'Gas Consumption '!G50+'Gas Consumption '!G58)</f>
        <v>2.8886894987773519E-2</v>
      </c>
      <c r="H17" s="17">
        <f>'Gas Consumption '!H29/('Gas Consumption '!H29+'Gas Consumption '!H36+'Gas Consumption '!H43+'Gas Consumption '!H50+'Gas Consumption '!H58)</f>
        <v>1.6450060859528538E-2</v>
      </c>
    </row>
    <row r="18" spans="1:8" x14ac:dyDescent="0.35">
      <c r="A18" s="2" t="s">
        <v>189</v>
      </c>
      <c r="B18" s="17">
        <f>'Gas Consumption '!B36/('Gas Consumption '!B29+'Gas Consumption '!B36+'Gas Consumption '!B43+'Gas Consumption '!B50+'Gas Consumption '!B58)</f>
        <v>0.98685540626615154</v>
      </c>
      <c r="C18" s="17">
        <f>'Gas Consumption '!C36/('Gas Consumption '!C29+'Gas Consumption '!C36+'Gas Consumption '!C43+'Gas Consumption '!C50+'Gas Consumption '!C58)</f>
        <v>0.99056998583204081</v>
      </c>
      <c r="D18" s="17">
        <f>'Gas Consumption '!D36/('Gas Consumption '!D29+'Gas Consumption '!D36+'Gas Consumption '!D43+'Gas Consumption '!D50+'Gas Consumption '!D58)</f>
        <v>0.98578658930343144</v>
      </c>
      <c r="E18" s="17">
        <f>'Gas Consumption '!E36/('Gas Consumption '!E29+'Gas Consumption '!E36+'Gas Consumption '!E43+'Gas Consumption '!E50+'Gas Consumption '!E58)</f>
        <v>0.98554748245200718</v>
      </c>
      <c r="F18" s="17">
        <f>'Gas Consumption '!F36/('Gas Consumption '!F29+'Gas Consumption '!F36+'Gas Consumption '!F43+'Gas Consumption '!F50+'Gas Consumption '!F58)</f>
        <v>0.97934834981168251</v>
      </c>
      <c r="G18" s="17">
        <f>'Gas Consumption '!G36/('Gas Consumption '!G29+'Gas Consumption '!G36+'Gas Consumption '!G43+'Gas Consumption '!G50+'Gas Consumption '!G58)</f>
        <v>0.97111310501222647</v>
      </c>
      <c r="H18" s="17">
        <f>'Gas Consumption '!H36/('Gas Consumption '!H29+'Gas Consumption '!H36+'Gas Consumption '!H43+'Gas Consumption '!H50+'Gas Consumption '!H58)</f>
        <v>0.98354993914047151</v>
      </c>
    </row>
    <row r="19" spans="1:8" x14ac:dyDescent="0.35">
      <c r="A19" s="2" t="s">
        <v>190</v>
      </c>
      <c r="B19" s="17">
        <f>'Gas Consumption '!B43/('Gas Consumption '!B29+'Gas Consumption '!B36+'Gas Consumption '!B43+'Gas Consumption '!B50+'Gas Consumption '!B58)</f>
        <v>0</v>
      </c>
      <c r="C19" s="17">
        <f>'Gas Consumption '!C43/('Gas Consumption '!C29+'Gas Consumption '!C36+'Gas Consumption '!C43+'Gas Consumption '!C50+'Gas Consumption '!C58)</f>
        <v>0</v>
      </c>
      <c r="D19" s="17">
        <f>'Gas Consumption '!D43/('Gas Consumption '!D29+'Gas Consumption '!D36+'Gas Consumption '!D43+'Gas Consumption '!D50+'Gas Consumption '!D58)</f>
        <v>0</v>
      </c>
      <c r="E19" s="17">
        <f>'Gas Consumption '!E43/('Gas Consumption '!E29+'Gas Consumption '!E36+'Gas Consumption '!E43+'Gas Consumption '!E50+'Gas Consumption '!E58)</f>
        <v>0</v>
      </c>
      <c r="F19" s="17">
        <f>'Gas Consumption '!F43/('Gas Consumption '!F29+'Gas Consumption '!F36+'Gas Consumption '!F43+'Gas Consumption '!F50+'Gas Consumption '!F58)</f>
        <v>0</v>
      </c>
      <c r="G19" s="17">
        <f>'Gas Consumption '!G43/('Gas Consumption '!G29+'Gas Consumption '!G36+'Gas Consumption '!G43+'Gas Consumption '!G50+'Gas Consumption '!G58)</f>
        <v>0</v>
      </c>
      <c r="H19" s="17">
        <f>'Gas Consumption '!H43/('Gas Consumption '!H29+'Gas Consumption '!H36+'Gas Consumption '!H43+'Gas Consumption '!H50+'Gas Consumption '!H58)</f>
        <v>0</v>
      </c>
    </row>
    <row r="20" spans="1:8" x14ac:dyDescent="0.35">
      <c r="A20" s="2" t="s">
        <v>191</v>
      </c>
      <c r="B20" s="17">
        <f>'Gas Consumption '!B50/('Gas Consumption '!B29+'Gas Consumption '!B36+'Gas Consumption '!B43+'Gas Consumption '!B50+'Gas Consumption '!B58)</f>
        <v>0</v>
      </c>
      <c r="C20" s="17">
        <f>'Gas Consumption '!C50/('Gas Consumption '!C29+'Gas Consumption '!C36+'Gas Consumption '!C43+'Gas Consumption '!C50+'Gas Consumption '!C58)</f>
        <v>0</v>
      </c>
      <c r="D20" s="17">
        <f>'Gas Consumption '!D50/('Gas Consumption '!D29+'Gas Consumption '!D36+'Gas Consumption '!D43+'Gas Consumption '!D50+'Gas Consumption '!D58)</f>
        <v>0</v>
      </c>
      <c r="E20" s="17">
        <f>'Gas Consumption '!E50/('Gas Consumption '!E29+'Gas Consumption '!E36+'Gas Consumption '!E43+'Gas Consumption '!E50+'Gas Consumption '!E58)</f>
        <v>0</v>
      </c>
      <c r="F20" s="17">
        <f>'Gas Consumption '!F50/('Gas Consumption '!F29+'Gas Consumption '!F36+'Gas Consumption '!F43+'Gas Consumption '!F50+'Gas Consumption '!F58)</f>
        <v>0</v>
      </c>
      <c r="G20" s="17">
        <f>'Gas Consumption '!G50/('Gas Consumption '!G29+'Gas Consumption '!G36+'Gas Consumption '!G43+'Gas Consumption '!G50+'Gas Consumption '!G58)</f>
        <v>0</v>
      </c>
      <c r="H20" s="17">
        <f>'Gas Consumption '!H50/('Gas Consumption '!H29+'Gas Consumption '!H36+'Gas Consumption '!H43+'Gas Consumption '!H50+'Gas Consumption '!H58)</f>
        <v>0</v>
      </c>
    </row>
    <row r="21" spans="1:8" x14ac:dyDescent="0.35">
      <c r="A21" s="2" t="s">
        <v>192</v>
      </c>
      <c r="B21" s="17">
        <f>'Gas Consumption '!B58/('Gas Consumption '!B29+'Gas Consumption '!B36+'Gas Consumption '!B43+'Gas Consumption '!B50+'Gas Consumption '!B58)</f>
        <v>0</v>
      </c>
      <c r="C21" s="17">
        <f>'Gas Consumption '!C58/('Gas Consumption '!C29+'Gas Consumption '!C36+'Gas Consumption '!C43+'Gas Consumption '!C50+'Gas Consumption '!C58)</f>
        <v>0</v>
      </c>
      <c r="D21" s="17">
        <f>'Gas Consumption '!D58/('Gas Consumption '!D29+'Gas Consumption '!D36+'Gas Consumption '!D43+'Gas Consumption '!D50+'Gas Consumption '!D58)</f>
        <v>0</v>
      </c>
      <c r="E21" s="17">
        <f>'Gas Consumption '!E58/('Gas Consumption '!E29+'Gas Consumption '!E36+'Gas Consumption '!E43+'Gas Consumption '!E50+'Gas Consumption '!E58)</f>
        <v>0</v>
      </c>
      <c r="F21" s="17">
        <f>'Gas Consumption '!F58/('Gas Consumption '!F29+'Gas Consumption '!F36+'Gas Consumption '!F43+'Gas Consumption '!F50+'Gas Consumption '!F58)</f>
        <v>0</v>
      </c>
      <c r="G21" s="17">
        <f>'Gas Consumption '!G58/('Gas Consumption '!G29+'Gas Consumption '!G36+'Gas Consumption '!G43+'Gas Consumption '!G50+'Gas Consumption '!G58)</f>
        <v>0</v>
      </c>
      <c r="H21" s="17">
        <f>'Gas Consumption '!H58/('Gas Consumption '!H29+'Gas Consumption '!H36+'Gas Consumption '!H43+'Gas Consumption '!H50+'Gas Consumption '!H58)</f>
        <v>0</v>
      </c>
    </row>
    <row r="22" spans="1:8" x14ac:dyDescent="0.35">
      <c r="A22" s="2" t="s">
        <v>90</v>
      </c>
      <c r="B22" s="17">
        <f>SUM(B17:B21)</f>
        <v>1</v>
      </c>
      <c r="C22" s="17">
        <f t="shared" ref="C22:H22" si="1">SUM(C17:C21)</f>
        <v>1</v>
      </c>
      <c r="D22" s="17">
        <f t="shared" si="1"/>
        <v>0.99999999999999989</v>
      </c>
      <c r="E22" s="17">
        <f t="shared" si="1"/>
        <v>1</v>
      </c>
      <c r="F22" s="17">
        <f t="shared" si="1"/>
        <v>1</v>
      </c>
      <c r="G22" s="17">
        <f t="shared" si="1"/>
        <v>1</v>
      </c>
      <c r="H22" s="17">
        <f t="shared" si="1"/>
        <v>1</v>
      </c>
    </row>
    <row r="24" spans="1:8" x14ac:dyDescent="0.35">
      <c r="A24" s="16" t="s">
        <v>97</v>
      </c>
    </row>
    <row r="25" spans="1:8" x14ac:dyDescent="0.35">
      <c r="A25" s="16"/>
      <c r="B25" s="16">
        <v>2015</v>
      </c>
      <c r="C25" s="16">
        <v>2016</v>
      </c>
      <c r="D25" s="16">
        <v>2017</v>
      </c>
      <c r="E25" s="16">
        <v>2018</v>
      </c>
      <c r="F25" s="16">
        <v>2019</v>
      </c>
      <c r="G25" s="16">
        <v>2020</v>
      </c>
      <c r="H25" s="16">
        <v>2021</v>
      </c>
    </row>
    <row r="26" spans="1:8" x14ac:dyDescent="0.35">
      <c r="A26" s="2" t="s">
        <v>188</v>
      </c>
      <c r="B26" s="17">
        <f>'Gas Consumption '!B30/('Gas Consumption '!B30+'Gas Consumption '!B37+'Gas Consumption '!B44+'Gas Consumption '!B51+'Gas Consumption '!B59)</f>
        <v>0.78545184734898932</v>
      </c>
      <c r="C26" s="17">
        <f>'Gas Consumption '!C30/('Gas Consumption '!C30+'Gas Consumption '!C37+'Gas Consumption '!C44+'Gas Consumption '!C51+'Gas Consumption '!C59)</f>
        <v>0.76751695188892477</v>
      </c>
      <c r="D26" s="17">
        <f>'Gas Consumption '!D30/('Gas Consumption '!D30+'Gas Consumption '!D37+'Gas Consumption '!D44+'Gas Consumption '!D51+'Gas Consumption '!D59)</f>
        <v>0.77243994943109995</v>
      </c>
      <c r="E26" s="17">
        <f>'Gas Consumption '!E30/('Gas Consumption '!E30+'Gas Consumption '!E37+'Gas Consumption '!E44+'Gas Consumption '!E51+'Gas Consumption '!E59)</f>
        <v>0.7565922920892495</v>
      </c>
      <c r="F26" s="17">
        <f>'Gas Consumption '!F30/('Gas Consumption '!F30+'Gas Consumption '!F37+'Gas Consumption '!F44+'Gas Consumption '!F51+'Gas Consumption '!F59)</f>
        <v>5.6106081129250744E-2</v>
      </c>
      <c r="G26" s="17">
        <f>'Gas Consumption '!G30/('Gas Consumption '!G30+'Gas Consumption '!G37+'Gas Consumption '!G44+'Gas Consumption '!G51+'Gas Consumption '!G59)</f>
        <v>0.7782568524792115</v>
      </c>
      <c r="H26" s="17">
        <f>'Gas Consumption '!H30/('Gas Consumption '!H30+'Gas Consumption '!H37+'Gas Consumption '!H44+'Gas Consumption '!H51+'Gas Consumption '!H59)</f>
        <v>0.77118086563549748</v>
      </c>
    </row>
    <row r="27" spans="1:8" x14ac:dyDescent="0.35">
      <c r="A27" s="2" t="s">
        <v>189</v>
      </c>
      <c r="B27" s="17">
        <f>'Gas Consumption '!B37/('Gas Consumption '!B30+'Gas Consumption '!B37+'Gas Consumption '!B44+'Gas Consumption '!B51+'Gas Consumption '!B59)</f>
        <v>0</v>
      </c>
      <c r="C27" s="17">
        <f>'Gas Consumption '!C37/('Gas Consumption '!C30+'Gas Consumption '!C37+'Gas Consumption '!C44+'Gas Consumption '!C51+'Gas Consumption '!C59)</f>
        <v>0</v>
      </c>
      <c r="D27" s="17">
        <f>'Gas Consumption '!D37/('Gas Consumption '!D30+'Gas Consumption '!D37+'Gas Consumption '!D44+'Gas Consumption '!D51+'Gas Consumption '!D59)</f>
        <v>0</v>
      </c>
      <c r="E27" s="17">
        <f>'Gas Consumption '!E37/('Gas Consumption '!E30+'Gas Consumption '!E37+'Gas Consumption '!E44+'Gas Consumption '!E51+'Gas Consumption '!E59)</f>
        <v>0</v>
      </c>
      <c r="F27" s="17">
        <f>'Gas Consumption '!F37/('Gas Consumption '!F30+'Gas Consumption '!F37+'Gas Consumption '!F44+'Gas Consumption '!F51+'Gas Consumption '!F59)</f>
        <v>0.92678405931417984</v>
      </c>
      <c r="G27" s="17">
        <f>'Gas Consumption '!G37/('Gas Consumption '!G30+'Gas Consumption '!G37+'Gas Consumption '!G44+'Gas Consumption '!G51+'Gas Consumption '!G59)</f>
        <v>0</v>
      </c>
      <c r="H27" s="17">
        <f>'Gas Consumption '!H37/('Gas Consumption '!H30+'Gas Consumption '!H37+'Gas Consumption '!H44+'Gas Consumption '!H51+'Gas Consumption '!H59)</f>
        <v>0</v>
      </c>
    </row>
    <row r="28" spans="1:8" x14ac:dyDescent="0.35">
      <c r="A28" s="2" t="s">
        <v>190</v>
      </c>
      <c r="B28" s="17">
        <f>'Gas Consumption '!B44/('Gas Consumption '!B30+'Gas Consumption '!B37+'Gas Consumption '!B44+'Gas Consumption '!B51+'Gas Consumption '!B59)</f>
        <v>0</v>
      </c>
      <c r="C28" s="17">
        <f>'Gas Consumption '!C44/('Gas Consumption '!C30+'Gas Consumption '!C37+'Gas Consumption '!C44+'Gas Consumption '!C51+'Gas Consumption '!C59)</f>
        <v>0</v>
      </c>
      <c r="D28" s="17">
        <f>'Gas Consumption '!D44/('Gas Consumption '!D30+'Gas Consumption '!D37+'Gas Consumption '!D44+'Gas Consumption '!D51+'Gas Consumption '!D59)</f>
        <v>0</v>
      </c>
      <c r="E28" s="17">
        <f>'Gas Consumption '!E44/('Gas Consumption '!E30+'Gas Consumption '!E37+'Gas Consumption '!E44+'Gas Consumption '!E51+'Gas Consumption '!E59)</f>
        <v>0</v>
      </c>
      <c r="F28" s="17">
        <f>'Gas Consumption '!F44/('Gas Consumption '!F30+'Gas Consumption '!F37+'Gas Consumption '!F44+'Gas Consumption '!F51+'Gas Consumption '!F59)</f>
        <v>0</v>
      </c>
      <c r="G28" s="17">
        <f>'Gas Consumption '!G44/('Gas Consumption '!G30+'Gas Consumption '!G37+'Gas Consumption '!G44+'Gas Consumption '!G51+'Gas Consumption '!G59)</f>
        <v>0</v>
      </c>
      <c r="H28" s="17">
        <f>'Gas Consumption '!H44/('Gas Consumption '!H30+'Gas Consumption '!H37+'Gas Consumption '!H44+'Gas Consumption '!H51+'Gas Consumption '!H59)</f>
        <v>0</v>
      </c>
    </row>
    <row r="29" spans="1:8" x14ac:dyDescent="0.35">
      <c r="A29" s="2" t="s">
        <v>191</v>
      </c>
      <c r="B29" s="17">
        <f>'Gas Consumption '!B51/('Gas Consumption '!B30+'Gas Consumption '!B37+'Gas Consumption '!B44+'Gas Consumption '!B51+'Gas Consumption '!B59)</f>
        <v>0.2145481526510106</v>
      </c>
      <c r="C29" s="17">
        <f>'Gas Consumption '!C51/('Gas Consumption '!C30+'Gas Consumption '!C37+'Gas Consumption '!C44+'Gas Consumption '!C51+'Gas Consumption '!C59)</f>
        <v>0.23248304811107526</v>
      </c>
      <c r="D29" s="17">
        <f>'Gas Consumption '!D51/('Gas Consumption '!D30+'Gas Consumption '!D37+'Gas Consumption '!D44+'Gas Consumption '!D51+'Gas Consumption '!D59)</f>
        <v>0.22756005056890014</v>
      </c>
      <c r="E29" s="17">
        <f>'Gas Consumption '!E51/('Gas Consumption '!E30+'Gas Consumption '!E37+'Gas Consumption '!E44+'Gas Consumption '!E51+'Gas Consumption '!E59)</f>
        <v>0.24340770791075056</v>
      </c>
      <c r="F29" s="17">
        <f>'Gas Consumption '!F51/('Gas Consumption '!F30+'Gas Consumption '!F37+'Gas Consumption '!F44+'Gas Consumption '!F51+'Gas Consumption '!F59)</f>
        <v>1.7109859556569473E-2</v>
      </c>
      <c r="G29" s="17">
        <f>'Gas Consumption '!G51/('Gas Consumption '!G30+'Gas Consumption '!G37+'Gas Consumption '!G44+'Gas Consumption '!G51+'Gas Consumption '!G59)</f>
        <v>0.22174314752078839</v>
      </c>
      <c r="H29" s="17">
        <f>'Gas Consumption '!H51/('Gas Consumption '!H30+'Gas Consumption '!H37+'Gas Consumption '!H44+'Gas Consumption '!H51+'Gas Consumption '!H59)</f>
        <v>0.22881913436450255</v>
      </c>
    </row>
    <row r="30" spans="1:8" x14ac:dyDescent="0.35">
      <c r="A30" s="2" t="s">
        <v>192</v>
      </c>
      <c r="B30" s="17">
        <f>'Gas Consumption '!B59/('Gas Consumption '!B30+'Gas Consumption '!B37+'Gas Consumption '!B44+'Gas Consumption '!B51+'Gas Consumption '!B59)</f>
        <v>0</v>
      </c>
      <c r="C30" s="17">
        <f>'Gas Consumption '!C59/('Gas Consumption '!C30+'Gas Consumption '!C37+'Gas Consumption '!C44+'Gas Consumption '!C51+'Gas Consumption '!C59)</f>
        <v>0</v>
      </c>
      <c r="D30" s="17">
        <f>'Gas Consumption '!D59/('Gas Consumption '!D30+'Gas Consumption '!D37+'Gas Consumption '!D44+'Gas Consumption '!D51+'Gas Consumption '!D59)</f>
        <v>0</v>
      </c>
      <c r="E30" s="17">
        <f>'Gas Consumption '!E59/('Gas Consumption '!E30+'Gas Consumption '!E37+'Gas Consumption '!E44+'Gas Consumption '!E51+'Gas Consumption '!E59)</f>
        <v>0</v>
      </c>
      <c r="F30" s="17">
        <f>'Gas Consumption '!F59/('Gas Consumption '!F30+'Gas Consumption '!F37+'Gas Consumption '!F44+'Gas Consumption '!F51+'Gas Consumption '!F59)</f>
        <v>0</v>
      </c>
      <c r="G30" s="17">
        <f>'Gas Consumption '!G59/('Gas Consumption '!G30+'Gas Consumption '!G37+'Gas Consumption '!G44+'Gas Consumption '!G51+'Gas Consumption '!G59)</f>
        <v>0</v>
      </c>
      <c r="H30" s="17">
        <f>'Gas Consumption '!H59/('Gas Consumption '!H30+'Gas Consumption '!H37+'Gas Consumption '!H44+'Gas Consumption '!H51+'Gas Consumption '!H59)</f>
        <v>0</v>
      </c>
    </row>
    <row r="31" spans="1:8" x14ac:dyDescent="0.35">
      <c r="A31" s="2" t="s">
        <v>90</v>
      </c>
      <c r="B31" s="17">
        <f>SUM(B26:B30)</f>
        <v>0.99999999999999989</v>
      </c>
      <c r="C31" s="17">
        <f t="shared" ref="C31:H31" si="2">SUM(C26:C30)</f>
        <v>1</v>
      </c>
      <c r="D31" s="17">
        <f t="shared" si="2"/>
        <v>1</v>
      </c>
      <c r="E31" s="17">
        <f t="shared" si="2"/>
        <v>1</v>
      </c>
      <c r="F31" s="17">
        <f t="shared" si="2"/>
        <v>1</v>
      </c>
      <c r="G31" s="17">
        <f t="shared" si="2"/>
        <v>0.99999999999999989</v>
      </c>
      <c r="H31" s="17">
        <f t="shared" si="2"/>
        <v>1</v>
      </c>
    </row>
    <row r="32" spans="1:8" x14ac:dyDescent="0.35">
      <c r="F32" s="25"/>
    </row>
    <row r="33" spans="1:8" x14ac:dyDescent="0.35">
      <c r="A33" s="16" t="s">
        <v>98</v>
      </c>
    </row>
    <row r="34" spans="1:8" x14ac:dyDescent="0.35">
      <c r="A34" s="16"/>
      <c r="B34" s="16">
        <v>2015</v>
      </c>
      <c r="C34" s="16">
        <v>2016</v>
      </c>
      <c r="D34" s="16">
        <v>2017</v>
      </c>
      <c r="E34" s="16">
        <v>2018</v>
      </c>
      <c r="F34" s="16">
        <v>2019</v>
      </c>
      <c r="G34" s="16">
        <v>2020</v>
      </c>
      <c r="H34" s="16">
        <v>2021</v>
      </c>
    </row>
    <row r="35" spans="1:8" x14ac:dyDescent="0.35">
      <c r="A35" s="2" t="s">
        <v>188</v>
      </c>
      <c r="B35" s="17">
        <f>'Gas Consumption '!B31/('Gas Consumption '!B31+'Gas Consumption '!B38+'Gas Consumption '!B45+'Gas Consumption '!B52+'Gas Consumption '!B60)</f>
        <v>0.90621123040837737</v>
      </c>
      <c r="C35" s="17">
        <f>'Gas Consumption '!C31/('Gas Consumption '!C31+'Gas Consumption '!C38+'Gas Consumption '!C45+'Gas Consumption '!C52+'Gas Consumption '!C60)</f>
        <v>0.88453525670222799</v>
      </c>
      <c r="D35" s="17">
        <f>'Gas Consumption '!D31/('Gas Consumption '!D31+'Gas Consumption '!D38+'Gas Consumption '!D45+'Gas Consumption '!D52+'Gas Consumption '!D60)</f>
        <v>0.86213719764742114</v>
      </c>
      <c r="E35" s="17">
        <f>'Gas Consumption '!E31/('Gas Consumption '!E31+'Gas Consumption '!E38+'Gas Consumption '!E45+'Gas Consumption '!E52+'Gas Consumption '!E60)</f>
        <v>0.88394317870586303</v>
      </c>
      <c r="F35" s="17">
        <f>'Gas Consumption '!F31/('Gas Consumption '!F31+'Gas Consumption '!F38+'Gas Consumption '!F45+'Gas Consumption '!F52+'Gas Consumption '!F60)</f>
        <v>0.87369614250138261</v>
      </c>
      <c r="G35" s="17">
        <f>'Gas Consumption '!G31/('Gas Consumption '!G31+'Gas Consumption '!G38+'Gas Consumption '!G45+'Gas Consumption '!G52+'Gas Consumption '!G60)</f>
        <v>0.87655797844427763</v>
      </c>
      <c r="H35" s="17">
        <f>'Gas Consumption '!H31/('Gas Consumption '!H31+'Gas Consumption '!H38+'Gas Consumption '!H45+'Gas Consumption '!H52+'Gas Consumption '!H60)</f>
        <v>0.89365455549813788</v>
      </c>
    </row>
    <row r="36" spans="1:8" x14ac:dyDescent="0.35">
      <c r="A36" s="2" t="s">
        <v>189</v>
      </c>
      <c r="B36" s="17">
        <f>'Gas Consumption '!B38/('Gas Consumption '!B31+'Gas Consumption '!B38+'Gas Consumption '!B45+'Gas Consumption '!B52+'Gas Consumption '!B60)</f>
        <v>1.3107223567134155E-2</v>
      </c>
      <c r="C36" s="17">
        <f>'Gas Consumption '!C38/('Gas Consumption '!C31+'Gas Consumption '!C38+'Gas Consumption '!C45+'Gas Consumption '!C52+'Gas Consumption '!C60)</f>
        <v>1.4595169106744001E-2</v>
      </c>
      <c r="D36" s="17">
        <f>'Gas Consumption '!D38/('Gas Consumption '!D31+'Gas Consumption '!D38+'Gas Consumption '!D45+'Gas Consumption '!D52+'Gas Consumption '!D60)</f>
        <v>1.6510098108924308E-2</v>
      </c>
      <c r="E36" s="17">
        <f>'Gas Consumption '!E38/('Gas Consumption '!E31+'Gas Consumption '!E38+'Gas Consumption '!E45+'Gas Consumption '!E52+'Gas Consumption '!E60)</f>
        <v>1.4879884580314019E-2</v>
      </c>
      <c r="F36" s="17">
        <f>'Gas Consumption '!F38/('Gas Consumption '!F31+'Gas Consumption '!F38+'Gas Consumption '!F45+'Gas Consumption '!F52+'Gas Consumption '!F60)</f>
        <v>1.4974494360766541E-2</v>
      </c>
      <c r="G36" s="17">
        <f>'Gas Consumption '!G38/('Gas Consumption '!G31+'Gas Consumption '!G38+'Gas Consumption '!G45+'Gas Consumption '!G52+'Gas Consumption '!G60)</f>
        <v>2.8025649481242223E-2</v>
      </c>
      <c r="H36" s="17">
        <f>'Gas Consumption '!H38/('Gas Consumption '!H31+'Gas Consumption '!H38+'Gas Consumption '!H45+'Gas Consumption '!H52+'Gas Consumption '!H60)</f>
        <v>0</v>
      </c>
    </row>
    <row r="37" spans="1:8" x14ac:dyDescent="0.35">
      <c r="A37" s="2" t="s">
        <v>190</v>
      </c>
      <c r="B37" s="17">
        <f>'Gas Consumption '!B45/('Gas Consumption '!B31+'Gas Consumption '!B38+'Gas Consumption '!B45+'Gas Consumption '!B52+'Gas Consumption '!B60)</f>
        <v>3.0729854296151849E-3</v>
      </c>
      <c r="C37" s="17">
        <f>'Gas Consumption '!C45/('Gas Consumption '!C31+'Gas Consumption '!C38+'Gas Consumption '!C45+'Gas Consumption '!C52+'Gas Consumption '!C60)</f>
        <v>3.2581470898881823E-3</v>
      </c>
      <c r="D37" s="17">
        <f>'Gas Consumption '!D45/('Gas Consumption '!D31+'Gas Consumption '!D38+'Gas Consumption '!D45+'Gas Consumption '!D52+'Gas Consumption '!D60)</f>
        <v>3.692131644611765E-3</v>
      </c>
      <c r="E37" s="17">
        <f>'Gas Consumption '!E45/('Gas Consumption '!E31+'Gas Consumption '!E38+'Gas Consumption '!E45+'Gas Consumption '!E52+'Gas Consumption '!E60)</f>
        <v>3.3275691255554556E-3</v>
      </c>
      <c r="F37" s="17">
        <f>'Gas Consumption '!F45/('Gas Consumption '!F31+'Gas Consumption '!F38+'Gas Consumption '!F45+'Gas Consumption '!F52+'Gas Consumption '!F60)</f>
        <v>4.9283145997459504E-3</v>
      </c>
      <c r="G37" s="17">
        <f>'Gas Consumption '!G45/('Gas Consumption '!G31+'Gas Consumption '!G38+'Gas Consumption '!G45+'Gas Consumption '!G52+'Gas Consumption '!G60)</f>
        <v>0</v>
      </c>
      <c r="H37" s="17">
        <f>'Gas Consumption '!H45/('Gas Consumption '!H31+'Gas Consumption '!H38+'Gas Consumption '!H45+'Gas Consumption '!H52+'Gas Consumption '!H60)</f>
        <v>0</v>
      </c>
    </row>
    <row r="38" spans="1:8" x14ac:dyDescent="0.35">
      <c r="A38" s="2" t="s">
        <v>191</v>
      </c>
      <c r="B38" s="17">
        <f>'Gas Consumption '!B52/('Gas Consumption '!B31+'Gas Consumption '!B38+'Gas Consumption '!B45+'Gas Consumption '!B52+'Gas Consumption '!B60)</f>
        <v>7.7608560594873283E-2</v>
      </c>
      <c r="C38" s="17">
        <f>'Gas Consumption '!C52/('Gas Consumption '!C31+'Gas Consumption '!C38+'Gas Consumption '!C45+'Gas Consumption '!C52+'Gas Consumption '!C60)</f>
        <v>9.7611427101139833E-2</v>
      </c>
      <c r="D38" s="17">
        <f>'Gas Consumption '!D52/('Gas Consumption '!D31+'Gas Consumption '!D38+'Gas Consumption '!D45+'Gas Consumption '!D52+'Gas Consumption '!D60)</f>
        <v>0.11766057259904285</v>
      </c>
      <c r="E38" s="17">
        <f>'Gas Consumption '!E52/('Gas Consumption '!E31+'Gas Consumption '!E38+'Gas Consumption '!E45+'Gas Consumption '!E52+'Gas Consumption '!E60)</f>
        <v>9.7849367588267497E-2</v>
      </c>
      <c r="F38" s="17">
        <f>'Gas Consumption '!F52/('Gas Consumption '!F31+'Gas Consumption '!F38+'Gas Consumption '!F45+'Gas Consumption '!F52+'Gas Consumption '!F60)</f>
        <v>0.10640104853810488</v>
      </c>
      <c r="G38" s="17">
        <f>'Gas Consumption '!G52/('Gas Consumption '!G31+'Gas Consumption '!G38+'Gas Consumption '!G45+'Gas Consumption '!G52+'Gas Consumption '!G60)</f>
        <v>9.5416372074480157E-2</v>
      </c>
      <c r="H38" s="17">
        <f>'Gas Consumption '!H52/('Gas Consumption '!H31+'Gas Consumption '!H38+'Gas Consumption '!H45+'Gas Consumption '!H52+'Gas Consumption '!H60)</f>
        <v>0.10634544450186212</v>
      </c>
    </row>
    <row r="39" spans="1:8" x14ac:dyDescent="0.35">
      <c r="A39" s="2" t="s">
        <v>192</v>
      </c>
      <c r="B39" s="17">
        <f>'Gas Consumption '!B60/('Gas Consumption '!B31+'Gas Consumption '!B38+'Gas Consumption '!B45+'Gas Consumption '!B52+'Gas Consumption '!B60)</f>
        <v>0</v>
      </c>
      <c r="C39" s="17">
        <f>'Gas Consumption '!C60/('Gas Consumption '!C31+'Gas Consumption '!C38+'Gas Consumption '!C45+'Gas Consumption '!C52+'Gas Consumption '!C60)</f>
        <v>0</v>
      </c>
      <c r="D39" s="17">
        <f>'Gas Consumption '!D60/('Gas Consumption '!D31+'Gas Consumption '!D38+'Gas Consumption '!D45+'Gas Consumption '!D52+'Gas Consumption '!D60)</f>
        <v>0</v>
      </c>
      <c r="E39" s="17">
        <f>'Gas Consumption '!E60/('Gas Consumption '!E31+'Gas Consumption '!E38+'Gas Consumption '!E45+'Gas Consumption '!E52+'Gas Consumption '!E60)</f>
        <v>0</v>
      </c>
      <c r="F39" s="17">
        <f>'Gas Consumption '!F60/('Gas Consumption '!F31+'Gas Consumption '!F38+'Gas Consumption '!F45+'Gas Consumption '!F52+'Gas Consumption '!F60)</f>
        <v>0</v>
      </c>
      <c r="G39" s="17">
        <f>'Gas Consumption '!G60/('Gas Consumption '!G31+'Gas Consumption '!G38+'Gas Consumption '!G45+'Gas Consumption '!G52+'Gas Consumption '!G60)</f>
        <v>0</v>
      </c>
      <c r="H39" s="17">
        <f>'Gas Consumption '!H60/('Gas Consumption '!H31+'Gas Consumption '!H38+'Gas Consumption '!H45+'Gas Consumption '!H52+'Gas Consumption '!H60)</f>
        <v>0</v>
      </c>
    </row>
    <row r="40" spans="1:8" x14ac:dyDescent="0.35">
      <c r="A40" s="2" t="s">
        <v>90</v>
      </c>
      <c r="B40" s="25">
        <f>SUM(B35:B39)</f>
        <v>1</v>
      </c>
      <c r="C40" s="25">
        <f t="shared" ref="C40:H40" si="3">SUM(C35:C39)</f>
        <v>0.99999999999999989</v>
      </c>
      <c r="D40" s="25">
        <f t="shared" si="3"/>
        <v>1.0000000000000002</v>
      </c>
      <c r="E40" s="25">
        <f t="shared" si="3"/>
        <v>0.99999999999999989</v>
      </c>
      <c r="F40" s="25">
        <f t="shared" si="3"/>
        <v>1</v>
      </c>
      <c r="G40" s="25">
        <f t="shared" si="3"/>
        <v>1</v>
      </c>
      <c r="H40" s="25">
        <f t="shared" si="3"/>
        <v>1</v>
      </c>
    </row>
  </sheetData>
  <phoneticPr fontId="2"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B7C5B-0D07-4B93-8976-90BEA074714C}">
  <dimension ref="A1:AB73"/>
  <sheetViews>
    <sheetView topLeftCell="A8" zoomScale="60" zoomScaleNormal="60" workbookViewId="0">
      <selection activeCell="E76" sqref="E76"/>
    </sheetView>
  </sheetViews>
  <sheetFormatPr defaultColWidth="9.1796875" defaultRowHeight="14.5" x14ac:dyDescent="0.35"/>
  <cols>
    <col min="1" max="1" width="57" style="2" bestFit="1" customWidth="1"/>
    <col min="2" max="2" width="21.1796875" style="2" bestFit="1" customWidth="1"/>
    <col min="3" max="8" width="9.1796875" style="2"/>
    <col min="9" max="9" width="9.1796875" style="2" customWidth="1"/>
    <col min="10" max="10" width="13.26953125" style="2" customWidth="1"/>
    <col min="11" max="12" width="12.7265625" style="2" bestFit="1" customWidth="1"/>
    <col min="13" max="13" width="11.26953125" style="2" bestFit="1" customWidth="1"/>
    <col min="14" max="16" width="9.1796875" style="2"/>
    <col min="17" max="17" width="14" style="2" customWidth="1"/>
    <col min="18" max="18" width="13.54296875" style="2" customWidth="1"/>
    <col min="19" max="19" width="12.7265625" style="2" bestFit="1" customWidth="1"/>
    <col min="20" max="20" width="11.81640625" style="2" customWidth="1"/>
    <col min="21" max="21" width="13.54296875" style="2" customWidth="1"/>
    <col min="22" max="16384" width="9.1796875" style="2"/>
  </cols>
  <sheetData>
    <row r="1" spans="1:27" x14ac:dyDescent="0.35">
      <c r="A1" s="2" t="s">
        <v>2</v>
      </c>
      <c r="B1" s="2" t="s">
        <v>193</v>
      </c>
    </row>
    <row r="2" spans="1:27" x14ac:dyDescent="0.35">
      <c r="A2" s="2" t="s">
        <v>58</v>
      </c>
      <c r="B2" s="2" t="s">
        <v>107</v>
      </c>
    </row>
    <row r="3" spans="1:27" x14ac:dyDescent="0.35">
      <c r="A3" s="2" t="s">
        <v>5</v>
      </c>
      <c r="B3" s="2" t="s">
        <v>194</v>
      </c>
    </row>
    <row r="4" spans="1:27" x14ac:dyDescent="0.35">
      <c r="A4" s="2" t="s">
        <v>68</v>
      </c>
    </row>
    <row r="5" spans="1:27" x14ac:dyDescent="0.35">
      <c r="A5" s="2" t="s">
        <v>61</v>
      </c>
      <c r="B5" s="12" t="s">
        <v>70</v>
      </c>
      <c r="C5" s="2" t="s">
        <v>2483</v>
      </c>
    </row>
    <row r="6" spans="1:27" x14ac:dyDescent="0.35">
      <c r="B6" s="20" t="s">
        <v>72</v>
      </c>
      <c r="C6" s="2" t="s">
        <v>2482</v>
      </c>
    </row>
    <row r="7" spans="1:27" x14ac:dyDescent="0.35">
      <c r="B7" s="21" t="s">
        <v>74</v>
      </c>
      <c r="C7" s="2" t="s">
        <v>11</v>
      </c>
    </row>
    <row r="8" spans="1:27" x14ac:dyDescent="0.35">
      <c r="A8" s="2" t="s">
        <v>10</v>
      </c>
      <c r="B8" s="8" t="s">
        <v>11</v>
      </c>
      <c r="C8" s="2" t="s">
        <v>83</v>
      </c>
    </row>
    <row r="9" spans="1:27" x14ac:dyDescent="0.35">
      <c r="B9" s="8" t="s">
        <v>13</v>
      </c>
      <c r="C9" s="2" t="s">
        <v>2475</v>
      </c>
    </row>
    <row r="10" spans="1:27" x14ac:dyDescent="0.35">
      <c r="B10" s="8" t="s">
        <v>15</v>
      </c>
      <c r="C10" s="2" t="s">
        <v>195</v>
      </c>
    </row>
    <row r="11" spans="1:27" x14ac:dyDescent="0.35">
      <c r="B11" s="8" t="s">
        <v>17</v>
      </c>
      <c r="C11" s="2" t="s">
        <v>2479</v>
      </c>
    </row>
    <row r="12" spans="1:27" x14ac:dyDescent="0.35">
      <c r="B12" s="8" t="s">
        <v>19</v>
      </c>
      <c r="C12" s="2" t="s">
        <v>2480</v>
      </c>
    </row>
    <row r="13" spans="1:27" x14ac:dyDescent="0.35">
      <c r="B13" s="8" t="s">
        <v>81</v>
      </c>
      <c r="C13" s="2" t="s">
        <v>2484</v>
      </c>
    </row>
    <row r="14" spans="1:27" x14ac:dyDescent="0.35">
      <c r="B14" s="8"/>
    </row>
    <row r="15" spans="1:27" ht="15" thickBot="1" x14ac:dyDescent="0.4">
      <c r="A15" s="220" t="s">
        <v>196</v>
      </c>
      <c r="B15" s="220"/>
      <c r="C15" s="220"/>
      <c r="D15" s="220"/>
      <c r="E15" s="220"/>
      <c r="F15" s="220"/>
      <c r="G15" s="220"/>
      <c r="H15" s="220"/>
      <c r="J15" s="220" t="s">
        <v>197</v>
      </c>
      <c r="K15" s="220"/>
      <c r="L15" s="220"/>
      <c r="M15" s="220"/>
      <c r="N15" s="220"/>
      <c r="O15" s="220"/>
      <c r="Q15" s="220" t="s">
        <v>198</v>
      </c>
      <c r="R15" s="220"/>
      <c r="S15" s="220"/>
      <c r="T15" s="220"/>
      <c r="U15" s="220"/>
      <c r="V15" s="220"/>
      <c r="X15" s="220" t="s">
        <v>199</v>
      </c>
      <c r="Y15" s="220"/>
      <c r="Z15" s="220"/>
      <c r="AA15" s="220"/>
    </row>
    <row r="16" spans="1:27" x14ac:dyDescent="0.35">
      <c r="A16" s="222" t="s">
        <v>188</v>
      </c>
      <c r="B16" s="222"/>
      <c r="C16" s="222"/>
      <c r="D16" s="222"/>
      <c r="E16" s="222"/>
      <c r="F16" s="222"/>
      <c r="G16" s="222"/>
      <c r="H16" s="222"/>
      <c r="J16" s="222" t="s">
        <v>200</v>
      </c>
      <c r="K16" s="222"/>
      <c r="L16" s="222"/>
      <c r="M16" s="222"/>
      <c r="N16" s="222"/>
      <c r="O16" s="222"/>
      <c r="Q16" s="222" t="s">
        <v>201</v>
      </c>
      <c r="R16" s="222"/>
      <c r="S16" s="222"/>
      <c r="T16" s="222"/>
      <c r="U16" s="222"/>
      <c r="V16" s="222"/>
    </row>
    <row r="17" spans="1:28" ht="16.5" customHeight="1" x14ac:dyDescent="0.35">
      <c r="B17" s="16">
        <v>2015</v>
      </c>
      <c r="C17" s="16">
        <v>2016</v>
      </c>
      <c r="D17" s="16">
        <v>2017</v>
      </c>
      <c r="E17" s="16">
        <v>2018</v>
      </c>
      <c r="F17" s="16">
        <v>2019</v>
      </c>
      <c r="G17" s="16">
        <v>2020</v>
      </c>
      <c r="H17" s="16">
        <v>2021</v>
      </c>
      <c r="K17" s="16"/>
      <c r="L17" s="16"/>
      <c r="M17" s="16"/>
      <c r="N17" s="16"/>
      <c r="O17" s="16"/>
      <c r="P17" s="16"/>
      <c r="Q17" s="16"/>
      <c r="R17" s="27" t="s">
        <v>202</v>
      </c>
      <c r="X17" s="221" t="s">
        <v>203</v>
      </c>
      <c r="Y17" s="221"/>
      <c r="Z17" s="221"/>
      <c r="AA17" s="221"/>
      <c r="AB17" s="221"/>
    </row>
    <row r="18" spans="1:28" x14ac:dyDescent="0.35">
      <c r="A18" s="2" t="s">
        <v>184</v>
      </c>
      <c r="B18" s="2">
        <v>0</v>
      </c>
      <c r="C18" s="2">
        <v>0</v>
      </c>
      <c r="D18" s="2">
        <v>0</v>
      </c>
      <c r="E18" s="2">
        <v>0</v>
      </c>
      <c r="F18" s="2">
        <v>0</v>
      </c>
      <c r="G18" s="2">
        <v>0</v>
      </c>
      <c r="H18" s="2">
        <v>0</v>
      </c>
      <c r="J18" s="2" t="s">
        <v>184</v>
      </c>
      <c r="K18" s="2">
        <v>0</v>
      </c>
      <c r="Q18" s="2" t="s">
        <v>184</v>
      </c>
      <c r="R18" s="17">
        <v>1</v>
      </c>
      <c r="X18" s="221"/>
      <c r="Y18" s="221"/>
      <c r="Z18" s="221"/>
      <c r="AA18" s="221"/>
      <c r="AB18" s="221"/>
    </row>
    <row r="19" spans="1:28" x14ac:dyDescent="0.35">
      <c r="A19" s="2" t="s">
        <v>96</v>
      </c>
      <c r="B19" s="2">
        <v>0</v>
      </c>
      <c r="C19" s="2">
        <v>0</v>
      </c>
      <c r="D19" s="2">
        <v>0</v>
      </c>
      <c r="E19" s="2">
        <v>0</v>
      </c>
      <c r="F19" s="2">
        <v>0</v>
      </c>
      <c r="G19" s="2">
        <v>0</v>
      </c>
      <c r="H19" s="2">
        <v>0</v>
      </c>
      <c r="J19" s="2" t="s">
        <v>96</v>
      </c>
      <c r="K19" s="2">
        <v>0</v>
      </c>
      <c r="Q19" s="2" t="s">
        <v>96</v>
      </c>
      <c r="R19" s="17">
        <v>1</v>
      </c>
      <c r="X19" s="221"/>
      <c r="Y19" s="221"/>
      <c r="Z19" s="221"/>
      <c r="AA19" s="221"/>
      <c r="AB19" s="221"/>
    </row>
    <row r="20" spans="1:28" x14ac:dyDescent="0.35">
      <c r="A20" s="2" t="s">
        <v>97</v>
      </c>
      <c r="B20" s="2">
        <v>0</v>
      </c>
      <c r="C20" s="2">
        <v>0</v>
      </c>
      <c r="D20" s="2">
        <v>0</v>
      </c>
      <c r="E20" s="2">
        <v>0</v>
      </c>
      <c r="F20" s="2">
        <v>0</v>
      </c>
      <c r="G20" s="2">
        <v>0</v>
      </c>
      <c r="H20" s="2">
        <v>0</v>
      </c>
      <c r="J20" s="2" t="s">
        <v>97</v>
      </c>
      <c r="K20" s="2">
        <v>0</v>
      </c>
      <c r="Q20" s="2" t="s">
        <v>97</v>
      </c>
      <c r="R20" s="17">
        <v>1</v>
      </c>
      <c r="X20" s="221"/>
      <c r="Y20" s="221"/>
      <c r="Z20" s="221"/>
      <c r="AA20" s="221"/>
      <c r="AB20" s="221"/>
    </row>
    <row r="21" spans="1:28" x14ac:dyDescent="0.35">
      <c r="A21" s="2" t="s">
        <v>98</v>
      </c>
      <c r="B21" s="2">
        <v>0</v>
      </c>
      <c r="C21" s="2">
        <v>0</v>
      </c>
      <c r="D21" s="2">
        <v>0</v>
      </c>
      <c r="E21" s="2">
        <v>0</v>
      </c>
      <c r="F21" s="2">
        <v>0</v>
      </c>
      <c r="G21" s="2">
        <v>0</v>
      </c>
      <c r="H21" s="2">
        <v>0</v>
      </c>
      <c r="J21" s="2" t="s">
        <v>98</v>
      </c>
      <c r="K21" s="2">
        <v>0</v>
      </c>
      <c r="Q21" s="2" t="s">
        <v>98</v>
      </c>
      <c r="R21" s="17">
        <v>1</v>
      </c>
      <c r="X21" s="221"/>
      <c r="Y21" s="221"/>
      <c r="Z21" s="221"/>
      <c r="AA21" s="221"/>
      <c r="AB21" s="221"/>
    </row>
    <row r="23" spans="1:28" x14ac:dyDescent="0.35">
      <c r="A23" s="215" t="s">
        <v>204</v>
      </c>
      <c r="B23" s="215"/>
      <c r="C23" s="215"/>
      <c r="D23" s="215"/>
      <c r="E23" s="215"/>
      <c r="F23" s="215"/>
      <c r="G23" s="215"/>
      <c r="H23" s="215"/>
      <c r="J23" s="215" t="s">
        <v>205</v>
      </c>
      <c r="K23" s="215"/>
      <c r="L23" s="215"/>
      <c r="M23" s="215"/>
      <c r="N23" s="215"/>
      <c r="O23" s="215"/>
      <c r="Q23" s="215" t="s">
        <v>206</v>
      </c>
      <c r="R23" s="215"/>
      <c r="S23" s="215"/>
      <c r="T23" s="215"/>
      <c r="U23" s="215"/>
      <c r="V23" s="215"/>
    </row>
    <row r="24" spans="1:28" ht="16.5" customHeight="1" x14ac:dyDescent="0.35">
      <c r="B24" s="16">
        <v>2015</v>
      </c>
      <c r="C24" s="16">
        <v>2016</v>
      </c>
      <c r="D24" s="16">
        <v>2017</v>
      </c>
      <c r="E24" s="16">
        <v>2018</v>
      </c>
      <c r="F24" s="16">
        <v>2019</v>
      </c>
      <c r="G24" s="16">
        <v>2020</v>
      </c>
      <c r="H24" s="16">
        <v>2021</v>
      </c>
      <c r="K24" s="16" t="s">
        <v>130</v>
      </c>
      <c r="L24" s="16" t="s">
        <v>207</v>
      </c>
      <c r="M24" s="16" t="s">
        <v>132</v>
      </c>
      <c r="N24" s="16" t="s">
        <v>2445</v>
      </c>
      <c r="O24" s="16" t="s">
        <v>90</v>
      </c>
      <c r="P24" s="16"/>
      <c r="R24" s="16" t="s">
        <v>130</v>
      </c>
      <c r="S24" s="16" t="s">
        <v>207</v>
      </c>
      <c r="T24" s="16" t="s">
        <v>132</v>
      </c>
      <c r="U24" s="16" t="s">
        <v>2445</v>
      </c>
      <c r="V24" s="16" t="s">
        <v>90</v>
      </c>
      <c r="X24" s="221" t="s">
        <v>208</v>
      </c>
      <c r="Y24" s="221"/>
      <c r="Z24" s="221"/>
      <c r="AA24" s="221"/>
      <c r="AB24" s="221"/>
    </row>
    <row r="25" spans="1:28" x14ac:dyDescent="0.35">
      <c r="A25" s="2" t="s">
        <v>184</v>
      </c>
      <c r="B25" s="2">
        <f>'Gas Consumption '!B35</f>
        <v>113</v>
      </c>
      <c r="C25" s="2">
        <f>'Gas Consumption '!C35</f>
        <v>113</v>
      </c>
      <c r="D25" s="2">
        <f>'Gas Consumption '!D35</f>
        <v>110</v>
      </c>
      <c r="E25" s="2">
        <f>'Gas Consumption '!E35</f>
        <v>98</v>
      </c>
      <c r="F25" s="2">
        <f>'Gas Consumption '!F35</f>
        <v>100</v>
      </c>
      <c r="G25" s="2">
        <f>'Gas Consumption '!G35</f>
        <v>0</v>
      </c>
      <c r="H25" s="2">
        <f>'Gas Consumption '!H35</f>
        <v>0</v>
      </c>
      <c r="J25" s="2" t="s">
        <v>184</v>
      </c>
      <c r="K25" s="2">
        <v>16</v>
      </c>
      <c r="L25" s="2">
        <v>1</v>
      </c>
      <c r="M25" s="2">
        <v>8</v>
      </c>
      <c r="N25" s="2">
        <v>0</v>
      </c>
      <c r="O25" s="2">
        <f>SUM(K25:N25)</f>
        <v>25</v>
      </c>
      <c r="Q25" s="2" t="s">
        <v>184</v>
      </c>
      <c r="R25" s="17">
        <f>K25/25</f>
        <v>0.64</v>
      </c>
      <c r="S25" s="17">
        <f>L25/O25</f>
        <v>0.04</v>
      </c>
      <c r="T25" s="17">
        <f>M25/O25</f>
        <v>0.32</v>
      </c>
      <c r="U25" s="17">
        <v>0</v>
      </c>
      <c r="V25" s="25">
        <f t="shared" ref="V25:V26" si="0">SUM(R25:U25)</f>
        <v>1</v>
      </c>
      <c r="X25" s="221"/>
      <c r="Y25" s="221"/>
      <c r="Z25" s="221"/>
      <c r="AA25" s="221"/>
      <c r="AB25" s="221"/>
    </row>
    <row r="26" spans="1:28" x14ac:dyDescent="0.35">
      <c r="A26" s="2" t="s">
        <v>96</v>
      </c>
      <c r="B26" s="2">
        <f>'Gas Consumption '!B36</f>
        <v>986</v>
      </c>
      <c r="C26" s="2">
        <f>'Gas Consumption '!C36</f>
        <v>995</v>
      </c>
      <c r="D26" s="2">
        <f>'Gas Consumption '!D36</f>
        <v>1014</v>
      </c>
      <c r="E26" s="2">
        <f>'Gas Consumption '!E36</f>
        <v>916</v>
      </c>
      <c r="F26" s="2">
        <f>'Gas Consumption '!F36</f>
        <v>916</v>
      </c>
      <c r="G26" s="2">
        <f>'Gas Consumption '!G36</f>
        <v>465</v>
      </c>
      <c r="H26" s="2">
        <f>'Gas Consumption '!H36</f>
        <v>465</v>
      </c>
      <c r="J26" s="2" t="s">
        <v>96</v>
      </c>
      <c r="K26" s="2">
        <v>126</v>
      </c>
      <c r="L26" s="2">
        <v>2</v>
      </c>
      <c r="M26" s="2">
        <v>24</v>
      </c>
      <c r="N26" s="2">
        <v>7</v>
      </c>
      <c r="O26" s="2">
        <f t="shared" ref="O26:O28" si="1">SUM(K26:N26)</f>
        <v>159</v>
      </c>
      <c r="Q26" s="2" t="s">
        <v>96</v>
      </c>
      <c r="R26" s="17">
        <f>K26/$O$26</f>
        <v>0.79245283018867929</v>
      </c>
      <c r="S26" s="17">
        <f t="shared" ref="S26:U26" si="2">L26/$O$26</f>
        <v>1.2578616352201259E-2</v>
      </c>
      <c r="T26" s="17">
        <f t="shared" si="2"/>
        <v>0.15094339622641509</v>
      </c>
      <c r="U26" s="17">
        <f t="shared" si="2"/>
        <v>4.40251572327044E-2</v>
      </c>
      <c r="V26" s="25">
        <f t="shared" si="0"/>
        <v>1</v>
      </c>
      <c r="X26" s="221"/>
      <c r="Y26" s="221"/>
      <c r="Z26" s="221"/>
      <c r="AA26" s="221"/>
      <c r="AB26" s="221"/>
    </row>
    <row r="27" spans="1:28" x14ac:dyDescent="0.35">
      <c r="A27" s="2" t="s">
        <v>97</v>
      </c>
      <c r="B27" s="2">
        <f>'Gas Consumption '!B37</f>
        <v>0</v>
      </c>
      <c r="C27" s="2">
        <f>'Gas Consumption '!C37</f>
        <v>0</v>
      </c>
      <c r="D27" s="2">
        <f>'Gas Consumption '!D37</f>
        <v>0</v>
      </c>
      <c r="E27" s="2">
        <f>'Gas Consumption '!E37</f>
        <v>0</v>
      </c>
      <c r="F27" s="2">
        <f>'Gas Consumption '!F37</f>
        <v>390</v>
      </c>
      <c r="G27" s="2">
        <f>'Gas Consumption '!G37</f>
        <v>0</v>
      </c>
      <c r="H27" s="2">
        <f>'Gas Consumption '!H37</f>
        <v>0</v>
      </c>
      <c r="J27" s="2" t="s">
        <v>97</v>
      </c>
      <c r="K27" s="2">
        <v>0</v>
      </c>
      <c r="L27" s="2">
        <v>0</v>
      </c>
      <c r="M27" s="2">
        <v>0</v>
      </c>
      <c r="N27" s="2">
        <v>0</v>
      </c>
      <c r="O27" s="2">
        <v>0</v>
      </c>
      <c r="Q27" s="2" t="s">
        <v>97</v>
      </c>
      <c r="R27" s="17"/>
      <c r="S27" s="17"/>
      <c r="T27" s="17"/>
      <c r="U27" s="17"/>
      <c r="V27" s="17"/>
      <c r="X27" s="221"/>
      <c r="Y27" s="221"/>
      <c r="Z27" s="221"/>
      <c r="AA27" s="221"/>
      <c r="AB27" s="221"/>
    </row>
    <row r="28" spans="1:28" x14ac:dyDescent="0.35">
      <c r="A28" s="2" t="s">
        <v>98</v>
      </c>
      <c r="B28" s="2">
        <f>'Gas Consumption '!B38</f>
        <v>418</v>
      </c>
      <c r="C28" s="2">
        <f>'Gas Consumption '!C38</f>
        <v>439</v>
      </c>
      <c r="D28" s="2">
        <f>'Gas Consumption '!D38</f>
        <v>474</v>
      </c>
      <c r="E28" s="2">
        <f>'Gas Consumption '!E38</f>
        <v>474</v>
      </c>
      <c r="F28" s="2">
        <f>'Gas Consumption '!F38</f>
        <v>474</v>
      </c>
      <c r="G28" s="2">
        <f>'Gas Consumption '!G38</f>
        <v>876.45899999999995</v>
      </c>
      <c r="H28" s="2">
        <f>'Gas Consumption '!H38</f>
        <v>0</v>
      </c>
      <c r="J28" s="2" t="s">
        <v>98</v>
      </c>
      <c r="K28" s="2">
        <v>1</v>
      </c>
      <c r="L28" s="2">
        <v>22</v>
      </c>
      <c r="M28" s="2">
        <v>48</v>
      </c>
      <c r="N28" s="2">
        <v>26</v>
      </c>
      <c r="O28" s="2">
        <f t="shared" si="1"/>
        <v>97</v>
      </c>
      <c r="Q28" s="2" t="s">
        <v>98</v>
      </c>
      <c r="R28" s="17">
        <f>K28/$O$28</f>
        <v>1.0309278350515464E-2</v>
      </c>
      <c r="S28" s="17">
        <f t="shared" ref="S28:U28" si="3">L28/$O$28</f>
        <v>0.22680412371134021</v>
      </c>
      <c r="T28" s="17">
        <f t="shared" si="3"/>
        <v>0.49484536082474229</v>
      </c>
      <c r="U28" s="17">
        <f t="shared" si="3"/>
        <v>0.26804123711340205</v>
      </c>
      <c r="V28" s="25">
        <f>SUM(R28:U28)</f>
        <v>1</v>
      </c>
      <c r="X28" s="221"/>
      <c r="Y28" s="221"/>
      <c r="Z28" s="221"/>
      <c r="AA28" s="221"/>
      <c r="AB28" s="221"/>
    </row>
    <row r="30" spans="1:28" x14ac:dyDescent="0.35">
      <c r="A30" s="216" t="s">
        <v>209</v>
      </c>
      <c r="B30" s="216"/>
      <c r="C30" s="216"/>
      <c r="D30" s="216"/>
      <c r="E30" s="216"/>
      <c r="F30" s="216"/>
      <c r="G30" s="216"/>
      <c r="H30" s="216"/>
      <c r="J30" s="215" t="s">
        <v>210</v>
      </c>
      <c r="K30" s="215"/>
      <c r="L30" s="215"/>
      <c r="M30" s="215"/>
      <c r="N30" s="215"/>
      <c r="O30" s="215"/>
      <c r="Q30" s="215" t="s">
        <v>190</v>
      </c>
      <c r="R30" s="215"/>
      <c r="S30" s="215"/>
      <c r="T30" s="215"/>
      <c r="U30" s="215"/>
      <c r="V30" s="215"/>
    </row>
    <row r="31" spans="1:28" ht="16.5" customHeight="1" x14ac:dyDescent="0.35">
      <c r="B31" s="16">
        <v>2015</v>
      </c>
      <c r="C31" s="16">
        <v>2016</v>
      </c>
      <c r="D31" s="16">
        <v>2017</v>
      </c>
      <c r="E31" s="16">
        <v>2018</v>
      </c>
      <c r="F31" s="16">
        <v>2019</v>
      </c>
      <c r="G31" s="16">
        <v>2020</v>
      </c>
      <c r="H31" s="16">
        <v>2021</v>
      </c>
      <c r="K31" s="16"/>
      <c r="L31" s="16"/>
      <c r="M31" s="16"/>
      <c r="N31" s="16"/>
      <c r="O31" s="16"/>
      <c r="P31" s="16"/>
      <c r="R31" s="16" t="s">
        <v>130</v>
      </c>
      <c r="S31" s="16" t="s">
        <v>207</v>
      </c>
      <c r="T31" s="16" t="s">
        <v>2445</v>
      </c>
      <c r="U31" s="16" t="s">
        <v>90</v>
      </c>
      <c r="X31" s="221" t="s">
        <v>211</v>
      </c>
      <c r="Y31" s="221"/>
      <c r="Z31" s="221"/>
      <c r="AA31" s="221"/>
      <c r="AB31" s="221"/>
    </row>
    <row r="32" spans="1:28" x14ac:dyDescent="0.35">
      <c r="A32" s="2" t="s">
        <v>184</v>
      </c>
      <c r="B32" s="2">
        <f>'Gas Consumption '!B42</f>
        <v>0</v>
      </c>
      <c r="C32" s="2">
        <f>'Gas Consumption '!C42</f>
        <v>0</v>
      </c>
      <c r="D32" s="2">
        <f>'Gas Consumption '!D42</f>
        <v>0</v>
      </c>
      <c r="E32" s="2">
        <f>'Gas Consumption '!E42</f>
        <v>40</v>
      </c>
      <c r="F32" s="2">
        <f>'Gas Consumption '!F42</f>
        <v>63</v>
      </c>
      <c r="G32" s="2">
        <f>'Gas Consumption '!G42</f>
        <v>97</v>
      </c>
      <c r="H32" s="2">
        <f>'Gas Consumption '!H42</f>
        <v>150</v>
      </c>
      <c r="J32" s="2" t="s">
        <v>184</v>
      </c>
      <c r="Q32" s="2" t="s">
        <v>184</v>
      </c>
      <c r="R32" s="17">
        <v>0.5</v>
      </c>
      <c r="S32" s="17">
        <v>0.5</v>
      </c>
      <c r="T32" s="17">
        <v>0</v>
      </c>
      <c r="U32" s="25">
        <f>SUM(R32:T32)</f>
        <v>1</v>
      </c>
      <c r="X32" s="221"/>
      <c r="Y32" s="221"/>
      <c r="Z32" s="221"/>
      <c r="AA32" s="221"/>
      <c r="AB32" s="221"/>
    </row>
    <row r="33" spans="1:28" x14ac:dyDescent="0.35">
      <c r="A33" s="2" t="s">
        <v>96</v>
      </c>
      <c r="B33" s="2">
        <f>'Gas Consumption '!B43</f>
        <v>0</v>
      </c>
      <c r="C33" s="2">
        <f>'Gas Consumption '!C43</f>
        <v>0</v>
      </c>
      <c r="D33" s="2">
        <f>'Gas Consumption '!D43</f>
        <v>0</v>
      </c>
      <c r="E33" s="2">
        <f>'Gas Consumption '!E43</f>
        <v>0</v>
      </c>
      <c r="F33" s="2">
        <f>'Gas Consumption '!F43</f>
        <v>0</v>
      </c>
      <c r="G33" s="2">
        <f>'Gas Consumption '!G43</f>
        <v>0</v>
      </c>
      <c r="H33" s="2">
        <f>'Gas Consumption '!H43</f>
        <v>0</v>
      </c>
      <c r="J33" s="2" t="s">
        <v>96</v>
      </c>
      <c r="Q33" s="2" t="s">
        <v>96</v>
      </c>
      <c r="R33" s="26">
        <v>0</v>
      </c>
      <c r="S33" s="26">
        <v>0</v>
      </c>
      <c r="T33" s="26">
        <v>0</v>
      </c>
      <c r="U33" s="25">
        <f t="shared" ref="U33:U35" si="4">SUM(R33:T33)</f>
        <v>0</v>
      </c>
      <c r="X33" s="221"/>
      <c r="Y33" s="221"/>
      <c r="Z33" s="221"/>
      <c r="AA33" s="221"/>
      <c r="AB33" s="221"/>
    </row>
    <row r="34" spans="1:28" x14ac:dyDescent="0.35">
      <c r="A34" s="2" t="s">
        <v>97</v>
      </c>
      <c r="B34" s="2">
        <f>'Gas Consumption '!B44</f>
        <v>0</v>
      </c>
      <c r="C34" s="2">
        <f>'Gas Consumption '!C44</f>
        <v>0</v>
      </c>
      <c r="D34" s="2">
        <f>'Gas Consumption '!D44</f>
        <v>0</v>
      </c>
      <c r="E34" s="2">
        <f>'Gas Consumption '!E44</f>
        <v>0</v>
      </c>
      <c r="F34" s="2">
        <f>'Gas Consumption '!F44</f>
        <v>0</v>
      </c>
      <c r="G34" s="2">
        <f>'Gas Consumption '!G44</f>
        <v>0</v>
      </c>
      <c r="H34" s="2">
        <f>'Gas Consumption '!H44</f>
        <v>0</v>
      </c>
      <c r="J34" s="2" t="s">
        <v>97</v>
      </c>
      <c r="Q34" s="2" t="s">
        <v>97</v>
      </c>
      <c r="R34" s="26">
        <v>0</v>
      </c>
      <c r="S34" s="26">
        <v>0</v>
      </c>
      <c r="T34" s="26">
        <v>0</v>
      </c>
      <c r="U34" s="25">
        <f t="shared" si="4"/>
        <v>0</v>
      </c>
      <c r="X34" s="221"/>
      <c r="Y34" s="221"/>
      <c r="Z34" s="221"/>
      <c r="AA34" s="221"/>
      <c r="AB34" s="221"/>
    </row>
    <row r="35" spans="1:28" x14ac:dyDescent="0.35">
      <c r="A35" s="2" t="s">
        <v>98</v>
      </c>
      <c r="B35" s="2">
        <f>'Gas Consumption '!B45</f>
        <v>98</v>
      </c>
      <c r="C35" s="2">
        <f>'Gas Consumption '!C45</f>
        <v>98</v>
      </c>
      <c r="D35" s="2">
        <f>'Gas Consumption '!D45</f>
        <v>106</v>
      </c>
      <c r="E35" s="2">
        <f>'Gas Consumption '!E45</f>
        <v>106</v>
      </c>
      <c r="F35" s="2">
        <f>'Gas Consumption '!F45</f>
        <v>156</v>
      </c>
      <c r="G35" s="2">
        <f>'Gas Consumption '!G45</f>
        <v>0</v>
      </c>
      <c r="H35" s="2">
        <f>'Gas Consumption '!H45</f>
        <v>0</v>
      </c>
      <c r="J35" s="2" t="s">
        <v>98</v>
      </c>
      <c r="Q35" s="2" t="s">
        <v>98</v>
      </c>
      <c r="R35" s="17">
        <v>3.2051282051282048E-2</v>
      </c>
      <c r="S35" s="17">
        <v>0.35897435897435898</v>
      </c>
      <c r="T35" s="17">
        <v>0.60897435897435892</v>
      </c>
      <c r="U35" s="25">
        <f t="shared" si="4"/>
        <v>1</v>
      </c>
      <c r="X35" s="221"/>
      <c r="Y35" s="221"/>
      <c r="Z35" s="221"/>
      <c r="AA35" s="221"/>
      <c r="AB35" s="221"/>
    </row>
    <row r="37" spans="1:28" x14ac:dyDescent="0.35">
      <c r="A37" s="215" t="s">
        <v>101</v>
      </c>
      <c r="B37" s="215"/>
      <c r="C37" s="215"/>
      <c r="D37" s="215"/>
      <c r="E37" s="215"/>
      <c r="F37" s="215"/>
      <c r="G37" s="215"/>
      <c r="H37" s="215"/>
      <c r="J37" s="215" t="s">
        <v>101</v>
      </c>
      <c r="K37" s="215"/>
      <c r="L37" s="215"/>
      <c r="M37" s="215"/>
      <c r="N37" s="215"/>
      <c r="O37" s="215"/>
      <c r="Q37" s="215" t="s">
        <v>212</v>
      </c>
      <c r="R37" s="215"/>
      <c r="S37" s="215"/>
      <c r="T37" s="215"/>
      <c r="U37" s="215"/>
      <c r="V37" s="215"/>
    </row>
    <row r="38" spans="1:28" ht="16.5" customHeight="1" x14ac:dyDescent="0.35">
      <c r="B38" s="16">
        <v>2015</v>
      </c>
      <c r="C38" s="16">
        <v>2016</v>
      </c>
      <c r="D38" s="16">
        <v>2017</v>
      </c>
      <c r="E38" s="16">
        <v>2018</v>
      </c>
      <c r="F38" s="16">
        <v>2019</v>
      </c>
      <c r="G38" s="16">
        <v>2020</v>
      </c>
      <c r="H38" s="16">
        <v>2021</v>
      </c>
      <c r="K38" s="16" t="s">
        <v>213</v>
      </c>
      <c r="L38" s="16" t="s">
        <v>214</v>
      </c>
      <c r="R38" s="16" t="s">
        <v>188</v>
      </c>
      <c r="S38" s="16" t="s">
        <v>215</v>
      </c>
      <c r="T38" s="16" t="s">
        <v>216</v>
      </c>
      <c r="U38" s="16" t="s">
        <v>90</v>
      </c>
      <c r="X38" s="221" t="s">
        <v>217</v>
      </c>
      <c r="Y38" s="221"/>
      <c r="Z38" s="221"/>
      <c r="AA38" s="221"/>
      <c r="AB38" s="221"/>
    </row>
    <row r="39" spans="1:28" x14ac:dyDescent="0.35">
      <c r="A39" s="2" t="s">
        <v>184</v>
      </c>
      <c r="B39" s="2">
        <f>'Gas Consumption '!B49</f>
        <v>0</v>
      </c>
      <c r="C39" s="2">
        <f>'Gas Consumption '!C49</f>
        <v>0</v>
      </c>
      <c r="D39" s="2">
        <f>'Gas Consumption '!D49</f>
        <v>0</v>
      </c>
      <c r="E39" s="2">
        <f>'Gas Consumption '!E49</f>
        <v>0</v>
      </c>
      <c r="F39" s="2">
        <f>'Gas Consumption '!F49</f>
        <v>0</v>
      </c>
      <c r="G39" s="2">
        <f>'Gas Consumption '!G49</f>
        <v>0</v>
      </c>
      <c r="H39" s="2">
        <f>'Gas Consumption '!H49</f>
        <v>0</v>
      </c>
      <c r="J39" s="2" t="s">
        <v>184</v>
      </c>
      <c r="K39" s="2">
        <v>0</v>
      </c>
      <c r="L39" s="2">
        <f>K39*1000*33.33</f>
        <v>0</v>
      </c>
      <c r="Q39" s="2" t="s">
        <v>184</v>
      </c>
      <c r="R39" s="26">
        <v>0</v>
      </c>
      <c r="S39" s="26">
        <v>0</v>
      </c>
      <c r="T39" s="26">
        <v>0</v>
      </c>
      <c r="U39" s="17">
        <f>SUM(R39:T39)</f>
        <v>0</v>
      </c>
      <c r="X39" s="221"/>
      <c r="Y39" s="221"/>
      <c r="Z39" s="221"/>
      <c r="AA39" s="221"/>
      <c r="AB39" s="221"/>
    </row>
    <row r="40" spans="1:28" x14ac:dyDescent="0.35">
      <c r="A40" s="2" t="s">
        <v>96</v>
      </c>
      <c r="B40" s="2">
        <f>'Gas Consumption '!B50</f>
        <v>0</v>
      </c>
      <c r="C40" s="2">
        <f>'Gas Consumption '!C50</f>
        <v>0</v>
      </c>
      <c r="D40" s="2">
        <f>'Gas Consumption '!D50</f>
        <v>0</v>
      </c>
      <c r="E40" s="2">
        <f>'Gas Consumption '!E50</f>
        <v>0</v>
      </c>
      <c r="F40" s="2">
        <f>'Gas Consumption '!F50</f>
        <v>0</v>
      </c>
      <c r="G40" s="2">
        <f>'Gas Consumption '!G50</f>
        <v>0</v>
      </c>
      <c r="H40" s="2">
        <f>'Gas Consumption '!H50</f>
        <v>0</v>
      </c>
      <c r="J40" s="2" t="s">
        <v>96</v>
      </c>
      <c r="K40" s="2">
        <v>0</v>
      </c>
      <c r="L40" s="2">
        <f t="shared" ref="L40:L42" si="5">K40*1000*33.33</f>
        <v>0</v>
      </c>
      <c r="Q40" s="2" t="s">
        <v>96</v>
      </c>
      <c r="R40" s="26">
        <v>0</v>
      </c>
      <c r="S40" s="26">
        <v>0</v>
      </c>
      <c r="T40" s="26">
        <v>0</v>
      </c>
      <c r="U40" s="17">
        <f t="shared" ref="U40:U42" si="6">SUM(R40:T40)</f>
        <v>0</v>
      </c>
      <c r="X40" s="221"/>
      <c r="Y40" s="221"/>
      <c r="Z40" s="221"/>
      <c r="AA40" s="221"/>
      <c r="AB40" s="221"/>
    </row>
    <row r="41" spans="1:28" x14ac:dyDescent="0.35">
      <c r="A41" s="2" t="s">
        <v>25</v>
      </c>
      <c r="B41" s="2">
        <f>'Gas Consumption '!B51</f>
        <v>7.2</v>
      </c>
      <c r="C41" s="2">
        <f>'Gas Consumption '!C51</f>
        <v>7.2</v>
      </c>
      <c r="D41" s="2">
        <f>'Gas Consumption '!D51</f>
        <v>7.2</v>
      </c>
      <c r="E41" s="2">
        <f>'Gas Consumption '!E51</f>
        <v>7.2</v>
      </c>
      <c r="F41" s="2">
        <f>'Gas Consumption '!F51</f>
        <v>7.2</v>
      </c>
      <c r="G41" s="2">
        <f>'Gas Consumption '!G51</f>
        <v>7.2</v>
      </c>
      <c r="H41" s="2">
        <f>'Gas Consumption '!H51</f>
        <v>7.2</v>
      </c>
      <c r="J41" s="2" t="s">
        <v>97</v>
      </c>
      <c r="K41" s="2">
        <v>0.25</v>
      </c>
      <c r="L41" s="2">
        <f>K41*1000*33.33</f>
        <v>8332.5</v>
      </c>
      <c r="Q41" s="2" t="s">
        <v>97</v>
      </c>
      <c r="R41" s="17">
        <v>1</v>
      </c>
      <c r="S41" s="17">
        <v>0</v>
      </c>
      <c r="T41" s="17">
        <v>0</v>
      </c>
      <c r="U41" s="17">
        <f t="shared" si="6"/>
        <v>1</v>
      </c>
      <c r="X41" s="221"/>
      <c r="Y41" s="221"/>
      <c r="Z41" s="221"/>
      <c r="AA41" s="221"/>
      <c r="AB41" s="221"/>
    </row>
    <row r="42" spans="1:28" x14ac:dyDescent="0.35">
      <c r="A42" s="2" t="s">
        <v>93</v>
      </c>
      <c r="B42" s="2">
        <f>'Gas Consumption '!B52</f>
        <v>2475</v>
      </c>
      <c r="C42" s="2">
        <f>'Gas Consumption '!C52</f>
        <v>2936</v>
      </c>
      <c r="D42" s="2">
        <f>'Gas Consumption '!D52</f>
        <v>3378</v>
      </c>
      <c r="E42" s="2">
        <f>'Gas Consumption '!E52</f>
        <v>3117</v>
      </c>
      <c r="F42" s="2">
        <f>'Gas Consumption '!F52</f>
        <v>3368</v>
      </c>
      <c r="G42" s="2">
        <f>'Gas Consumption '!G52</f>
        <v>2984</v>
      </c>
      <c r="H42" s="2">
        <f>'Gas Consumption '!H52</f>
        <v>2984</v>
      </c>
      <c r="J42" s="2" t="s">
        <v>98</v>
      </c>
      <c r="K42" s="2">
        <v>0.2</v>
      </c>
      <c r="L42" s="2">
        <f t="shared" si="5"/>
        <v>6666</v>
      </c>
      <c r="Q42" s="2" t="s">
        <v>98</v>
      </c>
      <c r="R42" s="17">
        <v>0.8</v>
      </c>
      <c r="S42" s="17">
        <v>0.19</v>
      </c>
      <c r="T42" s="17">
        <v>0.01</v>
      </c>
      <c r="U42" s="17">
        <f t="shared" si="6"/>
        <v>1</v>
      </c>
      <c r="X42" s="221"/>
      <c r="Y42" s="221"/>
      <c r="Z42" s="221"/>
      <c r="AA42" s="221"/>
      <c r="AB42" s="221"/>
    </row>
    <row r="44" spans="1:28" x14ac:dyDescent="0.35">
      <c r="A44" s="215" t="s">
        <v>192</v>
      </c>
      <c r="B44" s="215"/>
      <c r="C44" s="215"/>
      <c r="D44" s="215"/>
      <c r="E44" s="215"/>
      <c r="F44" s="215"/>
      <c r="G44" s="215"/>
      <c r="H44" s="215"/>
      <c r="J44" s="215" t="s">
        <v>218</v>
      </c>
      <c r="K44" s="215"/>
      <c r="L44" s="215"/>
      <c r="M44" s="215"/>
      <c r="N44" s="215"/>
      <c r="O44" s="215"/>
      <c r="Q44" s="215" t="s">
        <v>192</v>
      </c>
      <c r="R44" s="215"/>
      <c r="S44" s="215"/>
      <c r="T44" s="215"/>
      <c r="U44" s="215"/>
      <c r="V44" s="215"/>
    </row>
    <row r="45" spans="1:28" x14ac:dyDescent="0.35">
      <c r="B45" s="16">
        <v>2015</v>
      </c>
      <c r="C45" s="16">
        <v>2016</v>
      </c>
      <c r="D45" s="16">
        <v>2017</v>
      </c>
      <c r="E45" s="16">
        <v>2018</v>
      </c>
      <c r="F45" s="16">
        <v>2019</v>
      </c>
      <c r="G45" s="16">
        <v>2020</v>
      </c>
      <c r="H45" s="16">
        <v>2021</v>
      </c>
      <c r="K45" s="16"/>
      <c r="L45" s="16"/>
      <c r="M45" s="16"/>
      <c r="N45" s="16"/>
      <c r="O45" s="16"/>
      <c r="P45" s="16"/>
      <c r="Q45" s="16"/>
      <c r="R45" s="16" t="s">
        <v>219</v>
      </c>
      <c r="S45" s="16" t="s">
        <v>220</v>
      </c>
      <c r="X45" s="221" t="s">
        <v>221</v>
      </c>
      <c r="Y45" s="221"/>
      <c r="Z45" s="221"/>
      <c r="AA45" s="221"/>
    </row>
    <row r="46" spans="1:28" x14ac:dyDescent="0.35">
      <c r="A46" s="2" t="s">
        <v>184</v>
      </c>
      <c r="B46" s="2">
        <f>'Gas Consumption '!B57</f>
        <v>0</v>
      </c>
      <c r="C46" s="2">
        <f>'Gas Consumption '!C57</f>
        <v>0</v>
      </c>
      <c r="D46" s="2">
        <f>'Gas Consumption '!D57</f>
        <v>0</v>
      </c>
      <c r="E46" s="2">
        <f>'Gas Consumption '!E57</f>
        <v>0</v>
      </c>
      <c r="F46" s="2">
        <f>'Gas Consumption '!F57</f>
        <v>0</v>
      </c>
      <c r="G46" s="2">
        <f>'Gas Consumption '!G57</f>
        <v>0</v>
      </c>
      <c r="H46" s="2">
        <f>'Gas Consumption '!H57</f>
        <v>0</v>
      </c>
      <c r="J46" s="2" t="s">
        <v>184</v>
      </c>
      <c r="K46" s="2">
        <v>0</v>
      </c>
      <c r="Q46" s="2" t="s">
        <v>184</v>
      </c>
      <c r="R46" s="26">
        <v>0</v>
      </c>
      <c r="S46" s="26">
        <v>0</v>
      </c>
      <c r="X46" s="221"/>
      <c r="Y46" s="221"/>
      <c r="Z46" s="221"/>
      <c r="AA46" s="221"/>
    </row>
    <row r="47" spans="1:28" x14ac:dyDescent="0.35">
      <c r="A47" s="2" t="s">
        <v>96</v>
      </c>
      <c r="B47" s="2">
        <f>'Gas Consumption '!B58</f>
        <v>0</v>
      </c>
      <c r="C47" s="2">
        <f>'Gas Consumption '!C58</f>
        <v>0</v>
      </c>
      <c r="D47" s="2">
        <f>'Gas Consumption '!D58</f>
        <v>0</v>
      </c>
      <c r="E47" s="2">
        <f>'Gas Consumption '!E58</f>
        <v>0</v>
      </c>
      <c r="F47" s="2">
        <f>'Gas Consumption '!F58</f>
        <v>0</v>
      </c>
      <c r="G47" s="2">
        <f>'Gas Consumption '!G58</f>
        <v>0</v>
      </c>
      <c r="H47" s="2">
        <f>'Gas Consumption '!H58</f>
        <v>0</v>
      </c>
      <c r="J47" s="2" t="s">
        <v>96</v>
      </c>
      <c r="K47" s="2">
        <v>0</v>
      </c>
      <c r="Q47" s="2" t="s">
        <v>96</v>
      </c>
      <c r="R47" s="26">
        <v>0</v>
      </c>
      <c r="S47" s="26">
        <v>0</v>
      </c>
      <c r="X47" s="221"/>
      <c r="Y47" s="221"/>
      <c r="Z47" s="221"/>
      <c r="AA47" s="221"/>
    </row>
    <row r="48" spans="1:28" x14ac:dyDescent="0.35">
      <c r="A48" s="2" t="s">
        <v>97</v>
      </c>
      <c r="B48" s="2">
        <f>'Gas Consumption '!B59</f>
        <v>0</v>
      </c>
      <c r="C48" s="2">
        <f>'Gas Consumption '!C59</f>
        <v>0</v>
      </c>
      <c r="D48" s="2">
        <f>'Gas Consumption '!D59</f>
        <v>0</v>
      </c>
      <c r="E48" s="2">
        <f>'Gas Consumption '!E59</f>
        <v>0</v>
      </c>
      <c r="F48" s="2">
        <f>'Gas Consumption '!F59</f>
        <v>0</v>
      </c>
      <c r="G48" s="2">
        <f>'Gas Consumption '!G59</f>
        <v>0</v>
      </c>
      <c r="H48" s="2">
        <f>'Gas Consumption '!H59</f>
        <v>0</v>
      </c>
      <c r="J48" s="2" t="s">
        <v>97</v>
      </c>
      <c r="K48" s="2">
        <v>0</v>
      </c>
      <c r="Q48" s="2" t="s">
        <v>97</v>
      </c>
      <c r="R48" s="26">
        <v>0</v>
      </c>
      <c r="S48" s="26">
        <v>0</v>
      </c>
      <c r="X48" s="221"/>
      <c r="Y48" s="221"/>
      <c r="Z48" s="221"/>
      <c r="AA48" s="221"/>
    </row>
    <row r="49" spans="1:27" x14ac:dyDescent="0.35">
      <c r="A49" s="2" t="s">
        <v>98</v>
      </c>
      <c r="B49" s="2">
        <f>'Gas Consumption '!B60</f>
        <v>0</v>
      </c>
      <c r="C49" s="2">
        <f>'Gas Consumption '!C60</f>
        <v>0</v>
      </c>
      <c r="D49" s="2">
        <f>'Gas Consumption '!D60</f>
        <v>0</v>
      </c>
      <c r="E49" s="2">
        <f>'Gas Consumption '!E60</f>
        <v>0</v>
      </c>
      <c r="F49" s="2">
        <f>'Gas Consumption '!F60</f>
        <v>0</v>
      </c>
      <c r="G49" s="2">
        <f>'Gas Consumption '!G60</f>
        <v>0</v>
      </c>
      <c r="H49" s="2">
        <f>'Gas Consumption '!H60</f>
        <v>0</v>
      </c>
      <c r="J49" s="2" t="s">
        <v>98</v>
      </c>
      <c r="K49" s="2">
        <v>0</v>
      </c>
      <c r="Q49" s="2" t="s">
        <v>98</v>
      </c>
      <c r="R49" s="26">
        <v>0</v>
      </c>
      <c r="S49" s="26">
        <v>0</v>
      </c>
      <c r="X49" s="221"/>
      <c r="Y49" s="221"/>
      <c r="Z49" s="221"/>
      <c r="AA49" s="221"/>
    </row>
    <row r="50" spans="1:27" x14ac:dyDescent="0.35">
      <c r="Q50" s="16" t="s">
        <v>222</v>
      </c>
      <c r="R50" s="2" t="s">
        <v>223</v>
      </c>
    </row>
    <row r="51" spans="1:27" x14ac:dyDescent="0.35">
      <c r="Q51" s="16" t="s">
        <v>224</v>
      </c>
      <c r="R51" s="2" t="s">
        <v>225</v>
      </c>
    </row>
    <row r="52" spans="1:27" x14ac:dyDescent="0.35">
      <c r="A52" s="172"/>
      <c r="B52" s="172"/>
      <c r="C52" s="172"/>
      <c r="D52" s="172"/>
      <c r="E52" s="172"/>
      <c r="F52" s="172"/>
      <c r="G52" s="172"/>
      <c r="H52" s="172"/>
      <c r="I52" s="172"/>
      <c r="J52" s="172"/>
      <c r="K52" s="172"/>
      <c r="L52" s="172"/>
      <c r="M52" s="172"/>
      <c r="N52" s="172"/>
      <c r="O52" s="172"/>
      <c r="P52" s="172"/>
      <c r="Q52" s="173"/>
      <c r="R52" s="172"/>
      <c r="S52" s="172"/>
      <c r="T52" s="172"/>
      <c r="U52" s="172"/>
      <c r="V52" s="172"/>
    </row>
    <row r="53" spans="1:27" ht="15" thickBot="1" x14ac:dyDescent="0.4">
      <c r="A53" s="220" t="s">
        <v>2481</v>
      </c>
      <c r="B53" s="220"/>
      <c r="C53" s="220"/>
      <c r="D53" s="220"/>
      <c r="E53" s="220"/>
      <c r="Q53" s="16"/>
    </row>
    <row r="54" spans="1:27" x14ac:dyDescent="0.35">
      <c r="B54" s="223" t="s">
        <v>184</v>
      </c>
      <c r="C54" s="223"/>
      <c r="D54" s="223"/>
      <c r="E54" s="223"/>
    </row>
    <row r="55" spans="1:27" x14ac:dyDescent="0.35">
      <c r="B55" s="8" t="s">
        <v>2446</v>
      </c>
      <c r="C55" s="8" t="s">
        <v>207</v>
      </c>
      <c r="D55" s="8" t="s">
        <v>132</v>
      </c>
      <c r="E55" s="8" t="s">
        <v>2445</v>
      </c>
    </row>
    <row r="56" spans="1:27" x14ac:dyDescent="0.35">
      <c r="A56" s="2" t="s">
        <v>2447</v>
      </c>
      <c r="B56" s="174">
        <v>0.64</v>
      </c>
      <c r="C56" s="174">
        <v>0.04</v>
      </c>
      <c r="D56" s="174">
        <v>0.32</v>
      </c>
      <c r="E56" s="174">
        <v>0</v>
      </c>
    </row>
    <row r="57" spans="1:27" x14ac:dyDescent="0.35">
      <c r="A57" s="2" t="s">
        <v>2476</v>
      </c>
      <c r="B57" s="174">
        <v>0.64</v>
      </c>
      <c r="C57" s="174">
        <v>0.04</v>
      </c>
      <c r="D57" s="174">
        <v>0.32</v>
      </c>
      <c r="E57" s="174">
        <v>0</v>
      </c>
    </row>
    <row r="58" spans="1:27" x14ac:dyDescent="0.35">
      <c r="A58" s="2" t="s">
        <v>2477</v>
      </c>
      <c r="B58" s="174">
        <v>0.5</v>
      </c>
      <c r="C58" s="174">
        <v>0.04</v>
      </c>
      <c r="D58" s="174">
        <v>0</v>
      </c>
      <c r="E58" s="174">
        <v>0.46</v>
      </c>
    </row>
    <row r="59" spans="1:27" x14ac:dyDescent="0.35">
      <c r="B59" s="224" t="s">
        <v>96</v>
      </c>
      <c r="C59" s="224"/>
      <c r="D59" s="224"/>
      <c r="E59" s="224"/>
    </row>
    <row r="60" spans="1:27" x14ac:dyDescent="0.35">
      <c r="B60" s="8" t="s">
        <v>2446</v>
      </c>
      <c r="C60" s="8" t="s">
        <v>207</v>
      </c>
      <c r="D60" s="8" t="s">
        <v>132</v>
      </c>
      <c r="E60" s="8" t="s">
        <v>2445</v>
      </c>
    </row>
    <row r="61" spans="1:27" x14ac:dyDescent="0.35">
      <c r="A61" s="2" t="s">
        <v>2447</v>
      </c>
      <c r="B61" s="174">
        <v>0.79200000000000004</v>
      </c>
      <c r="C61" s="174">
        <v>1.2999999999999999E-2</v>
      </c>
      <c r="D61" s="174">
        <v>0.151</v>
      </c>
      <c r="E61" s="174">
        <v>4.3999999999999997E-2</v>
      </c>
    </row>
    <row r="62" spans="1:27" x14ac:dyDescent="0.35">
      <c r="A62" s="2" t="s">
        <v>2476</v>
      </c>
      <c r="B62" s="174">
        <v>0.5</v>
      </c>
      <c r="C62" s="174">
        <v>1.2999999999999999E-2</v>
      </c>
      <c r="D62" s="174">
        <v>0.151</v>
      </c>
      <c r="E62" s="174">
        <v>0.33600000000000002</v>
      </c>
    </row>
    <row r="63" spans="1:27" x14ac:dyDescent="0.35">
      <c r="A63" s="2" t="s">
        <v>2478</v>
      </c>
      <c r="B63" s="174">
        <v>0</v>
      </c>
      <c r="C63" s="174">
        <v>0</v>
      </c>
      <c r="D63" s="174">
        <v>0</v>
      </c>
      <c r="E63" s="174">
        <v>1</v>
      </c>
    </row>
    <row r="64" spans="1:27" x14ac:dyDescent="0.35">
      <c r="B64" s="224" t="s">
        <v>97</v>
      </c>
      <c r="C64" s="224"/>
      <c r="D64" s="224"/>
      <c r="E64" s="224"/>
    </row>
    <row r="65" spans="1:5" x14ac:dyDescent="0.35">
      <c r="B65" s="8" t="s">
        <v>2446</v>
      </c>
      <c r="C65" s="8" t="s">
        <v>207</v>
      </c>
      <c r="D65" s="8" t="s">
        <v>132</v>
      </c>
      <c r="E65" s="8" t="s">
        <v>2445</v>
      </c>
    </row>
    <row r="66" spans="1:5" x14ac:dyDescent="0.35">
      <c r="A66" s="2" t="s">
        <v>2447</v>
      </c>
      <c r="B66" s="174">
        <v>0.39</v>
      </c>
      <c r="C66" s="174">
        <v>0.28999999999999998</v>
      </c>
      <c r="D66" s="174">
        <v>0.19</v>
      </c>
      <c r="E66" s="174">
        <v>0.13</v>
      </c>
    </row>
    <row r="67" spans="1:5" x14ac:dyDescent="0.35">
      <c r="A67" s="2" t="s">
        <v>2476</v>
      </c>
      <c r="B67" s="174">
        <v>0.39</v>
      </c>
      <c r="C67" s="174">
        <v>0.28999999999999998</v>
      </c>
      <c r="D67" s="174">
        <v>0.19</v>
      </c>
      <c r="E67" s="174">
        <v>0.13</v>
      </c>
    </row>
    <row r="68" spans="1:5" x14ac:dyDescent="0.35">
      <c r="A68" s="2" t="s">
        <v>2478</v>
      </c>
      <c r="B68" s="174">
        <v>0.6</v>
      </c>
      <c r="C68" s="174">
        <v>0.1</v>
      </c>
      <c r="D68" s="174">
        <v>0</v>
      </c>
      <c r="E68" s="174">
        <v>0.3</v>
      </c>
    </row>
    <row r="69" spans="1:5" x14ac:dyDescent="0.35">
      <c r="B69" s="224" t="s">
        <v>98</v>
      </c>
      <c r="C69" s="224"/>
      <c r="D69" s="224"/>
      <c r="E69" s="224"/>
    </row>
    <row r="70" spans="1:5" x14ac:dyDescent="0.35">
      <c r="B70" s="8" t="s">
        <v>2446</v>
      </c>
      <c r="C70" s="8" t="s">
        <v>207</v>
      </c>
      <c r="D70" s="8" t="s">
        <v>132</v>
      </c>
      <c r="E70" s="8" t="s">
        <v>2445</v>
      </c>
    </row>
    <row r="71" spans="1:5" x14ac:dyDescent="0.35">
      <c r="A71" s="2" t="s">
        <v>2447</v>
      </c>
      <c r="B71" s="174">
        <v>0.01</v>
      </c>
      <c r="C71" s="174">
        <v>0.23</v>
      </c>
      <c r="D71" s="174">
        <v>0.49</v>
      </c>
      <c r="E71" s="174">
        <v>0.27</v>
      </c>
    </row>
    <row r="72" spans="1:5" x14ac:dyDescent="0.35">
      <c r="A72" s="2" t="s">
        <v>2476</v>
      </c>
      <c r="B72" s="174">
        <v>0.01</v>
      </c>
      <c r="C72" s="174">
        <v>0.23</v>
      </c>
      <c r="D72" s="174">
        <v>0.49</v>
      </c>
      <c r="E72" s="174">
        <v>0.27</v>
      </c>
    </row>
    <row r="73" spans="1:5" x14ac:dyDescent="0.35">
      <c r="A73" s="2" t="s">
        <v>2478</v>
      </c>
      <c r="B73" s="174">
        <v>0.4</v>
      </c>
      <c r="C73" s="174">
        <v>0.15</v>
      </c>
      <c r="D73" s="174">
        <v>0</v>
      </c>
      <c r="E73" s="174">
        <v>0.45</v>
      </c>
    </row>
  </sheetData>
  <mergeCells count="29">
    <mergeCell ref="B54:E54"/>
    <mergeCell ref="B59:E59"/>
    <mergeCell ref="B64:E64"/>
    <mergeCell ref="B69:E69"/>
    <mergeCell ref="A53:E53"/>
    <mergeCell ref="A15:H15"/>
    <mergeCell ref="J15:O15"/>
    <mergeCell ref="A16:H16"/>
    <mergeCell ref="Q15:V15"/>
    <mergeCell ref="Q16:V16"/>
    <mergeCell ref="J16:O16"/>
    <mergeCell ref="A23:H23"/>
    <mergeCell ref="J23:O23"/>
    <mergeCell ref="Q44:V44"/>
    <mergeCell ref="A44:H44"/>
    <mergeCell ref="A37:H37"/>
    <mergeCell ref="Q23:V23"/>
    <mergeCell ref="A30:H30"/>
    <mergeCell ref="J30:O30"/>
    <mergeCell ref="J37:O37"/>
    <mergeCell ref="J44:O44"/>
    <mergeCell ref="Q30:V30"/>
    <mergeCell ref="Q37:V37"/>
    <mergeCell ref="X15:AA15"/>
    <mergeCell ref="X45:AA49"/>
    <mergeCell ref="X17:AB21"/>
    <mergeCell ref="X24:AB28"/>
    <mergeCell ref="X31:AB35"/>
    <mergeCell ref="X38:AB4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2E2D5-0010-41FC-AB64-0BE87BB134C0}">
  <dimension ref="A1:K79"/>
  <sheetViews>
    <sheetView topLeftCell="A51" zoomScale="90" zoomScaleNormal="90" workbookViewId="0">
      <selection activeCell="J72" sqref="J72"/>
    </sheetView>
  </sheetViews>
  <sheetFormatPr defaultColWidth="9.1796875" defaultRowHeight="14.5" x14ac:dyDescent="0.35"/>
  <cols>
    <col min="1" max="1" width="25.26953125" style="2" bestFit="1" customWidth="1"/>
    <col min="2" max="2" width="52.1796875" style="2" customWidth="1"/>
    <col min="3" max="3" width="24.26953125" style="2" bestFit="1" customWidth="1"/>
    <col min="4" max="4" width="36.26953125" style="2" bestFit="1" customWidth="1"/>
    <col min="5" max="5" width="24.1796875" style="2" bestFit="1" customWidth="1"/>
    <col min="6" max="6" width="9.1796875" style="2"/>
    <col min="7" max="7" width="31.26953125" style="2" customWidth="1"/>
    <col min="8" max="8" width="25.26953125" style="2" customWidth="1"/>
    <col min="9" max="11" width="12.54296875" style="2" bestFit="1" customWidth="1"/>
    <col min="12" max="16384" width="9.1796875" style="2"/>
  </cols>
  <sheetData>
    <row r="1" spans="1:4" x14ac:dyDescent="0.35">
      <c r="A1" s="2" t="s">
        <v>2</v>
      </c>
      <c r="B1" s="2" t="s">
        <v>106</v>
      </c>
    </row>
    <row r="2" spans="1:4" x14ac:dyDescent="0.35">
      <c r="A2" s="2" t="s">
        <v>58</v>
      </c>
      <c r="B2" s="2" t="s">
        <v>107</v>
      </c>
    </row>
    <row r="3" spans="1:4" x14ac:dyDescent="0.35">
      <c r="A3" s="2" t="s">
        <v>5</v>
      </c>
      <c r="B3" s="2" t="s">
        <v>108</v>
      </c>
    </row>
    <row r="4" spans="1:4" x14ac:dyDescent="0.35">
      <c r="A4" s="2" t="s">
        <v>68</v>
      </c>
      <c r="B4" s="2" t="s">
        <v>109</v>
      </c>
    </row>
    <row r="5" spans="1:4" x14ac:dyDescent="0.35">
      <c r="A5" s="2" t="s">
        <v>61</v>
      </c>
      <c r="B5" s="12" t="s">
        <v>70</v>
      </c>
      <c r="C5" s="2" t="s">
        <v>110</v>
      </c>
    </row>
    <row r="6" spans="1:4" x14ac:dyDescent="0.35">
      <c r="B6" s="20" t="s">
        <v>72</v>
      </c>
      <c r="D6" s="106"/>
    </row>
    <row r="7" spans="1:4" x14ac:dyDescent="0.35">
      <c r="B7" s="21" t="s">
        <v>74</v>
      </c>
    </row>
    <row r="8" spans="1:4" x14ac:dyDescent="0.35">
      <c r="A8" s="2" t="s">
        <v>10</v>
      </c>
      <c r="B8" s="8" t="s">
        <v>11</v>
      </c>
      <c r="C8" s="2" t="s">
        <v>111</v>
      </c>
    </row>
    <row r="9" spans="1:4" x14ac:dyDescent="0.35">
      <c r="B9" s="8" t="s">
        <v>13</v>
      </c>
      <c r="C9" s="211" t="s">
        <v>112</v>
      </c>
    </row>
    <row r="10" spans="1:4" x14ac:dyDescent="0.35">
      <c r="B10" s="8" t="s">
        <v>15</v>
      </c>
      <c r="C10" s="2" t="s">
        <v>113</v>
      </c>
    </row>
    <row r="11" spans="1:4" x14ac:dyDescent="0.35">
      <c r="B11" s="8" t="s">
        <v>17</v>
      </c>
      <c r="C11" s="211" t="s">
        <v>114</v>
      </c>
    </row>
    <row r="12" spans="1:4" x14ac:dyDescent="0.35">
      <c r="B12" s="8" t="s">
        <v>19</v>
      </c>
      <c r="C12" s="2" t="s">
        <v>115</v>
      </c>
    </row>
    <row r="13" spans="1:4" x14ac:dyDescent="0.35">
      <c r="B13" s="8" t="s">
        <v>81</v>
      </c>
      <c r="C13" s="2" t="s">
        <v>116</v>
      </c>
    </row>
    <row r="14" spans="1:4" x14ac:dyDescent="0.35">
      <c r="B14" s="8" t="s">
        <v>75</v>
      </c>
      <c r="C14" s="2" t="s">
        <v>117</v>
      </c>
    </row>
    <row r="15" spans="1:4" x14ac:dyDescent="0.35">
      <c r="B15" s="8" t="s">
        <v>118</v>
      </c>
      <c r="C15" s="2" t="s">
        <v>119</v>
      </c>
    </row>
    <row r="16" spans="1:4" x14ac:dyDescent="0.35">
      <c r="B16" s="8" t="s">
        <v>120</v>
      </c>
      <c r="C16" s="2" t="s">
        <v>121</v>
      </c>
    </row>
    <row r="17" spans="2:8" x14ac:dyDescent="0.35">
      <c r="B17" s="8" t="s">
        <v>122</v>
      </c>
      <c r="C17" s="2" t="s">
        <v>123</v>
      </c>
    </row>
    <row r="18" spans="2:8" x14ac:dyDescent="0.35">
      <c r="B18" s="8" t="s">
        <v>124</v>
      </c>
      <c r="C18" s="2" t="s">
        <v>125</v>
      </c>
    </row>
    <row r="19" spans="2:8" x14ac:dyDescent="0.35">
      <c r="B19" s="8" t="s">
        <v>126</v>
      </c>
      <c r="C19" s="2" t="s">
        <v>127</v>
      </c>
    </row>
    <row r="20" spans="2:8" x14ac:dyDescent="0.35">
      <c r="B20" s="8" t="s">
        <v>2416</v>
      </c>
      <c r="C20" s="2" t="s">
        <v>2485</v>
      </c>
    </row>
    <row r="21" spans="2:8" s="10" customFormat="1" ht="15" thickBot="1" x14ac:dyDescent="0.4">
      <c r="B21" s="23" t="s">
        <v>2533</v>
      </c>
      <c r="C21" s="10" t="s">
        <v>2532</v>
      </c>
    </row>
    <row r="22" spans="2:8" ht="15" thickBot="1" x14ac:dyDescent="0.4"/>
    <row r="23" spans="2:8" ht="15" thickBot="1" x14ac:dyDescent="0.4">
      <c r="B23" s="230" t="s">
        <v>128</v>
      </c>
      <c r="C23" s="231"/>
      <c r="D23" s="231"/>
      <c r="E23" s="232"/>
      <c r="G23" s="225" t="s">
        <v>406</v>
      </c>
      <c r="H23" s="226"/>
    </row>
    <row r="24" spans="2:8" ht="15" thickBot="1" x14ac:dyDescent="0.4">
      <c r="B24" s="238" t="s">
        <v>129</v>
      </c>
      <c r="C24" s="239"/>
      <c r="D24" s="239"/>
      <c r="E24" s="240"/>
      <c r="G24" s="90"/>
      <c r="H24" s="8" t="s">
        <v>407</v>
      </c>
    </row>
    <row r="25" spans="2:8" x14ac:dyDescent="0.35">
      <c r="B25" s="28" t="s">
        <v>130</v>
      </c>
      <c r="C25" s="29" t="s">
        <v>131</v>
      </c>
      <c r="D25" s="29" t="s">
        <v>132</v>
      </c>
      <c r="E25" s="30" t="s">
        <v>133</v>
      </c>
      <c r="G25" s="2" t="s">
        <v>409</v>
      </c>
      <c r="H25" s="2">
        <v>300</v>
      </c>
    </row>
    <row r="26" spans="2:8" x14ac:dyDescent="0.35">
      <c r="B26" s="31">
        <v>2.3334999999999999</v>
      </c>
      <c r="C26" s="32">
        <v>1.95</v>
      </c>
      <c r="D26" s="32"/>
      <c r="E26" s="33">
        <v>3.9533</v>
      </c>
      <c r="G26" s="2" t="s">
        <v>411</v>
      </c>
      <c r="H26" s="2">
        <v>1279</v>
      </c>
    </row>
    <row r="27" spans="2:8" ht="15" thickBot="1" x14ac:dyDescent="0.4">
      <c r="B27" s="34" t="s">
        <v>134</v>
      </c>
      <c r="C27" s="35"/>
      <c r="D27" s="35"/>
      <c r="E27" s="36"/>
      <c r="G27" s="2" t="s">
        <v>413</v>
      </c>
      <c r="H27" s="2">
        <v>265</v>
      </c>
    </row>
    <row r="28" spans="2:8" ht="15" thickBot="1" x14ac:dyDescent="0.4">
      <c r="B28" s="230" t="s">
        <v>135</v>
      </c>
      <c r="C28" s="231"/>
      <c r="D28" s="231"/>
      <c r="E28" s="232"/>
      <c r="G28" s="2" t="s">
        <v>415</v>
      </c>
      <c r="H28" s="2">
        <v>618</v>
      </c>
    </row>
    <row r="29" spans="2:8" x14ac:dyDescent="0.35">
      <c r="B29" s="37" t="s">
        <v>136</v>
      </c>
      <c r="C29" s="29" t="s">
        <v>137</v>
      </c>
      <c r="D29" s="29" t="s">
        <v>138</v>
      </c>
      <c r="E29" s="30" t="s">
        <v>139</v>
      </c>
      <c r="G29" s="2" t="s">
        <v>416</v>
      </c>
      <c r="H29" s="2">
        <v>453</v>
      </c>
    </row>
    <row r="30" spans="2:8" x14ac:dyDescent="0.35">
      <c r="B30" s="38" t="s">
        <v>140</v>
      </c>
      <c r="C30" s="32">
        <v>283</v>
      </c>
      <c r="D30" s="241">
        <v>2.5000000000000001E-2</v>
      </c>
      <c r="E30" s="175">
        <v>3.1199999999999999E-2</v>
      </c>
      <c r="G30" s="2" t="s">
        <v>417</v>
      </c>
      <c r="H30" s="2">
        <v>244</v>
      </c>
    </row>
    <row r="31" spans="2:8" x14ac:dyDescent="0.35">
      <c r="B31" s="38" t="s">
        <v>141</v>
      </c>
      <c r="C31" s="32">
        <v>323</v>
      </c>
      <c r="D31" s="242"/>
      <c r="E31" s="175">
        <v>1.4999999999999999E-2</v>
      </c>
      <c r="G31" s="2" t="s">
        <v>418</v>
      </c>
      <c r="H31" s="2">
        <v>575</v>
      </c>
    </row>
    <row r="32" spans="2:8" x14ac:dyDescent="0.35">
      <c r="B32" s="38" t="s">
        <v>142</v>
      </c>
      <c r="C32" s="32">
        <v>492</v>
      </c>
      <c r="D32" s="242"/>
      <c r="E32" s="176">
        <v>9.2200000000000008E-3</v>
      </c>
      <c r="G32" s="2" t="s">
        <v>419</v>
      </c>
      <c r="H32" s="2">
        <v>325</v>
      </c>
    </row>
    <row r="33" spans="2:8" x14ac:dyDescent="0.35">
      <c r="B33" s="38" t="s">
        <v>143</v>
      </c>
      <c r="C33" s="32">
        <v>563</v>
      </c>
      <c r="D33" s="242"/>
      <c r="E33" s="176">
        <v>1.0319999999999999E-2</v>
      </c>
      <c r="G33" s="16" t="s">
        <v>385</v>
      </c>
      <c r="H33" s="16">
        <f>AVERAGE(H25:H32)</f>
        <v>507.375</v>
      </c>
    </row>
    <row r="34" spans="2:8" x14ac:dyDescent="0.35">
      <c r="B34" s="38" t="s">
        <v>144</v>
      </c>
      <c r="C34" s="32">
        <v>542</v>
      </c>
      <c r="D34" s="242"/>
      <c r="E34" s="176">
        <v>1.2999999999999999E-2</v>
      </c>
    </row>
    <row r="35" spans="2:8" x14ac:dyDescent="0.35">
      <c r="B35" s="38" t="s">
        <v>145</v>
      </c>
      <c r="C35" s="32">
        <v>571</v>
      </c>
      <c r="D35" s="243"/>
      <c r="E35" s="176">
        <v>1.34E-2</v>
      </c>
    </row>
    <row r="36" spans="2:8" ht="15" thickBot="1" x14ac:dyDescent="0.4">
      <c r="B36" s="39" t="s">
        <v>146</v>
      </c>
      <c r="C36" s="40"/>
      <c r="D36" s="40"/>
      <c r="E36" s="41"/>
    </row>
    <row r="37" spans="2:8" x14ac:dyDescent="0.35">
      <c r="C37" s="2">
        <f>AVERAGE(C32:C35)</f>
        <v>542</v>
      </c>
    </row>
    <row r="38" spans="2:8" ht="15" thickBot="1" x14ac:dyDescent="0.4"/>
    <row r="39" spans="2:8" ht="15" thickBot="1" x14ac:dyDescent="0.4">
      <c r="B39" s="230" t="s">
        <v>148</v>
      </c>
      <c r="C39" s="231"/>
      <c r="D39" s="231"/>
      <c r="E39" s="232"/>
    </row>
    <row r="40" spans="2:8" x14ac:dyDescent="0.35">
      <c r="B40" s="233" t="s">
        <v>149</v>
      </c>
      <c r="C40" s="234"/>
      <c r="D40" s="234"/>
      <c r="E40" s="235"/>
    </row>
    <row r="41" spans="2:8" x14ac:dyDescent="0.35">
      <c r="B41" s="42" t="s">
        <v>150</v>
      </c>
      <c r="C41" s="43" t="s">
        <v>151</v>
      </c>
      <c r="D41" s="43" t="s">
        <v>152</v>
      </c>
      <c r="E41" s="36"/>
    </row>
    <row r="42" spans="2:8" x14ac:dyDescent="0.35">
      <c r="B42" s="31" t="s">
        <v>153</v>
      </c>
      <c r="C42" s="32" t="s">
        <v>153</v>
      </c>
      <c r="D42" s="32" t="s">
        <v>153</v>
      </c>
      <c r="E42" s="36"/>
    </row>
    <row r="43" spans="2:8" x14ac:dyDescent="0.35">
      <c r="B43" s="31">
        <v>4</v>
      </c>
      <c r="C43" s="32">
        <v>1</v>
      </c>
      <c r="D43" s="32">
        <v>0.35</v>
      </c>
      <c r="E43" s="36"/>
    </row>
    <row r="44" spans="2:8" ht="15" thickBot="1" x14ac:dyDescent="0.4">
      <c r="B44" s="44"/>
      <c r="C44" s="45"/>
      <c r="D44" s="45"/>
      <c r="E44" s="36"/>
    </row>
    <row r="45" spans="2:8" x14ac:dyDescent="0.35">
      <c r="B45" s="227" t="s">
        <v>154</v>
      </c>
      <c r="C45" s="228"/>
      <c r="D45" s="228"/>
      <c r="E45" s="229"/>
    </row>
    <row r="46" spans="2:8" ht="15" thickBot="1" x14ac:dyDescent="0.4">
      <c r="B46" s="46"/>
      <c r="C46" s="47" t="s">
        <v>155</v>
      </c>
      <c r="D46" s="47">
        <v>2030</v>
      </c>
      <c r="E46" s="48">
        <v>2050</v>
      </c>
    </row>
    <row r="47" spans="2:8" x14ac:dyDescent="0.35">
      <c r="B47" s="49" t="s">
        <v>137</v>
      </c>
      <c r="C47" s="50" t="s">
        <v>156</v>
      </c>
      <c r="D47" s="50">
        <v>562</v>
      </c>
      <c r="E47" s="51">
        <v>324</v>
      </c>
    </row>
    <row r="48" spans="2:8" x14ac:dyDescent="0.35">
      <c r="B48" s="31" t="s">
        <v>157</v>
      </c>
      <c r="C48" s="52">
        <v>0.04</v>
      </c>
      <c r="D48" s="52">
        <v>2.5000000000000001E-2</v>
      </c>
      <c r="E48" s="53">
        <v>2.5000000000000001E-2</v>
      </c>
    </row>
    <row r="49" spans="2:5" ht="15" thickBot="1" x14ac:dyDescent="0.4">
      <c r="B49" s="54" t="s">
        <v>158</v>
      </c>
      <c r="C49" s="109">
        <f>0.63/1000</f>
        <v>6.3000000000000003E-4</v>
      </c>
      <c r="D49" s="107">
        <f>0.63/1000</f>
        <v>6.3000000000000003E-4</v>
      </c>
      <c r="E49" s="108">
        <f>0.5/1000</f>
        <v>5.0000000000000001E-4</v>
      </c>
    </row>
    <row r="50" spans="2:5" x14ac:dyDescent="0.35">
      <c r="B50" s="237" t="s">
        <v>159</v>
      </c>
      <c r="C50" s="237"/>
      <c r="D50" s="237"/>
      <c r="E50" s="237"/>
    </row>
    <row r="51" spans="2:5" ht="15" thickBot="1" x14ac:dyDescent="0.4">
      <c r="B51" s="117" t="s">
        <v>160</v>
      </c>
      <c r="C51" s="11"/>
      <c r="D51" s="11"/>
    </row>
    <row r="52" spans="2:5" x14ac:dyDescent="0.35">
      <c r="B52" s="227" t="s">
        <v>154</v>
      </c>
      <c r="C52" s="228"/>
      <c r="D52" s="228"/>
      <c r="E52" s="229"/>
    </row>
    <row r="53" spans="2:5" ht="15" thickBot="1" x14ac:dyDescent="0.4">
      <c r="B53" s="46"/>
      <c r="C53" s="47" t="s">
        <v>155</v>
      </c>
      <c r="D53" s="47">
        <v>2030</v>
      </c>
      <c r="E53" s="48">
        <v>2050</v>
      </c>
    </row>
    <row r="54" spans="2:5" x14ac:dyDescent="0.35">
      <c r="B54" s="49" t="s">
        <v>137</v>
      </c>
      <c r="C54" s="50">
        <v>1000</v>
      </c>
      <c r="D54" s="50">
        <v>840</v>
      </c>
      <c r="E54" s="51">
        <v>500</v>
      </c>
    </row>
    <row r="55" spans="2:5" x14ac:dyDescent="0.35">
      <c r="B55" s="31" t="s">
        <v>147</v>
      </c>
      <c r="C55" s="32">
        <f>C54*C48</f>
        <v>40</v>
      </c>
      <c r="D55" s="32">
        <f t="shared" ref="D55" si="0">D54*D48</f>
        <v>21</v>
      </c>
      <c r="E55" s="32">
        <f>E54*E48</f>
        <v>12.5</v>
      </c>
    </row>
    <row r="56" spans="2:5" ht="15" thickBot="1" x14ac:dyDescent="0.4">
      <c r="B56" s="54" t="s">
        <v>158</v>
      </c>
      <c r="C56" s="109">
        <f>0.63/1000</f>
        <v>6.3000000000000003E-4</v>
      </c>
      <c r="D56" s="107">
        <f>0.63/1000</f>
        <v>6.3000000000000003E-4</v>
      </c>
      <c r="E56" s="108">
        <f>0.5/1000</f>
        <v>5.0000000000000001E-4</v>
      </c>
    </row>
    <row r="57" spans="2:5" x14ac:dyDescent="0.35">
      <c r="B57" s="117" t="s">
        <v>160</v>
      </c>
      <c r="C57" s="135"/>
      <c r="D57" s="135"/>
      <c r="E57" s="135"/>
    </row>
    <row r="58" spans="2:5" ht="15" thickBot="1" x14ac:dyDescent="0.4">
      <c r="B58" s="11"/>
      <c r="C58" s="11"/>
      <c r="D58" s="11"/>
      <c r="E58" s="11"/>
    </row>
    <row r="59" spans="2:5" x14ac:dyDescent="0.35">
      <c r="B59" s="227" t="s">
        <v>2486</v>
      </c>
      <c r="C59" s="228"/>
      <c r="D59" s="228"/>
      <c r="E59" s="229"/>
    </row>
    <row r="60" spans="2:5" ht="15" thickBot="1" x14ac:dyDescent="0.4">
      <c r="B60" s="55"/>
      <c r="C60" s="56" t="s">
        <v>155</v>
      </c>
      <c r="D60" s="56">
        <v>2030</v>
      </c>
      <c r="E60" s="57">
        <v>2050</v>
      </c>
    </row>
    <row r="61" spans="2:5" x14ac:dyDescent="0.35">
      <c r="B61" s="58" t="s">
        <v>137</v>
      </c>
      <c r="C61" s="59">
        <v>1750</v>
      </c>
      <c r="D61" s="59">
        <v>440</v>
      </c>
      <c r="E61" s="59">
        <v>340</v>
      </c>
    </row>
    <row r="62" spans="2:5" x14ac:dyDescent="0.35">
      <c r="B62" s="60" t="s">
        <v>157</v>
      </c>
      <c r="C62" s="111">
        <v>1.4999999999999999E-2</v>
      </c>
      <c r="D62" s="111">
        <v>1.4999999999999999E-2</v>
      </c>
      <c r="E62" s="111">
        <v>1.4999999999999999E-2</v>
      </c>
    </row>
    <row r="63" spans="2:5" x14ac:dyDescent="0.35">
      <c r="B63" s="60" t="s">
        <v>158</v>
      </c>
      <c r="C63" s="61">
        <f>0.5/1000</f>
        <v>5.0000000000000001E-4</v>
      </c>
      <c r="D63" s="61">
        <f>0.5/1000</f>
        <v>5.0000000000000001E-4</v>
      </c>
      <c r="E63" s="61">
        <f>0.38/1000</f>
        <v>3.8000000000000002E-4</v>
      </c>
    </row>
    <row r="64" spans="2:5" x14ac:dyDescent="0.35">
      <c r="B64" s="60" t="s">
        <v>161</v>
      </c>
      <c r="C64" s="110">
        <v>0.6</v>
      </c>
      <c r="D64" s="110">
        <v>0.6</v>
      </c>
      <c r="E64" s="110">
        <v>0.6</v>
      </c>
    </row>
    <row r="65" spans="2:11" x14ac:dyDescent="0.35">
      <c r="B65" s="60" t="s">
        <v>162</v>
      </c>
      <c r="C65" s="61">
        <v>64</v>
      </c>
      <c r="D65" s="61">
        <v>69</v>
      </c>
      <c r="E65" s="61">
        <v>74</v>
      </c>
    </row>
    <row r="66" spans="2:11" x14ac:dyDescent="0.35">
      <c r="B66" s="60" t="s">
        <v>163</v>
      </c>
      <c r="C66" s="61">
        <v>30</v>
      </c>
      <c r="D66" s="61">
        <v>30</v>
      </c>
      <c r="E66" s="61">
        <v>30</v>
      </c>
    </row>
    <row r="67" spans="2:11" x14ac:dyDescent="0.35">
      <c r="B67" s="60" t="s">
        <v>164</v>
      </c>
      <c r="C67" s="62">
        <v>90000</v>
      </c>
      <c r="D67" s="62">
        <v>90000</v>
      </c>
      <c r="E67" s="62">
        <v>150000</v>
      </c>
      <c r="I67" s="137"/>
      <c r="J67" s="137"/>
      <c r="K67" s="137"/>
    </row>
    <row r="68" spans="2:11" ht="32.15" customHeight="1" x14ac:dyDescent="0.35">
      <c r="B68" s="236" t="s">
        <v>165</v>
      </c>
      <c r="C68" s="236"/>
      <c r="D68" s="236"/>
      <c r="E68" s="236"/>
    </row>
    <row r="69" spans="2:11" ht="15" thickBot="1" x14ac:dyDescent="0.4">
      <c r="C69" s="136"/>
    </row>
    <row r="70" spans="2:11" x14ac:dyDescent="0.35">
      <c r="B70" s="227" t="s">
        <v>2486</v>
      </c>
      <c r="C70" s="228"/>
      <c r="D70" s="228"/>
      <c r="E70" s="229"/>
    </row>
    <row r="71" spans="2:11" ht="15" thickBot="1" x14ac:dyDescent="0.4">
      <c r="B71" s="55"/>
      <c r="C71" s="56" t="s">
        <v>155</v>
      </c>
      <c r="D71" s="56">
        <v>2030</v>
      </c>
      <c r="E71" s="57">
        <v>2050</v>
      </c>
    </row>
    <row r="72" spans="2:11" x14ac:dyDescent="0.35">
      <c r="B72" s="58" t="s">
        <v>137</v>
      </c>
      <c r="C72" s="130">
        <v>1750</v>
      </c>
      <c r="D72" s="130">
        <v>440</v>
      </c>
      <c r="E72" s="130">
        <v>340</v>
      </c>
    </row>
    <row r="73" spans="2:11" x14ac:dyDescent="0.35">
      <c r="B73" s="58" t="s">
        <v>166</v>
      </c>
      <c r="C73" s="130">
        <f>C72*C64</f>
        <v>1050</v>
      </c>
      <c r="D73" s="130">
        <f t="shared" ref="D73:E73" si="1">D72*D64</f>
        <v>264</v>
      </c>
      <c r="E73" s="130">
        <f t="shared" si="1"/>
        <v>204</v>
      </c>
      <c r="F73" s="16"/>
    </row>
    <row r="74" spans="2:11" x14ac:dyDescent="0.35">
      <c r="B74" s="60" t="s">
        <v>147</v>
      </c>
      <c r="C74" s="129">
        <f>C62*C72</f>
        <v>26.25</v>
      </c>
      <c r="D74" s="129">
        <f t="shared" ref="D74:E74" si="2">D62*D72</f>
        <v>6.6</v>
      </c>
      <c r="E74" s="129">
        <f t="shared" si="2"/>
        <v>5.0999999999999996</v>
      </c>
    </row>
    <row r="75" spans="2:11" x14ac:dyDescent="0.35">
      <c r="B75" s="60" t="s">
        <v>139</v>
      </c>
      <c r="C75" s="61">
        <f>0.5/1000</f>
        <v>5.0000000000000001E-4</v>
      </c>
      <c r="D75" s="61">
        <f>0.5/1000</f>
        <v>5.0000000000000001E-4</v>
      </c>
      <c r="E75" s="61">
        <f>0.38/1000</f>
        <v>3.8000000000000002E-4</v>
      </c>
    </row>
    <row r="76" spans="2:11" x14ac:dyDescent="0.35">
      <c r="B76" s="60" t="s">
        <v>162</v>
      </c>
      <c r="C76" s="61">
        <v>64</v>
      </c>
      <c r="D76" s="61">
        <v>69</v>
      </c>
      <c r="E76" s="61">
        <v>74</v>
      </c>
    </row>
    <row r="77" spans="2:11" x14ac:dyDescent="0.35">
      <c r="B77" s="60" t="s">
        <v>163</v>
      </c>
      <c r="C77" s="61">
        <v>30</v>
      </c>
      <c r="D77" s="61">
        <v>30</v>
      </c>
      <c r="E77" s="61">
        <v>30</v>
      </c>
    </row>
    <row r="78" spans="2:11" x14ac:dyDescent="0.35">
      <c r="B78" s="60" t="s">
        <v>164</v>
      </c>
      <c r="C78" s="62">
        <v>90000</v>
      </c>
      <c r="D78" s="62">
        <v>90000</v>
      </c>
      <c r="E78" s="62">
        <v>150000</v>
      </c>
    </row>
    <row r="79" spans="2:11" x14ac:dyDescent="0.35">
      <c r="B79" s="2" t="s">
        <v>167</v>
      </c>
    </row>
  </sheetData>
  <mergeCells count="13">
    <mergeCell ref="G23:H23"/>
    <mergeCell ref="B70:E70"/>
    <mergeCell ref="B23:E23"/>
    <mergeCell ref="B39:E39"/>
    <mergeCell ref="B28:E28"/>
    <mergeCell ref="B40:E40"/>
    <mergeCell ref="B68:E68"/>
    <mergeCell ref="B50:E50"/>
    <mergeCell ref="B59:E59"/>
    <mergeCell ref="B45:E45"/>
    <mergeCell ref="B24:E24"/>
    <mergeCell ref="B52:E52"/>
    <mergeCell ref="D30:D35"/>
  </mergeCells>
  <phoneticPr fontId="2" type="noConversion"/>
  <hyperlinks>
    <hyperlink ref="C19" r:id="rId1" display="https://www.iea.org/reports/outlook-for-biogas-and-biomethane-prospects-for-organic-growth/sustainable-supply-potential-and-costs" xr:uid="{5B79FCF5-9DD8-4A7F-8CB2-40B8F3E69B46}"/>
    <hyperlink ref="C9" r:id="rId2" xr:uid="{ED6EA196-D0AF-465A-9923-D481CB88BCE7}"/>
    <hyperlink ref="C11" r:id="rId3" location="ermittlung-der-kraftstoffgestehungskosten " xr:uid="{78C959E2-4C42-49F2-A9BB-0C73FFB02C89}"/>
    <hyperlink ref="C14" r:id="rId4" xr:uid="{499B953C-E419-450B-8DE5-0166729F742D}"/>
    <hyperlink ref="C18" r:id="rId5" xr:uid="{7118F1F6-7036-4ECB-895C-464CCBDC9C37}"/>
    <hyperlink ref="C21" r:id="rId6" xr:uid="{2340C8D6-C2C8-4A28-9332-3DFA7E4FB215}"/>
  </hyperlinks>
  <pageMargins left="0.7" right="0.7" top="0.75" bottom="0.75" header="0.3" footer="0.3"/>
  <pageSetup paperSize="9" orientation="portrait"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E8798-C231-41D9-AB07-39859CE7C63B}">
  <dimension ref="A1:L31"/>
  <sheetViews>
    <sheetView zoomScaleNormal="100" workbookViewId="0">
      <selection activeCell="M7" sqref="M7"/>
    </sheetView>
  </sheetViews>
  <sheetFormatPr defaultColWidth="9.1796875" defaultRowHeight="14.5" x14ac:dyDescent="0.35"/>
  <cols>
    <col min="1" max="1" width="25.26953125" style="2" customWidth="1"/>
    <col min="2" max="2" width="41.453125" style="2" customWidth="1"/>
    <col min="3" max="3" width="50.1796875" style="2" customWidth="1"/>
    <col min="4" max="4" width="13.1796875" style="2" customWidth="1"/>
    <col min="5" max="5" width="14.453125" style="2" customWidth="1"/>
    <col min="6" max="9" width="9.1796875" style="2"/>
    <col min="10" max="10" width="12.54296875" style="2" bestFit="1" customWidth="1"/>
    <col min="11" max="16384" width="9.1796875" style="2"/>
  </cols>
  <sheetData>
    <row r="1" spans="1:7" x14ac:dyDescent="0.35">
      <c r="A1" s="2" t="s">
        <v>2</v>
      </c>
      <c r="B1" s="2" t="s">
        <v>367</v>
      </c>
    </row>
    <row r="2" spans="1:7" x14ac:dyDescent="0.35">
      <c r="A2" s="2" t="s">
        <v>58</v>
      </c>
      <c r="B2" s="2" t="s">
        <v>368</v>
      </c>
    </row>
    <row r="3" spans="1:7" x14ac:dyDescent="0.35">
      <c r="A3" s="2" t="s">
        <v>5</v>
      </c>
      <c r="B3" s="2" t="s">
        <v>369</v>
      </c>
    </row>
    <row r="4" spans="1:7" x14ac:dyDescent="0.35">
      <c r="A4" s="2" t="s">
        <v>68</v>
      </c>
      <c r="B4" s="2" t="s">
        <v>109</v>
      </c>
    </row>
    <row r="5" spans="1:7" x14ac:dyDescent="0.35">
      <c r="A5" s="2" t="s">
        <v>61</v>
      </c>
      <c r="B5" s="12" t="s">
        <v>70</v>
      </c>
      <c r="C5" s="2" t="s">
        <v>11</v>
      </c>
    </row>
    <row r="6" spans="1:7" x14ac:dyDescent="0.35">
      <c r="B6" s="20" t="s">
        <v>72</v>
      </c>
    </row>
    <row r="7" spans="1:7" x14ac:dyDescent="0.35">
      <c r="B7" s="21" t="s">
        <v>74</v>
      </c>
    </row>
    <row r="8" spans="1:7" x14ac:dyDescent="0.35">
      <c r="A8" s="2" t="s">
        <v>10</v>
      </c>
      <c r="B8" s="8" t="s">
        <v>11</v>
      </c>
      <c r="C8" s="89" t="s">
        <v>370</v>
      </c>
    </row>
    <row r="9" spans="1:7" x14ac:dyDescent="0.35">
      <c r="B9" s="8" t="s">
        <v>13</v>
      </c>
      <c r="C9" s="22" t="s">
        <v>371</v>
      </c>
      <c r="D9" s="121" t="s">
        <v>372</v>
      </c>
      <c r="E9" s="121"/>
      <c r="F9" s="121"/>
      <c r="G9" s="121"/>
    </row>
    <row r="10" spans="1:7" x14ac:dyDescent="0.35">
      <c r="B10" s="8" t="s">
        <v>15</v>
      </c>
      <c r="C10" s="22" t="s">
        <v>371</v>
      </c>
      <c r="D10" s="121" t="s">
        <v>373</v>
      </c>
      <c r="E10" s="121"/>
      <c r="F10" s="121"/>
      <c r="G10" s="121"/>
    </row>
    <row r="11" spans="1:7" x14ac:dyDescent="0.35">
      <c r="B11" s="8" t="s">
        <v>17</v>
      </c>
      <c r="C11" s="2" t="s">
        <v>2531</v>
      </c>
    </row>
    <row r="12" spans="1:7" x14ac:dyDescent="0.35">
      <c r="B12" s="8" t="s">
        <v>19</v>
      </c>
      <c r="C12" s="208" t="s">
        <v>374</v>
      </c>
    </row>
    <row r="13" spans="1:7" x14ac:dyDescent="0.35">
      <c r="B13" s="8" t="s">
        <v>81</v>
      </c>
      <c r="C13" s="2" t="s">
        <v>375</v>
      </c>
    </row>
    <row r="14" spans="1:7" x14ac:dyDescent="0.35">
      <c r="B14" s="8" t="s">
        <v>75</v>
      </c>
      <c r="C14" s="2" t="s">
        <v>376</v>
      </c>
    </row>
    <row r="15" spans="1:7" s="10" customFormat="1" ht="15" thickBot="1" x14ac:dyDescent="0.4">
      <c r="B15" s="23" t="s">
        <v>118</v>
      </c>
      <c r="C15" s="10" t="s">
        <v>2489</v>
      </c>
    </row>
    <row r="16" spans="1:7" x14ac:dyDescent="0.35">
      <c r="B16" s="8"/>
      <c r="C16" s="89"/>
    </row>
    <row r="17" spans="2:12" ht="15" thickBot="1" x14ac:dyDescent="0.4">
      <c r="B17" s="116" t="s">
        <v>2492</v>
      </c>
      <c r="C17" s="10"/>
    </row>
    <row r="18" spans="2:12" x14ac:dyDescent="0.35">
      <c r="B18" s="2" t="s">
        <v>188</v>
      </c>
      <c r="C18" s="2">
        <v>0.17886299999999999</v>
      </c>
    </row>
    <row r="19" spans="2:12" x14ac:dyDescent="0.35">
      <c r="B19" s="2" t="s">
        <v>190</v>
      </c>
      <c r="C19" s="2">
        <v>1.2E-4</v>
      </c>
    </row>
    <row r="20" spans="2:12" x14ac:dyDescent="0.35">
      <c r="B20" s="2" t="s">
        <v>192</v>
      </c>
      <c r="C20" s="2">
        <v>1.2E-4</v>
      </c>
      <c r="D20" s="90"/>
    </row>
    <row r="21" spans="2:12" x14ac:dyDescent="0.35">
      <c r="B21" s="2" t="s">
        <v>2490</v>
      </c>
      <c r="C21" s="2">
        <v>0</v>
      </c>
      <c r="D21" s="90"/>
    </row>
    <row r="22" spans="2:12" x14ac:dyDescent="0.35">
      <c r="B22" s="2" t="s">
        <v>2491</v>
      </c>
      <c r="C22"/>
      <c r="D22" s="90"/>
    </row>
    <row r="23" spans="2:12" x14ac:dyDescent="0.35">
      <c r="B23"/>
      <c r="C23"/>
      <c r="D23" s="90"/>
      <c r="E23" s="90"/>
      <c r="F23" s="90"/>
      <c r="G23" s="90"/>
      <c r="H23" s="90"/>
      <c r="I23" s="90"/>
      <c r="J23" s="90"/>
      <c r="K23" s="90"/>
      <c r="L23" s="90"/>
    </row>
    <row r="24" spans="2:12" ht="15" thickBot="1" x14ac:dyDescent="0.4">
      <c r="B24" s="116" t="s">
        <v>378</v>
      </c>
      <c r="C24" s="115" t="s">
        <v>379</v>
      </c>
      <c r="D24" s="116" t="s">
        <v>58</v>
      </c>
      <c r="E24" s="116" t="s">
        <v>380</v>
      </c>
      <c r="F24" s="122"/>
      <c r="G24" s="122"/>
      <c r="H24" s="122"/>
      <c r="I24" s="122"/>
      <c r="J24" s="122"/>
      <c r="K24" s="122"/>
      <c r="L24" s="122"/>
    </row>
    <row r="25" spans="2:12" x14ac:dyDescent="0.35">
      <c r="B25" s="2" t="s">
        <v>381</v>
      </c>
      <c r="C25" s="2">
        <f>-181.406194444444/277.78</f>
        <v>-0.65305707554339409</v>
      </c>
      <c r="D25" s="2" t="s">
        <v>382</v>
      </c>
      <c r="E25" s="2" t="s">
        <v>17</v>
      </c>
      <c r="F25" s="90"/>
      <c r="G25" s="90"/>
      <c r="H25" s="90"/>
      <c r="I25" s="90"/>
      <c r="J25" s="90"/>
      <c r="K25" s="90"/>
      <c r="L25" s="90"/>
    </row>
    <row r="26" spans="2:12" x14ac:dyDescent="0.35">
      <c r="B26" s="2" t="s">
        <v>383</v>
      </c>
      <c r="C26" s="2">
        <f>-163.129888888889/277.78</f>
        <v>-0.58726290189678532</v>
      </c>
      <c r="D26" s="2" t="s">
        <v>382</v>
      </c>
      <c r="E26" s="2" t="s">
        <v>19</v>
      </c>
      <c r="F26" s="90"/>
      <c r="G26" s="90"/>
      <c r="H26" s="90"/>
      <c r="I26" s="90"/>
      <c r="J26" s="90"/>
      <c r="K26" s="90"/>
      <c r="L26" s="90"/>
    </row>
    <row r="27" spans="2:12" x14ac:dyDescent="0.35">
      <c r="B27" s="2" t="s">
        <v>131</v>
      </c>
      <c r="C27" s="2">
        <v>0</v>
      </c>
      <c r="D27" s="2" t="s">
        <v>382</v>
      </c>
      <c r="E27" s="2" t="s">
        <v>81</v>
      </c>
      <c r="F27" s="90"/>
      <c r="G27" s="90"/>
      <c r="H27" s="90"/>
      <c r="I27" s="90"/>
      <c r="J27" s="90"/>
      <c r="K27" s="90"/>
      <c r="L27" s="90"/>
    </row>
    <row r="28" spans="2:12" x14ac:dyDescent="0.35">
      <c r="B28" s="2" t="s">
        <v>384</v>
      </c>
      <c r="C28" s="2">
        <v>0</v>
      </c>
      <c r="D28" s="2" t="s">
        <v>382</v>
      </c>
      <c r="E28" s="2" t="s">
        <v>75</v>
      </c>
      <c r="F28" s="90"/>
      <c r="G28" s="90"/>
      <c r="H28" s="90"/>
      <c r="I28" s="90"/>
      <c r="J28" s="90"/>
      <c r="K28" s="90"/>
      <c r="L28" s="90"/>
    </row>
    <row r="29" spans="2:12" x14ac:dyDescent="0.35">
      <c r="B29" s="2" t="s">
        <v>2448</v>
      </c>
      <c r="C29" s="2">
        <v>0</v>
      </c>
      <c r="D29" s="2" t="s">
        <v>382</v>
      </c>
    </row>
    <row r="30" spans="2:12" x14ac:dyDescent="0.35">
      <c r="B30" s="16"/>
      <c r="C30" s="16"/>
    </row>
    <row r="31" spans="2:12" x14ac:dyDescent="0.35">
      <c r="B31" s="2" t="s">
        <v>377</v>
      </c>
    </row>
  </sheetData>
  <hyperlinks>
    <hyperlink ref="C8" r:id="rId1" xr:uid="{AB77D25B-EC83-48F4-A303-F97D66A86AE2}"/>
    <hyperlink ref="C12" r:id="rId2" xr:uid="{CD654C7D-6E1D-4701-A47A-9F90AF636844}"/>
    <hyperlink ref="C9" r:id="rId3" xr:uid="{651B0347-5BA6-451A-9881-7397C4F3EDA2}"/>
    <hyperlink ref="C10" r:id="rId4" xr:uid="{B3119C1F-955A-46EF-B71D-CCB5496F90A0}"/>
  </hyperlinks>
  <pageMargins left="0.7" right="0.7" top="0.75" bottom="0.75" header="0.3" footer="0.3"/>
  <pageSetup paperSize="9"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7D3B914211DA4690539851AF11284A" ma:contentTypeVersion="22" ma:contentTypeDescription="Create a new document." ma:contentTypeScope="" ma:versionID="caea6b9fc4479c77a0d1b30c72023a4a">
  <xsd:schema xmlns:xsd="http://www.w3.org/2001/XMLSchema" xmlns:xs="http://www.w3.org/2001/XMLSchema" xmlns:p="http://schemas.microsoft.com/office/2006/metadata/properties" xmlns:ns2="25b506d0-762b-47aa-adb6-8b80fc2be8cf" xmlns:ns3="14cfccfe-d05c-4ace-ac9c-889a36918eb7" targetNamespace="http://schemas.microsoft.com/office/2006/metadata/properties" ma:root="true" ma:fieldsID="2852e5ce29645d86e292e604cb80ec1b" ns2:_="" ns3:_="">
    <xsd:import namespace="25b506d0-762b-47aa-adb6-8b80fc2be8cf"/>
    <xsd:import namespace="14cfccfe-d05c-4ace-ac9c-889a36918eb7"/>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Version0" minOccurs="0"/>
                <xsd:element ref="ns3:Version_x003a_Version" minOccurs="0"/>
                <xsd:element ref="ns3:Member"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b506d0-762b-47aa-adb6-8b80fc2be8c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element name="TaxCatchAll" ma:index="28" nillable="true" ma:displayName="Taxonomy Catch All Column" ma:hidden="true" ma:list="{3a94f2be-4462-4e83-94ac-4018202ecbfa}" ma:internalName="TaxCatchAll" ma:showField="CatchAllData" ma:web="25b506d0-762b-47aa-adb6-8b80fc2be8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4cfccfe-d05c-4ace-ac9c-889a36918eb7"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Version0" ma:index="22" nillable="true" ma:displayName="Version" ma:list="{727145e8-1f71-402e-9ff5-87f3840ee372}" ma:internalName="Version0" ma:showField="Title">
      <xsd:simpleType>
        <xsd:restriction base="dms:Lookup"/>
      </xsd:simpleType>
    </xsd:element>
    <xsd:element name="Version_x003a_Version" ma:index="23" nillable="true" ma:displayName="Version:Version" ma:list="{727145e8-1f71-402e-9ff5-87f3840ee372}" ma:internalName="Version_x003a_Version" ma:readOnly="true" ma:showField="_UIVersionString" ma:web="25b506d0-762b-47aa-adb6-8b80fc2be8cf">
      <xsd:simpleType>
        <xsd:restriction base="dms:Lookup"/>
      </xsd:simpleType>
    </xsd:element>
    <xsd:element name="Member" ma:index="24" nillable="true" ma:displayName="Member" ma:format="Dropdown" ma:list="UserInfo" ma:SharePointGroup="0" ma:internalName="Memb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25"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3d4702b5-1689-4512-8d10-07ea0931890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5b506d0-762b-47aa-adb6-8b80fc2be8cf" xsi:nil="true"/>
    <lcf76f155ced4ddcb4097134ff3c332f xmlns="14cfccfe-d05c-4ace-ac9c-889a36918eb7">
      <Terms xmlns="http://schemas.microsoft.com/office/infopath/2007/PartnerControls"/>
    </lcf76f155ced4ddcb4097134ff3c332f>
    <SharedWithUsers xmlns="25b506d0-762b-47aa-adb6-8b80fc2be8cf">
      <UserInfo>
        <DisplayName>Javad Keypour</DisplayName>
        <AccountId>109</AccountId>
        <AccountType/>
      </UserInfo>
      <UserInfo>
        <DisplayName>Tayyab Ehsan Butt</DisplayName>
        <AccountId>57</AccountId>
        <AccountType/>
      </UserInfo>
      <UserInfo>
        <DisplayName>Gowtham Muthukumaran</DisplayName>
        <AccountId>73</AccountId>
        <AccountType/>
      </UserInfo>
    </SharedWithUsers>
    <Version0 xmlns="14cfccfe-d05c-4ace-ac9c-889a36918eb7" xsi:nil="true"/>
    <Member xmlns="14cfccfe-d05c-4ace-ac9c-889a36918eb7">
      <UserInfo>
        <DisplayName/>
        <AccountId xsi:nil="true"/>
        <AccountType/>
      </UserInfo>
    </Member>
  </documentManagement>
</p:properties>
</file>

<file path=customXml/itemProps1.xml><?xml version="1.0" encoding="utf-8"?>
<ds:datastoreItem xmlns:ds="http://schemas.openxmlformats.org/officeDocument/2006/customXml" ds:itemID="{654535A5-4224-439F-8930-5BFC901241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b506d0-762b-47aa-adb6-8b80fc2be8cf"/>
    <ds:schemaRef ds:uri="14cfccfe-d05c-4ace-ac9c-889a36918e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1A2DBA-AC9C-45CC-96F2-9AB0B005EE73}">
  <ds:schemaRefs>
    <ds:schemaRef ds:uri="http://schemas.microsoft.com/sharepoint/v3/contenttype/forms"/>
  </ds:schemaRefs>
</ds:datastoreItem>
</file>

<file path=customXml/itemProps3.xml><?xml version="1.0" encoding="utf-8"?>
<ds:datastoreItem xmlns:ds="http://schemas.openxmlformats.org/officeDocument/2006/customXml" ds:itemID="{9C1106C9-B487-4095-A240-DA662295930B}">
  <ds:schemaRefs>
    <ds:schemaRef ds:uri="e08fa773-5d6d-4244-aabf-7f96723cba25"/>
    <ds:schemaRef ds:uri="http://schemas.microsoft.com/office/2006/documentManagement/types"/>
    <ds:schemaRef ds:uri="http://schemas.openxmlformats.org/package/2006/metadata/core-properties"/>
    <ds:schemaRef ds:uri="http://purl.org/dc/dcmitype/"/>
    <ds:schemaRef ds:uri="http://purl.org/dc/elements/1.1/"/>
    <ds:schemaRef ds:uri="f8eea61b-0d45-4c25-8488-2b3e0f09d2c9"/>
    <ds:schemaRef ds:uri="http://www.w3.org/XML/1998/namespace"/>
    <ds:schemaRef ds:uri="http://schemas.microsoft.com/office/infopath/2007/PartnerControls"/>
    <ds:schemaRef ds:uri="http://schemas.microsoft.com/office/2006/metadata/properties"/>
    <ds:schemaRef ds:uri="http://purl.org/dc/terms/"/>
    <ds:schemaRef ds:uri="25b506d0-762b-47aa-adb6-8b80fc2be8cf"/>
    <ds:schemaRef ds:uri="14cfccfe-d05c-4ace-ac9c-889a36918eb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17</vt:i4>
      </vt:variant>
      <vt:variant>
        <vt:lpstr>Nimega vahemikud</vt:lpstr>
      </vt:variant>
      <vt:variant>
        <vt:i4>4</vt:i4>
      </vt:variant>
    </vt:vector>
  </HeadingPairs>
  <TitlesOfParts>
    <vt:vector size="21" baseType="lpstr">
      <vt:lpstr>Cover</vt:lpstr>
      <vt:lpstr>Demography &amp; Economy_1</vt:lpstr>
      <vt:lpstr>Demography &amp; Economy_2</vt:lpstr>
      <vt:lpstr>Gas Consumption </vt:lpstr>
      <vt:lpstr>Sub-Annual Gas consump. Estonia</vt:lpstr>
      <vt:lpstr>Consmued gas mix</vt:lpstr>
      <vt:lpstr>Gas Supply_A</vt:lpstr>
      <vt:lpstr>Gas Supply_B</vt:lpstr>
      <vt:lpstr>Emissions</vt:lpstr>
      <vt:lpstr>Gas Transport</vt:lpstr>
      <vt:lpstr>Gas Supply_C</vt:lpstr>
      <vt:lpstr>Gas Storage</vt:lpstr>
      <vt:lpstr>EU ETS price</vt:lpstr>
      <vt:lpstr>Fuel Characteristics_A</vt:lpstr>
      <vt:lpstr>Biogas feedstocks &amp; CO2 sources</vt:lpstr>
      <vt:lpstr>NG price projections</vt:lpstr>
      <vt:lpstr>Ren. electricity price data</vt:lpstr>
      <vt:lpstr>'NG price projections'!_ftn1</vt:lpstr>
      <vt:lpstr>'NG price projections'!_ftn2</vt:lpstr>
      <vt:lpstr>'Ren. electricity price data'!_ftnref1</vt:lpstr>
      <vt:lpstr>'Gas Supply_B'!_Ref103380800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Tayyab Ehsan</dc:creator>
  <cp:keywords/>
  <dc:description/>
  <cp:lastModifiedBy>Kristjan Lepp</cp:lastModifiedBy>
  <cp:revision/>
  <dcterms:created xsi:type="dcterms:W3CDTF">2022-05-25T13:04:16Z</dcterms:created>
  <dcterms:modified xsi:type="dcterms:W3CDTF">2023-12-01T10:35:23Z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0x010100887D3B914211DA4690539851AF11284A</vt:lpwstr>
  </property>
  <property fmtid="{D5CDD505-2E9C-101B-9397-08002B2CF9AE}" pid="3" name="MediaServiceImageTags">
    <vt:lpwstr/>
  </property>
</Properties>
</file>