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4.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pivotTables/pivotTable1.xml" ContentType="application/vnd.openxmlformats-officedocument.spreadsheetml.pivotTable+xml"/>
  <Override PartName="/xl/drawings/drawing5.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pivotTables/pivotTable2.xml" ContentType="application/vnd.openxmlformats-officedocument.spreadsheetml.pivotTable+xml"/>
  <Override PartName="/xl/drawings/drawing6.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theme/themeOverride1.xml" ContentType="application/vnd.openxmlformats-officedocument.themeOverride+xml"/>
  <Override PartName="/xl/pivotTables/pivotTable3.xml" ContentType="application/vnd.openxmlformats-officedocument.spreadsheetml.pivotTable+xml"/>
  <Override PartName="/xl/drawings/drawing7.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theme/themeOverride2.xml" ContentType="application/vnd.openxmlformats-officedocument.themeOverride+xml"/>
  <Override PartName="/xl/tables/table1.xml" ContentType="application/vnd.openxmlformats-officedocument.spreadsheetml.table+xml"/>
  <Override PartName="/xl/drawings/drawing8.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9.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10.xml" ContentType="application/vnd.openxmlformats-officedocument.drawing+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https://trinomics.sharepoint.com/Ong/TEC8332EU REFORM - Gas decarbonisation pathways for Estonia/Implementation (Shared)/Deliverable 8 - Final report/Project material and documents/"/>
    </mc:Choice>
  </mc:AlternateContent>
  <xr:revisionPtr revIDLastSave="69" documentId="13_ncr:1_{3D50FD99-2440-4CF5-B269-D40C89875670}" xr6:coauthVersionLast="47" xr6:coauthVersionMax="47" xr10:uidLastSave="{55E80AED-55E6-4912-B6BA-2325A8E95343}"/>
  <bookViews>
    <workbookView xWindow="-120" yWindow="-120" windowWidth="29040" windowHeight="15720" tabRatio="574" firstSheet="7" activeTab="9" xr2:uid="{02D52C5B-AB85-4C82-B26C-CC900B1233A0}"/>
  </bookViews>
  <sheets>
    <sheet name="Cover" sheetId="22" r:id="rId1"/>
    <sheet name="Gas supply" sheetId="1" r:id="rId2"/>
    <sheet name="Gas demand" sheetId="12" state="hidden" r:id="rId3"/>
    <sheet name="Electricity requirement" sheetId="17" r:id="rId4"/>
    <sheet name="Installed Capacities" sheetId="10" r:id="rId5"/>
    <sheet name="Energy system costs" sheetId="3" r:id="rId6"/>
    <sheet name="Levelised costs of production" sheetId="19" r:id="rId7"/>
    <sheet name="Across scenarios CAPEX-OPEX" sheetId="25" r:id="rId8"/>
    <sheet name="Across scenarios - CAPEX (EE)" sheetId="27" r:id="rId9"/>
    <sheet name="Across scenarios - CAPEX" sheetId="26" r:id="rId10"/>
    <sheet name="Discounted CAPEX+OPEX" sheetId="24" r:id="rId11"/>
    <sheet name="UGS char._dischar._st. levels" sheetId="20" r:id="rId12"/>
    <sheet name="Charging discharging" sheetId="5" state="hidden" r:id="rId13"/>
    <sheet name="Gas flow" sheetId="11" r:id="rId14"/>
    <sheet name="Hydrogen storage" sheetId="21" r:id="rId15"/>
    <sheet name="Emission.Production" sheetId="7" state="hidden" r:id="rId16"/>
    <sheet name="Emission.Consumption" sheetId="8" state="hidden" r:id="rId17"/>
    <sheet name="Total emissions" sheetId="9" r:id="rId18"/>
  </sheets>
  <calcPr calcId="191028"/>
  <pivotCaches>
    <pivotCache cacheId="0" r:id="rId1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25" l="1"/>
  <c r="F19" i="25"/>
  <c r="F18" i="25"/>
  <c r="F17" i="25"/>
  <c r="E17" i="25"/>
  <c r="F16" i="25"/>
  <c r="F15" i="25"/>
  <c r="F14" i="25"/>
  <c r="F13" i="25"/>
  <c r="E13" i="25"/>
  <c r="F12" i="25"/>
  <c r="F11" i="25"/>
  <c r="F10" i="25"/>
  <c r="F9" i="25"/>
  <c r="E9" i="25"/>
  <c r="F8" i="25"/>
  <c r="F7" i="25"/>
  <c r="F6" i="25"/>
  <c r="F5" i="25"/>
  <c r="G5302" i="24"/>
  <c r="G5301" i="24"/>
  <c r="G5300" i="24"/>
  <c r="G5299" i="24"/>
  <c r="G5298" i="24"/>
  <c r="G5297" i="24"/>
  <c r="G5296" i="24"/>
  <c r="G5295" i="24"/>
  <c r="G5294" i="24"/>
  <c r="G5293" i="24"/>
  <c r="G5292" i="24"/>
  <c r="G5291" i="24"/>
  <c r="G5290" i="24"/>
  <c r="G5289" i="24"/>
  <c r="G5288" i="24"/>
  <c r="G5287" i="24"/>
  <c r="G5286" i="24"/>
  <c r="G5285" i="24"/>
  <c r="G5284" i="24"/>
  <c r="G5283" i="24"/>
  <c r="G5282" i="24"/>
  <c r="G5281" i="24"/>
  <c r="G5280" i="24"/>
  <c r="G5279" i="24"/>
  <c r="G5278" i="24"/>
  <c r="G5277" i="24"/>
  <c r="G5276" i="24"/>
  <c r="G5275" i="24"/>
  <c r="G5274" i="24"/>
  <c r="G5273" i="24"/>
  <c r="G5272" i="24"/>
  <c r="G5271" i="24"/>
  <c r="G5270" i="24"/>
  <c r="G5269" i="24"/>
  <c r="G5268" i="24"/>
  <c r="G5267" i="24"/>
  <c r="G5266" i="24"/>
  <c r="G5265" i="24"/>
  <c r="G5264" i="24"/>
  <c r="G5263" i="24"/>
  <c r="G5262" i="24"/>
  <c r="G5261" i="24"/>
  <c r="G5260" i="24"/>
  <c r="G5259" i="24"/>
  <c r="G5258" i="24"/>
  <c r="G5257" i="24"/>
  <c r="G5256" i="24"/>
  <c r="G5255" i="24"/>
  <c r="G5254" i="24"/>
  <c r="G5253" i="24"/>
  <c r="G5252" i="24"/>
  <c r="G5251" i="24"/>
  <c r="G5250" i="24"/>
  <c r="G5249" i="24"/>
  <c r="G5248" i="24"/>
  <c r="G5247" i="24"/>
  <c r="G5246" i="24"/>
  <c r="G5245" i="24"/>
  <c r="G5244" i="24"/>
  <c r="G5243" i="24"/>
  <c r="G5242" i="24"/>
  <c r="G5241" i="24"/>
  <c r="G5240" i="24"/>
  <c r="G5239" i="24"/>
  <c r="G5238" i="24"/>
  <c r="G5237" i="24"/>
  <c r="G5236" i="24"/>
  <c r="G5235" i="24"/>
  <c r="G5234" i="24"/>
  <c r="G5233" i="24"/>
  <c r="G5232" i="24"/>
  <c r="G5231" i="24"/>
  <c r="G5230" i="24"/>
  <c r="G5229" i="24"/>
  <c r="G5228" i="24"/>
  <c r="G5227" i="24"/>
  <c r="G5226" i="24"/>
  <c r="G5225" i="24"/>
  <c r="G5224" i="24"/>
  <c r="G5223" i="24"/>
  <c r="G5222" i="24"/>
  <c r="G5221" i="24"/>
  <c r="G5220" i="24"/>
  <c r="G5219" i="24"/>
  <c r="G5218" i="24"/>
  <c r="G5217" i="24"/>
  <c r="G5216" i="24"/>
  <c r="G5215" i="24"/>
  <c r="G5214" i="24"/>
  <c r="G5213" i="24"/>
  <c r="G5212" i="24"/>
  <c r="G5211" i="24"/>
  <c r="G5210" i="24"/>
  <c r="G5209" i="24"/>
  <c r="G5208" i="24"/>
  <c r="G5207" i="24"/>
  <c r="G5206" i="24"/>
  <c r="G5205" i="24"/>
  <c r="G5204" i="24"/>
  <c r="G5203" i="24"/>
  <c r="G5202" i="24"/>
  <c r="G5201" i="24"/>
  <c r="G5200" i="24"/>
  <c r="G5199" i="24"/>
  <c r="G5198" i="24"/>
  <c r="G5197" i="24"/>
  <c r="G5196" i="24"/>
  <c r="G5195" i="24"/>
  <c r="G5194" i="24"/>
  <c r="G5193" i="24"/>
  <c r="G5192" i="24"/>
  <c r="G5191" i="24"/>
  <c r="G5190" i="24"/>
  <c r="G5189" i="24"/>
  <c r="G5188" i="24"/>
  <c r="G5187" i="24"/>
  <c r="G5186" i="24"/>
  <c r="G5185" i="24"/>
  <c r="G5184" i="24"/>
  <c r="G5183" i="24"/>
  <c r="G5182" i="24"/>
  <c r="G5181" i="24"/>
  <c r="G5180" i="24"/>
  <c r="G5179" i="24"/>
  <c r="G5178" i="24"/>
  <c r="G5177" i="24"/>
  <c r="G5176" i="24"/>
  <c r="G5175" i="24"/>
  <c r="G5174" i="24"/>
  <c r="G5173" i="24"/>
  <c r="G5172" i="24"/>
  <c r="G5171" i="24"/>
  <c r="G5170" i="24"/>
  <c r="G5169" i="24"/>
  <c r="G5168" i="24"/>
  <c r="G5167" i="24"/>
  <c r="G5166" i="24"/>
  <c r="G5165" i="24"/>
  <c r="G5164" i="24"/>
  <c r="G5163" i="24"/>
  <c r="G5162" i="24"/>
  <c r="G5161" i="24"/>
  <c r="G5160" i="24"/>
  <c r="G5159" i="24"/>
  <c r="G5158" i="24"/>
  <c r="G5157" i="24"/>
  <c r="G5156" i="24"/>
  <c r="G5155" i="24"/>
  <c r="G5154" i="24"/>
  <c r="G5153" i="24"/>
  <c r="G5152" i="24"/>
  <c r="G5151" i="24"/>
  <c r="G5150" i="24"/>
  <c r="G5149" i="24"/>
  <c r="G5148" i="24"/>
  <c r="G5147" i="24"/>
  <c r="G5146" i="24"/>
  <c r="G5145" i="24"/>
  <c r="G5144" i="24"/>
  <c r="G5143" i="24"/>
  <c r="G5142" i="24"/>
  <c r="G5141" i="24"/>
  <c r="G5140" i="24"/>
  <c r="G5139" i="24"/>
  <c r="G5138" i="24"/>
  <c r="G5137" i="24"/>
  <c r="G5136" i="24"/>
  <c r="G5135" i="24"/>
  <c r="G5134" i="24"/>
  <c r="G5133" i="24"/>
  <c r="G5132" i="24"/>
  <c r="G5131" i="24"/>
  <c r="G5130" i="24"/>
  <c r="G5129" i="24"/>
  <c r="G5128" i="24"/>
  <c r="G5127" i="24"/>
  <c r="G5126" i="24"/>
  <c r="G5125" i="24"/>
  <c r="G5124" i="24"/>
  <c r="G5123" i="24"/>
  <c r="G5122" i="24"/>
  <c r="G5121" i="24"/>
  <c r="G5120" i="24"/>
  <c r="G5119" i="24"/>
  <c r="G5118" i="24"/>
  <c r="G5117" i="24"/>
  <c r="G5116" i="24"/>
  <c r="G5115" i="24"/>
  <c r="G5114" i="24"/>
  <c r="G5113" i="24"/>
  <c r="G5112" i="24"/>
  <c r="G5111" i="24"/>
  <c r="G5110" i="24"/>
  <c r="G5109" i="24"/>
  <c r="G5108" i="24"/>
  <c r="G5107" i="24"/>
  <c r="G5106" i="24"/>
  <c r="G5105" i="24"/>
  <c r="G5104" i="24"/>
  <c r="G5103" i="24"/>
  <c r="G5102" i="24"/>
  <c r="G5101" i="24"/>
  <c r="G5100" i="24"/>
  <c r="G5099" i="24"/>
  <c r="G5098" i="24"/>
  <c r="G5097" i="24"/>
  <c r="G5096" i="24"/>
  <c r="G5095" i="24"/>
  <c r="G5094" i="24"/>
  <c r="G5093" i="24"/>
  <c r="G5092" i="24"/>
  <c r="G5091" i="24"/>
  <c r="G5090" i="24"/>
  <c r="G5089" i="24"/>
  <c r="G5088" i="24"/>
  <c r="G5087" i="24"/>
  <c r="G5086" i="24"/>
  <c r="G5085" i="24"/>
  <c r="G5084" i="24"/>
  <c r="G5083" i="24"/>
  <c r="G5082" i="24"/>
  <c r="G5081" i="24"/>
  <c r="G5080" i="24"/>
  <c r="G5079" i="24"/>
  <c r="G5078" i="24"/>
  <c r="G5077" i="24"/>
  <c r="G5076" i="24"/>
  <c r="G5075" i="24"/>
  <c r="G5074" i="24"/>
  <c r="G5073" i="24"/>
  <c r="G5072" i="24"/>
  <c r="G5071" i="24"/>
  <c r="G5070" i="24"/>
  <c r="G5069" i="24"/>
  <c r="G5068" i="24"/>
  <c r="G5067" i="24"/>
  <c r="G5066" i="24"/>
  <c r="G5065" i="24"/>
  <c r="G5064" i="24"/>
  <c r="G5063" i="24"/>
  <c r="G5062" i="24"/>
  <c r="G5061" i="24"/>
  <c r="G5060" i="24"/>
  <c r="G5059" i="24"/>
  <c r="G5058" i="24"/>
  <c r="G5057" i="24"/>
  <c r="G5056" i="24"/>
  <c r="G5055" i="24"/>
  <c r="G5054" i="24"/>
  <c r="G5053" i="24"/>
  <c r="G5052" i="24"/>
  <c r="G5051" i="24"/>
  <c r="G5050" i="24"/>
  <c r="G5049" i="24"/>
  <c r="G5048" i="24"/>
  <c r="G5047" i="24"/>
  <c r="G5046" i="24"/>
  <c r="G5045" i="24"/>
  <c r="G5044" i="24"/>
  <c r="G5043" i="24"/>
  <c r="G5042" i="24"/>
  <c r="G5041" i="24"/>
  <c r="G5040" i="24"/>
  <c r="G5039" i="24"/>
  <c r="G5038" i="24"/>
  <c r="G5037" i="24"/>
  <c r="G5036" i="24"/>
  <c r="G5035" i="24"/>
  <c r="G5034" i="24"/>
  <c r="G5033" i="24"/>
  <c r="G5032" i="24"/>
  <c r="G5031" i="24"/>
  <c r="G5030" i="24"/>
  <c r="G5029" i="24"/>
  <c r="G5028" i="24"/>
  <c r="G5027" i="24"/>
  <c r="G5026" i="24"/>
  <c r="G5025" i="24"/>
  <c r="G5024" i="24"/>
  <c r="G5023" i="24"/>
  <c r="G5022" i="24"/>
  <c r="G5021" i="24"/>
  <c r="G5020" i="24"/>
  <c r="G5019" i="24"/>
  <c r="G5018" i="24"/>
  <c r="G5017" i="24"/>
  <c r="G5016" i="24"/>
  <c r="G5015" i="24"/>
  <c r="G5014" i="24"/>
  <c r="G5013" i="24"/>
  <c r="G5012" i="24"/>
  <c r="G5011" i="24"/>
  <c r="G5010" i="24"/>
  <c r="G5009" i="24"/>
  <c r="G5008" i="24"/>
  <c r="G5007" i="24"/>
  <c r="G5006" i="24"/>
  <c r="G5005" i="24"/>
  <c r="G5004" i="24"/>
  <c r="G5003" i="24"/>
  <c r="G5002" i="24"/>
  <c r="G5001" i="24"/>
  <c r="G5000" i="24"/>
  <c r="G4999" i="24"/>
  <c r="G4998" i="24"/>
  <c r="G4997" i="24"/>
  <c r="G4996" i="24"/>
  <c r="G4995" i="24"/>
  <c r="G4994" i="24"/>
  <c r="G4993" i="24"/>
  <c r="G4992" i="24"/>
  <c r="G4991" i="24"/>
  <c r="G4990" i="24"/>
  <c r="G4989" i="24"/>
  <c r="G4988" i="24"/>
  <c r="G4987" i="24"/>
  <c r="G4986" i="24"/>
  <c r="G4985" i="24"/>
  <c r="G4984" i="24"/>
  <c r="G4983" i="24"/>
  <c r="G4982" i="24"/>
  <c r="G4981" i="24"/>
  <c r="G4980" i="24"/>
  <c r="G4979" i="24"/>
  <c r="G4978" i="24"/>
  <c r="G4977" i="24"/>
  <c r="G4976" i="24"/>
  <c r="G4975" i="24"/>
  <c r="G4974" i="24"/>
  <c r="G4973" i="24"/>
  <c r="G4972" i="24"/>
  <c r="G4971" i="24"/>
  <c r="G4970" i="24"/>
  <c r="G4969" i="24"/>
  <c r="G4968" i="24"/>
  <c r="G4967" i="24"/>
  <c r="G4966" i="24"/>
  <c r="G4965" i="24"/>
  <c r="G4964" i="24"/>
  <c r="G4963" i="24"/>
  <c r="G4962" i="24"/>
  <c r="G4961" i="24"/>
  <c r="G4960" i="24"/>
  <c r="G4959" i="24"/>
  <c r="G4958" i="24"/>
  <c r="G4957" i="24"/>
  <c r="G4956" i="24"/>
  <c r="G4955" i="24"/>
  <c r="G4954" i="24"/>
  <c r="G4953" i="24"/>
  <c r="G4952" i="24"/>
  <c r="G4951" i="24"/>
  <c r="G4950" i="24"/>
  <c r="G4949" i="24"/>
  <c r="G4948" i="24"/>
  <c r="G4947" i="24"/>
  <c r="G4946" i="24"/>
  <c r="G4945" i="24"/>
  <c r="G4944" i="24"/>
  <c r="G4943" i="24"/>
  <c r="G4942" i="24"/>
  <c r="G4941" i="24"/>
  <c r="G4940" i="24"/>
  <c r="G4939" i="24"/>
  <c r="G4938" i="24"/>
  <c r="G4937" i="24"/>
  <c r="G4936" i="24"/>
  <c r="G4935" i="24"/>
  <c r="G4934" i="24"/>
  <c r="G4933" i="24"/>
  <c r="G4932" i="24"/>
  <c r="G4931" i="24"/>
  <c r="G4930" i="24"/>
  <c r="G4929" i="24"/>
  <c r="G4928" i="24"/>
  <c r="G4927" i="24"/>
  <c r="G4926" i="24"/>
  <c r="G4925" i="24"/>
  <c r="G4924" i="24"/>
  <c r="G4923" i="24"/>
  <c r="G4922" i="24"/>
  <c r="G4921" i="24"/>
  <c r="G4920" i="24"/>
  <c r="G4919" i="24"/>
  <c r="G4918" i="24"/>
  <c r="G4917" i="24"/>
  <c r="G4916" i="24"/>
  <c r="G4915" i="24"/>
  <c r="G4914" i="24"/>
  <c r="G4913" i="24"/>
  <c r="G4912" i="24"/>
  <c r="G4911" i="24"/>
  <c r="G4910" i="24"/>
  <c r="G4909" i="24"/>
  <c r="G4908" i="24"/>
  <c r="G4907" i="24"/>
  <c r="G4906" i="24"/>
  <c r="G4905" i="24"/>
  <c r="G4904" i="24"/>
  <c r="G4903" i="24"/>
  <c r="G4902" i="24"/>
  <c r="G4901" i="24"/>
  <c r="G4900" i="24"/>
  <c r="G4899" i="24"/>
  <c r="G4898" i="24"/>
  <c r="G4897" i="24"/>
  <c r="G4896" i="24"/>
  <c r="G4895" i="24"/>
  <c r="G4894" i="24"/>
  <c r="G4893" i="24"/>
  <c r="G4892" i="24"/>
  <c r="G4891" i="24"/>
  <c r="G4890" i="24"/>
  <c r="G4889" i="24"/>
  <c r="G4888" i="24"/>
  <c r="G4887" i="24"/>
  <c r="G4886" i="24"/>
  <c r="G4885" i="24"/>
  <c r="G4884" i="24"/>
  <c r="G4883" i="24"/>
  <c r="G4882" i="24"/>
  <c r="G4881" i="24"/>
  <c r="G4880" i="24"/>
  <c r="G4879" i="24"/>
  <c r="G4878" i="24"/>
  <c r="G4877" i="24"/>
  <c r="G4876" i="24"/>
  <c r="G4875" i="24"/>
  <c r="G4874" i="24"/>
  <c r="G4873" i="24"/>
  <c r="G4872" i="24"/>
  <c r="G4871" i="24"/>
  <c r="G4870" i="24"/>
  <c r="G4869" i="24"/>
  <c r="G4868" i="24"/>
  <c r="G4867" i="24"/>
  <c r="G4866" i="24"/>
  <c r="G4865" i="24"/>
  <c r="G4864" i="24"/>
  <c r="G4863" i="24"/>
  <c r="G4862" i="24"/>
  <c r="G4861" i="24"/>
  <c r="G4860" i="24"/>
  <c r="G4859" i="24"/>
  <c r="G4858" i="24"/>
  <c r="G4857" i="24"/>
  <c r="G4856" i="24"/>
  <c r="G4855" i="24"/>
  <c r="G4854" i="24"/>
  <c r="G4853" i="24"/>
  <c r="G4852" i="24"/>
  <c r="G4851" i="24"/>
  <c r="G4850" i="24"/>
  <c r="G4849" i="24"/>
  <c r="G4848" i="24"/>
  <c r="G4847" i="24"/>
  <c r="G4846" i="24"/>
  <c r="G4845" i="24"/>
  <c r="G4844" i="24"/>
  <c r="G4843" i="24"/>
  <c r="G4842" i="24"/>
  <c r="G4841" i="24"/>
  <c r="G4840" i="24"/>
  <c r="G4839" i="24"/>
  <c r="G4838" i="24"/>
  <c r="G4837" i="24"/>
  <c r="G4836" i="24"/>
  <c r="G4835" i="24"/>
  <c r="G4834" i="24"/>
  <c r="G4833" i="24"/>
  <c r="G4832" i="24"/>
  <c r="G4831" i="24"/>
  <c r="G4830" i="24"/>
  <c r="G4829" i="24"/>
  <c r="G4828" i="24"/>
  <c r="G4827" i="24"/>
  <c r="G4826" i="24"/>
  <c r="G4825" i="24"/>
  <c r="G4824" i="24"/>
  <c r="G4823" i="24"/>
  <c r="G4822" i="24"/>
  <c r="G4821" i="24"/>
  <c r="G4820" i="24"/>
  <c r="G4819" i="24"/>
  <c r="G4818" i="24"/>
  <c r="G4817" i="24"/>
  <c r="G4816" i="24"/>
  <c r="G4815" i="24"/>
  <c r="G4814" i="24"/>
  <c r="G4813" i="24"/>
  <c r="G4812" i="24"/>
  <c r="G4811" i="24"/>
  <c r="G4810" i="24"/>
  <c r="G4809" i="24"/>
  <c r="G4808" i="24"/>
  <c r="G4807" i="24"/>
  <c r="G4806" i="24"/>
  <c r="G4805" i="24"/>
  <c r="G4804" i="24"/>
  <c r="G4803" i="24"/>
  <c r="G4802" i="24"/>
  <c r="G4801" i="24"/>
  <c r="G4800" i="24"/>
  <c r="G4799" i="24"/>
  <c r="G4798" i="24"/>
  <c r="G4797" i="24"/>
  <c r="G4796" i="24"/>
  <c r="G4795" i="24"/>
  <c r="G4794" i="24"/>
  <c r="G4793" i="24"/>
  <c r="G4792" i="24"/>
  <c r="G4791" i="24"/>
  <c r="G4790" i="24"/>
  <c r="G4789" i="24"/>
  <c r="G4788" i="24"/>
  <c r="G4787" i="24"/>
  <c r="G4786" i="24"/>
  <c r="G4785" i="24"/>
  <c r="G4784" i="24"/>
  <c r="G4783" i="24"/>
  <c r="G4782" i="24"/>
  <c r="G4781" i="24"/>
  <c r="G4780" i="24"/>
  <c r="G4779" i="24"/>
  <c r="G4778" i="24"/>
  <c r="G4777" i="24"/>
  <c r="G4776" i="24"/>
  <c r="G4775" i="24"/>
  <c r="G4774" i="24"/>
  <c r="G4773" i="24"/>
  <c r="G4772" i="24"/>
  <c r="G4771" i="24"/>
  <c r="G4770" i="24"/>
  <c r="G4769" i="24"/>
  <c r="G4768" i="24"/>
  <c r="G4767" i="24"/>
  <c r="G4766" i="24"/>
  <c r="G4765" i="24"/>
  <c r="G4764" i="24"/>
  <c r="G4763" i="24"/>
  <c r="G4762" i="24"/>
  <c r="G4761" i="24"/>
  <c r="G4760" i="24"/>
  <c r="G4759" i="24"/>
  <c r="G4758" i="24"/>
  <c r="G4757" i="24"/>
  <c r="G4756" i="24"/>
  <c r="G4755" i="24"/>
  <c r="G4754" i="24"/>
  <c r="G4753" i="24"/>
  <c r="G4752" i="24"/>
  <c r="G4751" i="24"/>
  <c r="G4750" i="24"/>
  <c r="G4749" i="24"/>
  <c r="G4748" i="24"/>
  <c r="G4747" i="24"/>
  <c r="G4746" i="24"/>
  <c r="G4745" i="24"/>
  <c r="G4744" i="24"/>
  <c r="G4743" i="24"/>
  <c r="G4742" i="24"/>
  <c r="G4741" i="24"/>
  <c r="G4740" i="24"/>
  <c r="G4739" i="24"/>
  <c r="G4738" i="24"/>
  <c r="G4737" i="24"/>
  <c r="G4736" i="24"/>
  <c r="G4735" i="24"/>
  <c r="G4734" i="24"/>
  <c r="G4733" i="24"/>
  <c r="G4732" i="24"/>
  <c r="G4731" i="24"/>
  <c r="G4730" i="24"/>
  <c r="G4729" i="24"/>
  <c r="G4728" i="24"/>
  <c r="G4727" i="24"/>
  <c r="G4726" i="24"/>
  <c r="G4725" i="24"/>
  <c r="G4724" i="24"/>
  <c r="G4723" i="24"/>
  <c r="G4722" i="24"/>
  <c r="G4721" i="24"/>
  <c r="G4720" i="24"/>
  <c r="G4719" i="24"/>
  <c r="G4718" i="24"/>
  <c r="G4717" i="24"/>
  <c r="G4716" i="24"/>
  <c r="G4715" i="24"/>
  <c r="G4714" i="24"/>
  <c r="G4713" i="24"/>
  <c r="G4712" i="24"/>
  <c r="G4711" i="24"/>
  <c r="G4710" i="24"/>
  <c r="G4709" i="24"/>
  <c r="G4708" i="24"/>
  <c r="G4707" i="24"/>
  <c r="G4706" i="24"/>
  <c r="G4705" i="24"/>
  <c r="G4704" i="24"/>
  <c r="G4703" i="24"/>
  <c r="G4702" i="24"/>
  <c r="G4701" i="24"/>
  <c r="G4700" i="24"/>
  <c r="G4699" i="24"/>
  <c r="G4698" i="24"/>
  <c r="G4697" i="24"/>
  <c r="G4696" i="24"/>
  <c r="G4695" i="24"/>
  <c r="G4694" i="24"/>
  <c r="G4693" i="24"/>
  <c r="G4692" i="24"/>
  <c r="G4691" i="24"/>
  <c r="G4690" i="24"/>
  <c r="G4689" i="24"/>
  <c r="G4688" i="24"/>
  <c r="G4687" i="24"/>
  <c r="G4686" i="24"/>
  <c r="G4685" i="24"/>
  <c r="G4684" i="24"/>
  <c r="G4683" i="24"/>
  <c r="G4682" i="24"/>
  <c r="G4681" i="24"/>
  <c r="G4680" i="24"/>
  <c r="G4679" i="24"/>
  <c r="G4678" i="24"/>
  <c r="G4677" i="24"/>
  <c r="G4676" i="24"/>
  <c r="G4675" i="24"/>
  <c r="G4674" i="24"/>
  <c r="G4673" i="24"/>
  <c r="G4672" i="24"/>
  <c r="G4671" i="24"/>
  <c r="G4670" i="24"/>
  <c r="G4669" i="24"/>
  <c r="G4668" i="24"/>
  <c r="G4667" i="24"/>
  <c r="G4666" i="24"/>
  <c r="G4665" i="24"/>
  <c r="G4664" i="24"/>
  <c r="G4663" i="24"/>
  <c r="G4662" i="24"/>
  <c r="G4661" i="24"/>
  <c r="G4660" i="24"/>
  <c r="G4659" i="24"/>
  <c r="G4658" i="24"/>
  <c r="G4657" i="24"/>
  <c r="G4656" i="24"/>
  <c r="G4655" i="24"/>
  <c r="G4654" i="24"/>
  <c r="G4653" i="24"/>
  <c r="G4652" i="24"/>
  <c r="G4651" i="24"/>
  <c r="G4650" i="24"/>
  <c r="G4649" i="24"/>
  <c r="G4648" i="24"/>
  <c r="G4647" i="24"/>
  <c r="G4646" i="24"/>
  <c r="G4645" i="24"/>
  <c r="G4644" i="24"/>
  <c r="G4643" i="24"/>
  <c r="G4642" i="24"/>
  <c r="G4641" i="24"/>
  <c r="G4640" i="24"/>
  <c r="G4639" i="24"/>
  <c r="G4638" i="24"/>
  <c r="G4637" i="24"/>
  <c r="G4636" i="24"/>
  <c r="G4635" i="24"/>
  <c r="G4634" i="24"/>
  <c r="G4633" i="24"/>
  <c r="G4632" i="24"/>
  <c r="G4631" i="24"/>
  <c r="G4630" i="24"/>
  <c r="G4629" i="24"/>
  <c r="G4628" i="24"/>
  <c r="G4627" i="24"/>
  <c r="G4626" i="24"/>
  <c r="G4625" i="24"/>
  <c r="G4624" i="24"/>
  <c r="G4623" i="24"/>
  <c r="G4622" i="24"/>
  <c r="G4621" i="24"/>
  <c r="G4620" i="24"/>
  <c r="G4619" i="24"/>
  <c r="G4618" i="24"/>
  <c r="G4617" i="24"/>
  <c r="G4616" i="24"/>
  <c r="G4615" i="24"/>
  <c r="G4614" i="24"/>
  <c r="G4613" i="24"/>
  <c r="G4612" i="24"/>
  <c r="G4611" i="24"/>
  <c r="G4610" i="24"/>
  <c r="G4609" i="24"/>
  <c r="G4608" i="24"/>
  <c r="G4607" i="24"/>
  <c r="G4606" i="24"/>
  <c r="G4605" i="24"/>
  <c r="G4604" i="24"/>
  <c r="G4603" i="24"/>
  <c r="G4602" i="24"/>
  <c r="G4601" i="24"/>
  <c r="G4600" i="24"/>
  <c r="G4599" i="24"/>
  <c r="G4598" i="24"/>
  <c r="G4597" i="24"/>
  <c r="G4596" i="24"/>
  <c r="G4595" i="24"/>
  <c r="G4594" i="24"/>
  <c r="G4593" i="24"/>
  <c r="G4592" i="24"/>
  <c r="G4591" i="24"/>
  <c r="G4590" i="24"/>
  <c r="G4589" i="24"/>
  <c r="G4588" i="24"/>
  <c r="G4587" i="24"/>
  <c r="G4586" i="24"/>
  <c r="G4585" i="24"/>
  <c r="G4584" i="24"/>
  <c r="G4583" i="24"/>
  <c r="G4582" i="24"/>
  <c r="G4581" i="24"/>
  <c r="G4580" i="24"/>
  <c r="G4579" i="24"/>
  <c r="G4578" i="24"/>
  <c r="G4577" i="24"/>
  <c r="G4576" i="24"/>
  <c r="G4575" i="24"/>
  <c r="G4574" i="24"/>
  <c r="G4573" i="24"/>
  <c r="G4572" i="24"/>
  <c r="G4571" i="24"/>
  <c r="G4570" i="24"/>
  <c r="G4569" i="24"/>
  <c r="G4568" i="24"/>
  <c r="G4567" i="24"/>
  <c r="G4566" i="24"/>
  <c r="G4565" i="24"/>
  <c r="G4564" i="24"/>
  <c r="G4563" i="24"/>
  <c r="G4562" i="24"/>
  <c r="G4561" i="24"/>
  <c r="G4560" i="24"/>
  <c r="G4559" i="24"/>
  <c r="G4558" i="24"/>
  <c r="G4557" i="24"/>
  <c r="G4556" i="24"/>
  <c r="G4555" i="24"/>
  <c r="G4554" i="24"/>
  <c r="G4553" i="24"/>
  <c r="G4552" i="24"/>
  <c r="G4551" i="24"/>
  <c r="G4550" i="24"/>
  <c r="G4549" i="24"/>
  <c r="G4548" i="24"/>
  <c r="G4547" i="24"/>
  <c r="G4546" i="24"/>
  <c r="G4545" i="24"/>
  <c r="G4544" i="24"/>
  <c r="G4543" i="24"/>
  <c r="G4542" i="24"/>
  <c r="G4541" i="24"/>
  <c r="G4540" i="24"/>
  <c r="G4539" i="24"/>
  <c r="G4538" i="24"/>
  <c r="G4537" i="24"/>
  <c r="G4536" i="24"/>
  <c r="G4535" i="24"/>
  <c r="G4534" i="24"/>
  <c r="G4533" i="24"/>
  <c r="G4532" i="24"/>
  <c r="G4531" i="24"/>
  <c r="G4530" i="24"/>
  <c r="G4529" i="24"/>
  <c r="G4528" i="24"/>
  <c r="G4527" i="24"/>
  <c r="G4526" i="24"/>
  <c r="G4525" i="24"/>
  <c r="G4524" i="24"/>
  <c r="G4523" i="24"/>
  <c r="G4522" i="24"/>
  <c r="G4521" i="24"/>
  <c r="G4520" i="24"/>
  <c r="G4519" i="24"/>
  <c r="G4518" i="24"/>
  <c r="G4517" i="24"/>
  <c r="G4516" i="24"/>
  <c r="G4515" i="24"/>
  <c r="G4514" i="24"/>
  <c r="G4513" i="24"/>
  <c r="G4512" i="24"/>
  <c r="G4511" i="24"/>
  <c r="G4510" i="24"/>
  <c r="G4509" i="24"/>
  <c r="G4508" i="24"/>
  <c r="G4507" i="24"/>
  <c r="G4506" i="24"/>
  <c r="G4505" i="24"/>
  <c r="G4504" i="24"/>
  <c r="G4503" i="24"/>
  <c r="G4502" i="24"/>
  <c r="G4501" i="24"/>
  <c r="G4500" i="24"/>
  <c r="G4499" i="24"/>
  <c r="G4498" i="24"/>
  <c r="G4497" i="24"/>
  <c r="G4496" i="24"/>
  <c r="G4495" i="24"/>
  <c r="G4494" i="24"/>
  <c r="G4493" i="24"/>
  <c r="G4492" i="24"/>
  <c r="G4491" i="24"/>
  <c r="G4490" i="24"/>
  <c r="G4489" i="24"/>
  <c r="G4488" i="24"/>
  <c r="G4487" i="24"/>
  <c r="G4486" i="24"/>
  <c r="G4485" i="24"/>
  <c r="G4484" i="24"/>
  <c r="G4483" i="24"/>
  <c r="G4482" i="24"/>
  <c r="G4481" i="24"/>
  <c r="G4480" i="24"/>
  <c r="G4479" i="24"/>
  <c r="G4478" i="24"/>
  <c r="G4477" i="24"/>
  <c r="G4476" i="24"/>
  <c r="G4475" i="24"/>
  <c r="G4474" i="24"/>
  <c r="G4473" i="24"/>
  <c r="G4472" i="24"/>
  <c r="G4471" i="24"/>
  <c r="G4470" i="24"/>
  <c r="G4469" i="24"/>
  <c r="G4468" i="24"/>
  <c r="G4467" i="24"/>
  <c r="G4466" i="24"/>
  <c r="G4465" i="24"/>
  <c r="G4464" i="24"/>
  <c r="G4463" i="24"/>
  <c r="G4462" i="24"/>
  <c r="G4461" i="24"/>
  <c r="G4460" i="24"/>
  <c r="G4459" i="24"/>
  <c r="G4458" i="24"/>
  <c r="G4457" i="24"/>
  <c r="G4456" i="24"/>
  <c r="G4455" i="24"/>
  <c r="G4454" i="24"/>
  <c r="G4453" i="24"/>
  <c r="G4452" i="24"/>
  <c r="G4451" i="24"/>
  <c r="G4450" i="24"/>
  <c r="G4449" i="24"/>
  <c r="G4448" i="24"/>
  <c r="G4447" i="24"/>
  <c r="G4446" i="24"/>
  <c r="G4445" i="24"/>
  <c r="G4444" i="24"/>
  <c r="G4443" i="24"/>
  <c r="G4442" i="24"/>
  <c r="G4441" i="24"/>
  <c r="G4440" i="24"/>
  <c r="G4439" i="24"/>
  <c r="G4438" i="24"/>
  <c r="G4437" i="24"/>
  <c r="G4436" i="24"/>
  <c r="G4435" i="24"/>
  <c r="G4434" i="24"/>
  <c r="G4433" i="24"/>
  <c r="G4432" i="24"/>
  <c r="G4431" i="24"/>
  <c r="G4430" i="24"/>
  <c r="G4429" i="24"/>
  <c r="G4428" i="24"/>
  <c r="G4427" i="24"/>
  <c r="G4426" i="24"/>
  <c r="G4425" i="24"/>
  <c r="G4424" i="24"/>
  <c r="G4423" i="24"/>
  <c r="G4422" i="24"/>
  <c r="G4421" i="24"/>
  <c r="G4420" i="24"/>
  <c r="G4419" i="24"/>
  <c r="G4418" i="24"/>
  <c r="G4417" i="24"/>
  <c r="G4416" i="24"/>
  <c r="G4415" i="24"/>
  <c r="G4414" i="24"/>
  <c r="G4413" i="24"/>
  <c r="G4412" i="24"/>
  <c r="G4411" i="24"/>
  <c r="G4410" i="24"/>
  <c r="G4409" i="24"/>
  <c r="G4408" i="24"/>
  <c r="G4407" i="24"/>
  <c r="G4406" i="24"/>
  <c r="G4405" i="24"/>
  <c r="G4404" i="24"/>
  <c r="G4403" i="24"/>
  <c r="G4402" i="24"/>
  <c r="G4401" i="24"/>
  <c r="G4400" i="24"/>
  <c r="G4399" i="24"/>
  <c r="G4398" i="24"/>
  <c r="G4397" i="24"/>
  <c r="G4396" i="24"/>
  <c r="G4395" i="24"/>
  <c r="G4394" i="24"/>
  <c r="G4393" i="24"/>
  <c r="G4392" i="24"/>
  <c r="G4391" i="24"/>
  <c r="G4390" i="24"/>
  <c r="G4389" i="24"/>
  <c r="G4388" i="24"/>
  <c r="G4387" i="24"/>
  <c r="G4386" i="24"/>
  <c r="G4385" i="24"/>
  <c r="G4384" i="24"/>
  <c r="G4383" i="24"/>
  <c r="G4382" i="24"/>
  <c r="G4381" i="24"/>
  <c r="G4380" i="24"/>
  <c r="G4379" i="24"/>
  <c r="G4378" i="24"/>
  <c r="G4377" i="24"/>
  <c r="G4376" i="24"/>
  <c r="G4375" i="24"/>
  <c r="G4374" i="24"/>
  <c r="G4373" i="24"/>
  <c r="G4372" i="24"/>
  <c r="G4371" i="24"/>
  <c r="G4370" i="24"/>
  <c r="G4369" i="24"/>
  <c r="G4368" i="24"/>
  <c r="G4367" i="24"/>
  <c r="G4366" i="24"/>
  <c r="G4365" i="24"/>
  <c r="G4364" i="24"/>
  <c r="G4363" i="24"/>
  <c r="G4362" i="24"/>
  <c r="G4361" i="24"/>
  <c r="G4360" i="24"/>
  <c r="G4359" i="24"/>
  <c r="G4358" i="24"/>
  <c r="G4357" i="24"/>
  <c r="G4356" i="24"/>
  <c r="G4355" i="24"/>
  <c r="G4354" i="24"/>
  <c r="G4353" i="24"/>
  <c r="G4352" i="24"/>
  <c r="G4351" i="24"/>
  <c r="G4350" i="24"/>
  <c r="G4349" i="24"/>
  <c r="G4348" i="24"/>
  <c r="G4347" i="24"/>
  <c r="G4346" i="24"/>
  <c r="G4345" i="24"/>
  <c r="G4344" i="24"/>
  <c r="G4343" i="24"/>
  <c r="G4342" i="24"/>
  <c r="G4341" i="24"/>
  <c r="G4340" i="24"/>
  <c r="G4339" i="24"/>
  <c r="G4338" i="24"/>
  <c r="G4337" i="24"/>
  <c r="G4336" i="24"/>
  <c r="G4335" i="24"/>
  <c r="G4334" i="24"/>
  <c r="G4333" i="24"/>
  <c r="G4332" i="24"/>
  <c r="G4331" i="24"/>
  <c r="G4330" i="24"/>
  <c r="G4329" i="24"/>
  <c r="G4328" i="24"/>
  <c r="G4327" i="24"/>
  <c r="G4326" i="24"/>
  <c r="G4325" i="24"/>
  <c r="G4324" i="24"/>
  <c r="G4323" i="24"/>
  <c r="G4322" i="24"/>
  <c r="G4321" i="24"/>
  <c r="G4320" i="24"/>
  <c r="G4319" i="24"/>
  <c r="G4318" i="24"/>
  <c r="G4317" i="24"/>
  <c r="G4316" i="24"/>
  <c r="G4315" i="24"/>
  <c r="G4314" i="24"/>
  <c r="G4313" i="24"/>
  <c r="G4312" i="24"/>
  <c r="G4311" i="24"/>
  <c r="G4310" i="24"/>
  <c r="G4309" i="24"/>
  <c r="G4308" i="24"/>
  <c r="G4307" i="24"/>
  <c r="G4306" i="24"/>
  <c r="G4305" i="24"/>
  <c r="G4304" i="24"/>
  <c r="G4303" i="24"/>
  <c r="G4302" i="24"/>
  <c r="G4301" i="24"/>
  <c r="G4300" i="24"/>
  <c r="G4299" i="24"/>
  <c r="G4298" i="24"/>
  <c r="G4297" i="24"/>
  <c r="G4296" i="24"/>
  <c r="G4295" i="24"/>
  <c r="G4294" i="24"/>
  <c r="G4293" i="24"/>
  <c r="G4292" i="24"/>
  <c r="G4291" i="24"/>
  <c r="G4290" i="24"/>
  <c r="G4289" i="24"/>
  <c r="G4288" i="24"/>
  <c r="G4287" i="24"/>
  <c r="G4286" i="24"/>
  <c r="G4285" i="24"/>
  <c r="G4284" i="24"/>
  <c r="G4283" i="24"/>
  <c r="G4282" i="24"/>
  <c r="G4281" i="24"/>
  <c r="G4280" i="24"/>
  <c r="G4279" i="24"/>
  <c r="G4278" i="24"/>
  <c r="G4277" i="24"/>
  <c r="G4276" i="24"/>
  <c r="G4275" i="24"/>
  <c r="G4274" i="24"/>
  <c r="G4273" i="24"/>
  <c r="G4272" i="24"/>
  <c r="G4271" i="24"/>
  <c r="G4270" i="24"/>
  <c r="G4269" i="24"/>
  <c r="G4268" i="24"/>
  <c r="G4267" i="24"/>
  <c r="G4266" i="24"/>
  <c r="G4265" i="24"/>
  <c r="G4264" i="24"/>
  <c r="G4263" i="24"/>
  <c r="G4262" i="24"/>
  <c r="G4261" i="24"/>
  <c r="G4260" i="24"/>
  <c r="G4259" i="24"/>
  <c r="G4258" i="24"/>
  <c r="G4257" i="24"/>
  <c r="G4256" i="24"/>
  <c r="G4255" i="24"/>
  <c r="G4254" i="24"/>
  <c r="G4253" i="24"/>
  <c r="G4252" i="24"/>
  <c r="G4251" i="24"/>
  <c r="G4250" i="24"/>
  <c r="G4249" i="24"/>
  <c r="G4248" i="24"/>
  <c r="G4247" i="24"/>
  <c r="G4246" i="24"/>
  <c r="G4245" i="24"/>
  <c r="G4244" i="24"/>
  <c r="G4243" i="24"/>
  <c r="G4242" i="24"/>
  <c r="G4241" i="24"/>
  <c r="G4240" i="24"/>
  <c r="G4239" i="24"/>
  <c r="G4238" i="24"/>
  <c r="G4237" i="24"/>
  <c r="G4236" i="24"/>
  <c r="G4235" i="24"/>
  <c r="G4234" i="24"/>
  <c r="G4233" i="24"/>
  <c r="G4232" i="24"/>
  <c r="G4231" i="24"/>
  <c r="G4230" i="24"/>
  <c r="G4229" i="24"/>
  <c r="G4228" i="24"/>
  <c r="G4227" i="24"/>
  <c r="G4226" i="24"/>
  <c r="G4225" i="24"/>
  <c r="G4224" i="24"/>
  <c r="G4223" i="24"/>
  <c r="G4222" i="24"/>
  <c r="G4221" i="24"/>
  <c r="G4220" i="24"/>
  <c r="G4219" i="24"/>
  <c r="G4218" i="24"/>
  <c r="G4217" i="24"/>
  <c r="G4216" i="24"/>
  <c r="G4215" i="24"/>
  <c r="G4214" i="24"/>
  <c r="G4213" i="24"/>
  <c r="G4212" i="24"/>
  <c r="G4211" i="24"/>
  <c r="G4210" i="24"/>
  <c r="G4209" i="24"/>
  <c r="G4208" i="24"/>
  <c r="G4207" i="24"/>
  <c r="G4206" i="24"/>
  <c r="G4205" i="24"/>
  <c r="G4204" i="24"/>
  <c r="G4203" i="24"/>
  <c r="G4202" i="24"/>
  <c r="G4201" i="24"/>
  <c r="G4200" i="24"/>
  <c r="G4199" i="24"/>
  <c r="G4198" i="24"/>
  <c r="G4197" i="24"/>
  <c r="G4196" i="24"/>
  <c r="G4195" i="24"/>
  <c r="G4194" i="24"/>
  <c r="G4193" i="24"/>
  <c r="G4192" i="24"/>
  <c r="G4191" i="24"/>
  <c r="G4190" i="24"/>
  <c r="G4189" i="24"/>
  <c r="G4188" i="24"/>
  <c r="G4187" i="24"/>
  <c r="G4186" i="24"/>
  <c r="G4185" i="24"/>
  <c r="G4184" i="24"/>
  <c r="G4183" i="24"/>
  <c r="G4182" i="24"/>
  <c r="G4181" i="24"/>
  <c r="G4180" i="24"/>
  <c r="G4179" i="24"/>
  <c r="G4178" i="24"/>
  <c r="G4177" i="24"/>
  <c r="G4176" i="24"/>
  <c r="G4175" i="24"/>
  <c r="G4174" i="24"/>
  <c r="G4173" i="24"/>
  <c r="G4172" i="24"/>
  <c r="G4171" i="24"/>
  <c r="G4170" i="24"/>
  <c r="G4169" i="24"/>
  <c r="G4168" i="24"/>
  <c r="G4167" i="24"/>
  <c r="G4166" i="24"/>
  <c r="G4165" i="24"/>
  <c r="G4164" i="24"/>
  <c r="G4163" i="24"/>
  <c r="G4162" i="24"/>
  <c r="G4161" i="24"/>
  <c r="G4160" i="24"/>
  <c r="G4159" i="24"/>
  <c r="G4158" i="24"/>
  <c r="G4157" i="24"/>
  <c r="G4156" i="24"/>
  <c r="G4155" i="24"/>
  <c r="G4154" i="24"/>
  <c r="G4153" i="24"/>
  <c r="G4152" i="24"/>
  <c r="G4151" i="24"/>
  <c r="G4150" i="24"/>
  <c r="G4149" i="24"/>
  <c r="G4148" i="24"/>
  <c r="G4147" i="24"/>
  <c r="G4146" i="24"/>
  <c r="G4145" i="24"/>
  <c r="G4144" i="24"/>
  <c r="G4143" i="24"/>
  <c r="G4142" i="24"/>
  <c r="G4141" i="24"/>
  <c r="G4140" i="24"/>
  <c r="G4139" i="24"/>
  <c r="G4138" i="24"/>
  <c r="G4137" i="24"/>
  <c r="G4136" i="24"/>
  <c r="G4135" i="24"/>
  <c r="G4134" i="24"/>
  <c r="G4133" i="24"/>
  <c r="G4132" i="24"/>
  <c r="G4131" i="24"/>
  <c r="G4130" i="24"/>
  <c r="G4129" i="24"/>
  <c r="G4128" i="24"/>
  <c r="G4127" i="24"/>
  <c r="G4126" i="24"/>
  <c r="G4125" i="24"/>
  <c r="G4124" i="24"/>
  <c r="G4123" i="24"/>
  <c r="G4122" i="24"/>
  <c r="G4121" i="24"/>
  <c r="G4120" i="24"/>
  <c r="G4119" i="24"/>
  <c r="G4118" i="24"/>
  <c r="G4117" i="24"/>
  <c r="G4116" i="24"/>
  <c r="G4115" i="24"/>
  <c r="G4114" i="24"/>
  <c r="G4113" i="24"/>
  <c r="G4112" i="24"/>
  <c r="G4111" i="24"/>
  <c r="G4110" i="24"/>
  <c r="G4109" i="24"/>
  <c r="G4108" i="24"/>
  <c r="G4107" i="24"/>
  <c r="G4106" i="24"/>
  <c r="G4105" i="24"/>
  <c r="G4104" i="24"/>
  <c r="G4103" i="24"/>
  <c r="G4102" i="24"/>
  <c r="G4101" i="24"/>
  <c r="G4100" i="24"/>
  <c r="G4099" i="24"/>
  <c r="G4098" i="24"/>
  <c r="G4097" i="24"/>
  <c r="G4096" i="24"/>
  <c r="G4095" i="24"/>
  <c r="G4094" i="24"/>
  <c r="G4093" i="24"/>
  <c r="G4092" i="24"/>
  <c r="G4091" i="24"/>
  <c r="G4090" i="24"/>
  <c r="G4089" i="24"/>
  <c r="G4088" i="24"/>
  <c r="G4087" i="24"/>
  <c r="G4086" i="24"/>
  <c r="G4085" i="24"/>
  <c r="G4084" i="24"/>
  <c r="G4083" i="24"/>
  <c r="G4082" i="24"/>
  <c r="G4081" i="24"/>
  <c r="G4080" i="24"/>
  <c r="G4079" i="24"/>
  <c r="G4078" i="24"/>
  <c r="G4077" i="24"/>
  <c r="G4076" i="24"/>
  <c r="G4075" i="24"/>
  <c r="G4074" i="24"/>
  <c r="G4073" i="24"/>
  <c r="G4072" i="24"/>
  <c r="G4071" i="24"/>
  <c r="G4070" i="24"/>
  <c r="G4069" i="24"/>
  <c r="G4068" i="24"/>
  <c r="G4067" i="24"/>
  <c r="G4066" i="24"/>
  <c r="G4065" i="24"/>
  <c r="G4064" i="24"/>
  <c r="G4063" i="24"/>
  <c r="G4062" i="24"/>
  <c r="G4061" i="24"/>
  <c r="G4060" i="24"/>
  <c r="G4059" i="24"/>
  <c r="G4058" i="24"/>
  <c r="G4057" i="24"/>
  <c r="G4056" i="24"/>
  <c r="G4055" i="24"/>
  <c r="G4054" i="24"/>
  <c r="G4053" i="24"/>
  <c r="G4052" i="24"/>
  <c r="G4051" i="24"/>
  <c r="G4050" i="24"/>
  <c r="G4049" i="24"/>
  <c r="G4048" i="24"/>
  <c r="G4047" i="24"/>
  <c r="G4046" i="24"/>
  <c r="G4045" i="24"/>
  <c r="G4044" i="24"/>
  <c r="G4043" i="24"/>
  <c r="G4042" i="24"/>
  <c r="G4041" i="24"/>
  <c r="G4040" i="24"/>
  <c r="G4039" i="24"/>
  <c r="G4038" i="24"/>
  <c r="G4037" i="24"/>
  <c r="G4036" i="24"/>
  <c r="G4035" i="24"/>
  <c r="G4034" i="24"/>
  <c r="G4033" i="24"/>
  <c r="G4032" i="24"/>
  <c r="G4031" i="24"/>
  <c r="G4030" i="24"/>
  <c r="G4029" i="24"/>
  <c r="G4028" i="24"/>
  <c r="G4027" i="24"/>
  <c r="G4026" i="24"/>
  <c r="G4025" i="24"/>
  <c r="G4024" i="24"/>
  <c r="G4023" i="24"/>
  <c r="G4022" i="24"/>
  <c r="G4021" i="24"/>
  <c r="G4020" i="24"/>
  <c r="G4019" i="24"/>
  <c r="G4018" i="24"/>
  <c r="G4017" i="24"/>
  <c r="G4016" i="24"/>
  <c r="G4015" i="24"/>
  <c r="G4014" i="24"/>
  <c r="G4013" i="24"/>
  <c r="G4012" i="24"/>
  <c r="G4011" i="24"/>
  <c r="G4010" i="24"/>
  <c r="G4009" i="24"/>
  <c r="G4008" i="24"/>
  <c r="G4007" i="24"/>
  <c r="G4006" i="24"/>
  <c r="G4005" i="24"/>
  <c r="G4004" i="24"/>
  <c r="G4003" i="24"/>
  <c r="G4002" i="24"/>
  <c r="G4001" i="24"/>
  <c r="G4000" i="24"/>
  <c r="G3999" i="24"/>
  <c r="G3998" i="24"/>
  <c r="G3997" i="24"/>
  <c r="G3996" i="24"/>
  <c r="G3995" i="24"/>
  <c r="G3994" i="24"/>
  <c r="G3993" i="24"/>
  <c r="G3992" i="24"/>
  <c r="G3991" i="24"/>
  <c r="G3990" i="24"/>
  <c r="G3989" i="24"/>
  <c r="G3988" i="24"/>
  <c r="G3987" i="24"/>
  <c r="G3986" i="24"/>
  <c r="G3985" i="24"/>
  <c r="G3984" i="24"/>
  <c r="G3983" i="24"/>
  <c r="G3982" i="24"/>
  <c r="G3981" i="24"/>
  <c r="G3980" i="24"/>
  <c r="G3979" i="24"/>
  <c r="G3978" i="24"/>
  <c r="G3977" i="24"/>
  <c r="G3976" i="24"/>
  <c r="G3975" i="24"/>
  <c r="G3974" i="24"/>
  <c r="G3973" i="24"/>
  <c r="G3972" i="24"/>
  <c r="G3971" i="24"/>
  <c r="G3970" i="24"/>
  <c r="G3969" i="24"/>
  <c r="G3968" i="24"/>
  <c r="G3967" i="24"/>
  <c r="G3966" i="24"/>
  <c r="G3965" i="24"/>
  <c r="G3964" i="24"/>
  <c r="G3963" i="24"/>
  <c r="G3962" i="24"/>
  <c r="G3961" i="24"/>
  <c r="G3960" i="24"/>
  <c r="G3959" i="24"/>
  <c r="G3958" i="24"/>
  <c r="G3957" i="24"/>
  <c r="G3956" i="24"/>
  <c r="G3955" i="24"/>
  <c r="G3954" i="24"/>
  <c r="G3953" i="24"/>
  <c r="G3952" i="24"/>
  <c r="G3951" i="24"/>
  <c r="G3950" i="24"/>
  <c r="G3949" i="24"/>
  <c r="G3948" i="24"/>
  <c r="G3947" i="24"/>
  <c r="G3946" i="24"/>
  <c r="G3945" i="24"/>
  <c r="G3944" i="24"/>
  <c r="G3943" i="24"/>
  <c r="G3942" i="24"/>
  <c r="G3941" i="24"/>
  <c r="G3940" i="24"/>
  <c r="G3939" i="24"/>
  <c r="G3938" i="24"/>
  <c r="G3937" i="24"/>
  <c r="G3936" i="24"/>
  <c r="G3935" i="24"/>
  <c r="G3934" i="24"/>
  <c r="G3933" i="24"/>
  <c r="G3932" i="24"/>
  <c r="G3931" i="24"/>
  <c r="G3930" i="24"/>
  <c r="G3929" i="24"/>
  <c r="G3928" i="24"/>
  <c r="G3927" i="24"/>
  <c r="G3926" i="24"/>
  <c r="G3925" i="24"/>
  <c r="G3924" i="24"/>
  <c r="G3923" i="24"/>
  <c r="G3922" i="24"/>
  <c r="G3921" i="24"/>
  <c r="G3920" i="24"/>
  <c r="G3919" i="24"/>
  <c r="G3918" i="24"/>
  <c r="G3917" i="24"/>
  <c r="G3916" i="24"/>
  <c r="G3915" i="24"/>
  <c r="G3914" i="24"/>
  <c r="G3913" i="24"/>
  <c r="G3912" i="24"/>
  <c r="G3911" i="24"/>
  <c r="G3910" i="24"/>
  <c r="G3909" i="24"/>
  <c r="G3908" i="24"/>
  <c r="G3907" i="24"/>
  <c r="G3906" i="24"/>
  <c r="G3905" i="24"/>
  <c r="G3904" i="24"/>
  <c r="G3903" i="24"/>
  <c r="G3902" i="24"/>
  <c r="G3901" i="24"/>
  <c r="G3900" i="24"/>
  <c r="G3899" i="24"/>
  <c r="G3898" i="24"/>
  <c r="G3897" i="24"/>
  <c r="G3896" i="24"/>
  <c r="G3895" i="24"/>
  <c r="G3894" i="24"/>
  <c r="G3893" i="24"/>
  <c r="G3892" i="24"/>
  <c r="G3891" i="24"/>
  <c r="G3890" i="24"/>
  <c r="G3889" i="24"/>
  <c r="G3888" i="24"/>
  <c r="G3887" i="24"/>
  <c r="G3886" i="24"/>
  <c r="G3885" i="24"/>
  <c r="G3884" i="24"/>
  <c r="G3883" i="24"/>
  <c r="G3882" i="24"/>
  <c r="G3881" i="24"/>
  <c r="G3880" i="24"/>
  <c r="G3879" i="24"/>
  <c r="G3878" i="24"/>
  <c r="G3877" i="24"/>
  <c r="G3876" i="24"/>
  <c r="G3875" i="24"/>
  <c r="G3874" i="24"/>
  <c r="G3873" i="24"/>
  <c r="G3872" i="24"/>
  <c r="G3871" i="24"/>
  <c r="G3870" i="24"/>
  <c r="G3869" i="24"/>
  <c r="G3868" i="24"/>
  <c r="G3867" i="24"/>
  <c r="G3866" i="24"/>
  <c r="G3865" i="24"/>
  <c r="G3864" i="24"/>
  <c r="G3863" i="24"/>
  <c r="G3862" i="24"/>
  <c r="G3861" i="24"/>
  <c r="G3860" i="24"/>
  <c r="G3859" i="24"/>
  <c r="G3858" i="24"/>
  <c r="G3857" i="24"/>
  <c r="G3856" i="24"/>
  <c r="G3855" i="24"/>
  <c r="G3854" i="24"/>
  <c r="G3853" i="24"/>
  <c r="G3852" i="24"/>
  <c r="G3851" i="24"/>
  <c r="G3850" i="24"/>
  <c r="G3849" i="24"/>
  <c r="G3848" i="24"/>
  <c r="G3847" i="24"/>
  <c r="G3846" i="24"/>
  <c r="G3845" i="24"/>
  <c r="G3844" i="24"/>
  <c r="G3843" i="24"/>
  <c r="G3842" i="24"/>
  <c r="G3841" i="24"/>
  <c r="G3840" i="24"/>
  <c r="G3839" i="24"/>
  <c r="G3838" i="24"/>
  <c r="G3837" i="24"/>
  <c r="G3836" i="24"/>
  <c r="G3835" i="24"/>
  <c r="G3834" i="24"/>
  <c r="G3833" i="24"/>
  <c r="G3832" i="24"/>
  <c r="G3831" i="24"/>
  <c r="G3830" i="24"/>
  <c r="G3829" i="24"/>
  <c r="G3828" i="24"/>
  <c r="G3827" i="24"/>
  <c r="G3826" i="24"/>
  <c r="G3825" i="24"/>
  <c r="G3824" i="24"/>
  <c r="G3823" i="24"/>
  <c r="G3822" i="24"/>
  <c r="G3821" i="24"/>
  <c r="G3820" i="24"/>
  <c r="G3819" i="24"/>
  <c r="G3818" i="24"/>
  <c r="G3817" i="24"/>
  <c r="G3816" i="24"/>
  <c r="G3815" i="24"/>
  <c r="G3814" i="24"/>
  <c r="G3813" i="24"/>
  <c r="G3812" i="24"/>
  <c r="G3811" i="24"/>
  <c r="G3810" i="24"/>
  <c r="G3809" i="24"/>
  <c r="G3808" i="24"/>
  <c r="G3807" i="24"/>
  <c r="G3806" i="24"/>
  <c r="G3805" i="24"/>
  <c r="G3804" i="24"/>
  <c r="G3803" i="24"/>
  <c r="G3802" i="24"/>
  <c r="G3801" i="24"/>
  <c r="G3800" i="24"/>
  <c r="G3799" i="24"/>
  <c r="G3798" i="24"/>
  <c r="G3797" i="24"/>
  <c r="G3796" i="24"/>
  <c r="G3795" i="24"/>
  <c r="G3794" i="24"/>
  <c r="G3793" i="24"/>
  <c r="G3792" i="24"/>
  <c r="G3791" i="24"/>
  <c r="G3790" i="24"/>
  <c r="G3789" i="24"/>
  <c r="G3788" i="24"/>
  <c r="G3787" i="24"/>
  <c r="G3786" i="24"/>
  <c r="G3785" i="24"/>
  <c r="G3784" i="24"/>
  <c r="G3783" i="24"/>
  <c r="G3782" i="24"/>
  <c r="G3781" i="24"/>
  <c r="G3780" i="24"/>
  <c r="G3779" i="24"/>
  <c r="G3778" i="24"/>
  <c r="G3777" i="24"/>
  <c r="G3776" i="24"/>
  <c r="G3775" i="24"/>
  <c r="G3774" i="24"/>
  <c r="G3773" i="24"/>
  <c r="G3772" i="24"/>
  <c r="G3771" i="24"/>
  <c r="G3770" i="24"/>
  <c r="G3769" i="24"/>
  <c r="G3768" i="24"/>
  <c r="G3767" i="24"/>
  <c r="G3766" i="24"/>
  <c r="G3765" i="24"/>
  <c r="G3764" i="24"/>
  <c r="G3763" i="24"/>
  <c r="G3762" i="24"/>
  <c r="G3761" i="24"/>
  <c r="G3760" i="24"/>
  <c r="G3759" i="24"/>
  <c r="G3758" i="24"/>
  <c r="G3757" i="24"/>
  <c r="G3756" i="24"/>
  <c r="G3755" i="24"/>
  <c r="G3754" i="24"/>
  <c r="G3753" i="24"/>
  <c r="G3752" i="24"/>
  <c r="G3751" i="24"/>
  <c r="G3750" i="24"/>
  <c r="G3749" i="24"/>
  <c r="G3748" i="24"/>
  <c r="G3747" i="24"/>
  <c r="G3746" i="24"/>
  <c r="G3745" i="24"/>
  <c r="G3744" i="24"/>
  <c r="G3743" i="24"/>
  <c r="G3742" i="24"/>
  <c r="G3741" i="24"/>
  <c r="G3740" i="24"/>
  <c r="G3739" i="24"/>
  <c r="G3738" i="24"/>
  <c r="G3737" i="24"/>
  <c r="G3736" i="24"/>
  <c r="G3735" i="24"/>
  <c r="G3734" i="24"/>
  <c r="G3733" i="24"/>
  <c r="G3732" i="24"/>
  <c r="G3731" i="24"/>
  <c r="G3730" i="24"/>
  <c r="G3729" i="24"/>
  <c r="G3728" i="24"/>
  <c r="G3727" i="24"/>
  <c r="G3726" i="24"/>
  <c r="G3725" i="24"/>
  <c r="G3724" i="24"/>
  <c r="G3723" i="24"/>
  <c r="G3722" i="24"/>
  <c r="G3721" i="24"/>
  <c r="G3720" i="24"/>
  <c r="G3719" i="24"/>
  <c r="G3718" i="24"/>
  <c r="G3717" i="24"/>
  <c r="G3716" i="24"/>
  <c r="G3715" i="24"/>
  <c r="G3714" i="24"/>
  <c r="G3713" i="24"/>
  <c r="G3712" i="24"/>
  <c r="G3711" i="24"/>
  <c r="G3710" i="24"/>
  <c r="G3709" i="24"/>
  <c r="G3708" i="24"/>
  <c r="G3707" i="24"/>
  <c r="G3706" i="24"/>
  <c r="G3705" i="24"/>
  <c r="G3704" i="24"/>
  <c r="G3703" i="24"/>
  <c r="G3702" i="24"/>
  <c r="G3701" i="24"/>
  <c r="G3700" i="24"/>
  <c r="G3699" i="24"/>
  <c r="G3698" i="24"/>
  <c r="G3697" i="24"/>
  <c r="G3696" i="24"/>
  <c r="G3695" i="24"/>
  <c r="G3694" i="24"/>
  <c r="G3693" i="24"/>
  <c r="G3692" i="24"/>
  <c r="G3691" i="24"/>
  <c r="G3690" i="24"/>
  <c r="G3689" i="24"/>
  <c r="G3688" i="24"/>
  <c r="G3687" i="24"/>
  <c r="G3686" i="24"/>
  <c r="G3685" i="24"/>
  <c r="G3684" i="24"/>
  <c r="G3683" i="24"/>
  <c r="G3682" i="24"/>
  <c r="G3681" i="24"/>
  <c r="G3680" i="24"/>
  <c r="G3679" i="24"/>
  <c r="G3678" i="24"/>
  <c r="G3677" i="24"/>
  <c r="G3676" i="24"/>
  <c r="G3675" i="24"/>
  <c r="G3674" i="24"/>
  <c r="G3673" i="24"/>
  <c r="G3672" i="24"/>
  <c r="G3671" i="24"/>
  <c r="G3670" i="24"/>
  <c r="G3669" i="24"/>
  <c r="G3668" i="24"/>
  <c r="G3667" i="24"/>
  <c r="G3666" i="24"/>
  <c r="G3665" i="24"/>
  <c r="G3664" i="24"/>
  <c r="G3663" i="24"/>
  <c r="G3662" i="24"/>
  <c r="G3661" i="24"/>
  <c r="G3660" i="24"/>
  <c r="G3659" i="24"/>
  <c r="G3658" i="24"/>
  <c r="G3657" i="24"/>
  <c r="G3656" i="24"/>
  <c r="G3655" i="24"/>
  <c r="G3654" i="24"/>
  <c r="G3653" i="24"/>
  <c r="G3652" i="24"/>
  <c r="G3651" i="24"/>
  <c r="G3650" i="24"/>
  <c r="G3649" i="24"/>
  <c r="G3648" i="24"/>
  <c r="G3647" i="24"/>
  <c r="G3646" i="24"/>
  <c r="G3645" i="24"/>
  <c r="G3644" i="24"/>
  <c r="G3643" i="24"/>
  <c r="G3642" i="24"/>
  <c r="G3641" i="24"/>
  <c r="G3640" i="24"/>
  <c r="G3639" i="24"/>
  <c r="G3638" i="24"/>
  <c r="G3637" i="24"/>
  <c r="G3636" i="24"/>
  <c r="G3635" i="24"/>
  <c r="G3634" i="24"/>
  <c r="G3633" i="24"/>
  <c r="G3632" i="24"/>
  <c r="G3631" i="24"/>
  <c r="G3630" i="24"/>
  <c r="G3629" i="24"/>
  <c r="G3628" i="24"/>
  <c r="G3627" i="24"/>
  <c r="G3626" i="24"/>
  <c r="G3625" i="24"/>
  <c r="G3624" i="24"/>
  <c r="G3623" i="24"/>
  <c r="G3622" i="24"/>
  <c r="G3621" i="24"/>
  <c r="G3620" i="24"/>
  <c r="G3619" i="24"/>
  <c r="G3618" i="24"/>
  <c r="G3617" i="24"/>
  <c r="G3616" i="24"/>
  <c r="G3615" i="24"/>
  <c r="G3614" i="24"/>
  <c r="G3613" i="24"/>
  <c r="G3612" i="24"/>
  <c r="G3611" i="24"/>
  <c r="G3610" i="24"/>
  <c r="G3609" i="24"/>
  <c r="G3608" i="24"/>
  <c r="G3607" i="24"/>
  <c r="G3606" i="24"/>
  <c r="G3605" i="24"/>
  <c r="G3604" i="24"/>
  <c r="G3603" i="24"/>
  <c r="G3602" i="24"/>
  <c r="G3601" i="24"/>
  <c r="G3600" i="24"/>
  <c r="G3599" i="24"/>
  <c r="G3598" i="24"/>
  <c r="G3597" i="24"/>
  <c r="G3596" i="24"/>
  <c r="G3595" i="24"/>
  <c r="G3594" i="24"/>
  <c r="G3593" i="24"/>
  <c r="G3592" i="24"/>
  <c r="G3591" i="24"/>
  <c r="G3590" i="24"/>
  <c r="G3589" i="24"/>
  <c r="G3588" i="24"/>
  <c r="G3587" i="24"/>
  <c r="G3586" i="24"/>
  <c r="G3585" i="24"/>
  <c r="G3584" i="24"/>
  <c r="G3583" i="24"/>
  <c r="G3582" i="24"/>
  <c r="G3581" i="24"/>
  <c r="G3580" i="24"/>
  <c r="G3579" i="24"/>
  <c r="G3578" i="24"/>
  <c r="G3577" i="24"/>
  <c r="G3576" i="24"/>
  <c r="G3575" i="24"/>
  <c r="G3574" i="24"/>
  <c r="G3573" i="24"/>
  <c r="G3572" i="24"/>
  <c r="G3571" i="24"/>
  <c r="G3570" i="24"/>
  <c r="G3569" i="24"/>
  <c r="G3568" i="24"/>
  <c r="G3567" i="24"/>
  <c r="G3566" i="24"/>
  <c r="G3565" i="24"/>
  <c r="G3564" i="24"/>
  <c r="G3563" i="24"/>
  <c r="G3562" i="24"/>
  <c r="G3561" i="24"/>
  <c r="G3560" i="24"/>
  <c r="G3559" i="24"/>
  <c r="G3558" i="24"/>
  <c r="G3557" i="24"/>
  <c r="G3556" i="24"/>
  <c r="G3555" i="24"/>
  <c r="G3554" i="24"/>
  <c r="G3553" i="24"/>
  <c r="G3552" i="24"/>
  <c r="G3551" i="24"/>
  <c r="G3550" i="24"/>
  <c r="G3549" i="24"/>
  <c r="G3548" i="24"/>
  <c r="G3547" i="24"/>
  <c r="G3546" i="24"/>
  <c r="G3545" i="24"/>
  <c r="G3544" i="24"/>
  <c r="G3543" i="24"/>
  <c r="G3542" i="24"/>
  <c r="G3541" i="24"/>
  <c r="G3540" i="24"/>
  <c r="G3539" i="24"/>
  <c r="G3538" i="24"/>
  <c r="G3537" i="24"/>
  <c r="G3536" i="24"/>
  <c r="G3535" i="24"/>
  <c r="G3534" i="24"/>
  <c r="G3533" i="24"/>
  <c r="G3532" i="24"/>
  <c r="G3531" i="24"/>
  <c r="G3530" i="24"/>
  <c r="G3529" i="24"/>
  <c r="G3528" i="24"/>
  <c r="G3527" i="24"/>
  <c r="G3526" i="24"/>
  <c r="G3525" i="24"/>
  <c r="G3524" i="24"/>
  <c r="G3523" i="24"/>
  <c r="G3522" i="24"/>
  <c r="G3521" i="24"/>
  <c r="G3520" i="24"/>
  <c r="G3519" i="24"/>
  <c r="G3518" i="24"/>
  <c r="G3517" i="24"/>
  <c r="G3516" i="24"/>
  <c r="G3515" i="24"/>
  <c r="G3514" i="24"/>
  <c r="G3513" i="24"/>
  <c r="G3512" i="24"/>
  <c r="G3511" i="24"/>
  <c r="G3510" i="24"/>
  <c r="G3509" i="24"/>
  <c r="G3508" i="24"/>
  <c r="G3507" i="24"/>
  <c r="G3506" i="24"/>
  <c r="G3505" i="24"/>
  <c r="G3504" i="24"/>
  <c r="G3503" i="24"/>
  <c r="G3502" i="24"/>
  <c r="G3501" i="24"/>
  <c r="G3500" i="24"/>
  <c r="G3499" i="24"/>
  <c r="G3498" i="24"/>
  <c r="G3497" i="24"/>
  <c r="G3496" i="24"/>
  <c r="G3495" i="24"/>
  <c r="G3494" i="24"/>
  <c r="G3493" i="24"/>
  <c r="G3492" i="24"/>
  <c r="G3491" i="24"/>
  <c r="G3490" i="24"/>
  <c r="G3489" i="24"/>
  <c r="G3488" i="24"/>
  <c r="G3487" i="24"/>
  <c r="G3486" i="24"/>
  <c r="G3485" i="24"/>
  <c r="G3484" i="24"/>
  <c r="G3483" i="24"/>
  <c r="G3482" i="24"/>
  <c r="G3481" i="24"/>
  <c r="G3480" i="24"/>
  <c r="G3479" i="24"/>
  <c r="G3478" i="24"/>
  <c r="G3477" i="24"/>
  <c r="G3476" i="24"/>
  <c r="G3475" i="24"/>
  <c r="G3474" i="24"/>
  <c r="G3473" i="24"/>
  <c r="G3472" i="24"/>
  <c r="G3471" i="24"/>
  <c r="G3470" i="24"/>
  <c r="G3469" i="24"/>
  <c r="G3468" i="24"/>
  <c r="G3467" i="24"/>
  <c r="G3466" i="24"/>
  <c r="G3465" i="24"/>
  <c r="G3464" i="24"/>
  <c r="G3463" i="24"/>
  <c r="G3462" i="24"/>
  <c r="G3461" i="24"/>
  <c r="G3460" i="24"/>
  <c r="G3459" i="24"/>
  <c r="G3458" i="24"/>
  <c r="G3457" i="24"/>
  <c r="G3456" i="24"/>
  <c r="G3455" i="24"/>
  <c r="G3454" i="24"/>
  <c r="G3453" i="24"/>
  <c r="G3452" i="24"/>
  <c r="G3451" i="24"/>
  <c r="G3450" i="24"/>
  <c r="G3449" i="24"/>
  <c r="G3448" i="24"/>
  <c r="G3447" i="24"/>
  <c r="G3446" i="24"/>
  <c r="G3445" i="24"/>
  <c r="G3444" i="24"/>
  <c r="G3443" i="24"/>
  <c r="G3442" i="24"/>
  <c r="G3441" i="24"/>
  <c r="G3440" i="24"/>
  <c r="G3439" i="24"/>
  <c r="G3438" i="24"/>
  <c r="G3437" i="24"/>
  <c r="G3436" i="24"/>
  <c r="G3435" i="24"/>
  <c r="G3434" i="24"/>
  <c r="G3433" i="24"/>
  <c r="G3432" i="24"/>
  <c r="G3431" i="24"/>
  <c r="G3430" i="24"/>
  <c r="G3429" i="24"/>
  <c r="G3428" i="24"/>
  <c r="G3427" i="24"/>
  <c r="G3426" i="24"/>
  <c r="G3425" i="24"/>
  <c r="G3424" i="24"/>
  <c r="G3423" i="24"/>
  <c r="G3422" i="24"/>
  <c r="G3421" i="24"/>
  <c r="G3420" i="24"/>
  <c r="G3419" i="24"/>
  <c r="G3418" i="24"/>
  <c r="G3417" i="24"/>
  <c r="G3416" i="24"/>
  <c r="G3415" i="24"/>
  <c r="G3414" i="24"/>
  <c r="G3413" i="24"/>
  <c r="G3412" i="24"/>
  <c r="G3411" i="24"/>
  <c r="G3410" i="24"/>
  <c r="G3409" i="24"/>
  <c r="G3408" i="24"/>
  <c r="G3407" i="24"/>
  <c r="G3406" i="24"/>
  <c r="G3405" i="24"/>
  <c r="G3404" i="24"/>
  <c r="G3403" i="24"/>
  <c r="G3402" i="24"/>
  <c r="G3401" i="24"/>
  <c r="G3400" i="24"/>
  <c r="G3399" i="24"/>
  <c r="G3398" i="24"/>
  <c r="G3397" i="24"/>
  <c r="G3396" i="24"/>
  <c r="G3395" i="24"/>
  <c r="G3394" i="24"/>
  <c r="G3393" i="24"/>
  <c r="G3392" i="24"/>
  <c r="G3391" i="24"/>
  <c r="G3390" i="24"/>
  <c r="G3389" i="24"/>
  <c r="G3388" i="24"/>
  <c r="G3387" i="24"/>
  <c r="G3386" i="24"/>
  <c r="G3385" i="24"/>
  <c r="G3384" i="24"/>
  <c r="G3383" i="24"/>
  <c r="G3382" i="24"/>
  <c r="G3381" i="24"/>
  <c r="G3380" i="24"/>
  <c r="G3379" i="24"/>
  <c r="G3378" i="24"/>
  <c r="G3377" i="24"/>
  <c r="G3376" i="24"/>
  <c r="G3375" i="24"/>
  <c r="G3374" i="24"/>
  <c r="G3373" i="24"/>
  <c r="G3372" i="24"/>
  <c r="G3371" i="24"/>
  <c r="G3370" i="24"/>
  <c r="G3369" i="24"/>
  <c r="G3368" i="24"/>
  <c r="G3367" i="24"/>
  <c r="G3366" i="24"/>
  <c r="G3365" i="24"/>
  <c r="G3364" i="24"/>
  <c r="G3363" i="24"/>
  <c r="G3362" i="24"/>
  <c r="G3361" i="24"/>
  <c r="G3360" i="24"/>
  <c r="G3359" i="24"/>
  <c r="G3358" i="24"/>
  <c r="G3357" i="24"/>
  <c r="G3356" i="24"/>
  <c r="G3355" i="24"/>
  <c r="G3354" i="24"/>
  <c r="G3353" i="24"/>
  <c r="G3352" i="24"/>
  <c r="G3351" i="24"/>
  <c r="G3350" i="24"/>
  <c r="G3349" i="24"/>
  <c r="G3348" i="24"/>
  <c r="G3347" i="24"/>
  <c r="G3346" i="24"/>
  <c r="G3345" i="24"/>
  <c r="G3344" i="24"/>
  <c r="G3343" i="24"/>
  <c r="G3342" i="24"/>
  <c r="G3341" i="24"/>
  <c r="G3340" i="24"/>
  <c r="G3339" i="24"/>
  <c r="G3338" i="24"/>
  <c r="G3337" i="24"/>
  <c r="G3336" i="24"/>
  <c r="G3335" i="24"/>
  <c r="G3334" i="24"/>
  <c r="G3333" i="24"/>
  <c r="G3332" i="24"/>
  <c r="G3331" i="24"/>
  <c r="G3330" i="24"/>
  <c r="G3329" i="24"/>
  <c r="G3328" i="24"/>
  <c r="G3327" i="24"/>
  <c r="G3326" i="24"/>
  <c r="G3325" i="24"/>
  <c r="G3324" i="24"/>
  <c r="G3323" i="24"/>
  <c r="G3322" i="24"/>
  <c r="G3321" i="24"/>
  <c r="G3320" i="24"/>
  <c r="G3319" i="24"/>
  <c r="G3318" i="24"/>
  <c r="G3317" i="24"/>
  <c r="G3316" i="24"/>
  <c r="G3315" i="24"/>
  <c r="G3314" i="24"/>
  <c r="G3313" i="24"/>
  <c r="G3312" i="24"/>
  <c r="G3311" i="24"/>
  <c r="G3310" i="24"/>
  <c r="G3309" i="24"/>
  <c r="G3308" i="24"/>
  <c r="G3307" i="24"/>
  <c r="G3306" i="24"/>
  <c r="G3305" i="24"/>
  <c r="G3304" i="24"/>
  <c r="G3303" i="24"/>
  <c r="G3302" i="24"/>
  <c r="G3301" i="24"/>
  <c r="G3300" i="24"/>
  <c r="G3299" i="24"/>
  <c r="G3298" i="24"/>
  <c r="G3297" i="24"/>
  <c r="G3296" i="24"/>
  <c r="G3295" i="24"/>
  <c r="G3294" i="24"/>
  <c r="G3293" i="24"/>
  <c r="G3292" i="24"/>
  <c r="G3291" i="24"/>
  <c r="G3290" i="24"/>
  <c r="G3289" i="24"/>
  <c r="G3288" i="24"/>
  <c r="G3287" i="24"/>
  <c r="G3286" i="24"/>
  <c r="G3285" i="24"/>
  <c r="G3284" i="24"/>
  <c r="G3283" i="24"/>
  <c r="G3282" i="24"/>
  <c r="G3281" i="24"/>
  <c r="G3280" i="24"/>
  <c r="G3279" i="24"/>
  <c r="G3278" i="24"/>
  <c r="G3277" i="24"/>
  <c r="G3276" i="24"/>
  <c r="G3275" i="24"/>
  <c r="G3274" i="24"/>
  <c r="G3273" i="24"/>
  <c r="G3272" i="24"/>
  <c r="G3271" i="24"/>
  <c r="G3270" i="24"/>
  <c r="G3269" i="24"/>
  <c r="G3268" i="24"/>
  <c r="G3267" i="24"/>
  <c r="G3266" i="24"/>
  <c r="G3265" i="24"/>
  <c r="G3264" i="24"/>
  <c r="G3263" i="24"/>
  <c r="G3262" i="24"/>
  <c r="G3261" i="24"/>
  <c r="G3260" i="24"/>
  <c r="G3259" i="24"/>
  <c r="G3258" i="24"/>
  <c r="G3257" i="24"/>
  <c r="G3256" i="24"/>
  <c r="G3255" i="24"/>
  <c r="G3254" i="24"/>
  <c r="G3253" i="24"/>
  <c r="G3252" i="24"/>
  <c r="G3251" i="24"/>
  <c r="G3250" i="24"/>
  <c r="G3249" i="24"/>
  <c r="G3248" i="24"/>
  <c r="G3247" i="24"/>
  <c r="G3246" i="24"/>
  <c r="G3245" i="24"/>
  <c r="G3244" i="24"/>
  <c r="G3243" i="24"/>
  <c r="G3242" i="24"/>
  <c r="G3241" i="24"/>
  <c r="G3240" i="24"/>
  <c r="G3239" i="24"/>
  <c r="G3238" i="24"/>
  <c r="G3237" i="24"/>
  <c r="G3236" i="24"/>
  <c r="G3235" i="24"/>
  <c r="G3234" i="24"/>
  <c r="G3233" i="24"/>
  <c r="G3232" i="24"/>
  <c r="G3231" i="24"/>
  <c r="G3230" i="24"/>
  <c r="G3229" i="24"/>
  <c r="G3228" i="24"/>
  <c r="G3227" i="24"/>
  <c r="G3226" i="24"/>
  <c r="G3225" i="24"/>
  <c r="G3224" i="24"/>
  <c r="G3223" i="24"/>
  <c r="G3222" i="24"/>
  <c r="G3221" i="24"/>
  <c r="G3220" i="24"/>
  <c r="G3219" i="24"/>
  <c r="G3218" i="24"/>
  <c r="G3217" i="24"/>
  <c r="G3216" i="24"/>
  <c r="G3215" i="24"/>
  <c r="G3214" i="24"/>
  <c r="G3213" i="24"/>
  <c r="G3212" i="24"/>
  <c r="G3211" i="24"/>
  <c r="G3210" i="24"/>
  <c r="G3209" i="24"/>
  <c r="G3208" i="24"/>
  <c r="G3207" i="24"/>
  <c r="G3206" i="24"/>
  <c r="G3205" i="24"/>
  <c r="G3204" i="24"/>
  <c r="G3203" i="24"/>
  <c r="G3202" i="24"/>
  <c r="G3201" i="24"/>
  <c r="G3200" i="24"/>
  <c r="G3199" i="24"/>
  <c r="G3198" i="24"/>
  <c r="G3197" i="24"/>
  <c r="G3196" i="24"/>
  <c r="G3195" i="24"/>
  <c r="G3194" i="24"/>
  <c r="G3193" i="24"/>
  <c r="G3192" i="24"/>
  <c r="G3191" i="24"/>
  <c r="G3190" i="24"/>
  <c r="G3189" i="24"/>
  <c r="G3188" i="24"/>
  <c r="G3187" i="24"/>
  <c r="G3186" i="24"/>
  <c r="G3185" i="24"/>
  <c r="G3184" i="24"/>
  <c r="G3183" i="24"/>
  <c r="G3182" i="24"/>
  <c r="G3181" i="24"/>
  <c r="G3180" i="24"/>
  <c r="G3179" i="24"/>
  <c r="G3178" i="24"/>
  <c r="G3177" i="24"/>
  <c r="G3176" i="24"/>
  <c r="G3175" i="24"/>
  <c r="G3174" i="24"/>
  <c r="G3173" i="24"/>
  <c r="G3172" i="24"/>
  <c r="G3171" i="24"/>
  <c r="G3170" i="24"/>
  <c r="G3169" i="24"/>
  <c r="G3168" i="24"/>
  <c r="G3167" i="24"/>
  <c r="G3166" i="24"/>
  <c r="G3165" i="24"/>
  <c r="G3164" i="24"/>
  <c r="G3163" i="24"/>
  <c r="G3162" i="24"/>
  <c r="G3161" i="24"/>
  <c r="G3160" i="24"/>
  <c r="G3159" i="24"/>
  <c r="G3158" i="24"/>
  <c r="G3157" i="24"/>
  <c r="G3156" i="24"/>
  <c r="G3155" i="24"/>
  <c r="G3154" i="24"/>
  <c r="G3153" i="24"/>
  <c r="G3152" i="24"/>
  <c r="G3151" i="24"/>
  <c r="G3150" i="24"/>
  <c r="G3149" i="24"/>
  <c r="G3148" i="24"/>
  <c r="G3147" i="24"/>
  <c r="G3146" i="24"/>
  <c r="G3145" i="24"/>
  <c r="G3144" i="24"/>
  <c r="G3143" i="24"/>
  <c r="G3142" i="24"/>
  <c r="G3141" i="24"/>
  <c r="G3140" i="24"/>
  <c r="G3139" i="24"/>
  <c r="G3138" i="24"/>
  <c r="G3137" i="24"/>
  <c r="G3136" i="24"/>
  <c r="G3135" i="24"/>
  <c r="G3134" i="24"/>
  <c r="G3133" i="24"/>
  <c r="G3132" i="24"/>
  <c r="G3131" i="24"/>
  <c r="G3130" i="24"/>
  <c r="G3129" i="24"/>
  <c r="G3128" i="24"/>
  <c r="G3127" i="24"/>
  <c r="G3126" i="24"/>
  <c r="G3125" i="24"/>
  <c r="G3124" i="24"/>
  <c r="G3123" i="24"/>
  <c r="G3122" i="24"/>
  <c r="G3121" i="24"/>
  <c r="G3120" i="24"/>
  <c r="G3119" i="24"/>
  <c r="G3118" i="24"/>
  <c r="G3117" i="24"/>
  <c r="G3116" i="24"/>
  <c r="G3115" i="24"/>
  <c r="G3114" i="24"/>
  <c r="G3113" i="24"/>
  <c r="G3112" i="24"/>
  <c r="G3111" i="24"/>
  <c r="G3110" i="24"/>
  <c r="G3109" i="24"/>
  <c r="G3108" i="24"/>
  <c r="G3107" i="24"/>
  <c r="G3106" i="24"/>
  <c r="G3105" i="24"/>
  <c r="G3104" i="24"/>
  <c r="G3103" i="24"/>
  <c r="G3102" i="24"/>
  <c r="G3101" i="24"/>
  <c r="G3100" i="24"/>
  <c r="G3099" i="24"/>
  <c r="G3098" i="24"/>
  <c r="G3097" i="24"/>
  <c r="G3096" i="24"/>
  <c r="G3095" i="24"/>
  <c r="G3094" i="24"/>
  <c r="G3093" i="24"/>
  <c r="G3092" i="24"/>
  <c r="G3091" i="24"/>
  <c r="G3090" i="24"/>
  <c r="G3089" i="24"/>
  <c r="G3088" i="24"/>
  <c r="G3087" i="24"/>
  <c r="G3086" i="24"/>
  <c r="G3085" i="24"/>
  <c r="G3084" i="24"/>
  <c r="G3083" i="24"/>
  <c r="G3082" i="24"/>
  <c r="G3081" i="24"/>
  <c r="G3080" i="24"/>
  <c r="G3079" i="24"/>
  <c r="G3078" i="24"/>
  <c r="G3077" i="24"/>
  <c r="G3076" i="24"/>
  <c r="G3075" i="24"/>
  <c r="G3074" i="24"/>
  <c r="G3073" i="24"/>
  <c r="G3072" i="24"/>
  <c r="G3071" i="24"/>
  <c r="G3070" i="24"/>
  <c r="G3069" i="24"/>
  <c r="G3068" i="24"/>
  <c r="G3067" i="24"/>
  <c r="G3066" i="24"/>
  <c r="G3065" i="24"/>
  <c r="G3064" i="24"/>
  <c r="G3063" i="24"/>
  <c r="G3062" i="24"/>
  <c r="G3061" i="24"/>
  <c r="G3060" i="24"/>
  <c r="G3059" i="24"/>
  <c r="G3058" i="24"/>
  <c r="G3057" i="24"/>
  <c r="G3056" i="24"/>
  <c r="G3055" i="24"/>
  <c r="G3054" i="24"/>
  <c r="G3053" i="24"/>
  <c r="G3052" i="24"/>
  <c r="G3051" i="24"/>
  <c r="G3050" i="24"/>
  <c r="G3049" i="24"/>
  <c r="G3048" i="24"/>
  <c r="G3047" i="24"/>
  <c r="G3046" i="24"/>
  <c r="G3045" i="24"/>
  <c r="G3044" i="24"/>
  <c r="G3043" i="24"/>
  <c r="G3042" i="24"/>
  <c r="G3041" i="24"/>
  <c r="G3040" i="24"/>
  <c r="G3039" i="24"/>
  <c r="G3038" i="24"/>
  <c r="G3037" i="24"/>
  <c r="G3036" i="24"/>
  <c r="G3035" i="24"/>
  <c r="G3034" i="24"/>
  <c r="G3033" i="24"/>
  <c r="G3032" i="24"/>
  <c r="G3031" i="24"/>
  <c r="G3030" i="24"/>
  <c r="G3029" i="24"/>
  <c r="G3028" i="24"/>
  <c r="G3027" i="24"/>
  <c r="G3026" i="24"/>
  <c r="G3025" i="24"/>
  <c r="G3024" i="24"/>
  <c r="G3023" i="24"/>
  <c r="G3022" i="24"/>
  <c r="G3021" i="24"/>
  <c r="G3020" i="24"/>
  <c r="G3019" i="24"/>
  <c r="G3018" i="24"/>
  <c r="G3017" i="24"/>
  <c r="G3016" i="24"/>
  <c r="G3015" i="24"/>
  <c r="G3014" i="24"/>
  <c r="G3013" i="24"/>
  <c r="G3012" i="24"/>
  <c r="G3011" i="24"/>
  <c r="G3010" i="24"/>
  <c r="G3009" i="24"/>
  <c r="G3008" i="24"/>
  <c r="G3007" i="24"/>
  <c r="G3006" i="24"/>
  <c r="G3005" i="24"/>
  <c r="G3004" i="24"/>
  <c r="G3003" i="24"/>
  <c r="G3002" i="24"/>
  <c r="G3001" i="24"/>
  <c r="G3000" i="24"/>
  <c r="G2999" i="24"/>
  <c r="G2998" i="24"/>
  <c r="G2997" i="24"/>
  <c r="G2996" i="24"/>
  <c r="G2995" i="24"/>
  <c r="G2994" i="24"/>
  <c r="G2993" i="24"/>
  <c r="G2992" i="24"/>
  <c r="G2991" i="24"/>
  <c r="G2990" i="24"/>
  <c r="G2989" i="24"/>
  <c r="G2988" i="24"/>
  <c r="G2987" i="24"/>
  <c r="G2986" i="24"/>
  <c r="G2985" i="24"/>
  <c r="G2984" i="24"/>
  <c r="G2983" i="24"/>
  <c r="G2982" i="24"/>
  <c r="G2981" i="24"/>
  <c r="G2980" i="24"/>
  <c r="G2979" i="24"/>
  <c r="G2978" i="24"/>
  <c r="G2977" i="24"/>
  <c r="G2976" i="24"/>
  <c r="G2975" i="24"/>
  <c r="G2974" i="24"/>
  <c r="G2973" i="24"/>
  <c r="G2972" i="24"/>
  <c r="G2971" i="24"/>
  <c r="G2970" i="24"/>
  <c r="G2969" i="24"/>
  <c r="G2968" i="24"/>
  <c r="G2967" i="24"/>
  <c r="G2966" i="24"/>
  <c r="G2965" i="24"/>
  <c r="G2964" i="24"/>
  <c r="G2963" i="24"/>
  <c r="G2962" i="24"/>
  <c r="G2961" i="24"/>
  <c r="G2960" i="24"/>
  <c r="G2959" i="24"/>
  <c r="G2958" i="24"/>
  <c r="G2957" i="24"/>
  <c r="G2956" i="24"/>
  <c r="G2955" i="24"/>
  <c r="G2954" i="24"/>
  <c r="G2953" i="24"/>
  <c r="G2952" i="24"/>
  <c r="G2951" i="24"/>
  <c r="G2950" i="24"/>
  <c r="G2949" i="24"/>
  <c r="G2948" i="24"/>
  <c r="G2947" i="24"/>
  <c r="G2946" i="24"/>
  <c r="G2945" i="24"/>
  <c r="G2944" i="24"/>
  <c r="G2943" i="24"/>
  <c r="G2942" i="24"/>
  <c r="G2941" i="24"/>
  <c r="G2940" i="24"/>
  <c r="G2939" i="24"/>
  <c r="G2938" i="24"/>
  <c r="G2937" i="24"/>
  <c r="G2936" i="24"/>
  <c r="G2935" i="24"/>
  <c r="G2934" i="24"/>
  <c r="G2933" i="24"/>
  <c r="G2932" i="24"/>
  <c r="G2931" i="24"/>
  <c r="G2930" i="24"/>
  <c r="G2929" i="24"/>
  <c r="G2928" i="24"/>
  <c r="G2927" i="24"/>
  <c r="G2926" i="24"/>
  <c r="G2925" i="24"/>
  <c r="G2924" i="24"/>
  <c r="G2923" i="24"/>
  <c r="G2922" i="24"/>
  <c r="G2921" i="24"/>
  <c r="G2920" i="24"/>
  <c r="G2919" i="24"/>
  <c r="G2918" i="24"/>
  <c r="G2917" i="24"/>
  <c r="G2916" i="24"/>
  <c r="G2915" i="24"/>
  <c r="G2914" i="24"/>
  <c r="G2913" i="24"/>
  <c r="G2912" i="24"/>
  <c r="G2911" i="24"/>
  <c r="G2910" i="24"/>
  <c r="G2909" i="24"/>
  <c r="G2908" i="24"/>
  <c r="G2907" i="24"/>
  <c r="G2906" i="24"/>
  <c r="G2905" i="24"/>
  <c r="G2904" i="24"/>
  <c r="G2903" i="24"/>
  <c r="G2902" i="24"/>
  <c r="G2901" i="24"/>
  <c r="G2900" i="24"/>
  <c r="G2899" i="24"/>
  <c r="G2898" i="24"/>
  <c r="G2897" i="24"/>
  <c r="G2896" i="24"/>
  <c r="G2895" i="24"/>
  <c r="G2894" i="24"/>
  <c r="G2893" i="24"/>
  <c r="G2892" i="24"/>
  <c r="G2891" i="24"/>
  <c r="G2890" i="24"/>
  <c r="G2889" i="24"/>
  <c r="G2888" i="24"/>
  <c r="G2887" i="24"/>
  <c r="G2886" i="24"/>
  <c r="G2885" i="24"/>
  <c r="G2884" i="24"/>
  <c r="G2883" i="24"/>
  <c r="G2882" i="24"/>
  <c r="G2881" i="24"/>
  <c r="G2880" i="24"/>
  <c r="G2879" i="24"/>
  <c r="G2878" i="24"/>
  <c r="G2877" i="24"/>
  <c r="G2876" i="24"/>
  <c r="G2875" i="24"/>
  <c r="G2874" i="24"/>
  <c r="G2873" i="24"/>
  <c r="G2872" i="24"/>
  <c r="G2871" i="24"/>
  <c r="G2870" i="24"/>
  <c r="G2869" i="24"/>
  <c r="G2868" i="24"/>
  <c r="G2867" i="24"/>
  <c r="G2866" i="24"/>
  <c r="G2865" i="24"/>
  <c r="G2864" i="24"/>
  <c r="G2863" i="24"/>
  <c r="G2862" i="24"/>
  <c r="G2861" i="24"/>
  <c r="G2860" i="24"/>
  <c r="G2859" i="24"/>
  <c r="G2858" i="24"/>
  <c r="G2857" i="24"/>
  <c r="G2856" i="24"/>
  <c r="G2855" i="24"/>
  <c r="G2854" i="24"/>
  <c r="G2853" i="24"/>
  <c r="G2852" i="24"/>
  <c r="G2851" i="24"/>
  <c r="G2850" i="24"/>
  <c r="G2849" i="24"/>
  <c r="G2848" i="24"/>
  <c r="G2847" i="24"/>
  <c r="G2846" i="24"/>
  <c r="G2845" i="24"/>
  <c r="G2844" i="24"/>
  <c r="G2843" i="24"/>
  <c r="G2842" i="24"/>
  <c r="G2841" i="24"/>
  <c r="G2840" i="24"/>
  <c r="G2839" i="24"/>
  <c r="G2838" i="24"/>
  <c r="G2837" i="24"/>
  <c r="G2836" i="24"/>
  <c r="G2835" i="24"/>
  <c r="G2834" i="24"/>
  <c r="G2833" i="24"/>
  <c r="G2832" i="24"/>
  <c r="G2831" i="24"/>
  <c r="G2830" i="24"/>
  <c r="G2829" i="24"/>
  <c r="G2828" i="24"/>
  <c r="G2827" i="24"/>
  <c r="G2826" i="24"/>
  <c r="G2825" i="24"/>
  <c r="G2824" i="24"/>
  <c r="G2823" i="24"/>
  <c r="G2822" i="24"/>
  <c r="G2821" i="24"/>
  <c r="G2820" i="24"/>
  <c r="G2819" i="24"/>
  <c r="G2818" i="24"/>
  <c r="G2817" i="24"/>
  <c r="G2816" i="24"/>
  <c r="G2815" i="24"/>
  <c r="G2814" i="24"/>
  <c r="G2813" i="24"/>
  <c r="G2812" i="24"/>
  <c r="G2811" i="24"/>
  <c r="G2810" i="24"/>
  <c r="G2809" i="24"/>
  <c r="G2808" i="24"/>
  <c r="G2807" i="24"/>
  <c r="G2806" i="24"/>
  <c r="G2805" i="24"/>
  <c r="G2804" i="24"/>
  <c r="G2803" i="24"/>
  <c r="G2802" i="24"/>
  <c r="G2801" i="24"/>
  <c r="G2800" i="24"/>
  <c r="G2799" i="24"/>
  <c r="G2798" i="24"/>
  <c r="G2797" i="24"/>
  <c r="G2796" i="24"/>
  <c r="G2795" i="24"/>
  <c r="G2794" i="24"/>
  <c r="G2793" i="24"/>
  <c r="G2792" i="24"/>
  <c r="G2791" i="24"/>
  <c r="G2790" i="24"/>
  <c r="G2789" i="24"/>
  <c r="G2788" i="24"/>
  <c r="G2787" i="24"/>
  <c r="G2786" i="24"/>
  <c r="G2785" i="24"/>
  <c r="G2784" i="24"/>
  <c r="G2783" i="24"/>
  <c r="G2782" i="24"/>
  <c r="G2781" i="24"/>
  <c r="G2780" i="24"/>
  <c r="G2779" i="24"/>
  <c r="G2778" i="24"/>
  <c r="G2777" i="24"/>
  <c r="G2776" i="24"/>
  <c r="G2775" i="24"/>
  <c r="G2774" i="24"/>
  <c r="G2773" i="24"/>
  <c r="G2772" i="24"/>
  <c r="G2771" i="24"/>
  <c r="G2770" i="24"/>
  <c r="G2769" i="24"/>
  <c r="G2768" i="24"/>
  <c r="G2767" i="24"/>
  <c r="G2766" i="24"/>
  <c r="G2765" i="24"/>
  <c r="G2764" i="24"/>
  <c r="G2763" i="24"/>
  <c r="G2762" i="24"/>
  <c r="G2761" i="24"/>
  <c r="G2760" i="24"/>
  <c r="G2759" i="24"/>
  <c r="G2758" i="24"/>
  <c r="G2757" i="24"/>
  <c r="G2756" i="24"/>
  <c r="G2755" i="24"/>
  <c r="G2754" i="24"/>
  <c r="G2753" i="24"/>
  <c r="G2752" i="24"/>
  <c r="G2751" i="24"/>
  <c r="G2750" i="24"/>
  <c r="G2749" i="24"/>
  <c r="G2748" i="24"/>
  <c r="G2747" i="24"/>
  <c r="G2746" i="24"/>
  <c r="G2745" i="24"/>
  <c r="G2744" i="24"/>
  <c r="G2743" i="24"/>
  <c r="G2742" i="24"/>
  <c r="G2741" i="24"/>
  <c r="G2740" i="24"/>
  <c r="G2739" i="24"/>
  <c r="G2738" i="24"/>
  <c r="G2737" i="24"/>
  <c r="G2736" i="24"/>
  <c r="G2735" i="24"/>
  <c r="G2734" i="24"/>
  <c r="G2733" i="24"/>
  <c r="G2732" i="24"/>
  <c r="G2731" i="24"/>
  <c r="G2730" i="24"/>
  <c r="G2729" i="24"/>
  <c r="G2728" i="24"/>
  <c r="G2727" i="24"/>
  <c r="G2726" i="24"/>
  <c r="G2725" i="24"/>
  <c r="G2724" i="24"/>
  <c r="G2723" i="24"/>
  <c r="G2722" i="24"/>
  <c r="G2721" i="24"/>
  <c r="G2720" i="24"/>
  <c r="G2719" i="24"/>
  <c r="G2718" i="24"/>
  <c r="G2717" i="24"/>
  <c r="G2716" i="24"/>
  <c r="G2715" i="24"/>
  <c r="G2714" i="24"/>
  <c r="G2713" i="24"/>
  <c r="G2712" i="24"/>
  <c r="G2711" i="24"/>
  <c r="G2710" i="24"/>
  <c r="G2709" i="24"/>
  <c r="G2708" i="24"/>
  <c r="G2707" i="24"/>
  <c r="G2706" i="24"/>
  <c r="G2705" i="24"/>
  <c r="G2704" i="24"/>
  <c r="G2703" i="24"/>
  <c r="G2702" i="24"/>
  <c r="G2701" i="24"/>
  <c r="G2700" i="24"/>
  <c r="G2699" i="24"/>
  <c r="G2698" i="24"/>
  <c r="G2697" i="24"/>
  <c r="G2696" i="24"/>
  <c r="G2695" i="24"/>
  <c r="G2694" i="24"/>
  <c r="G2693" i="24"/>
  <c r="G2692" i="24"/>
  <c r="G2691" i="24"/>
  <c r="G2690" i="24"/>
  <c r="G2689" i="24"/>
  <c r="G2688" i="24"/>
  <c r="G2687" i="24"/>
  <c r="G2686" i="24"/>
  <c r="G2685" i="24"/>
  <c r="G2684" i="24"/>
  <c r="G2683" i="24"/>
  <c r="G2682" i="24"/>
  <c r="G2681" i="24"/>
  <c r="G2680" i="24"/>
  <c r="G2679" i="24"/>
  <c r="G2678" i="24"/>
  <c r="G2677" i="24"/>
  <c r="G2676" i="24"/>
  <c r="G2675" i="24"/>
  <c r="G2674" i="24"/>
  <c r="G2673" i="24"/>
  <c r="G2672" i="24"/>
  <c r="G2671" i="24"/>
  <c r="G2670" i="24"/>
  <c r="G2669" i="24"/>
  <c r="G2668" i="24"/>
  <c r="G2667" i="24"/>
  <c r="G2666" i="24"/>
  <c r="G2665" i="24"/>
  <c r="G2664" i="24"/>
  <c r="G2663" i="24"/>
  <c r="G2662" i="24"/>
  <c r="G2661" i="24"/>
  <c r="G2660" i="24"/>
  <c r="G2659" i="24"/>
  <c r="G2658" i="24"/>
  <c r="G2657" i="24"/>
  <c r="G2656" i="24"/>
  <c r="G2655" i="24"/>
  <c r="G2654" i="24"/>
  <c r="G2653" i="24"/>
  <c r="G2652" i="24"/>
  <c r="G2651" i="24"/>
  <c r="G2650" i="24"/>
  <c r="G2649" i="24"/>
  <c r="G2648" i="24"/>
  <c r="G2647" i="24"/>
  <c r="G2646" i="24"/>
  <c r="G2645" i="24"/>
  <c r="G2644" i="24"/>
  <c r="G2643" i="24"/>
  <c r="G2642" i="24"/>
  <c r="G2641" i="24"/>
  <c r="G2640" i="24"/>
  <c r="G2639" i="24"/>
  <c r="G2638" i="24"/>
  <c r="G2637" i="24"/>
  <c r="G2636" i="24"/>
  <c r="G2635" i="24"/>
  <c r="G2634" i="24"/>
  <c r="G2633" i="24"/>
  <c r="G2632" i="24"/>
  <c r="G2631" i="24"/>
  <c r="G2630" i="24"/>
  <c r="G2629" i="24"/>
  <c r="G2628" i="24"/>
  <c r="G2627" i="24"/>
  <c r="G2626" i="24"/>
  <c r="G2625" i="24"/>
  <c r="G2624" i="24"/>
  <c r="G2623" i="24"/>
  <c r="G2622" i="24"/>
  <c r="G2621" i="24"/>
  <c r="G2620" i="24"/>
  <c r="G2619" i="24"/>
  <c r="G2618" i="24"/>
  <c r="G2617" i="24"/>
  <c r="G2616" i="24"/>
  <c r="G2615" i="24"/>
  <c r="G2614" i="24"/>
  <c r="G2613" i="24"/>
  <c r="G2612" i="24"/>
  <c r="G2611" i="24"/>
  <c r="G2610" i="24"/>
  <c r="G2609" i="24"/>
  <c r="G2608" i="24"/>
  <c r="G2607" i="24"/>
  <c r="G2606" i="24"/>
  <c r="G2605" i="24"/>
  <c r="G2604" i="24"/>
  <c r="G2603" i="24"/>
  <c r="G2602" i="24"/>
  <c r="G2601" i="24"/>
  <c r="G2600" i="24"/>
  <c r="G2599" i="24"/>
  <c r="G2598" i="24"/>
  <c r="G2597" i="24"/>
  <c r="G2596" i="24"/>
  <c r="G2595" i="24"/>
  <c r="G2594" i="24"/>
  <c r="G2593" i="24"/>
  <c r="G2592" i="24"/>
  <c r="G2591" i="24"/>
  <c r="G2590" i="24"/>
  <c r="G2589" i="24"/>
  <c r="G2588" i="24"/>
  <c r="G2587" i="24"/>
  <c r="G2586" i="24"/>
  <c r="G2585" i="24"/>
  <c r="G2584" i="24"/>
  <c r="G2583" i="24"/>
  <c r="G2582" i="24"/>
  <c r="G2581" i="24"/>
  <c r="G2580" i="24"/>
  <c r="G2579" i="24"/>
  <c r="G2578" i="24"/>
  <c r="G2577" i="24"/>
  <c r="G2576" i="24"/>
  <c r="G2575" i="24"/>
  <c r="G2574" i="24"/>
  <c r="G2573" i="24"/>
  <c r="G2572" i="24"/>
  <c r="G2571" i="24"/>
  <c r="G2570" i="24"/>
  <c r="G2569" i="24"/>
  <c r="G2568" i="24"/>
  <c r="G2567" i="24"/>
  <c r="G2566" i="24"/>
  <c r="G2565" i="24"/>
  <c r="G2564" i="24"/>
  <c r="G2563" i="24"/>
  <c r="G2562" i="24"/>
  <c r="G2561" i="24"/>
  <c r="G2560" i="24"/>
  <c r="G2559" i="24"/>
  <c r="G2558" i="24"/>
  <c r="G2557" i="24"/>
  <c r="G2556" i="24"/>
  <c r="G2555" i="24"/>
  <c r="G2554" i="24"/>
  <c r="G2553" i="24"/>
  <c r="G2552" i="24"/>
  <c r="G2551" i="24"/>
  <c r="G2550" i="24"/>
  <c r="G2549" i="24"/>
  <c r="G2548" i="24"/>
  <c r="G2547" i="24"/>
  <c r="G2546" i="24"/>
  <c r="G2545" i="24"/>
  <c r="G2544" i="24"/>
  <c r="G2543" i="24"/>
  <c r="G2542" i="24"/>
  <c r="G2541" i="24"/>
  <c r="G2540" i="24"/>
  <c r="G2539" i="24"/>
  <c r="G2538" i="24"/>
  <c r="G2537" i="24"/>
  <c r="G2536" i="24"/>
  <c r="G2535" i="24"/>
  <c r="G2534" i="24"/>
  <c r="G2533" i="24"/>
  <c r="G2532" i="24"/>
  <c r="G2531" i="24"/>
  <c r="G2530" i="24"/>
  <c r="G2529" i="24"/>
  <c r="G2528" i="24"/>
  <c r="G2527" i="24"/>
  <c r="G2526" i="24"/>
  <c r="G2525" i="24"/>
  <c r="G2524" i="24"/>
  <c r="G2523" i="24"/>
  <c r="G2522" i="24"/>
  <c r="G2521" i="24"/>
  <c r="G2520" i="24"/>
  <c r="G2519" i="24"/>
  <c r="G2518" i="24"/>
  <c r="G2517" i="24"/>
  <c r="G2516" i="24"/>
  <c r="G2515" i="24"/>
  <c r="G2514" i="24"/>
  <c r="G2513" i="24"/>
  <c r="G2512" i="24"/>
  <c r="G2511" i="24"/>
  <c r="G2510" i="24"/>
  <c r="G2509" i="24"/>
  <c r="G2508" i="24"/>
  <c r="G2507" i="24"/>
  <c r="G2506" i="24"/>
  <c r="G2505" i="24"/>
  <c r="G2504" i="24"/>
  <c r="G2503" i="24"/>
  <c r="G2502" i="24"/>
  <c r="G2501" i="24"/>
  <c r="G2500" i="24"/>
  <c r="G2499" i="24"/>
  <c r="G2498" i="24"/>
  <c r="G2497" i="24"/>
  <c r="G2496" i="24"/>
  <c r="G2495" i="24"/>
  <c r="G2494" i="24"/>
  <c r="G2493" i="24"/>
  <c r="G2492" i="24"/>
  <c r="G2491" i="24"/>
  <c r="G2490" i="24"/>
  <c r="G2489" i="24"/>
  <c r="G2488" i="24"/>
  <c r="G2487" i="24"/>
  <c r="G2486" i="24"/>
  <c r="G2485" i="24"/>
  <c r="G2484" i="24"/>
  <c r="G2483" i="24"/>
  <c r="G2482" i="24"/>
  <c r="G2481" i="24"/>
  <c r="G2480" i="24"/>
  <c r="G2479" i="24"/>
  <c r="G2478" i="24"/>
  <c r="G2477" i="24"/>
  <c r="G2476" i="24"/>
  <c r="G2475" i="24"/>
  <c r="G2474" i="24"/>
  <c r="G2473" i="24"/>
  <c r="G2472" i="24"/>
  <c r="G2471" i="24"/>
  <c r="G2470" i="24"/>
  <c r="G2469" i="24"/>
  <c r="G2468" i="24"/>
  <c r="G2467" i="24"/>
  <c r="G2466" i="24"/>
  <c r="G2465" i="24"/>
  <c r="G2464" i="24"/>
  <c r="G2463" i="24"/>
  <c r="G2462" i="24"/>
  <c r="G2461" i="24"/>
  <c r="G2460" i="24"/>
  <c r="G2459" i="24"/>
  <c r="G2458" i="24"/>
  <c r="G2457" i="24"/>
  <c r="G2456" i="24"/>
  <c r="G2455" i="24"/>
  <c r="G2454" i="24"/>
  <c r="G2453" i="24"/>
  <c r="G2452" i="24"/>
  <c r="G2451" i="24"/>
  <c r="G2450" i="24"/>
  <c r="G2449" i="24"/>
  <c r="G2448" i="24"/>
  <c r="G2447" i="24"/>
  <c r="G2446" i="24"/>
  <c r="G2445" i="24"/>
  <c r="G2444" i="24"/>
  <c r="G2443" i="24"/>
  <c r="G2442" i="24"/>
  <c r="G2441" i="24"/>
  <c r="G2440" i="24"/>
  <c r="G2439" i="24"/>
  <c r="G2438" i="24"/>
  <c r="G2437" i="24"/>
  <c r="G2436" i="24"/>
  <c r="G2435" i="24"/>
  <c r="G2434" i="24"/>
  <c r="G2433" i="24"/>
  <c r="G2432" i="24"/>
  <c r="G2431" i="24"/>
  <c r="G2430" i="24"/>
  <c r="G2429" i="24"/>
  <c r="G2428" i="24"/>
  <c r="G2427" i="24"/>
  <c r="G2426" i="24"/>
  <c r="G2425" i="24"/>
  <c r="G2424" i="24"/>
  <c r="G2423" i="24"/>
  <c r="G2422" i="24"/>
  <c r="G2421" i="24"/>
  <c r="G2420" i="24"/>
  <c r="G2419" i="24"/>
  <c r="G2418" i="24"/>
  <c r="G2417" i="24"/>
  <c r="G2416" i="24"/>
  <c r="G2415" i="24"/>
  <c r="G2414" i="24"/>
  <c r="G2413" i="24"/>
  <c r="G2412" i="24"/>
  <c r="G2411" i="24"/>
  <c r="G2410" i="24"/>
  <c r="G2409" i="24"/>
  <c r="G2408" i="24"/>
  <c r="G2407" i="24"/>
  <c r="G2406" i="24"/>
  <c r="G2405" i="24"/>
  <c r="G2404" i="24"/>
  <c r="G2403" i="24"/>
  <c r="G2402" i="24"/>
  <c r="G2401" i="24"/>
  <c r="G2400" i="24"/>
  <c r="G2399" i="24"/>
  <c r="G2398" i="24"/>
  <c r="G2397" i="24"/>
  <c r="G2396" i="24"/>
  <c r="G2395" i="24"/>
  <c r="G2394" i="24"/>
  <c r="G2393" i="24"/>
  <c r="G2392" i="24"/>
  <c r="G2391" i="24"/>
  <c r="G2390" i="24"/>
  <c r="G2389" i="24"/>
  <c r="G2388" i="24"/>
  <c r="G2387" i="24"/>
  <c r="G2386" i="24"/>
  <c r="G2385" i="24"/>
  <c r="G2384" i="24"/>
  <c r="G2383" i="24"/>
  <c r="G2382" i="24"/>
  <c r="G2381" i="24"/>
  <c r="G2380" i="24"/>
  <c r="G2379" i="24"/>
  <c r="G2378" i="24"/>
  <c r="G2377" i="24"/>
  <c r="G2376" i="24"/>
  <c r="G2375" i="24"/>
  <c r="G2374" i="24"/>
  <c r="G2373" i="24"/>
  <c r="G2372" i="24"/>
  <c r="G2371" i="24"/>
  <c r="G2370" i="24"/>
  <c r="G2369" i="24"/>
  <c r="G2368" i="24"/>
  <c r="G2367" i="24"/>
  <c r="G2366" i="24"/>
  <c r="G2365" i="24"/>
  <c r="G2364" i="24"/>
  <c r="G2363" i="24"/>
  <c r="G2362" i="24"/>
  <c r="G2361" i="24"/>
  <c r="G2360" i="24"/>
  <c r="G2359" i="24"/>
  <c r="G2358" i="24"/>
  <c r="G2357" i="24"/>
  <c r="G2356" i="24"/>
  <c r="G2355" i="24"/>
  <c r="G2354" i="24"/>
  <c r="G2353" i="24"/>
  <c r="G2352" i="24"/>
  <c r="G2351" i="24"/>
  <c r="G2350" i="24"/>
  <c r="G2349" i="24"/>
  <c r="G2348" i="24"/>
  <c r="G2347" i="24"/>
  <c r="G2346" i="24"/>
  <c r="G2345" i="24"/>
  <c r="G2344" i="24"/>
  <c r="G2343" i="24"/>
  <c r="G2342" i="24"/>
  <c r="G2341" i="24"/>
  <c r="G2340" i="24"/>
  <c r="G2339" i="24"/>
  <c r="G2338" i="24"/>
  <c r="G2337" i="24"/>
  <c r="G2336" i="24"/>
  <c r="G2335" i="24"/>
  <c r="G2334" i="24"/>
  <c r="G2333" i="24"/>
  <c r="G2332" i="24"/>
  <c r="G2331" i="24"/>
  <c r="G2330" i="24"/>
  <c r="G2329" i="24"/>
  <c r="G2328" i="24"/>
  <c r="G2327" i="24"/>
  <c r="G2326" i="24"/>
  <c r="G2325" i="24"/>
  <c r="G2324" i="24"/>
  <c r="G2323" i="24"/>
  <c r="G2322" i="24"/>
  <c r="G2321" i="24"/>
  <c r="G2320" i="24"/>
  <c r="G2319" i="24"/>
  <c r="G2318" i="24"/>
  <c r="G2317" i="24"/>
  <c r="G2316" i="24"/>
  <c r="G2315" i="24"/>
  <c r="G2314" i="24"/>
  <c r="G2313" i="24"/>
  <c r="G2312" i="24"/>
  <c r="G2311" i="24"/>
  <c r="G2310" i="24"/>
  <c r="G2309" i="24"/>
  <c r="G2308" i="24"/>
  <c r="G2307" i="24"/>
  <c r="G2306" i="24"/>
  <c r="G2305" i="24"/>
  <c r="G2304" i="24"/>
  <c r="G2303" i="24"/>
  <c r="G2302" i="24"/>
  <c r="G2301" i="24"/>
  <c r="G2300" i="24"/>
  <c r="G2299" i="24"/>
  <c r="G2298" i="24"/>
  <c r="G2297" i="24"/>
  <c r="G2296" i="24"/>
  <c r="G2295" i="24"/>
  <c r="G2294" i="24"/>
  <c r="G2293" i="24"/>
  <c r="G2292" i="24"/>
  <c r="G2291" i="24"/>
  <c r="G2290" i="24"/>
  <c r="G2289" i="24"/>
  <c r="G2288" i="24"/>
  <c r="G2287" i="24"/>
  <c r="G2286" i="24"/>
  <c r="G2285" i="24"/>
  <c r="G2284" i="24"/>
  <c r="G2283" i="24"/>
  <c r="G2282" i="24"/>
  <c r="G2281" i="24"/>
  <c r="G2280" i="24"/>
  <c r="G2279" i="24"/>
  <c r="G2278" i="24"/>
  <c r="G2277" i="24"/>
  <c r="G2276" i="24"/>
  <c r="G2275" i="24"/>
  <c r="G2274" i="24"/>
  <c r="G2273" i="24"/>
  <c r="G2272" i="24"/>
  <c r="G2271" i="24"/>
  <c r="G2270" i="24"/>
  <c r="G2269" i="24"/>
  <c r="G2268" i="24"/>
  <c r="G2267" i="24"/>
  <c r="G2266" i="24"/>
  <c r="G2265" i="24"/>
  <c r="G2264" i="24"/>
  <c r="G2263" i="24"/>
  <c r="G2262" i="24"/>
  <c r="G2261" i="24"/>
  <c r="G2260" i="24"/>
  <c r="G2259" i="24"/>
  <c r="G2258" i="24"/>
  <c r="G2257" i="24"/>
  <c r="G2256" i="24"/>
  <c r="G2255" i="24"/>
  <c r="G2254" i="24"/>
  <c r="G2253" i="24"/>
  <c r="G2252" i="24"/>
  <c r="G2251" i="24"/>
  <c r="G2250" i="24"/>
  <c r="G2249" i="24"/>
  <c r="G2248" i="24"/>
  <c r="G2247" i="24"/>
  <c r="G2246" i="24"/>
  <c r="G2245" i="24"/>
  <c r="G2244" i="24"/>
  <c r="G2243" i="24"/>
  <c r="G2242" i="24"/>
  <c r="G2241" i="24"/>
  <c r="G2240" i="24"/>
  <c r="G2239" i="24"/>
  <c r="G2238" i="24"/>
  <c r="G2237" i="24"/>
  <c r="G2236" i="24"/>
  <c r="G2235" i="24"/>
  <c r="G2234" i="24"/>
  <c r="G2233" i="24"/>
  <c r="G2232" i="24"/>
  <c r="G2231" i="24"/>
  <c r="G2230" i="24"/>
  <c r="G2229" i="24"/>
  <c r="G2228" i="24"/>
  <c r="G2227" i="24"/>
  <c r="G2226" i="24"/>
  <c r="G2225" i="24"/>
  <c r="G2224" i="24"/>
  <c r="G2223" i="24"/>
  <c r="G2222" i="24"/>
  <c r="G2221" i="24"/>
  <c r="G2220" i="24"/>
  <c r="G2219" i="24"/>
  <c r="G2218" i="24"/>
  <c r="G2217" i="24"/>
  <c r="G2216" i="24"/>
  <c r="G2215" i="24"/>
  <c r="G2214" i="24"/>
  <c r="G2213" i="24"/>
  <c r="G2212" i="24"/>
  <c r="G2211" i="24"/>
  <c r="G2210" i="24"/>
  <c r="G2209" i="24"/>
  <c r="G2208" i="24"/>
  <c r="G2207" i="24"/>
  <c r="G2206" i="24"/>
  <c r="G2205" i="24"/>
  <c r="G2204" i="24"/>
  <c r="G2203" i="24"/>
  <c r="G2202" i="24"/>
  <c r="G2201" i="24"/>
  <c r="G2200" i="24"/>
  <c r="G2199" i="24"/>
  <c r="G2198" i="24"/>
  <c r="G2197" i="24"/>
  <c r="G2196" i="24"/>
  <c r="G2195" i="24"/>
  <c r="G2194" i="24"/>
  <c r="G2193" i="24"/>
  <c r="G2192" i="24"/>
  <c r="G2191" i="24"/>
  <c r="G2190" i="24"/>
  <c r="G2189" i="24"/>
  <c r="G2188" i="24"/>
  <c r="G2187" i="24"/>
  <c r="G2186" i="24"/>
  <c r="G2185" i="24"/>
  <c r="G2184" i="24"/>
  <c r="G2183" i="24"/>
  <c r="G2182" i="24"/>
  <c r="G2181" i="24"/>
  <c r="G2180" i="24"/>
  <c r="G2179" i="24"/>
  <c r="G2178" i="24"/>
  <c r="G2177" i="24"/>
  <c r="G2176" i="24"/>
  <c r="G2175" i="24"/>
  <c r="G2174" i="24"/>
  <c r="G2173" i="24"/>
  <c r="G2172" i="24"/>
  <c r="G2171" i="24"/>
  <c r="G2170" i="24"/>
  <c r="G2169" i="24"/>
  <c r="G2168" i="24"/>
  <c r="G2167" i="24"/>
  <c r="G2166" i="24"/>
  <c r="G2165" i="24"/>
  <c r="G2164" i="24"/>
  <c r="G2163" i="24"/>
  <c r="G2162" i="24"/>
  <c r="G2161" i="24"/>
  <c r="G2160" i="24"/>
  <c r="G2159" i="24"/>
  <c r="G2158" i="24"/>
  <c r="G2157" i="24"/>
  <c r="G2156" i="24"/>
  <c r="G2155" i="24"/>
  <c r="G2154" i="24"/>
  <c r="G2153" i="24"/>
  <c r="G2152" i="24"/>
  <c r="G2151" i="24"/>
  <c r="G2150" i="24"/>
  <c r="G2149" i="24"/>
  <c r="G2148" i="24"/>
  <c r="G2147" i="24"/>
  <c r="G2146" i="24"/>
  <c r="G2145" i="24"/>
  <c r="G2144" i="24"/>
  <c r="G2143" i="24"/>
  <c r="G2142" i="24"/>
  <c r="G2141" i="24"/>
  <c r="G2140" i="24"/>
  <c r="G2139" i="24"/>
  <c r="G2138" i="24"/>
  <c r="G2137" i="24"/>
  <c r="G2136" i="24"/>
  <c r="G2135" i="24"/>
  <c r="G2134" i="24"/>
  <c r="G2133" i="24"/>
  <c r="G2132" i="24"/>
  <c r="G2131" i="24"/>
  <c r="G2130" i="24"/>
  <c r="G2129" i="24"/>
  <c r="G2128" i="24"/>
  <c r="G2127" i="24"/>
  <c r="G2126" i="24"/>
  <c r="G2125" i="24"/>
  <c r="G2124" i="24"/>
  <c r="G2123" i="24"/>
  <c r="G2122" i="24"/>
  <c r="G2121" i="24"/>
  <c r="G2120" i="24"/>
  <c r="G2119" i="24"/>
  <c r="G2118" i="24"/>
  <c r="G2117" i="24"/>
  <c r="G2116" i="24"/>
  <c r="G2115" i="24"/>
  <c r="G2114" i="24"/>
  <c r="G2113" i="24"/>
  <c r="G2112" i="24"/>
  <c r="G2111" i="24"/>
  <c r="G2110" i="24"/>
  <c r="G2109" i="24"/>
  <c r="G2108" i="24"/>
  <c r="G2107" i="24"/>
  <c r="G2106" i="24"/>
  <c r="G2105" i="24"/>
  <c r="G2104" i="24"/>
  <c r="G2103" i="24"/>
  <c r="G2102" i="24"/>
  <c r="G2101" i="24"/>
  <c r="G2100" i="24"/>
  <c r="G2099" i="24"/>
  <c r="G2098" i="24"/>
  <c r="G2097" i="24"/>
  <c r="G2096" i="24"/>
  <c r="G2095" i="24"/>
  <c r="G2094" i="24"/>
  <c r="G2093" i="24"/>
  <c r="G2092" i="24"/>
  <c r="G2091" i="24"/>
  <c r="G2090" i="24"/>
  <c r="G2089" i="24"/>
  <c r="G2088" i="24"/>
  <c r="G2087" i="24"/>
  <c r="G2086" i="24"/>
  <c r="G2085" i="24"/>
  <c r="G2084" i="24"/>
  <c r="G2083" i="24"/>
  <c r="G2082" i="24"/>
  <c r="G2081" i="24"/>
  <c r="G2080" i="24"/>
  <c r="G2079" i="24"/>
  <c r="G2078" i="24"/>
  <c r="G2077" i="24"/>
  <c r="G2076" i="24"/>
  <c r="G2075" i="24"/>
  <c r="G2074" i="24"/>
  <c r="G2073" i="24"/>
  <c r="G2072" i="24"/>
  <c r="G2071" i="24"/>
  <c r="G2070" i="24"/>
  <c r="G2069" i="24"/>
  <c r="G2068" i="24"/>
  <c r="G2067" i="24"/>
  <c r="G2066" i="24"/>
  <c r="G2065" i="24"/>
  <c r="G2064" i="24"/>
  <c r="G2063" i="24"/>
  <c r="G2062" i="24"/>
  <c r="G2061" i="24"/>
  <c r="G2060" i="24"/>
  <c r="G2059" i="24"/>
  <c r="G2058" i="24"/>
  <c r="G2057" i="24"/>
  <c r="G2056" i="24"/>
  <c r="G2055" i="24"/>
  <c r="G2054" i="24"/>
  <c r="G2053" i="24"/>
  <c r="G2052" i="24"/>
  <c r="G2051" i="24"/>
  <c r="G2050" i="24"/>
  <c r="G2049" i="24"/>
  <c r="G2048" i="24"/>
  <c r="G2047" i="24"/>
  <c r="G2046" i="24"/>
  <c r="G2045" i="24"/>
  <c r="G2044" i="24"/>
  <c r="G2043" i="24"/>
  <c r="G2042" i="24"/>
  <c r="G2041" i="24"/>
  <c r="G2040" i="24"/>
  <c r="G2039" i="24"/>
  <c r="G2038" i="24"/>
  <c r="G2037" i="24"/>
  <c r="G2036" i="24"/>
  <c r="G2035" i="24"/>
  <c r="G2034" i="24"/>
  <c r="G2033" i="24"/>
  <c r="G2032" i="24"/>
  <c r="G2031" i="24"/>
  <c r="G2030" i="24"/>
  <c r="G2029" i="24"/>
  <c r="G2028" i="24"/>
  <c r="G2027" i="24"/>
  <c r="G2026" i="24"/>
  <c r="G2025" i="24"/>
  <c r="G2024" i="24"/>
  <c r="G2023" i="24"/>
  <c r="G2022" i="24"/>
  <c r="G2021" i="24"/>
  <c r="G2020" i="24"/>
  <c r="G2019" i="24"/>
  <c r="G2018" i="24"/>
  <c r="G2017" i="24"/>
  <c r="G2016" i="24"/>
  <c r="G2015" i="24"/>
  <c r="G2014" i="24"/>
  <c r="G2013" i="24"/>
  <c r="G2012" i="24"/>
  <c r="G2011" i="24"/>
  <c r="G2010" i="24"/>
  <c r="G2009" i="24"/>
  <c r="G2008" i="24"/>
  <c r="G2007" i="24"/>
  <c r="G2006" i="24"/>
  <c r="G2005" i="24"/>
  <c r="G2004" i="24"/>
  <c r="G2003" i="24"/>
  <c r="G2002" i="24"/>
  <c r="G2001" i="24"/>
  <c r="G2000" i="24"/>
  <c r="G1999" i="24"/>
  <c r="G1998" i="24"/>
  <c r="G1997" i="24"/>
  <c r="G1996" i="24"/>
  <c r="G1995" i="24"/>
  <c r="G1994" i="24"/>
  <c r="G1993" i="24"/>
  <c r="G1992" i="24"/>
  <c r="G1991" i="24"/>
  <c r="G1990" i="24"/>
  <c r="G1989" i="24"/>
  <c r="G1988" i="24"/>
  <c r="G1987" i="24"/>
  <c r="G1986" i="24"/>
  <c r="G1985" i="24"/>
  <c r="G1984" i="24"/>
  <c r="G1983" i="24"/>
  <c r="G1982" i="24"/>
  <c r="G1981" i="24"/>
  <c r="G1980" i="24"/>
  <c r="G1979" i="24"/>
  <c r="G1978" i="24"/>
  <c r="G1977" i="24"/>
  <c r="G1976" i="24"/>
  <c r="G1975" i="24"/>
  <c r="G1974" i="24"/>
  <c r="G1973" i="24"/>
  <c r="G1972" i="24"/>
  <c r="G1971" i="24"/>
  <c r="G1970" i="24"/>
  <c r="G1969" i="24"/>
  <c r="G1968" i="24"/>
  <c r="G1967" i="24"/>
  <c r="G1966" i="24"/>
  <c r="G1965" i="24"/>
  <c r="G1964" i="24"/>
  <c r="G1963" i="24"/>
  <c r="G1962" i="24"/>
  <c r="G1961" i="24"/>
  <c r="G1960" i="24"/>
  <c r="G1959" i="24"/>
  <c r="G1958" i="24"/>
  <c r="G1957" i="24"/>
  <c r="G1956" i="24"/>
  <c r="G1955" i="24"/>
  <c r="G1954" i="24"/>
  <c r="G1953" i="24"/>
  <c r="G1952" i="24"/>
  <c r="G1951" i="24"/>
  <c r="G1950" i="24"/>
  <c r="G1949" i="24"/>
  <c r="G1948" i="24"/>
  <c r="G1947" i="24"/>
  <c r="G1946" i="24"/>
  <c r="G1945" i="24"/>
  <c r="G1944" i="24"/>
  <c r="G1943" i="24"/>
  <c r="G1942" i="24"/>
  <c r="G1941" i="24"/>
  <c r="G1940" i="24"/>
  <c r="G1939" i="24"/>
  <c r="G1938" i="24"/>
  <c r="G1937" i="24"/>
  <c r="G1936" i="24"/>
  <c r="G1935" i="24"/>
  <c r="G1934" i="24"/>
  <c r="G1933" i="24"/>
  <c r="G1932" i="24"/>
  <c r="G1931" i="24"/>
  <c r="G1930" i="24"/>
  <c r="G1929" i="24"/>
  <c r="G1928" i="24"/>
  <c r="G1927" i="24"/>
  <c r="G1926" i="24"/>
  <c r="G1925" i="24"/>
  <c r="G1924" i="24"/>
  <c r="G1923" i="24"/>
  <c r="G1922" i="24"/>
  <c r="G1921" i="24"/>
  <c r="G1920" i="24"/>
  <c r="G1919" i="24"/>
  <c r="G1918" i="24"/>
  <c r="G1917" i="24"/>
  <c r="G1916" i="24"/>
  <c r="G1915" i="24"/>
  <c r="G1914" i="24"/>
  <c r="G1913" i="24"/>
  <c r="G1912" i="24"/>
  <c r="G1911" i="24"/>
  <c r="G1910" i="24"/>
  <c r="G1909" i="24"/>
  <c r="G1908" i="24"/>
  <c r="G1907" i="24"/>
  <c r="G1906" i="24"/>
  <c r="G1905" i="24"/>
  <c r="G1904" i="24"/>
  <c r="G1903" i="24"/>
  <c r="G1902" i="24"/>
  <c r="G1901" i="24"/>
  <c r="G1900" i="24"/>
  <c r="G1899" i="24"/>
  <c r="G1898" i="24"/>
  <c r="G1897" i="24"/>
  <c r="G1896" i="24"/>
  <c r="G1895" i="24"/>
  <c r="G1894" i="24"/>
  <c r="G1893" i="24"/>
  <c r="G1892" i="24"/>
  <c r="G1891" i="24"/>
  <c r="G1890" i="24"/>
  <c r="G1889" i="24"/>
  <c r="G1888" i="24"/>
  <c r="G1887" i="24"/>
  <c r="G1886" i="24"/>
  <c r="G1885" i="24"/>
  <c r="G1884" i="24"/>
  <c r="G1883" i="24"/>
  <c r="G1882" i="24"/>
  <c r="G1881" i="24"/>
  <c r="G1880" i="24"/>
  <c r="G1879" i="24"/>
  <c r="G1878" i="24"/>
  <c r="G1877" i="24"/>
  <c r="G1876" i="24"/>
  <c r="G1875" i="24"/>
  <c r="G1874" i="24"/>
  <c r="G1873" i="24"/>
  <c r="G1872" i="24"/>
  <c r="G1871" i="24"/>
  <c r="G1870" i="24"/>
  <c r="G1869" i="24"/>
  <c r="G1868" i="24"/>
  <c r="G1867" i="24"/>
  <c r="G1866" i="24"/>
  <c r="G1865" i="24"/>
  <c r="G1864" i="24"/>
  <c r="G1863" i="24"/>
  <c r="G1862" i="24"/>
  <c r="G1861" i="24"/>
  <c r="G1860" i="24"/>
  <c r="G1859" i="24"/>
  <c r="G1858" i="24"/>
  <c r="G1857" i="24"/>
  <c r="G1856" i="24"/>
  <c r="G1855" i="24"/>
  <c r="G1854" i="24"/>
  <c r="G1853" i="24"/>
  <c r="G1852" i="24"/>
  <c r="G1851" i="24"/>
  <c r="G1850" i="24"/>
  <c r="G1849" i="24"/>
  <c r="G1848" i="24"/>
  <c r="G1847" i="24"/>
  <c r="G1846" i="24"/>
  <c r="G1845" i="24"/>
  <c r="G1844" i="24"/>
  <c r="G1843" i="24"/>
  <c r="G1842" i="24"/>
  <c r="G1841" i="24"/>
  <c r="G1840" i="24"/>
  <c r="G1839" i="24"/>
  <c r="G1838" i="24"/>
  <c r="G1837" i="24"/>
  <c r="G1836" i="24"/>
  <c r="G1835" i="24"/>
  <c r="G1834" i="24"/>
  <c r="G1833" i="24"/>
  <c r="G1832" i="24"/>
  <c r="G1831" i="24"/>
  <c r="G1830" i="24"/>
  <c r="G1829" i="24"/>
  <c r="G1828" i="24"/>
  <c r="G1827" i="24"/>
  <c r="G1826" i="24"/>
  <c r="G1825" i="24"/>
  <c r="G1824" i="24"/>
  <c r="G1823" i="24"/>
  <c r="G1822" i="24"/>
  <c r="G1821" i="24"/>
  <c r="G1820" i="24"/>
  <c r="G1819" i="24"/>
  <c r="G1818" i="24"/>
  <c r="G1817" i="24"/>
  <c r="G1816" i="24"/>
  <c r="G1815" i="24"/>
  <c r="G1814" i="24"/>
  <c r="G1813" i="24"/>
  <c r="G1812" i="24"/>
  <c r="G1811" i="24"/>
  <c r="G1810" i="24"/>
  <c r="G1809" i="24"/>
  <c r="G1808" i="24"/>
  <c r="G1807" i="24"/>
  <c r="G1806" i="24"/>
  <c r="G1805" i="24"/>
  <c r="G1804" i="24"/>
  <c r="G1803" i="24"/>
  <c r="G1802" i="24"/>
  <c r="G1801" i="24"/>
  <c r="G1800" i="24"/>
  <c r="G1799" i="24"/>
  <c r="G1798" i="24"/>
  <c r="G1797" i="24"/>
  <c r="G1796" i="24"/>
  <c r="G1795" i="24"/>
  <c r="G1794" i="24"/>
  <c r="G1793" i="24"/>
  <c r="G1792" i="24"/>
  <c r="G1791" i="24"/>
  <c r="G1790" i="24"/>
  <c r="G1789" i="24"/>
  <c r="G1788" i="24"/>
  <c r="G1787" i="24"/>
  <c r="G1786" i="24"/>
  <c r="G1785" i="24"/>
  <c r="G1784" i="24"/>
  <c r="G1783" i="24"/>
  <c r="G1782" i="24"/>
  <c r="G1781" i="24"/>
  <c r="G1780" i="24"/>
  <c r="G1779" i="24"/>
  <c r="G1778" i="24"/>
  <c r="G1777" i="24"/>
  <c r="G1776" i="24"/>
  <c r="G1775" i="24"/>
  <c r="G1774" i="24"/>
  <c r="G1773" i="24"/>
  <c r="G1772" i="24"/>
  <c r="G1771" i="24"/>
  <c r="G1770" i="24"/>
  <c r="G1769" i="24"/>
  <c r="G1768" i="24"/>
  <c r="G1767" i="24"/>
  <c r="G1766" i="24"/>
  <c r="G1765" i="24"/>
  <c r="G1764" i="24"/>
  <c r="G1763" i="24"/>
  <c r="G1762" i="24"/>
  <c r="G1761" i="24"/>
  <c r="G1760" i="24"/>
  <c r="G1759" i="24"/>
  <c r="G1758" i="24"/>
  <c r="G1757" i="24"/>
  <c r="G1756" i="24"/>
  <c r="G1755" i="24"/>
  <c r="G1754" i="24"/>
  <c r="G1753" i="24"/>
  <c r="G1752" i="24"/>
  <c r="G1751" i="24"/>
  <c r="G1750" i="24"/>
  <c r="G1749" i="24"/>
  <c r="G1748" i="24"/>
  <c r="G1747" i="24"/>
  <c r="G1746" i="24"/>
  <c r="G1745" i="24"/>
  <c r="G1744" i="24"/>
  <c r="G1743" i="24"/>
  <c r="G1742" i="24"/>
  <c r="G1741" i="24"/>
  <c r="G1740" i="24"/>
  <c r="G1739" i="24"/>
  <c r="G1738" i="24"/>
  <c r="G1737" i="24"/>
  <c r="G1736" i="24"/>
  <c r="G1735" i="24"/>
  <c r="G1734" i="24"/>
  <c r="G1733" i="24"/>
  <c r="G1732" i="24"/>
  <c r="G1731" i="24"/>
  <c r="G1730" i="24"/>
  <c r="G1729" i="24"/>
  <c r="G1728" i="24"/>
  <c r="G1727" i="24"/>
  <c r="G1726" i="24"/>
  <c r="G1725" i="24"/>
  <c r="G1724" i="24"/>
  <c r="G1723" i="24"/>
  <c r="G1722" i="24"/>
  <c r="G1721" i="24"/>
  <c r="G1720" i="24"/>
  <c r="G1719" i="24"/>
  <c r="G1718" i="24"/>
  <c r="G1717" i="24"/>
  <c r="G1716" i="24"/>
  <c r="G1715" i="24"/>
  <c r="G1714" i="24"/>
  <c r="G1713" i="24"/>
  <c r="G1712" i="24"/>
  <c r="G1711" i="24"/>
  <c r="G1710" i="24"/>
  <c r="G1709" i="24"/>
  <c r="G1708" i="24"/>
  <c r="G1707" i="24"/>
  <c r="G1706" i="24"/>
  <c r="G1705" i="24"/>
  <c r="G1704" i="24"/>
  <c r="G1703" i="24"/>
  <c r="G1702" i="24"/>
  <c r="G1701" i="24"/>
  <c r="G1700" i="24"/>
  <c r="G1699" i="24"/>
  <c r="G1698" i="24"/>
  <c r="G1697" i="24"/>
  <c r="G1696" i="24"/>
  <c r="G1695" i="24"/>
  <c r="G1694" i="24"/>
  <c r="G1693" i="24"/>
  <c r="G1692" i="24"/>
  <c r="G1691" i="24"/>
  <c r="G1690" i="24"/>
  <c r="G1689" i="24"/>
  <c r="G1688" i="24"/>
  <c r="G1687" i="24"/>
  <c r="G1686" i="24"/>
  <c r="G1685" i="24"/>
  <c r="G1684" i="24"/>
  <c r="G1683" i="24"/>
  <c r="G1682" i="24"/>
  <c r="G1681" i="24"/>
  <c r="G1680" i="24"/>
  <c r="G1679" i="24"/>
  <c r="G1678" i="24"/>
  <c r="G1677" i="24"/>
  <c r="G1676" i="24"/>
  <c r="G1675" i="24"/>
  <c r="G1674" i="24"/>
  <c r="G1673" i="24"/>
  <c r="G1672" i="24"/>
  <c r="G1671" i="24"/>
  <c r="G1670" i="24"/>
  <c r="G1669" i="24"/>
  <c r="G1668" i="24"/>
  <c r="G1667" i="24"/>
  <c r="G1666" i="24"/>
  <c r="G1665" i="24"/>
  <c r="G1664" i="24"/>
  <c r="G1663" i="24"/>
  <c r="G1662" i="24"/>
  <c r="G1661" i="24"/>
  <c r="G1660" i="24"/>
  <c r="G1659" i="24"/>
  <c r="G1658" i="24"/>
  <c r="G1657" i="24"/>
  <c r="G1656" i="24"/>
  <c r="G1655" i="24"/>
  <c r="G1654" i="24"/>
  <c r="G1653" i="24"/>
  <c r="G1652" i="24"/>
  <c r="G1651" i="24"/>
  <c r="G1650" i="24"/>
  <c r="G1649" i="24"/>
  <c r="G1648" i="24"/>
  <c r="G1647" i="24"/>
  <c r="G1646" i="24"/>
  <c r="G1645" i="24"/>
  <c r="G1644" i="24"/>
  <c r="G1643" i="24"/>
  <c r="G1642" i="24"/>
  <c r="G1641" i="24"/>
  <c r="G1640" i="24"/>
  <c r="G1639" i="24"/>
  <c r="G1638" i="24"/>
  <c r="G1637" i="24"/>
  <c r="G1636" i="24"/>
  <c r="G1635" i="24"/>
  <c r="G1634" i="24"/>
  <c r="G1633" i="24"/>
  <c r="G1632" i="24"/>
  <c r="G1631" i="24"/>
  <c r="G1630" i="24"/>
  <c r="G1629" i="24"/>
  <c r="G1628" i="24"/>
  <c r="G1627" i="24"/>
  <c r="G1626" i="24"/>
  <c r="G1625" i="24"/>
  <c r="G1624" i="24"/>
  <c r="G1623" i="24"/>
  <c r="G1622" i="24"/>
  <c r="G1621" i="24"/>
  <c r="G1620" i="24"/>
  <c r="G1619" i="24"/>
  <c r="G1618" i="24"/>
  <c r="G1617" i="24"/>
  <c r="G1616" i="24"/>
  <c r="G1615" i="24"/>
  <c r="G1614" i="24"/>
  <c r="G1613" i="24"/>
  <c r="G1612" i="24"/>
  <c r="G1611" i="24"/>
  <c r="G1610" i="24"/>
  <c r="G1609" i="24"/>
  <c r="G1608" i="24"/>
  <c r="G1607" i="24"/>
  <c r="G1606" i="24"/>
  <c r="G1605" i="24"/>
  <c r="G1604" i="24"/>
  <c r="G1603" i="24"/>
  <c r="G1602" i="24"/>
  <c r="G1601" i="24"/>
  <c r="G1600" i="24"/>
  <c r="G1599" i="24"/>
  <c r="G1598" i="24"/>
  <c r="G1597" i="24"/>
  <c r="G1596" i="24"/>
  <c r="G1595" i="24"/>
  <c r="G1594" i="24"/>
  <c r="G1593" i="24"/>
  <c r="G1592" i="24"/>
  <c r="G1591" i="24"/>
  <c r="G1590" i="24"/>
  <c r="G1589" i="24"/>
  <c r="G1588" i="24"/>
  <c r="G1587" i="24"/>
  <c r="G1586" i="24"/>
  <c r="G1585" i="24"/>
  <c r="G1584" i="24"/>
  <c r="G1583" i="24"/>
  <c r="G1582" i="24"/>
  <c r="G1581" i="24"/>
  <c r="G1580" i="24"/>
  <c r="G1579" i="24"/>
  <c r="G1578" i="24"/>
  <c r="G1577" i="24"/>
  <c r="G1576" i="24"/>
  <c r="G1575" i="24"/>
  <c r="G1574" i="24"/>
  <c r="G1573" i="24"/>
  <c r="G1572" i="24"/>
  <c r="G1571" i="24"/>
  <c r="G1570" i="24"/>
  <c r="G1569" i="24"/>
  <c r="G1568" i="24"/>
  <c r="G1567" i="24"/>
  <c r="G1566" i="24"/>
  <c r="G1565" i="24"/>
  <c r="G1564" i="24"/>
  <c r="G1563" i="24"/>
  <c r="G1562" i="24"/>
  <c r="G1561" i="24"/>
  <c r="G1560" i="24"/>
  <c r="G1559" i="24"/>
  <c r="G1558" i="24"/>
  <c r="G1557" i="24"/>
  <c r="G1556" i="24"/>
  <c r="G1555" i="24"/>
  <c r="G1554" i="24"/>
  <c r="G1553" i="24"/>
  <c r="G1552" i="24"/>
  <c r="G1551" i="24"/>
  <c r="G1550" i="24"/>
  <c r="G1549" i="24"/>
  <c r="G1548" i="24"/>
  <c r="G1547" i="24"/>
  <c r="G1546" i="24"/>
  <c r="G1545" i="24"/>
  <c r="G1544" i="24"/>
  <c r="G1543" i="24"/>
  <c r="G1542" i="24"/>
  <c r="G1541" i="24"/>
  <c r="G1540" i="24"/>
  <c r="G1539" i="24"/>
  <c r="G1538" i="24"/>
  <c r="G1537" i="24"/>
  <c r="G1536" i="24"/>
  <c r="G1535" i="24"/>
  <c r="G1534" i="24"/>
  <c r="G1533" i="24"/>
  <c r="G1532" i="24"/>
  <c r="G1531" i="24"/>
  <c r="G1530" i="24"/>
  <c r="G1529" i="24"/>
  <c r="G1528" i="24"/>
  <c r="G1527" i="24"/>
  <c r="G1526" i="24"/>
  <c r="G1525" i="24"/>
  <c r="G1524" i="24"/>
  <c r="G1523" i="24"/>
  <c r="G1522" i="24"/>
  <c r="G1521" i="24"/>
  <c r="G1520" i="24"/>
  <c r="G1519" i="24"/>
  <c r="G1518" i="24"/>
  <c r="G1517" i="24"/>
  <c r="G1516" i="24"/>
  <c r="G1515" i="24"/>
  <c r="G1514" i="24"/>
  <c r="G1513" i="24"/>
  <c r="G1512" i="24"/>
  <c r="G1511" i="24"/>
  <c r="G1510" i="24"/>
  <c r="G1509" i="24"/>
  <c r="G1508" i="24"/>
  <c r="G1507" i="24"/>
  <c r="G1506" i="24"/>
  <c r="G1505" i="24"/>
  <c r="G1504" i="24"/>
  <c r="G1503" i="24"/>
  <c r="G1502" i="24"/>
  <c r="G1501" i="24"/>
  <c r="G1500" i="24"/>
  <c r="G1499" i="24"/>
  <c r="G1498" i="24"/>
  <c r="G1497" i="24"/>
  <c r="G1496" i="24"/>
  <c r="G1495" i="24"/>
  <c r="G1494" i="24"/>
  <c r="G1493" i="24"/>
  <c r="G1492" i="24"/>
  <c r="G1491" i="24"/>
  <c r="G1490" i="24"/>
  <c r="G1489" i="24"/>
  <c r="G1488" i="24"/>
  <c r="G1487" i="24"/>
  <c r="G1486" i="24"/>
  <c r="G1485" i="24"/>
  <c r="G1484" i="24"/>
  <c r="G1483" i="24"/>
  <c r="G1482" i="24"/>
  <c r="G1481" i="24"/>
  <c r="G1480" i="24"/>
  <c r="G1479" i="24"/>
  <c r="G1478" i="24"/>
  <c r="G1477" i="24"/>
  <c r="G1476" i="24"/>
  <c r="G1475" i="24"/>
  <c r="G1474" i="24"/>
  <c r="G1473" i="24"/>
  <c r="G1472" i="24"/>
  <c r="G1471" i="24"/>
  <c r="G1470" i="24"/>
  <c r="G1469" i="24"/>
  <c r="G1468" i="24"/>
  <c r="G1467" i="24"/>
  <c r="G1466" i="24"/>
  <c r="G1465" i="24"/>
  <c r="G1464" i="24"/>
  <c r="G1463" i="24"/>
  <c r="G1462" i="24"/>
  <c r="G1461" i="24"/>
  <c r="G1460" i="24"/>
  <c r="G1459" i="24"/>
  <c r="G1458" i="24"/>
  <c r="G1457" i="24"/>
  <c r="G1456" i="24"/>
  <c r="G1455" i="24"/>
  <c r="G1454" i="24"/>
  <c r="G1453" i="24"/>
  <c r="G1452" i="24"/>
  <c r="G1451" i="24"/>
  <c r="G1450" i="24"/>
  <c r="G1449" i="24"/>
  <c r="G1448" i="24"/>
  <c r="G1447" i="24"/>
  <c r="G1446" i="24"/>
  <c r="G1445" i="24"/>
  <c r="G1444" i="24"/>
  <c r="G1443" i="24"/>
  <c r="G1442" i="24"/>
  <c r="G1441" i="24"/>
  <c r="G1440" i="24"/>
  <c r="G1439" i="24"/>
  <c r="G1438" i="24"/>
  <c r="G1437" i="24"/>
  <c r="G1436" i="24"/>
  <c r="G1435" i="24"/>
  <c r="G1434" i="24"/>
  <c r="G1433" i="24"/>
  <c r="G1432" i="24"/>
  <c r="G1431" i="24"/>
  <c r="G1430" i="24"/>
  <c r="G1429" i="24"/>
  <c r="G1428" i="24"/>
  <c r="G1427" i="24"/>
  <c r="G1426" i="24"/>
  <c r="G1425" i="24"/>
  <c r="G1424" i="24"/>
  <c r="G1423" i="24"/>
  <c r="G1422" i="24"/>
  <c r="G1421" i="24"/>
  <c r="G1420" i="24"/>
  <c r="G1419" i="24"/>
  <c r="G1418" i="24"/>
  <c r="G1417" i="24"/>
  <c r="G1416" i="24"/>
  <c r="G1415" i="24"/>
  <c r="G1414" i="24"/>
  <c r="G1413" i="24"/>
  <c r="G1412" i="24"/>
  <c r="G1411" i="24"/>
  <c r="G1410" i="24"/>
  <c r="G1409" i="24"/>
  <c r="G1408" i="24"/>
  <c r="G1407" i="24"/>
  <c r="G1406" i="24"/>
  <c r="G1405" i="24"/>
  <c r="G1404" i="24"/>
  <c r="G1403" i="24"/>
  <c r="G1402" i="24"/>
  <c r="G1401" i="24"/>
  <c r="G1400" i="24"/>
  <c r="G1399" i="24"/>
  <c r="G1398" i="24"/>
  <c r="G1397" i="24"/>
  <c r="G1396" i="24"/>
  <c r="G1395" i="24"/>
  <c r="G1394" i="24"/>
  <c r="G1393" i="24"/>
  <c r="G1392" i="24"/>
  <c r="G1391" i="24"/>
  <c r="G1390" i="24"/>
  <c r="G1389" i="24"/>
  <c r="G1388" i="24"/>
  <c r="G1387" i="24"/>
  <c r="G1386" i="24"/>
  <c r="G1385" i="24"/>
  <c r="G1384" i="24"/>
  <c r="G1383" i="24"/>
  <c r="G1382" i="24"/>
  <c r="G1381" i="24"/>
  <c r="G1380" i="24"/>
  <c r="G1379" i="24"/>
  <c r="G1378" i="24"/>
  <c r="G1377" i="24"/>
  <c r="G1376" i="24"/>
  <c r="G1375" i="24"/>
  <c r="G1374" i="24"/>
  <c r="G1373" i="24"/>
  <c r="G1372" i="24"/>
  <c r="G1371" i="24"/>
  <c r="G1370" i="24"/>
  <c r="G1369" i="24"/>
  <c r="G1368" i="24"/>
  <c r="G1367" i="24"/>
  <c r="G1366" i="24"/>
  <c r="G1365" i="24"/>
  <c r="G1364" i="24"/>
  <c r="G1363" i="24"/>
  <c r="G1362" i="24"/>
  <c r="G1361" i="24"/>
  <c r="G1360" i="24"/>
  <c r="G1359" i="24"/>
  <c r="G1358" i="24"/>
  <c r="G1357" i="24"/>
  <c r="G1356" i="24"/>
  <c r="G1355" i="24"/>
  <c r="G1354" i="24"/>
  <c r="G1353" i="24"/>
  <c r="G1352" i="24"/>
  <c r="G1351" i="24"/>
  <c r="G1350" i="24"/>
  <c r="G1349" i="24"/>
  <c r="G1348" i="24"/>
  <c r="G1347" i="24"/>
  <c r="G1346" i="24"/>
  <c r="G1345" i="24"/>
  <c r="G1344" i="24"/>
  <c r="G1343" i="24"/>
  <c r="G1342" i="24"/>
  <c r="G1341" i="24"/>
  <c r="G1340" i="24"/>
  <c r="G1339" i="24"/>
  <c r="G1338" i="24"/>
  <c r="G1337" i="24"/>
  <c r="G1336" i="24"/>
  <c r="G1335" i="24"/>
  <c r="G1334" i="24"/>
  <c r="G1333" i="24"/>
  <c r="G1332" i="24"/>
  <c r="G1331" i="24"/>
  <c r="G1330" i="24"/>
  <c r="G1329" i="24"/>
  <c r="G1328" i="24"/>
  <c r="G1327" i="24"/>
  <c r="G1326" i="24"/>
  <c r="G1325" i="24"/>
  <c r="G1324" i="24"/>
  <c r="G1323" i="24"/>
  <c r="G1322" i="24"/>
  <c r="G1321" i="24"/>
  <c r="G1320" i="24"/>
  <c r="G1319" i="24"/>
  <c r="G1318" i="24"/>
  <c r="G1317" i="24"/>
  <c r="G1316" i="24"/>
  <c r="G1315" i="24"/>
  <c r="G1314" i="24"/>
  <c r="G1313" i="24"/>
  <c r="G1312" i="24"/>
  <c r="G1311" i="24"/>
  <c r="G1310" i="24"/>
  <c r="G1309" i="24"/>
  <c r="G1308" i="24"/>
  <c r="G1307" i="24"/>
  <c r="G1306" i="24"/>
  <c r="G1305" i="24"/>
  <c r="G1304" i="24"/>
  <c r="G1303" i="24"/>
  <c r="G1302" i="24"/>
  <c r="G1301" i="24"/>
  <c r="G1300" i="24"/>
  <c r="G1299" i="24"/>
  <c r="G1298" i="24"/>
  <c r="G1297" i="24"/>
  <c r="G1296" i="24"/>
  <c r="G1295" i="24"/>
  <c r="G1294" i="24"/>
  <c r="G1293" i="24"/>
  <c r="G1292" i="24"/>
  <c r="G1291" i="24"/>
  <c r="G1290" i="24"/>
  <c r="G1289" i="24"/>
  <c r="G1288" i="24"/>
  <c r="G1287" i="24"/>
  <c r="G1286" i="24"/>
  <c r="G1285" i="24"/>
  <c r="G1284" i="24"/>
  <c r="G1283" i="24"/>
  <c r="G1282" i="24"/>
  <c r="G1281" i="24"/>
  <c r="G1280" i="24"/>
  <c r="G1279" i="24"/>
  <c r="G1278" i="24"/>
  <c r="G1277" i="24"/>
  <c r="G1276" i="24"/>
  <c r="G1275" i="24"/>
  <c r="G1274" i="24"/>
  <c r="G1273" i="24"/>
  <c r="G1272" i="24"/>
  <c r="G1271" i="24"/>
  <c r="G1270" i="24"/>
  <c r="G1269" i="24"/>
  <c r="G1268" i="24"/>
  <c r="G1267" i="24"/>
  <c r="G1266" i="24"/>
  <c r="G1265" i="24"/>
  <c r="G1264" i="24"/>
  <c r="G1263" i="24"/>
  <c r="G1262" i="24"/>
  <c r="G1261" i="24"/>
  <c r="G1260" i="24"/>
  <c r="G1259" i="24"/>
  <c r="G1258" i="24"/>
  <c r="G1257" i="24"/>
  <c r="G1256" i="24"/>
  <c r="G1255" i="24"/>
  <c r="G1254" i="24"/>
  <c r="G1253" i="24"/>
  <c r="G1252" i="24"/>
  <c r="G1251" i="24"/>
  <c r="G1250" i="24"/>
  <c r="G1249" i="24"/>
  <c r="G1248" i="24"/>
  <c r="G1247" i="24"/>
  <c r="G1246" i="24"/>
  <c r="G1245" i="24"/>
  <c r="G1244" i="24"/>
  <c r="G1243" i="24"/>
  <c r="G1242" i="24"/>
  <c r="G1241" i="24"/>
  <c r="G1240" i="24"/>
  <c r="G1239" i="24"/>
  <c r="G1238" i="24"/>
  <c r="G1237" i="24"/>
  <c r="G1236" i="24"/>
  <c r="G1235" i="24"/>
  <c r="G1234" i="24"/>
  <c r="G1233" i="24"/>
  <c r="G1232" i="24"/>
  <c r="G1231" i="24"/>
  <c r="G1230" i="24"/>
  <c r="G1229" i="24"/>
  <c r="G1228" i="24"/>
  <c r="G1227" i="24"/>
  <c r="G1226" i="24"/>
  <c r="G1225" i="24"/>
  <c r="G1224" i="24"/>
  <c r="G1223" i="24"/>
  <c r="G1222" i="24"/>
  <c r="G1221" i="24"/>
  <c r="G1220" i="24"/>
  <c r="G1219" i="24"/>
  <c r="G1218" i="24"/>
  <c r="G1217" i="24"/>
  <c r="G1216" i="24"/>
  <c r="G1215" i="24"/>
  <c r="G1214" i="24"/>
  <c r="G1213" i="24"/>
  <c r="G1212" i="24"/>
  <c r="G1211" i="24"/>
  <c r="G1210" i="24"/>
  <c r="G1209" i="24"/>
  <c r="G1208" i="24"/>
  <c r="G1207" i="24"/>
  <c r="G1206" i="24"/>
  <c r="G1205" i="24"/>
  <c r="G1204" i="24"/>
  <c r="G1203" i="24"/>
  <c r="G1202" i="24"/>
  <c r="G1201" i="24"/>
  <c r="G1200" i="24"/>
  <c r="G1199" i="24"/>
  <c r="G1198" i="24"/>
  <c r="G1197" i="24"/>
  <c r="G1196" i="24"/>
  <c r="G1195" i="24"/>
  <c r="G1194" i="24"/>
  <c r="G1193" i="24"/>
  <c r="G1192" i="24"/>
  <c r="G1191" i="24"/>
  <c r="G1190" i="24"/>
  <c r="G1189" i="24"/>
  <c r="G1188" i="24"/>
  <c r="G1187" i="24"/>
  <c r="G1186" i="24"/>
  <c r="G1185" i="24"/>
  <c r="G1184" i="24"/>
  <c r="G1183" i="24"/>
  <c r="G1182" i="24"/>
  <c r="G1181" i="24"/>
  <c r="G1180" i="24"/>
  <c r="G1179" i="24"/>
  <c r="G1178" i="24"/>
  <c r="G1177" i="24"/>
  <c r="G1176" i="24"/>
  <c r="G1175" i="24"/>
  <c r="G1174" i="24"/>
  <c r="G1173" i="24"/>
  <c r="G1172" i="24"/>
  <c r="G1171" i="24"/>
  <c r="G1170" i="24"/>
  <c r="G1169" i="24"/>
  <c r="G1168" i="24"/>
  <c r="G1167" i="24"/>
  <c r="G1166" i="24"/>
  <c r="G1165" i="24"/>
  <c r="G1164" i="24"/>
  <c r="G1163" i="24"/>
  <c r="G1162" i="24"/>
  <c r="G1161" i="24"/>
  <c r="G1160" i="24"/>
  <c r="G1159" i="24"/>
  <c r="G1158" i="24"/>
  <c r="G1157" i="24"/>
  <c r="G1156" i="24"/>
  <c r="G1155" i="24"/>
  <c r="G1154" i="24"/>
  <c r="G1153" i="24"/>
  <c r="G1152" i="24"/>
  <c r="G1151" i="24"/>
  <c r="G1150" i="24"/>
  <c r="G1149" i="24"/>
  <c r="G1148" i="24"/>
  <c r="G1147" i="24"/>
  <c r="G1146" i="24"/>
  <c r="G1145" i="24"/>
  <c r="G1144" i="24"/>
  <c r="G1143" i="24"/>
  <c r="G1142" i="24"/>
  <c r="G1141" i="24"/>
  <c r="G1140" i="24"/>
  <c r="G1139" i="24"/>
  <c r="G1138" i="24"/>
  <c r="G1137" i="24"/>
  <c r="G1136" i="24"/>
  <c r="G1135" i="24"/>
  <c r="G1134" i="24"/>
  <c r="G1133" i="24"/>
  <c r="G1132" i="24"/>
  <c r="G1131" i="24"/>
  <c r="G1130" i="24"/>
  <c r="G1129" i="24"/>
  <c r="G1128" i="24"/>
  <c r="G1127" i="24"/>
  <c r="G1126" i="24"/>
  <c r="G1125" i="24"/>
  <c r="G1124" i="24"/>
  <c r="G1123" i="24"/>
  <c r="G1122" i="24"/>
  <c r="G1121" i="24"/>
  <c r="G1120" i="24"/>
  <c r="G1119" i="24"/>
  <c r="G1118" i="24"/>
  <c r="G1117" i="24"/>
  <c r="G1116" i="24"/>
  <c r="G1115" i="24"/>
  <c r="G1114" i="24"/>
  <c r="G1113" i="24"/>
  <c r="G1112" i="24"/>
  <c r="G1111" i="24"/>
  <c r="G1110" i="24"/>
  <c r="G1109" i="24"/>
  <c r="G1108" i="24"/>
  <c r="G1107" i="24"/>
  <c r="G1106" i="24"/>
  <c r="G1105" i="24"/>
  <c r="G1104" i="24"/>
  <c r="G1103" i="24"/>
  <c r="G1102" i="24"/>
  <c r="G1101" i="24"/>
  <c r="G1100" i="24"/>
  <c r="G1099" i="24"/>
  <c r="G1098" i="24"/>
  <c r="G1097" i="24"/>
  <c r="G1096" i="24"/>
  <c r="G1095" i="24"/>
  <c r="G1094" i="24"/>
  <c r="G1093" i="24"/>
  <c r="G1092" i="24"/>
  <c r="G1091" i="24"/>
  <c r="G1090" i="24"/>
  <c r="G1089" i="24"/>
  <c r="G1088" i="24"/>
  <c r="G1087" i="24"/>
  <c r="G1086" i="24"/>
  <c r="G1085" i="24"/>
  <c r="G1084" i="24"/>
  <c r="G1083" i="24"/>
  <c r="G1082" i="24"/>
  <c r="G1081" i="24"/>
  <c r="G1080" i="24"/>
  <c r="G1079" i="24"/>
  <c r="G1078" i="24"/>
  <c r="G1077" i="24"/>
  <c r="G1076" i="24"/>
  <c r="G1075" i="24"/>
  <c r="G1074" i="24"/>
  <c r="G1073" i="24"/>
  <c r="G1072" i="24"/>
  <c r="G1071" i="24"/>
  <c r="G1070" i="24"/>
  <c r="G1069" i="24"/>
  <c r="G1068" i="24"/>
  <c r="G1067" i="24"/>
  <c r="G1066" i="24"/>
  <c r="G1065" i="24"/>
  <c r="G1064" i="24"/>
  <c r="G1063" i="24"/>
  <c r="G1062" i="24"/>
  <c r="G1061" i="24"/>
  <c r="G1060" i="24"/>
  <c r="G1059" i="24"/>
  <c r="G1058" i="24"/>
  <c r="G1057" i="24"/>
  <c r="G1056" i="24"/>
  <c r="G1055" i="24"/>
  <c r="G1054" i="24"/>
  <c r="G1053" i="24"/>
  <c r="G1052" i="24"/>
  <c r="G1051" i="24"/>
  <c r="G1050" i="24"/>
  <c r="G1049" i="24"/>
  <c r="G1048" i="24"/>
  <c r="G1047" i="24"/>
  <c r="G1046" i="24"/>
  <c r="G1045" i="24"/>
  <c r="G1044" i="24"/>
  <c r="G1043" i="24"/>
  <c r="G1042" i="24"/>
  <c r="G1041" i="24"/>
  <c r="G1040" i="24"/>
  <c r="G1039" i="24"/>
  <c r="G1038" i="24"/>
  <c r="G1037" i="24"/>
  <c r="G1036" i="24"/>
  <c r="G1035" i="24"/>
  <c r="G1034" i="24"/>
  <c r="G1033" i="24"/>
  <c r="G1032" i="24"/>
  <c r="G1031" i="24"/>
  <c r="G1030" i="24"/>
  <c r="G1029" i="24"/>
  <c r="G1028" i="24"/>
  <c r="G1027" i="24"/>
  <c r="G1026" i="24"/>
  <c r="G1025" i="24"/>
  <c r="G1024" i="24"/>
  <c r="G1023" i="24"/>
  <c r="G1022" i="24"/>
  <c r="G1021" i="24"/>
  <c r="G1020" i="24"/>
  <c r="G1019" i="24"/>
  <c r="G1018" i="24"/>
  <c r="G1017" i="24"/>
  <c r="G1016" i="24"/>
  <c r="G1015" i="24"/>
  <c r="G1014" i="24"/>
  <c r="G1013" i="24"/>
  <c r="G1012" i="24"/>
  <c r="G1011" i="24"/>
  <c r="G1010" i="24"/>
  <c r="G1009" i="24"/>
  <c r="G1008" i="24"/>
  <c r="G1007" i="24"/>
  <c r="G1006" i="24"/>
  <c r="G1005" i="24"/>
  <c r="G1004" i="24"/>
  <c r="G1003" i="24"/>
  <c r="G1002" i="24"/>
  <c r="G1001" i="24"/>
  <c r="G1000" i="24"/>
  <c r="G999" i="24"/>
  <c r="G998" i="24"/>
  <c r="G997" i="24"/>
  <c r="G996" i="24"/>
  <c r="G995" i="24"/>
  <c r="G994" i="24"/>
  <c r="G993" i="24"/>
  <c r="G992" i="24"/>
  <c r="G991" i="24"/>
  <c r="G990" i="24"/>
  <c r="G989" i="24"/>
  <c r="G988" i="24"/>
  <c r="G987" i="24"/>
  <c r="G986" i="24"/>
  <c r="G985" i="24"/>
  <c r="G984" i="24"/>
  <c r="G983" i="24"/>
  <c r="G982" i="24"/>
  <c r="G981" i="24"/>
  <c r="G980" i="24"/>
  <c r="G979" i="24"/>
  <c r="G978" i="24"/>
  <c r="G977" i="24"/>
  <c r="G976" i="24"/>
  <c r="G975" i="24"/>
  <c r="G974" i="24"/>
  <c r="G973" i="24"/>
  <c r="G972" i="24"/>
  <c r="G971" i="24"/>
  <c r="G970" i="24"/>
  <c r="G969" i="24"/>
  <c r="G968" i="24"/>
  <c r="G967" i="24"/>
  <c r="G966" i="24"/>
  <c r="G965" i="24"/>
  <c r="G964" i="24"/>
  <c r="G963" i="24"/>
  <c r="G962" i="24"/>
  <c r="G961" i="24"/>
  <c r="G960" i="24"/>
  <c r="G959" i="24"/>
  <c r="G958" i="24"/>
  <c r="G957" i="24"/>
  <c r="G956" i="24"/>
  <c r="G955" i="24"/>
  <c r="G954" i="24"/>
  <c r="G953" i="24"/>
  <c r="G952" i="24"/>
  <c r="G951" i="24"/>
  <c r="G950" i="24"/>
  <c r="G949" i="24"/>
  <c r="G948" i="24"/>
  <c r="G947" i="24"/>
  <c r="G946" i="24"/>
  <c r="G945" i="24"/>
  <c r="G944" i="24"/>
  <c r="G943" i="24"/>
  <c r="G942" i="24"/>
  <c r="G941" i="24"/>
  <c r="G940" i="24"/>
  <c r="G939" i="24"/>
  <c r="G938" i="24"/>
  <c r="G937" i="24"/>
  <c r="G936" i="24"/>
  <c r="G935" i="24"/>
  <c r="G934" i="24"/>
  <c r="G933" i="24"/>
  <c r="G932" i="24"/>
  <c r="G931" i="24"/>
  <c r="G930" i="24"/>
  <c r="G929" i="24"/>
  <c r="G928" i="24"/>
  <c r="G927" i="24"/>
  <c r="G926" i="24"/>
  <c r="G925" i="24"/>
  <c r="G924" i="24"/>
  <c r="G923" i="24"/>
  <c r="G922" i="24"/>
  <c r="G921" i="24"/>
  <c r="G920" i="24"/>
  <c r="G919" i="24"/>
  <c r="G918" i="24"/>
  <c r="G917" i="24"/>
  <c r="G916" i="24"/>
  <c r="G915" i="24"/>
  <c r="G914" i="24"/>
  <c r="G913" i="24"/>
  <c r="G912" i="24"/>
  <c r="G911" i="24"/>
  <c r="G910" i="24"/>
  <c r="G909" i="24"/>
  <c r="G908" i="24"/>
  <c r="G907" i="24"/>
  <c r="G906" i="24"/>
  <c r="G905" i="24"/>
  <c r="G904" i="24"/>
  <c r="G903" i="24"/>
  <c r="G902" i="24"/>
  <c r="G901" i="24"/>
  <c r="G900" i="24"/>
  <c r="G899" i="24"/>
  <c r="G898" i="24"/>
  <c r="G897" i="24"/>
  <c r="G896" i="24"/>
  <c r="G895" i="24"/>
  <c r="G894" i="24"/>
  <c r="G893" i="24"/>
  <c r="G892" i="24"/>
  <c r="G891" i="24"/>
  <c r="G890" i="24"/>
  <c r="G889" i="24"/>
  <c r="G888" i="24"/>
  <c r="G887" i="24"/>
  <c r="G886" i="24"/>
  <c r="G885" i="24"/>
  <c r="G884" i="24"/>
  <c r="G883" i="24"/>
  <c r="G882" i="24"/>
  <c r="G881" i="24"/>
  <c r="G880" i="24"/>
  <c r="G879" i="24"/>
  <c r="G878" i="24"/>
  <c r="G877" i="24"/>
  <c r="G876" i="24"/>
  <c r="G875" i="24"/>
  <c r="G874" i="24"/>
  <c r="G873" i="24"/>
  <c r="G872" i="24"/>
  <c r="G871" i="24"/>
  <c r="G870" i="24"/>
  <c r="G869" i="24"/>
  <c r="G868" i="24"/>
  <c r="G867" i="24"/>
  <c r="G866" i="24"/>
  <c r="G865" i="24"/>
  <c r="G864" i="24"/>
  <c r="G863" i="24"/>
  <c r="G862" i="24"/>
  <c r="G861" i="24"/>
  <c r="G860" i="24"/>
  <c r="G859" i="24"/>
  <c r="G858" i="24"/>
  <c r="G857" i="24"/>
  <c r="G856" i="24"/>
  <c r="G855" i="24"/>
  <c r="G854" i="24"/>
  <c r="G853" i="24"/>
  <c r="G852" i="24"/>
  <c r="G851" i="24"/>
  <c r="G850" i="24"/>
  <c r="G849" i="24"/>
  <c r="G848" i="24"/>
  <c r="G847" i="24"/>
  <c r="G846" i="24"/>
  <c r="G845" i="24"/>
  <c r="G844" i="24"/>
  <c r="G843" i="24"/>
  <c r="G842" i="24"/>
  <c r="G841" i="24"/>
  <c r="G840" i="24"/>
  <c r="G839" i="24"/>
  <c r="G838" i="24"/>
  <c r="G837" i="24"/>
  <c r="G836" i="24"/>
  <c r="G835" i="24"/>
  <c r="G834" i="24"/>
  <c r="G833" i="24"/>
  <c r="G832" i="24"/>
  <c r="G831" i="24"/>
  <c r="G830" i="24"/>
  <c r="G829" i="24"/>
  <c r="G828" i="24"/>
  <c r="G827" i="24"/>
  <c r="G826" i="24"/>
  <c r="G825" i="24"/>
  <c r="G824" i="24"/>
  <c r="G823" i="24"/>
  <c r="G822" i="24"/>
  <c r="G821" i="24"/>
  <c r="G820" i="24"/>
  <c r="G819" i="24"/>
  <c r="G818" i="24"/>
  <c r="G817" i="24"/>
  <c r="G816" i="24"/>
  <c r="G815" i="24"/>
  <c r="G814" i="24"/>
  <c r="G813" i="24"/>
  <c r="G812" i="24"/>
  <c r="G811" i="24"/>
  <c r="G810" i="24"/>
  <c r="G809" i="24"/>
  <c r="G808" i="24"/>
  <c r="G807" i="24"/>
  <c r="G806" i="24"/>
  <c r="G805" i="24"/>
  <c r="G804" i="24"/>
  <c r="G803" i="24"/>
  <c r="G802" i="24"/>
  <c r="G801" i="24"/>
  <c r="G800" i="24"/>
  <c r="G799" i="24"/>
  <c r="G798" i="24"/>
  <c r="G797" i="24"/>
  <c r="G796" i="24"/>
  <c r="G795" i="24"/>
  <c r="G794" i="24"/>
  <c r="G793" i="24"/>
  <c r="G792" i="24"/>
  <c r="G791" i="24"/>
  <c r="G790" i="24"/>
  <c r="G789" i="24"/>
  <c r="G788" i="24"/>
  <c r="G787" i="24"/>
  <c r="G786" i="24"/>
  <c r="G785" i="24"/>
  <c r="G784" i="24"/>
  <c r="G783" i="24"/>
  <c r="G782" i="24"/>
  <c r="G781" i="24"/>
  <c r="G780" i="24"/>
  <c r="G779" i="24"/>
  <c r="G778" i="24"/>
  <c r="G777" i="24"/>
  <c r="G776" i="24"/>
  <c r="G775" i="24"/>
  <c r="G774" i="24"/>
  <c r="G773" i="24"/>
  <c r="G772" i="24"/>
  <c r="G771" i="24"/>
  <c r="G770" i="24"/>
  <c r="G769" i="24"/>
  <c r="G768" i="24"/>
  <c r="G767" i="24"/>
  <c r="G766" i="24"/>
  <c r="G765" i="24"/>
  <c r="G764" i="24"/>
  <c r="G763" i="24"/>
  <c r="G762" i="24"/>
  <c r="G761" i="24"/>
  <c r="G760" i="24"/>
  <c r="G759" i="24"/>
  <c r="G758" i="24"/>
  <c r="G757" i="24"/>
  <c r="G756" i="24"/>
  <c r="G755" i="24"/>
  <c r="G754" i="24"/>
  <c r="G753" i="24"/>
  <c r="G752" i="24"/>
  <c r="G751" i="24"/>
  <c r="G750" i="24"/>
  <c r="G749" i="24"/>
  <c r="G748" i="24"/>
  <c r="G747" i="24"/>
  <c r="G746" i="24"/>
  <c r="G745" i="24"/>
  <c r="G744" i="24"/>
  <c r="G743" i="24"/>
  <c r="G742" i="24"/>
  <c r="G741" i="24"/>
  <c r="G740" i="24"/>
  <c r="G739" i="24"/>
  <c r="G738" i="24"/>
  <c r="G737" i="24"/>
  <c r="G736" i="24"/>
  <c r="G735" i="24"/>
  <c r="G734" i="24"/>
  <c r="G733" i="24"/>
  <c r="G732" i="24"/>
  <c r="G731" i="24"/>
  <c r="G730" i="24"/>
  <c r="G729" i="24"/>
  <c r="G728" i="24"/>
  <c r="G727" i="24"/>
  <c r="G726" i="24"/>
  <c r="G725" i="24"/>
  <c r="G724" i="24"/>
  <c r="G723" i="24"/>
  <c r="G722" i="24"/>
  <c r="G721" i="24"/>
  <c r="G720" i="24"/>
  <c r="G719" i="24"/>
  <c r="G718" i="24"/>
  <c r="G717" i="24"/>
  <c r="G716" i="24"/>
  <c r="G715" i="24"/>
  <c r="G714" i="24"/>
  <c r="G713" i="24"/>
  <c r="G712" i="24"/>
  <c r="G711" i="24"/>
  <c r="G710" i="24"/>
  <c r="G709" i="24"/>
  <c r="G708" i="24"/>
  <c r="G707" i="24"/>
  <c r="G706" i="24"/>
  <c r="G705" i="24"/>
  <c r="G704" i="24"/>
  <c r="G703" i="24"/>
  <c r="G702" i="24"/>
  <c r="G701" i="24"/>
  <c r="G700" i="24"/>
  <c r="G699" i="24"/>
  <c r="G698" i="24"/>
  <c r="G697" i="24"/>
  <c r="G696" i="24"/>
  <c r="G695" i="24"/>
  <c r="G694" i="24"/>
  <c r="G693" i="24"/>
  <c r="G692" i="24"/>
  <c r="G691" i="24"/>
  <c r="G690" i="24"/>
  <c r="G689" i="24"/>
  <c r="G688" i="24"/>
  <c r="G687" i="24"/>
  <c r="G686" i="24"/>
  <c r="G685" i="24"/>
  <c r="G684" i="24"/>
  <c r="G683" i="24"/>
  <c r="G682" i="24"/>
  <c r="G681" i="24"/>
  <c r="G680" i="24"/>
  <c r="G679" i="24"/>
  <c r="G678" i="24"/>
  <c r="G677" i="24"/>
  <c r="G676" i="24"/>
  <c r="G675" i="24"/>
  <c r="G674" i="24"/>
  <c r="G673" i="24"/>
  <c r="G672" i="24"/>
  <c r="G671" i="24"/>
  <c r="G670" i="24"/>
  <c r="G669" i="24"/>
  <c r="G668" i="24"/>
  <c r="G667" i="24"/>
  <c r="G666" i="24"/>
  <c r="G665" i="24"/>
  <c r="G664" i="24"/>
  <c r="G663" i="24"/>
  <c r="G662" i="24"/>
  <c r="G661" i="24"/>
  <c r="G660" i="24"/>
  <c r="G659" i="24"/>
  <c r="G658" i="24"/>
  <c r="G657" i="24"/>
  <c r="G656" i="24"/>
  <c r="G655" i="24"/>
  <c r="G654" i="24"/>
  <c r="G653" i="24"/>
  <c r="G652" i="24"/>
  <c r="G651" i="24"/>
  <c r="G650" i="24"/>
  <c r="G649" i="24"/>
  <c r="G648" i="24"/>
  <c r="G647" i="24"/>
  <c r="G646" i="24"/>
  <c r="G645" i="24"/>
  <c r="G644" i="24"/>
  <c r="G643" i="24"/>
  <c r="G642" i="24"/>
  <c r="G641" i="24"/>
  <c r="G640" i="24"/>
  <c r="G639" i="24"/>
  <c r="G638" i="24"/>
  <c r="G637" i="24"/>
  <c r="G636" i="24"/>
  <c r="G635" i="24"/>
  <c r="G634" i="24"/>
  <c r="G633" i="24"/>
  <c r="G632" i="24"/>
  <c r="G631" i="24"/>
  <c r="G630" i="24"/>
  <c r="G629" i="24"/>
  <c r="G628" i="24"/>
  <c r="G627" i="24"/>
  <c r="G626" i="24"/>
  <c r="G625" i="24"/>
  <c r="G624" i="24"/>
  <c r="G623" i="24"/>
  <c r="G622" i="24"/>
  <c r="G621" i="24"/>
  <c r="G620" i="24"/>
  <c r="G619" i="24"/>
  <c r="G618" i="24"/>
  <c r="G617" i="24"/>
  <c r="G616" i="24"/>
  <c r="G615" i="24"/>
  <c r="G614" i="24"/>
  <c r="G613" i="24"/>
  <c r="G612" i="24"/>
  <c r="G611" i="24"/>
  <c r="G610" i="24"/>
  <c r="G609" i="24"/>
  <c r="G608" i="24"/>
  <c r="G607" i="24"/>
  <c r="G606" i="24"/>
  <c r="G605" i="24"/>
  <c r="G604" i="24"/>
  <c r="G603" i="24"/>
  <c r="G602" i="24"/>
  <c r="G601" i="24"/>
  <c r="G600" i="24"/>
  <c r="G599" i="24"/>
  <c r="G598" i="24"/>
  <c r="G597" i="24"/>
  <c r="G596" i="24"/>
  <c r="G595" i="24"/>
  <c r="G594" i="24"/>
  <c r="G593" i="24"/>
  <c r="G592" i="24"/>
  <c r="G591" i="24"/>
  <c r="G590" i="24"/>
  <c r="G589" i="24"/>
  <c r="G588" i="24"/>
  <c r="G587" i="24"/>
  <c r="G586" i="24"/>
  <c r="G585" i="24"/>
  <c r="G584" i="24"/>
  <c r="G583" i="24"/>
  <c r="G582" i="24"/>
  <c r="G581" i="24"/>
  <c r="G580" i="24"/>
  <c r="G579" i="24"/>
  <c r="G578" i="24"/>
  <c r="G577" i="24"/>
  <c r="G576" i="24"/>
  <c r="G575" i="24"/>
  <c r="G574" i="24"/>
  <c r="G573" i="24"/>
  <c r="G572" i="24"/>
  <c r="G571" i="24"/>
  <c r="G570" i="24"/>
  <c r="G569" i="24"/>
  <c r="G568" i="24"/>
  <c r="G567" i="24"/>
  <c r="G566" i="24"/>
  <c r="G565" i="24"/>
  <c r="G564" i="24"/>
  <c r="G563" i="24"/>
  <c r="G562" i="24"/>
  <c r="G561" i="24"/>
  <c r="G560" i="24"/>
  <c r="G559" i="24"/>
  <c r="G558" i="24"/>
  <c r="G557" i="24"/>
  <c r="G556" i="24"/>
  <c r="G555" i="24"/>
  <c r="G554" i="24"/>
  <c r="G553" i="24"/>
  <c r="G552" i="24"/>
  <c r="G551" i="24"/>
  <c r="G550" i="24"/>
  <c r="G549" i="24"/>
  <c r="G548" i="24"/>
  <c r="G547" i="24"/>
  <c r="G546" i="24"/>
  <c r="G545" i="24"/>
  <c r="G544" i="24"/>
  <c r="G543" i="24"/>
  <c r="G542" i="24"/>
  <c r="G541" i="24"/>
  <c r="G540" i="24"/>
  <c r="G539" i="24"/>
  <c r="G538" i="24"/>
  <c r="G537" i="24"/>
  <c r="G536" i="24"/>
  <c r="G535" i="24"/>
  <c r="G534" i="24"/>
  <c r="G533" i="24"/>
  <c r="G532" i="24"/>
  <c r="G531" i="24"/>
  <c r="G530" i="24"/>
  <c r="G529" i="24"/>
  <c r="G528" i="24"/>
  <c r="G527" i="24"/>
  <c r="G526" i="24"/>
  <c r="G525" i="24"/>
  <c r="G524" i="24"/>
  <c r="G523" i="24"/>
  <c r="G522" i="24"/>
  <c r="G521" i="24"/>
  <c r="G520" i="24"/>
  <c r="G519" i="24"/>
  <c r="G518" i="24"/>
  <c r="G517" i="24"/>
  <c r="G516" i="24"/>
  <c r="G515" i="24"/>
  <c r="G514" i="24"/>
  <c r="G513" i="24"/>
  <c r="G512" i="24"/>
  <c r="G511" i="24"/>
  <c r="G510" i="24"/>
  <c r="G509" i="24"/>
  <c r="G508" i="24"/>
  <c r="G507" i="24"/>
  <c r="G506" i="24"/>
  <c r="G505" i="24"/>
  <c r="G504" i="24"/>
  <c r="G503" i="24"/>
  <c r="G502" i="24"/>
  <c r="G501" i="24"/>
  <c r="G500" i="24"/>
  <c r="G499" i="24"/>
  <c r="G498" i="24"/>
  <c r="G497" i="24"/>
  <c r="G496" i="24"/>
  <c r="G495" i="24"/>
  <c r="G494" i="24"/>
  <c r="G493" i="24"/>
  <c r="G492" i="24"/>
  <c r="G491" i="24"/>
  <c r="G490" i="24"/>
  <c r="G489" i="24"/>
  <c r="G488" i="24"/>
  <c r="G487" i="24"/>
  <c r="G486" i="24"/>
  <c r="G485" i="24"/>
  <c r="G484" i="24"/>
  <c r="G483" i="24"/>
  <c r="G482" i="24"/>
  <c r="G481" i="24"/>
  <c r="G480" i="24"/>
  <c r="G479" i="24"/>
  <c r="G478" i="24"/>
  <c r="G477" i="24"/>
  <c r="G476" i="24"/>
  <c r="G475" i="24"/>
  <c r="G474" i="24"/>
  <c r="G473" i="24"/>
  <c r="G472" i="24"/>
  <c r="G471" i="24"/>
  <c r="G470" i="24"/>
  <c r="G469" i="24"/>
  <c r="G468" i="24"/>
  <c r="G467" i="24"/>
  <c r="G466" i="24"/>
  <c r="G465" i="24"/>
  <c r="G464" i="24"/>
  <c r="G463" i="24"/>
  <c r="G462" i="24"/>
  <c r="G461" i="24"/>
  <c r="G460" i="24"/>
  <c r="G459" i="24"/>
  <c r="G458" i="24"/>
  <c r="G457" i="24"/>
  <c r="G456" i="24"/>
  <c r="G455" i="24"/>
  <c r="G454" i="24"/>
  <c r="G453" i="24"/>
  <c r="G452" i="24"/>
  <c r="G451" i="24"/>
  <c r="G450" i="24"/>
  <c r="G449" i="24"/>
  <c r="G448" i="24"/>
  <c r="G447" i="24"/>
  <c r="G446" i="24"/>
  <c r="G445" i="24"/>
  <c r="G444" i="24"/>
  <c r="G443" i="24"/>
  <c r="G442" i="24"/>
  <c r="G441" i="24"/>
  <c r="G440" i="24"/>
  <c r="G439" i="24"/>
  <c r="G438" i="24"/>
  <c r="G437" i="24"/>
  <c r="G436" i="24"/>
  <c r="G435" i="24"/>
  <c r="G434" i="24"/>
  <c r="G433" i="24"/>
  <c r="G432" i="24"/>
  <c r="G431" i="24"/>
  <c r="G430" i="24"/>
  <c r="G429" i="24"/>
  <c r="G428" i="24"/>
  <c r="G427" i="24"/>
  <c r="G426" i="24"/>
  <c r="G425" i="24"/>
  <c r="G424" i="24"/>
  <c r="G423" i="24"/>
  <c r="G422" i="24"/>
  <c r="G421" i="24"/>
  <c r="G420" i="24"/>
  <c r="G419" i="24"/>
  <c r="G418" i="24"/>
  <c r="G417" i="24"/>
  <c r="G416" i="24"/>
  <c r="G415" i="24"/>
  <c r="G414" i="24"/>
  <c r="G413" i="24"/>
  <c r="G412" i="24"/>
  <c r="G411" i="24"/>
  <c r="G410" i="24"/>
  <c r="G409" i="24"/>
  <c r="G408" i="24"/>
  <c r="G407" i="24"/>
  <c r="G406" i="24"/>
  <c r="G405" i="24"/>
  <c r="G404" i="24"/>
  <c r="G403" i="24"/>
  <c r="G402" i="24"/>
  <c r="G401" i="24"/>
  <c r="G400" i="24"/>
  <c r="G399" i="24"/>
  <c r="G398" i="24"/>
  <c r="G397" i="24"/>
  <c r="G396" i="24"/>
  <c r="G395" i="24"/>
  <c r="G394" i="24"/>
  <c r="G393" i="24"/>
  <c r="G392" i="24"/>
  <c r="G391" i="24"/>
  <c r="G390" i="24"/>
  <c r="G389" i="24"/>
  <c r="G388" i="24"/>
  <c r="G387" i="24"/>
  <c r="G386" i="24"/>
  <c r="G385" i="24"/>
  <c r="G384" i="24"/>
  <c r="G383" i="24"/>
  <c r="G382" i="24"/>
  <c r="G381" i="24"/>
  <c r="G380" i="24"/>
  <c r="G379" i="24"/>
  <c r="G378" i="24"/>
  <c r="G377" i="24"/>
  <c r="G376" i="24"/>
  <c r="G375" i="24"/>
  <c r="G374" i="24"/>
  <c r="G373" i="24"/>
  <c r="G372" i="24"/>
  <c r="G371" i="24"/>
  <c r="G370" i="24"/>
  <c r="G369" i="24"/>
  <c r="G368" i="24"/>
  <c r="G367" i="24"/>
  <c r="G366" i="24"/>
  <c r="G365" i="24"/>
  <c r="G364" i="24"/>
  <c r="G363" i="24"/>
  <c r="G362" i="24"/>
  <c r="G361" i="24"/>
  <c r="G360" i="24"/>
  <c r="G359" i="24"/>
  <c r="G358" i="24"/>
  <c r="G357" i="24"/>
  <c r="G356" i="24"/>
  <c r="G355" i="24"/>
  <c r="G354" i="24"/>
  <c r="G353" i="24"/>
  <c r="G352" i="24"/>
  <c r="G351" i="24"/>
  <c r="G350" i="24"/>
  <c r="G349" i="24"/>
  <c r="G348" i="24"/>
  <c r="G347" i="24"/>
  <c r="G346" i="24"/>
  <c r="G345" i="24"/>
  <c r="G344" i="24"/>
  <c r="G343" i="24"/>
  <c r="G342" i="24"/>
  <c r="G341" i="24"/>
  <c r="G340" i="24"/>
  <c r="G339" i="24"/>
  <c r="G338" i="24"/>
  <c r="G337" i="24"/>
  <c r="G336" i="24"/>
  <c r="G335" i="24"/>
  <c r="G334" i="24"/>
  <c r="G333" i="24"/>
  <c r="G332" i="24"/>
  <c r="G331" i="24"/>
  <c r="G330" i="24"/>
  <c r="G329" i="24"/>
  <c r="G328" i="24"/>
  <c r="G327" i="24"/>
  <c r="G326" i="24"/>
  <c r="G325" i="24"/>
  <c r="G324" i="24"/>
  <c r="G323" i="24"/>
  <c r="G322" i="24"/>
  <c r="G321" i="24"/>
  <c r="G320" i="24"/>
  <c r="G319" i="24"/>
  <c r="G318" i="24"/>
  <c r="G317" i="24"/>
  <c r="G316" i="24"/>
  <c r="G315" i="24"/>
  <c r="G314" i="24"/>
  <c r="G313" i="24"/>
  <c r="G312" i="24"/>
  <c r="G311" i="24"/>
  <c r="G310" i="24"/>
  <c r="G309" i="24"/>
  <c r="G308" i="24"/>
  <c r="G307" i="24"/>
  <c r="G306" i="24"/>
  <c r="G305" i="24"/>
  <c r="G304" i="24"/>
  <c r="G303" i="24"/>
  <c r="G302" i="24"/>
  <c r="G301" i="24"/>
  <c r="G300" i="24"/>
  <c r="G299" i="24"/>
  <c r="G298" i="24"/>
  <c r="G297" i="24"/>
  <c r="G296" i="24"/>
  <c r="G295" i="24"/>
  <c r="G294" i="24"/>
  <c r="G293" i="24"/>
  <c r="G292" i="24"/>
  <c r="G291" i="24"/>
  <c r="G290" i="24"/>
  <c r="G289" i="24"/>
  <c r="G288" i="24"/>
  <c r="G287" i="24"/>
  <c r="G286" i="24"/>
  <c r="G285" i="24"/>
  <c r="G284" i="24"/>
  <c r="G283" i="24"/>
  <c r="G282" i="24"/>
  <c r="G281" i="24"/>
  <c r="G280" i="24"/>
  <c r="G279" i="24"/>
  <c r="G278" i="24"/>
  <c r="G277" i="24"/>
  <c r="G276" i="24"/>
  <c r="G275" i="24"/>
  <c r="G274" i="24"/>
  <c r="G273" i="24"/>
  <c r="G272" i="24"/>
  <c r="G271" i="24"/>
  <c r="G270" i="24"/>
  <c r="G269" i="24"/>
  <c r="G268" i="24"/>
  <c r="G267" i="24"/>
  <c r="G266" i="24"/>
  <c r="G265" i="24"/>
  <c r="G264" i="24"/>
  <c r="G263" i="24"/>
  <c r="G262" i="24"/>
  <c r="G261" i="24"/>
  <c r="G260" i="24"/>
  <c r="G259" i="24"/>
  <c r="G258" i="24"/>
  <c r="G257" i="24"/>
  <c r="G256" i="24"/>
  <c r="G255" i="24"/>
  <c r="G254" i="24"/>
  <c r="G253" i="24"/>
  <c r="G252" i="24"/>
  <c r="G251" i="24"/>
  <c r="G250" i="24"/>
  <c r="G249" i="24"/>
  <c r="G248" i="24"/>
  <c r="G247" i="24"/>
  <c r="G246" i="24"/>
  <c r="G245" i="24"/>
  <c r="G244" i="24"/>
  <c r="G243" i="24"/>
  <c r="G242" i="24"/>
  <c r="G241" i="24"/>
  <c r="G240" i="24"/>
  <c r="G239" i="24"/>
  <c r="G238" i="24"/>
  <c r="G237" i="24"/>
  <c r="G236" i="24"/>
  <c r="G235" i="24"/>
  <c r="G234" i="24"/>
  <c r="G233" i="24"/>
  <c r="G232" i="24"/>
  <c r="G231" i="24"/>
  <c r="G230" i="24"/>
  <c r="G229" i="24"/>
  <c r="G228" i="24"/>
  <c r="G227" i="24"/>
  <c r="G226" i="24"/>
  <c r="G225" i="24"/>
  <c r="G224" i="24"/>
  <c r="G223" i="24"/>
  <c r="G222" i="24"/>
  <c r="G221" i="24"/>
  <c r="G220" i="24"/>
  <c r="G219" i="24"/>
  <c r="G218" i="24"/>
  <c r="G217" i="24"/>
  <c r="G216" i="24"/>
  <c r="G215" i="24"/>
  <c r="G214" i="24"/>
  <c r="G213" i="24"/>
  <c r="G212" i="24"/>
  <c r="G211" i="24"/>
  <c r="G210" i="24"/>
  <c r="G209" i="24"/>
  <c r="G208" i="24"/>
  <c r="G207" i="24"/>
  <c r="G206" i="24"/>
  <c r="G205" i="24"/>
  <c r="G204" i="24"/>
  <c r="G203" i="24"/>
  <c r="G202" i="24"/>
  <c r="G201" i="24"/>
  <c r="G200" i="24"/>
  <c r="G199" i="24"/>
  <c r="G198" i="24"/>
  <c r="G197" i="24"/>
  <c r="G196" i="24"/>
  <c r="G195" i="24"/>
  <c r="G194" i="24"/>
  <c r="G193" i="24"/>
  <c r="G192" i="24"/>
  <c r="G191" i="24"/>
  <c r="G190" i="24"/>
  <c r="G189" i="24"/>
  <c r="G188" i="24"/>
  <c r="G187" i="24"/>
  <c r="G186" i="24"/>
  <c r="G185" i="24"/>
  <c r="G184" i="24"/>
  <c r="G183" i="24"/>
  <c r="G182" i="24"/>
  <c r="G181" i="24"/>
  <c r="G180" i="24"/>
  <c r="G179" i="24"/>
  <c r="G178" i="24"/>
  <c r="G177" i="24"/>
  <c r="G176" i="24"/>
  <c r="G175" i="24"/>
  <c r="G174" i="24"/>
  <c r="G173" i="24"/>
  <c r="G172" i="24"/>
  <c r="G171" i="24"/>
  <c r="G170" i="24"/>
  <c r="G169" i="24"/>
  <c r="G168" i="24"/>
  <c r="G167" i="24"/>
  <c r="G166" i="24"/>
  <c r="G165" i="24"/>
  <c r="G164" i="24"/>
  <c r="G163" i="24"/>
  <c r="G162" i="24"/>
  <c r="G161" i="24"/>
  <c r="G160" i="24"/>
  <c r="G159" i="24"/>
  <c r="G158" i="24"/>
  <c r="G157" i="24"/>
  <c r="G156" i="24"/>
  <c r="G155" i="24"/>
  <c r="G154" i="24"/>
  <c r="G153" i="24"/>
  <c r="G152" i="24"/>
  <c r="G151" i="24"/>
  <c r="G150" i="24"/>
  <c r="G149" i="24"/>
  <c r="G148" i="24"/>
  <c r="G147" i="24"/>
  <c r="G146" i="24"/>
  <c r="G145" i="24"/>
  <c r="G144" i="24"/>
  <c r="G143" i="24"/>
  <c r="G142" i="24"/>
  <c r="G141" i="24"/>
  <c r="G140" i="24"/>
  <c r="G139" i="24"/>
  <c r="G138" i="24"/>
  <c r="G137" i="24"/>
  <c r="G136" i="24"/>
  <c r="G135" i="24"/>
  <c r="G134" i="24"/>
  <c r="G133" i="24"/>
  <c r="G132" i="24"/>
  <c r="G131" i="24"/>
  <c r="G130" i="24"/>
  <c r="G129" i="24"/>
  <c r="G128" i="24"/>
  <c r="G127" i="24"/>
  <c r="G126" i="24"/>
  <c r="G125" i="24"/>
  <c r="G124" i="24"/>
  <c r="G123" i="24"/>
  <c r="G122" i="24"/>
  <c r="G121" i="24"/>
  <c r="G120" i="24"/>
  <c r="G119" i="24"/>
  <c r="G118" i="24"/>
  <c r="G117" i="24"/>
  <c r="G116" i="24"/>
  <c r="G115" i="24"/>
  <c r="G114" i="24"/>
  <c r="G113" i="24"/>
  <c r="G112" i="24"/>
  <c r="G111" i="24"/>
  <c r="G110" i="24"/>
  <c r="G109" i="24"/>
  <c r="G108" i="24"/>
  <c r="G107" i="24"/>
  <c r="G106" i="24"/>
  <c r="G105" i="24"/>
  <c r="G104" i="24"/>
  <c r="G103" i="24"/>
  <c r="G102" i="24"/>
  <c r="G101" i="24"/>
  <c r="G100" i="24"/>
  <c r="G99" i="24"/>
  <c r="G98" i="24"/>
  <c r="G97" i="24"/>
  <c r="G96" i="24"/>
  <c r="G95" i="24"/>
  <c r="G94" i="24"/>
  <c r="G93" i="24"/>
  <c r="G92" i="24"/>
  <c r="G91" i="24"/>
  <c r="G90" i="24"/>
  <c r="G89" i="24"/>
  <c r="G88" i="24"/>
  <c r="G87" i="24"/>
  <c r="G86" i="24"/>
  <c r="G85" i="24"/>
  <c r="G84" i="24"/>
  <c r="G83" i="24"/>
  <c r="G82" i="24"/>
  <c r="G81" i="24"/>
  <c r="G80"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G47" i="24"/>
  <c r="G46" i="24"/>
  <c r="G45" i="24"/>
  <c r="G44" i="24"/>
  <c r="G43" i="24"/>
  <c r="G42" i="24"/>
  <c r="G41" i="24"/>
  <c r="G40" i="24"/>
  <c r="G39" i="24"/>
  <c r="G38" i="24"/>
  <c r="G37" i="24"/>
  <c r="G36" i="24"/>
  <c r="G35" i="24"/>
  <c r="G34" i="24"/>
  <c r="G33" i="24"/>
  <c r="G32" i="24"/>
  <c r="G31" i="24"/>
  <c r="G30" i="24"/>
  <c r="G29" i="24"/>
  <c r="G28" i="24"/>
  <c r="G27" i="24"/>
  <c r="G26" i="24"/>
  <c r="G25" i="24"/>
  <c r="G24" i="24"/>
  <c r="G23" i="24"/>
  <c r="G22" i="24"/>
  <c r="G21" i="24"/>
  <c r="G20" i="24"/>
  <c r="G19" i="24"/>
  <c r="G18" i="24"/>
  <c r="G17" i="24"/>
  <c r="G16" i="24"/>
  <c r="G15" i="24"/>
  <c r="G14" i="24"/>
  <c r="G13" i="24"/>
  <c r="G12" i="24"/>
  <c r="G11" i="24"/>
  <c r="G10" i="24"/>
  <c r="G9" i="24"/>
  <c r="G8" i="24"/>
  <c r="G7" i="24"/>
  <c r="G6" i="24"/>
  <c r="G5" i="24"/>
  <c r="G4" i="24"/>
  <c r="AR8" i="10"/>
  <c r="O70" i="8"/>
  <c r="N70" i="8"/>
  <c r="M70" i="8"/>
  <c r="L70" i="8"/>
  <c r="O75" i="8"/>
  <c r="N75" i="8"/>
  <c r="M75" i="8"/>
  <c r="L75" i="8"/>
  <c r="O81" i="8"/>
  <c r="N81" i="8"/>
  <c r="M81" i="8"/>
  <c r="L81" i="8"/>
  <c r="O57" i="8"/>
  <c r="N57" i="8"/>
  <c r="M57" i="8"/>
  <c r="L57" i="8"/>
  <c r="O65" i="8"/>
  <c r="N65" i="8"/>
  <c r="M65" i="8"/>
  <c r="L65" i="8"/>
  <c r="O49" i="8"/>
  <c r="N49" i="8"/>
  <c r="M49" i="8"/>
  <c r="L49" i="8"/>
  <c r="O42" i="8"/>
  <c r="N42" i="8"/>
  <c r="M42" i="8"/>
  <c r="L42" i="8"/>
  <c r="O35" i="8"/>
  <c r="N35" i="8"/>
  <c r="M35" i="8"/>
  <c r="L35" i="8"/>
  <c r="O25" i="8"/>
  <c r="N25" i="8"/>
  <c r="M25" i="8"/>
  <c r="L25" i="8"/>
  <c r="M18" i="8"/>
  <c r="N18" i="8"/>
  <c r="O18" i="8"/>
  <c r="L18" i="8"/>
  <c r="M12" i="8"/>
  <c r="N12" i="8"/>
  <c r="O12" i="8"/>
  <c r="L12" i="8"/>
  <c r="M6" i="8"/>
  <c r="N6" i="8"/>
  <c r="O6" i="8"/>
  <c r="L6" i="8"/>
  <c r="N40" i="7"/>
  <c r="N41" i="7"/>
  <c r="N42" i="7"/>
  <c r="N43" i="7"/>
  <c r="N44" i="7"/>
  <c r="P42" i="1"/>
  <c r="Q42" i="1"/>
  <c r="R42" i="1"/>
  <c r="S42" i="1"/>
  <c r="T42" i="1"/>
  <c r="U42" i="1"/>
  <c r="V42" i="1"/>
  <c r="W42" i="1"/>
  <c r="P43" i="1"/>
  <c r="Q43" i="1"/>
  <c r="R43" i="1"/>
  <c r="S43" i="1"/>
  <c r="T43" i="1"/>
  <c r="U43" i="1"/>
  <c r="V43" i="1"/>
  <c r="W43" i="1"/>
  <c r="P44" i="1"/>
  <c r="Q44" i="1"/>
  <c r="R44" i="1"/>
  <c r="S44" i="1"/>
  <c r="T44" i="1"/>
  <c r="U44" i="1"/>
  <c r="V44" i="1"/>
  <c r="W44" i="1"/>
  <c r="W41" i="1"/>
  <c r="V41" i="1"/>
  <c r="U41" i="1"/>
  <c r="T41" i="1"/>
  <c r="S41" i="1"/>
  <c r="R41" i="1"/>
  <c r="Q41" i="1"/>
  <c r="P41" i="1"/>
  <c r="W40" i="1"/>
  <c r="V40" i="1"/>
  <c r="U40" i="1"/>
  <c r="T40" i="1"/>
  <c r="S40" i="1"/>
  <c r="R40" i="1"/>
  <c r="Q40" i="1"/>
  <c r="P40" i="1"/>
  <c r="W39" i="1"/>
  <c r="V39" i="1"/>
  <c r="U39" i="1"/>
  <c r="T39" i="1"/>
  <c r="S39" i="1"/>
  <c r="R39" i="1"/>
  <c r="Q39" i="1"/>
  <c r="P39" i="1"/>
  <c r="W33" i="1"/>
  <c r="V33" i="1"/>
  <c r="U33" i="1"/>
  <c r="T33" i="1"/>
  <c r="S33" i="1"/>
  <c r="R33" i="1"/>
  <c r="Q33" i="1"/>
  <c r="P33" i="1"/>
  <c r="W32" i="1"/>
  <c r="V32" i="1"/>
  <c r="U32" i="1"/>
  <c r="T32" i="1"/>
  <c r="S32" i="1"/>
  <c r="R32" i="1"/>
  <c r="Q32" i="1"/>
  <c r="P32" i="1"/>
  <c r="W31" i="1"/>
  <c r="V31" i="1"/>
  <c r="U31" i="1"/>
  <c r="T31" i="1"/>
  <c r="S31" i="1"/>
  <c r="R31" i="1"/>
  <c r="Q31" i="1"/>
  <c r="P31" i="1"/>
  <c r="W30" i="1"/>
  <c r="V30" i="1"/>
  <c r="U30" i="1"/>
  <c r="T30" i="1"/>
  <c r="S30" i="1"/>
  <c r="R30" i="1"/>
  <c r="Q30" i="1"/>
  <c r="P30" i="1"/>
  <c r="W29" i="1"/>
  <c r="V29" i="1"/>
  <c r="U29" i="1"/>
  <c r="T29" i="1"/>
  <c r="S29" i="1"/>
  <c r="R29" i="1"/>
  <c r="Q29" i="1"/>
  <c r="P29" i="1"/>
  <c r="W28" i="1"/>
  <c r="V28" i="1"/>
  <c r="U28" i="1"/>
  <c r="T28" i="1"/>
  <c r="S28" i="1"/>
  <c r="R28" i="1"/>
  <c r="Q28" i="1"/>
  <c r="P28" i="1"/>
  <c r="V24" i="1"/>
  <c r="U24" i="1"/>
  <c r="W22" i="1"/>
  <c r="V22" i="1"/>
  <c r="U22" i="1"/>
  <c r="T22" i="1"/>
  <c r="S22" i="1"/>
  <c r="R22" i="1"/>
  <c r="Q22" i="1"/>
  <c r="P22" i="1"/>
  <c r="W21" i="1"/>
  <c r="V21" i="1"/>
  <c r="U21" i="1"/>
  <c r="T21" i="1"/>
  <c r="S21" i="1"/>
  <c r="R21" i="1"/>
  <c r="Q21" i="1"/>
  <c r="P21" i="1"/>
  <c r="W20" i="1"/>
  <c r="V20" i="1"/>
  <c r="U20" i="1"/>
  <c r="T20" i="1"/>
  <c r="S20" i="1"/>
  <c r="R20" i="1"/>
  <c r="Q20" i="1"/>
  <c r="P20" i="1"/>
  <c r="W19" i="1"/>
  <c r="V19" i="1"/>
  <c r="U19" i="1"/>
  <c r="T19" i="1"/>
  <c r="S19" i="1"/>
  <c r="R19" i="1"/>
  <c r="Q19" i="1"/>
  <c r="P19" i="1"/>
  <c r="W18" i="1"/>
  <c r="V18" i="1"/>
  <c r="U18" i="1"/>
  <c r="T18" i="1"/>
  <c r="S18" i="1"/>
  <c r="R18" i="1"/>
  <c r="Q18" i="1"/>
  <c r="P18" i="1"/>
  <c r="W17" i="1"/>
  <c r="W24" i="1" s="1"/>
  <c r="V17" i="1"/>
  <c r="U17" i="1"/>
  <c r="T17" i="1"/>
  <c r="T24" i="1" s="1"/>
  <c r="S17" i="1"/>
  <c r="S24" i="1" s="1"/>
  <c r="R17" i="1"/>
  <c r="R24" i="1" s="1"/>
  <c r="Q17" i="1"/>
  <c r="Q24" i="1" s="1"/>
  <c r="P17" i="1"/>
  <c r="P24" i="1" s="1"/>
  <c r="W11" i="1"/>
  <c r="V11" i="1"/>
  <c r="U11" i="1"/>
  <c r="T11" i="1"/>
  <c r="S11" i="1"/>
  <c r="R11" i="1"/>
  <c r="Q11" i="1"/>
  <c r="P11" i="1"/>
  <c r="W10" i="1"/>
  <c r="V10" i="1"/>
  <c r="U10" i="1"/>
  <c r="T10" i="1"/>
  <c r="S10" i="1"/>
  <c r="R10" i="1"/>
  <c r="Q10" i="1"/>
  <c r="P10" i="1"/>
  <c r="W9" i="1"/>
  <c r="V9" i="1"/>
  <c r="U9" i="1"/>
  <c r="T9" i="1"/>
  <c r="S9" i="1"/>
  <c r="R9" i="1"/>
  <c r="Q9" i="1"/>
  <c r="P9" i="1"/>
  <c r="W8" i="1"/>
  <c r="V8" i="1"/>
  <c r="U8" i="1"/>
  <c r="T8" i="1"/>
  <c r="S8" i="1"/>
  <c r="R8" i="1"/>
  <c r="Q8" i="1"/>
  <c r="P8" i="1"/>
  <c r="W7" i="1"/>
  <c r="V7" i="1"/>
  <c r="U7" i="1"/>
  <c r="T7" i="1"/>
  <c r="S7" i="1"/>
  <c r="R7" i="1"/>
  <c r="Q7" i="1"/>
  <c r="P7" i="1"/>
  <c r="W6" i="1"/>
  <c r="V6" i="1"/>
  <c r="U6" i="1"/>
  <c r="T6" i="1"/>
  <c r="S6" i="1"/>
  <c r="R6" i="1"/>
  <c r="Q6" i="1"/>
  <c r="P6" i="1"/>
  <c r="R18" i="7"/>
  <c r="AS7" i="3" l="1"/>
  <c r="D35" i="20" l="1"/>
  <c r="K50" i="10" l="1"/>
  <c r="L50" i="10"/>
  <c r="M50" i="10"/>
  <c r="J50" i="10"/>
  <c r="K48" i="10"/>
  <c r="L48" i="10"/>
  <c r="M48" i="10"/>
  <c r="J48" i="10"/>
  <c r="K46" i="10"/>
  <c r="L46" i="10"/>
  <c r="M46" i="10"/>
  <c r="J46" i="10"/>
  <c r="T24" i="19"/>
  <c r="Y26" i="19"/>
  <c r="W26" i="19"/>
  <c r="U26" i="19"/>
  <c r="R34" i="19"/>
  <c r="S26" i="19"/>
  <c r="D35" i="19"/>
  <c r="K52" i="3" l="1"/>
  <c r="L52" i="3"/>
  <c r="M52" i="3"/>
  <c r="J52" i="3"/>
  <c r="K70" i="3"/>
  <c r="L70" i="3"/>
  <c r="M70" i="3"/>
  <c r="J70" i="3"/>
  <c r="K79" i="3"/>
  <c r="L79" i="3"/>
  <c r="M79" i="3"/>
  <c r="J79" i="3"/>
  <c r="K61" i="3"/>
  <c r="L61" i="3"/>
  <c r="M61" i="3"/>
  <c r="J61" i="3"/>
  <c r="L62" i="3" s="1"/>
  <c r="AA6" i="21"/>
  <c r="AB6" i="21"/>
  <c r="AC6" i="21"/>
  <c r="AD6" i="21"/>
  <c r="AE6" i="21"/>
  <c r="AF6" i="21"/>
  <c r="AG6" i="21"/>
  <c r="AA7" i="21"/>
  <c r="AB7" i="21"/>
  <c r="AC7" i="21"/>
  <c r="AD7" i="21"/>
  <c r="AE7" i="21"/>
  <c r="AF7" i="21"/>
  <c r="AG7" i="21"/>
  <c r="AA8" i="21"/>
  <c r="AB8" i="21"/>
  <c r="AC8" i="21"/>
  <c r="AD8" i="21"/>
  <c r="AE8" i="21"/>
  <c r="AF8" i="21"/>
  <c r="AG8" i="21"/>
  <c r="AA9" i="21"/>
  <c r="AB9" i="21"/>
  <c r="AC9" i="21"/>
  <c r="AD9" i="21"/>
  <c r="AE9" i="21"/>
  <c r="AF9" i="21"/>
  <c r="AG9" i="21"/>
  <c r="P6" i="21"/>
  <c r="Z6" i="21" s="1"/>
  <c r="P7" i="21"/>
  <c r="Z7" i="21" s="1"/>
  <c r="Q7" i="21"/>
  <c r="AS17" i="3" l="1"/>
  <c r="C72" i="21" l="1"/>
  <c r="D72" i="21"/>
  <c r="E72" i="21"/>
  <c r="F72" i="21"/>
  <c r="G72" i="21"/>
  <c r="H72" i="21"/>
  <c r="I72" i="21"/>
  <c r="J72" i="21"/>
  <c r="K72" i="21"/>
  <c r="L72" i="21"/>
  <c r="M72" i="21"/>
  <c r="B72" i="21"/>
  <c r="F67" i="21"/>
  <c r="G67" i="21"/>
  <c r="H67" i="21"/>
  <c r="I67" i="21"/>
  <c r="J67" i="21"/>
  <c r="K67" i="21"/>
  <c r="L67" i="21"/>
  <c r="M67" i="21"/>
  <c r="C67" i="21"/>
  <c r="D67" i="21"/>
  <c r="E67" i="21"/>
  <c r="B67" i="21"/>
  <c r="C62" i="21"/>
  <c r="D62" i="21"/>
  <c r="E62" i="21"/>
  <c r="F62" i="21"/>
  <c r="G62" i="21"/>
  <c r="H62" i="21"/>
  <c r="I62" i="21"/>
  <c r="J62" i="21"/>
  <c r="K62" i="21"/>
  <c r="L62" i="21"/>
  <c r="M62" i="21"/>
  <c r="B62" i="21"/>
  <c r="C57" i="21"/>
  <c r="D57" i="21"/>
  <c r="E57" i="21"/>
  <c r="F57" i="21"/>
  <c r="G57" i="21"/>
  <c r="H57" i="21"/>
  <c r="I57" i="21"/>
  <c r="J57" i="21"/>
  <c r="K57" i="21"/>
  <c r="L57" i="21"/>
  <c r="M57" i="21"/>
  <c r="B57" i="21"/>
  <c r="B134" i="10" l="1"/>
  <c r="C134" i="10"/>
  <c r="D134" i="10"/>
  <c r="E134" i="10"/>
  <c r="F134" i="10"/>
  <c r="G134" i="10"/>
  <c r="H134" i="10"/>
  <c r="I134" i="10"/>
  <c r="J134" i="10"/>
  <c r="K134" i="10"/>
  <c r="L134" i="10"/>
  <c r="M134" i="10"/>
  <c r="B135" i="10"/>
  <c r="C135" i="10"/>
  <c r="D135" i="10"/>
  <c r="E135" i="10"/>
  <c r="F135" i="10"/>
  <c r="G135" i="10"/>
  <c r="H135" i="10"/>
  <c r="I135" i="10"/>
  <c r="J135" i="10"/>
  <c r="K135" i="10"/>
  <c r="L135" i="10"/>
  <c r="M135" i="10"/>
  <c r="B136" i="10"/>
  <c r="C136" i="10"/>
  <c r="D136" i="10"/>
  <c r="E136" i="10"/>
  <c r="F136" i="10"/>
  <c r="G136" i="10"/>
  <c r="H136" i="10"/>
  <c r="I136" i="10"/>
  <c r="J136" i="10"/>
  <c r="K136" i="10"/>
  <c r="L136" i="10"/>
  <c r="M136" i="10"/>
  <c r="B137" i="10"/>
  <c r="C137" i="10"/>
  <c r="D137" i="10"/>
  <c r="E137" i="10"/>
  <c r="F137" i="10"/>
  <c r="G137" i="10"/>
  <c r="H137" i="10"/>
  <c r="I137" i="10"/>
  <c r="J137" i="10"/>
  <c r="K137" i="10"/>
  <c r="L137" i="10"/>
  <c r="M137" i="10"/>
  <c r="B138" i="10"/>
  <c r="C138" i="10"/>
  <c r="D138" i="10"/>
  <c r="E138" i="10"/>
  <c r="F138" i="10"/>
  <c r="G138" i="10"/>
  <c r="H138" i="10"/>
  <c r="I138" i="10"/>
  <c r="J138" i="10"/>
  <c r="K138" i="10"/>
  <c r="L138" i="10"/>
  <c r="M138" i="10"/>
  <c r="B139" i="10"/>
  <c r="C139" i="10"/>
  <c r="D139" i="10"/>
  <c r="E139" i="10"/>
  <c r="F139" i="10"/>
  <c r="G139" i="10"/>
  <c r="H139" i="10"/>
  <c r="I139" i="10"/>
  <c r="J139" i="10"/>
  <c r="K139" i="10"/>
  <c r="L139" i="10"/>
  <c r="M139" i="10"/>
  <c r="B140" i="10"/>
  <c r="C140" i="10"/>
  <c r="D140" i="10"/>
  <c r="E140" i="10"/>
  <c r="F140" i="10"/>
  <c r="G140" i="10"/>
  <c r="H140" i="10"/>
  <c r="I140" i="10"/>
  <c r="J140" i="10"/>
  <c r="K140" i="10"/>
  <c r="L140" i="10"/>
  <c r="M140" i="10"/>
  <c r="B141" i="10"/>
  <c r="C141" i="10"/>
  <c r="D141" i="10"/>
  <c r="E141" i="10"/>
  <c r="F141" i="10"/>
  <c r="G141" i="10"/>
  <c r="H141" i="10"/>
  <c r="I141" i="10"/>
  <c r="J141" i="10"/>
  <c r="K141" i="10"/>
  <c r="L141" i="10"/>
  <c r="M141" i="10"/>
  <c r="C133" i="10"/>
  <c r="D133" i="10"/>
  <c r="E133" i="10"/>
  <c r="F133" i="10"/>
  <c r="G133" i="10"/>
  <c r="H133" i="10"/>
  <c r="I133" i="10"/>
  <c r="J133" i="10"/>
  <c r="K133" i="10"/>
  <c r="L133" i="10"/>
  <c r="M133" i="10"/>
  <c r="B133" i="10"/>
  <c r="C129" i="10"/>
  <c r="D129" i="10"/>
  <c r="E129" i="10"/>
  <c r="G129" i="10"/>
  <c r="H129" i="10"/>
  <c r="I129" i="10"/>
  <c r="K129" i="10"/>
  <c r="M129" i="10"/>
  <c r="B117" i="10"/>
  <c r="C117" i="10"/>
  <c r="D117" i="10"/>
  <c r="E117" i="10"/>
  <c r="F117" i="10"/>
  <c r="G117" i="10"/>
  <c r="H117" i="10"/>
  <c r="I117" i="10"/>
  <c r="B118" i="10"/>
  <c r="C118" i="10"/>
  <c r="D118" i="10"/>
  <c r="E118" i="10"/>
  <c r="F118" i="10"/>
  <c r="G118" i="10"/>
  <c r="H118" i="10"/>
  <c r="I118" i="10"/>
  <c r="J118" i="10"/>
  <c r="K118" i="10"/>
  <c r="L118" i="10"/>
  <c r="M118" i="10"/>
  <c r="B119" i="10"/>
  <c r="C119" i="10"/>
  <c r="D119" i="10"/>
  <c r="E119" i="10"/>
  <c r="F119" i="10"/>
  <c r="G119" i="10"/>
  <c r="H119" i="10"/>
  <c r="I119" i="10"/>
  <c r="B120" i="10"/>
  <c r="C120" i="10"/>
  <c r="D120" i="10"/>
  <c r="E120" i="10"/>
  <c r="F120" i="10"/>
  <c r="G120" i="10"/>
  <c r="H120" i="10"/>
  <c r="I120" i="10"/>
  <c r="J120" i="10"/>
  <c r="K120" i="10"/>
  <c r="L120" i="10"/>
  <c r="M120" i="10"/>
  <c r="B121" i="10"/>
  <c r="C121" i="10"/>
  <c r="D121" i="10"/>
  <c r="E121" i="10"/>
  <c r="F121" i="10"/>
  <c r="G121" i="10"/>
  <c r="H121" i="10"/>
  <c r="I121" i="10"/>
  <c r="B122" i="10"/>
  <c r="C122" i="10"/>
  <c r="D122" i="10"/>
  <c r="E122" i="10"/>
  <c r="F122" i="10"/>
  <c r="G122" i="10"/>
  <c r="H122" i="10"/>
  <c r="I122" i="10"/>
  <c r="J122" i="10"/>
  <c r="K122" i="10"/>
  <c r="L122" i="10"/>
  <c r="M122" i="10"/>
  <c r="B123" i="10"/>
  <c r="C123" i="10"/>
  <c r="D123" i="10"/>
  <c r="E123" i="10"/>
  <c r="F123" i="10"/>
  <c r="G123" i="10"/>
  <c r="H123" i="10"/>
  <c r="I123" i="10"/>
  <c r="J123" i="10"/>
  <c r="K123" i="10"/>
  <c r="L123" i="10"/>
  <c r="M123" i="10"/>
  <c r="C116" i="10"/>
  <c r="D116" i="10"/>
  <c r="E116" i="10"/>
  <c r="F116" i="10"/>
  <c r="G116" i="10"/>
  <c r="H116" i="10"/>
  <c r="I116" i="10"/>
  <c r="J116" i="10"/>
  <c r="K116" i="10"/>
  <c r="L116" i="10"/>
  <c r="M116" i="10"/>
  <c r="B116" i="10"/>
  <c r="C112" i="10"/>
  <c r="D112" i="10"/>
  <c r="E112" i="10"/>
  <c r="F112" i="10"/>
  <c r="G112" i="10"/>
  <c r="H112" i="10"/>
  <c r="I112" i="10"/>
  <c r="J112" i="10"/>
  <c r="K112" i="10"/>
  <c r="M112" i="10"/>
  <c r="B112" i="10"/>
  <c r="B99" i="10"/>
  <c r="C99" i="10"/>
  <c r="D99" i="10"/>
  <c r="E99" i="10"/>
  <c r="F99" i="10"/>
  <c r="G99" i="10"/>
  <c r="H99" i="10"/>
  <c r="I99" i="10"/>
  <c r="J99" i="10"/>
  <c r="K99" i="10"/>
  <c r="L99" i="10"/>
  <c r="M99" i="10"/>
  <c r="B100" i="10"/>
  <c r="C100" i="10"/>
  <c r="D100" i="10"/>
  <c r="E100" i="10"/>
  <c r="F100" i="10"/>
  <c r="G100" i="10"/>
  <c r="H100" i="10"/>
  <c r="I100" i="10"/>
  <c r="J100" i="10"/>
  <c r="K100" i="10"/>
  <c r="L100" i="10"/>
  <c r="M100" i="10"/>
  <c r="B101" i="10"/>
  <c r="C101" i="10"/>
  <c r="D101" i="10"/>
  <c r="E101" i="10"/>
  <c r="F101" i="10"/>
  <c r="G101" i="10"/>
  <c r="H101" i="10"/>
  <c r="I101" i="10"/>
  <c r="J101" i="10"/>
  <c r="K101" i="10"/>
  <c r="L101" i="10"/>
  <c r="M101" i="10"/>
  <c r="B102" i="10"/>
  <c r="C102" i="10"/>
  <c r="D102" i="10"/>
  <c r="E102" i="10"/>
  <c r="F102" i="10"/>
  <c r="G102" i="10"/>
  <c r="H102" i="10"/>
  <c r="I102" i="10"/>
  <c r="J102" i="10"/>
  <c r="K102" i="10"/>
  <c r="L102" i="10"/>
  <c r="M102" i="10"/>
  <c r="B103" i="10"/>
  <c r="C103" i="10"/>
  <c r="D103" i="10"/>
  <c r="E103" i="10"/>
  <c r="F103" i="10"/>
  <c r="G103" i="10"/>
  <c r="H103" i="10"/>
  <c r="I103" i="10"/>
  <c r="J103" i="10"/>
  <c r="K103" i="10"/>
  <c r="L103" i="10"/>
  <c r="M103" i="10"/>
  <c r="B104" i="10"/>
  <c r="C104" i="10"/>
  <c r="D104" i="10"/>
  <c r="E104" i="10"/>
  <c r="F104" i="10"/>
  <c r="G104" i="10"/>
  <c r="H104" i="10"/>
  <c r="I104" i="10"/>
  <c r="J104" i="10"/>
  <c r="K104" i="10"/>
  <c r="L104" i="10"/>
  <c r="M104" i="10"/>
  <c r="B105" i="10"/>
  <c r="C105" i="10"/>
  <c r="D105" i="10"/>
  <c r="E105" i="10"/>
  <c r="F105" i="10"/>
  <c r="G105" i="10"/>
  <c r="H105" i="10"/>
  <c r="I105" i="10"/>
  <c r="J105" i="10"/>
  <c r="K105" i="10"/>
  <c r="L105" i="10"/>
  <c r="M105" i="10"/>
  <c r="B106" i="10"/>
  <c r="C106" i="10"/>
  <c r="D106" i="10"/>
  <c r="E106" i="10"/>
  <c r="F106" i="10"/>
  <c r="G106" i="10"/>
  <c r="H106" i="10"/>
  <c r="I106" i="10"/>
  <c r="J106" i="10"/>
  <c r="K106" i="10"/>
  <c r="L106" i="10"/>
  <c r="M106" i="10"/>
  <c r="C98" i="10"/>
  <c r="D98" i="10"/>
  <c r="E98" i="10"/>
  <c r="F98" i="10"/>
  <c r="G98" i="10"/>
  <c r="H98" i="10"/>
  <c r="I98" i="10"/>
  <c r="J98" i="10"/>
  <c r="K98" i="10"/>
  <c r="L98" i="10"/>
  <c r="M98" i="10"/>
  <c r="B98" i="10"/>
  <c r="C94" i="10"/>
  <c r="D94" i="10"/>
  <c r="E94" i="10"/>
  <c r="F94" i="10"/>
  <c r="G94" i="10"/>
  <c r="H94" i="10"/>
  <c r="I94" i="10"/>
  <c r="J94" i="10"/>
  <c r="K94" i="10"/>
  <c r="L94" i="10"/>
  <c r="M94" i="10"/>
  <c r="B94" i="10"/>
  <c r="B82" i="10"/>
  <c r="C82" i="10"/>
  <c r="D82" i="10"/>
  <c r="E82" i="10"/>
  <c r="F82" i="10"/>
  <c r="G82" i="10"/>
  <c r="H82" i="10"/>
  <c r="I82" i="10"/>
  <c r="J82" i="10"/>
  <c r="K82" i="10"/>
  <c r="L82" i="10"/>
  <c r="M82" i="10"/>
  <c r="B83" i="10"/>
  <c r="C83" i="10"/>
  <c r="D83" i="10"/>
  <c r="E83" i="10"/>
  <c r="F83" i="10"/>
  <c r="G83" i="10"/>
  <c r="H83" i="10"/>
  <c r="I83" i="10"/>
  <c r="J83" i="10"/>
  <c r="K83" i="10"/>
  <c r="L83" i="10"/>
  <c r="M83" i="10"/>
  <c r="B84" i="10"/>
  <c r="C84" i="10"/>
  <c r="D84" i="10"/>
  <c r="E84" i="10"/>
  <c r="F84" i="10"/>
  <c r="G84" i="10"/>
  <c r="H84" i="10"/>
  <c r="I84" i="10"/>
  <c r="J84" i="10"/>
  <c r="K84" i="10"/>
  <c r="L84" i="10"/>
  <c r="M84" i="10"/>
  <c r="B85" i="10"/>
  <c r="C85" i="10"/>
  <c r="D85" i="10"/>
  <c r="E85" i="10"/>
  <c r="F85" i="10"/>
  <c r="G85" i="10"/>
  <c r="H85" i="10"/>
  <c r="I85" i="10"/>
  <c r="J85" i="10"/>
  <c r="K85" i="10"/>
  <c r="L85" i="10"/>
  <c r="M85" i="10"/>
  <c r="B86" i="10"/>
  <c r="C86" i="10"/>
  <c r="D86" i="10"/>
  <c r="E86" i="10"/>
  <c r="F86" i="10"/>
  <c r="G86" i="10"/>
  <c r="H86" i="10"/>
  <c r="I86" i="10"/>
  <c r="J86" i="10"/>
  <c r="K86" i="10"/>
  <c r="L86" i="10"/>
  <c r="M86" i="10"/>
  <c r="B87" i="10"/>
  <c r="C87" i="10"/>
  <c r="C90" i="10" s="1"/>
  <c r="D87" i="10"/>
  <c r="E87" i="10"/>
  <c r="F87" i="10"/>
  <c r="G87" i="10"/>
  <c r="H87" i="10"/>
  <c r="I87" i="10"/>
  <c r="J87" i="10"/>
  <c r="K87" i="10"/>
  <c r="L87" i="10"/>
  <c r="M87" i="10"/>
  <c r="B88" i="10"/>
  <c r="C88" i="10"/>
  <c r="D88" i="10"/>
  <c r="E88" i="10"/>
  <c r="F88" i="10"/>
  <c r="G88" i="10"/>
  <c r="H88" i="10"/>
  <c r="I88" i="10"/>
  <c r="J88" i="10"/>
  <c r="K88" i="10"/>
  <c r="L88" i="10"/>
  <c r="M88" i="10"/>
  <c r="C81" i="10"/>
  <c r="D81" i="10"/>
  <c r="E81" i="10"/>
  <c r="F81" i="10"/>
  <c r="G81" i="10"/>
  <c r="H81" i="10"/>
  <c r="H89" i="10" s="1"/>
  <c r="I81" i="10"/>
  <c r="I89" i="10" s="1"/>
  <c r="J81" i="10"/>
  <c r="K81" i="10"/>
  <c r="K89" i="10" s="1"/>
  <c r="L81" i="10"/>
  <c r="M81" i="10"/>
  <c r="M89" i="10" s="1"/>
  <c r="B77" i="10"/>
  <c r="B81" i="10"/>
  <c r="C77" i="10"/>
  <c r="D77" i="10"/>
  <c r="E77" i="10"/>
  <c r="F77" i="10"/>
  <c r="G77" i="10"/>
  <c r="H77" i="10"/>
  <c r="I77" i="10"/>
  <c r="J77" i="10"/>
  <c r="K77" i="10"/>
  <c r="L77" i="10"/>
  <c r="M77" i="10"/>
  <c r="G89" i="10" l="1"/>
  <c r="E90" i="10"/>
  <c r="J90" i="10"/>
  <c r="B90" i="10"/>
  <c r="M90" i="10"/>
  <c r="L90" i="10"/>
  <c r="K90" i="10"/>
  <c r="J89" i="10"/>
  <c r="L89" i="10"/>
  <c r="F89" i="10"/>
  <c r="I90" i="10"/>
  <c r="H90" i="10"/>
  <c r="F90" i="10"/>
  <c r="G90" i="10"/>
  <c r="E89" i="10"/>
  <c r="D90" i="10"/>
  <c r="D89" i="10"/>
  <c r="C89" i="10"/>
  <c r="B89" i="10"/>
  <c r="AX36" i="3"/>
  <c r="H35" i="19" s="1"/>
  <c r="K121" i="10" l="1"/>
  <c r="L121" i="10"/>
  <c r="M121" i="10"/>
  <c r="J121" i="10"/>
  <c r="K119" i="10"/>
  <c r="L119" i="10"/>
  <c r="M119" i="10"/>
  <c r="J119" i="10"/>
  <c r="AS18" i="3"/>
  <c r="AR18" i="3"/>
  <c r="S52" i="11"/>
  <c r="S53" i="11"/>
  <c r="S54" i="11"/>
  <c r="S55" i="11"/>
  <c r="S56" i="11"/>
  <c r="S51" i="11"/>
  <c r="S48" i="11"/>
  <c r="S40" i="11"/>
  <c r="S39" i="11"/>
  <c r="S37" i="11"/>
  <c r="S36" i="11"/>
  <c r="S38" i="11"/>
  <c r="S35" i="11"/>
  <c r="M117" i="10" l="1"/>
  <c r="L117" i="10"/>
  <c r="J117" i="10"/>
  <c r="K117" i="10"/>
  <c r="BC34" i="3"/>
  <c r="BB34" i="3"/>
  <c r="AU34" i="3"/>
  <c r="AY34" i="3"/>
  <c r="L50" i="7" l="1"/>
  <c r="R10" i="19" l="1"/>
  <c r="S10" i="19"/>
  <c r="T10" i="19"/>
  <c r="U10" i="19"/>
  <c r="V10" i="19"/>
  <c r="W10" i="19"/>
  <c r="X10" i="19"/>
  <c r="Y10" i="19"/>
  <c r="P9" i="21" l="1"/>
  <c r="Z9" i="21" s="1"/>
  <c r="Q9" i="21"/>
  <c r="R9" i="21"/>
  <c r="S9" i="21"/>
  <c r="T9" i="21"/>
  <c r="U9" i="21"/>
  <c r="V9" i="21"/>
  <c r="W9" i="21"/>
  <c r="P8" i="21"/>
  <c r="Z8" i="21" s="1"/>
  <c r="Q8" i="21"/>
  <c r="R8" i="21"/>
  <c r="S8" i="21"/>
  <c r="T8" i="21"/>
  <c r="U8" i="21"/>
  <c r="V8" i="21"/>
  <c r="W8" i="21"/>
  <c r="W7" i="21"/>
  <c r="V7" i="21"/>
  <c r="U7" i="21"/>
  <c r="S7" i="21"/>
  <c r="R7" i="21"/>
  <c r="T7" i="21"/>
  <c r="W6" i="21"/>
  <c r="V6" i="21"/>
  <c r="U6" i="21"/>
  <c r="T6" i="21"/>
  <c r="S6" i="21"/>
  <c r="R6" i="21"/>
  <c r="Q6" i="21"/>
  <c r="I33" i="19"/>
  <c r="B8" i="19"/>
  <c r="C8" i="19"/>
  <c r="D8" i="19"/>
  <c r="E8" i="19"/>
  <c r="F8" i="19"/>
  <c r="G8" i="19"/>
  <c r="H8" i="19"/>
  <c r="I8" i="19"/>
  <c r="J8" i="19"/>
  <c r="K8" i="19"/>
  <c r="L8" i="19"/>
  <c r="M8" i="19"/>
  <c r="AR34" i="3"/>
  <c r="B33" i="19" s="1"/>
  <c r="AS34" i="3"/>
  <c r="C33" i="19" s="1"/>
  <c r="AT34" i="3"/>
  <c r="D33" i="19" s="1"/>
  <c r="E33" i="19"/>
  <c r="AV34" i="3"/>
  <c r="F33" i="19" s="1"/>
  <c r="AW34" i="3"/>
  <c r="G33" i="19" s="1"/>
  <c r="AX34" i="3"/>
  <c r="H33" i="19" s="1"/>
  <c r="AZ34" i="3"/>
  <c r="J33" i="19" s="1"/>
  <c r="BA34" i="3"/>
  <c r="K33" i="19" s="1"/>
  <c r="L33" i="19"/>
  <c r="M33" i="19"/>
  <c r="AR35" i="3"/>
  <c r="B34" i="19" s="1"/>
  <c r="AS35" i="3"/>
  <c r="C34" i="19" s="1"/>
  <c r="AT35" i="3"/>
  <c r="D34" i="19" s="1"/>
  <c r="AU35" i="3"/>
  <c r="E34" i="19" s="1"/>
  <c r="AV35" i="3"/>
  <c r="F34" i="19" s="1"/>
  <c r="AW35" i="3"/>
  <c r="G34" i="19" s="1"/>
  <c r="AX35" i="3"/>
  <c r="H34" i="19" s="1"/>
  <c r="AY35" i="3"/>
  <c r="I34" i="19" s="1"/>
  <c r="AZ35" i="3"/>
  <c r="J34" i="19" s="1"/>
  <c r="BA35" i="3"/>
  <c r="K34" i="19" s="1"/>
  <c r="BB35" i="3"/>
  <c r="L34" i="19" s="1"/>
  <c r="BC35" i="3"/>
  <c r="M34" i="19" s="1"/>
  <c r="AR36" i="3"/>
  <c r="AS36" i="3"/>
  <c r="AT36" i="3"/>
  <c r="AU36" i="3"/>
  <c r="AV36" i="3"/>
  <c r="AW36" i="3"/>
  <c r="AY36" i="3"/>
  <c r="AZ36" i="3"/>
  <c r="BA36" i="3"/>
  <c r="BB36" i="3"/>
  <c r="L35" i="19" s="1"/>
  <c r="BC36" i="3"/>
  <c r="AR25" i="3"/>
  <c r="B24" i="19" s="1"/>
  <c r="AS25" i="3"/>
  <c r="C24" i="19" s="1"/>
  <c r="AT25" i="3"/>
  <c r="D24" i="19" s="1"/>
  <c r="AU25" i="3"/>
  <c r="E24" i="19" s="1"/>
  <c r="AV25" i="3"/>
  <c r="F24" i="19" s="1"/>
  <c r="AW25" i="3"/>
  <c r="G24" i="19" s="1"/>
  <c r="AX25" i="3"/>
  <c r="H24" i="19" s="1"/>
  <c r="AY25" i="3"/>
  <c r="I24" i="19" s="1"/>
  <c r="AZ25" i="3"/>
  <c r="J24" i="19" s="1"/>
  <c r="BA25" i="3"/>
  <c r="K24" i="19" s="1"/>
  <c r="BB25" i="3"/>
  <c r="L24" i="19" s="1"/>
  <c r="BC25" i="3"/>
  <c r="M24" i="19" s="1"/>
  <c r="AR26" i="3"/>
  <c r="B25" i="19" s="1"/>
  <c r="AS26" i="3"/>
  <c r="C25" i="19" s="1"/>
  <c r="AT26" i="3"/>
  <c r="D25" i="19" s="1"/>
  <c r="AU26" i="3"/>
  <c r="E25" i="19" s="1"/>
  <c r="AV26" i="3"/>
  <c r="F25" i="19" s="1"/>
  <c r="AW26" i="3"/>
  <c r="G25" i="19" s="1"/>
  <c r="AX26" i="3"/>
  <c r="H25" i="19" s="1"/>
  <c r="AY26" i="3"/>
  <c r="I25" i="19" s="1"/>
  <c r="AZ26" i="3"/>
  <c r="J25" i="19" s="1"/>
  <c r="BA26" i="3"/>
  <c r="K25" i="19" s="1"/>
  <c r="BB26" i="3"/>
  <c r="L25" i="19" s="1"/>
  <c r="BC26" i="3"/>
  <c r="M25" i="19" s="1"/>
  <c r="AR16" i="3"/>
  <c r="B15" i="19" s="1"/>
  <c r="AS16" i="3"/>
  <c r="C15" i="19" s="1"/>
  <c r="AT16" i="3"/>
  <c r="D15" i="19" s="1"/>
  <c r="AU16" i="3"/>
  <c r="E15" i="19" s="1"/>
  <c r="AV16" i="3"/>
  <c r="F15" i="19" s="1"/>
  <c r="AW16" i="3"/>
  <c r="G15" i="19" s="1"/>
  <c r="AX16" i="3"/>
  <c r="H15" i="19" s="1"/>
  <c r="AY16" i="3"/>
  <c r="I15" i="19" s="1"/>
  <c r="AZ16" i="3"/>
  <c r="J15" i="19" s="1"/>
  <c r="BA16" i="3"/>
  <c r="K15" i="19" s="1"/>
  <c r="BB16" i="3"/>
  <c r="L15" i="19" s="1"/>
  <c r="BC16" i="3"/>
  <c r="M15" i="19" s="1"/>
  <c r="AR17" i="3"/>
  <c r="B16" i="19" s="1"/>
  <c r="C16" i="19"/>
  <c r="AT17" i="3"/>
  <c r="D16" i="19" s="1"/>
  <c r="AU17" i="3"/>
  <c r="E16" i="19" s="1"/>
  <c r="AV17" i="3"/>
  <c r="F16" i="19" s="1"/>
  <c r="AW17" i="3"/>
  <c r="G16" i="19" s="1"/>
  <c r="AX17" i="3"/>
  <c r="H16" i="19" s="1"/>
  <c r="AY17" i="3"/>
  <c r="I16" i="19" s="1"/>
  <c r="AZ17" i="3"/>
  <c r="J16" i="19" s="1"/>
  <c r="BA17" i="3"/>
  <c r="K16" i="19" s="1"/>
  <c r="BB17" i="3"/>
  <c r="L16" i="19" s="1"/>
  <c r="BC17" i="3"/>
  <c r="M16" i="19" s="1"/>
  <c r="B17" i="19"/>
  <c r="C17" i="19"/>
  <c r="AT18" i="3"/>
  <c r="D17" i="19" s="1"/>
  <c r="AU18" i="3"/>
  <c r="AV18" i="3"/>
  <c r="F17" i="19" s="1"/>
  <c r="AW18" i="3"/>
  <c r="G17" i="19" s="1"/>
  <c r="AX18" i="3"/>
  <c r="H17" i="19" s="1"/>
  <c r="AY18" i="3"/>
  <c r="AZ18" i="3"/>
  <c r="J17" i="19" s="1"/>
  <c r="BA18" i="3"/>
  <c r="K17" i="19" s="1"/>
  <c r="BB18" i="3"/>
  <c r="L17" i="19" s="1"/>
  <c r="BC18" i="3"/>
  <c r="AR7" i="3"/>
  <c r="B6" i="19" s="1"/>
  <c r="C6" i="19"/>
  <c r="AT7" i="3"/>
  <c r="D6" i="19" s="1"/>
  <c r="AU7" i="3"/>
  <c r="E6" i="19" s="1"/>
  <c r="AV7" i="3"/>
  <c r="F6" i="19" s="1"/>
  <c r="AW7" i="3"/>
  <c r="G6" i="19" s="1"/>
  <c r="AX7" i="3"/>
  <c r="H6" i="19" s="1"/>
  <c r="AY7" i="3"/>
  <c r="I6" i="19" s="1"/>
  <c r="AZ7" i="3"/>
  <c r="J6" i="19" s="1"/>
  <c r="BA7" i="3"/>
  <c r="K6" i="19" s="1"/>
  <c r="BB7" i="3"/>
  <c r="L6" i="19" s="1"/>
  <c r="BC7" i="3"/>
  <c r="M6" i="19" s="1"/>
  <c r="AR8" i="3"/>
  <c r="B7" i="19" s="1"/>
  <c r="AS8" i="3"/>
  <c r="C7" i="19" s="1"/>
  <c r="AT8" i="3"/>
  <c r="D7" i="19" s="1"/>
  <c r="AU8" i="3"/>
  <c r="E7" i="19" s="1"/>
  <c r="AV8" i="3"/>
  <c r="F7" i="19" s="1"/>
  <c r="AW8" i="3"/>
  <c r="G7" i="19" s="1"/>
  <c r="AX8" i="3"/>
  <c r="H7" i="19" s="1"/>
  <c r="AY8" i="3"/>
  <c r="I7" i="19" s="1"/>
  <c r="AZ8" i="3"/>
  <c r="J7" i="19" s="1"/>
  <c r="BA8" i="3"/>
  <c r="K7" i="19" s="1"/>
  <c r="BB8" i="3"/>
  <c r="L7" i="19" s="1"/>
  <c r="BC8" i="3"/>
  <c r="M7" i="19" s="1"/>
  <c r="N54" i="11"/>
  <c r="N53" i="11"/>
  <c r="N52" i="11"/>
  <c r="N55" i="11"/>
  <c r="N56" i="11"/>
  <c r="AL9" i="10"/>
  <c r="AW9" i="10" s="1"/>
  <c r="AJ7" i="10"/>
  <c r="AU7" i="10" s="1"/>
  <c r="AF7" i="10"/>
  <c r="AQ7" i="10" s="1"/>
  <c r="AE6" i="10"/>
  <c r="AP6" i="10" s="1"/>
  <c r="AF6" i="10"/>
  <c r="AQ6" i="10" s="1"/>
  <c r="AG6" i="10"/>
  <c r="AR6" i="10" s="1"/>
  <c r="AH6" i="10"/>
  <c r="AS6" i="10" s="1"/>
  <c r="AI6" i="10"/>
  <c r="AT6" i="10" s="1"/>
  <c r="AJ6" i="10"/>
  <c r="AU6" i="10" s="1"/>
  <c r="AK6" i="10"/>
  <c r="AV6" i="10" s="1"/>
  <c r="AL6" i="10"/>
  <c r="AW6" i="10" s="1"/>
  <c r="S6" i="11" l="1"/>
  <c r="AL7" i="10"/>
  <c r="AW7" i="10" s="1"/>
  <c r="AL8" i="10"/>
  <c r="AW8" i="10" s="1"/>
  <c r="AH9" i="10"/>
  <c r="AS9" i="10" s="1"/>
  <c r="AH8" i="10"/>
  <c r="AS8" i="10" s="1"/>
  <c r="AH7" i="10"/>
  <c r="AS7" i="10" s="1"/>
  <c r="AK9" i="10"/>
  <c r="AV9" i="10" s="1"/>
  <c r="AK8" i="10"/>
  <c r="AV8" i="10" s="1"/>
  <c r="AK7" i="10"/>
  <c r="AV7" i="10" s="1"/>
  <c r="AG9" i="10"/>
  <c r="AR9" i="10" s="1"/>
  <c r="AG7" i="10"/>
  <c r="AR7" i="10" s="1"/>
  <c r="AJ8" i="10"/>
  <c r="AU8" i="10" s="1"/>
  <c r="AJ9" i="10"/>
  <c r="AU9" i="10" s="1"/>
  <c r="AF9" i="10"/>
  <c r="AQ9" i="10" s="1"/>
  <c r="AF8" i="10"/>
  <c r="AQ8" i="10" s="1"/>
  <c r="AI8" i="10"/>
  <c r="AT8" i="10" s="1"/>
  <c r="AI9" i="10"/>
  <c r="AT9" i="10" s="1"/>
  <c r="AI7" i="10"/>
  <c r="AT7" i="10" s="1"/>
  <c r="AE8" i="10"/>
  <c r="AP8" i="10" s="1"/>
  <c r="AE9" i="10"/>
  <c r="AP9" i="10" s="1"/>
  <c r="AE7" i="10"/>
  <c r="AP7" i="10" s="1"/>
  <c r="S34" i="19"/>
  <c r="T34" i="19"/>
  <c r="U34" i="19"/>
  <c r="R36" i="19"/>
  <c r="S36" i="19"/>
  <c r="T36" i="19"/>
  <c r="U36" i="19"/>
  <c r="R37" i="19"/>
  <c r="S37" i="19"/>
  <c r="T37" i="19"/>
  <c r="U37" i="19"/>
  <c r="R33" i="19"/>
  <c r="S33" i="19"/>
  <c r="T33" i="19"/>
  <c r="U33" i="19"/>
  <c r="U24" i="19"/>
  <c r="S24" i="19"/>
  <c r="R24" i="19"/>
  <c r="R25" i="19"/>
  <c r="S25" i="19"/>
  <c r="T25" i="19"/>
  <c r="U25" i="19"/>
  <c r="R27" i="19"/>
  <c r="S27" i="19"/>
  <c r="T27" i="19"/>
  <c r="U27" i="19"/>
  <c r="R28" i="19"/>
  <c r="S28" i="19"/>
  <c r="T28" i="19"/>
  <c r="U28" i="19"/>
  <c r="U15" i="19"/>
  <c r="T15" i="19"/>
  <c r="S15" i="19"/>
  <c r="R15" i="19"/>
  <c r="R16" i="19"/>
  <c r="S16" i="19"/>
  <c r="T16" i="19"/>
  <c r="U16" i="19"/>
  <c r="S17" i="19"/>
  <c r="R18" i="19"/>
  <c r="S18" i="19"/>
  <c r="T18" i="19"/>
  <c r="U18" i="19"/>
  <c r="R19" i="19"/>
  <c r="S19" i="19"/>
  <c r="T19" i="19"/>
  <c r="U19" i="19"/>
  <c r="V34" i="19"/>
  <c r="W34" i="19"/>
  <c r="X34" i="19"/>
  <c r="Y34" i="19"/>
  <c r="V36" i="19"/>
  <c r="W36" i="19"/>
  <c r="X36" i="19"/>
  <c r="Y36" i="19"/>
  <c r="V37" i="19"/>
  <c r="W37" i="19"/>
  <c r="X37" i="19"/>
  <c r="Y37" i="19"/>
  <c r="V33" i="19"/>
  <c r="W33" i="19"/>
  <c r="X33" i="19"/>
  <c r="Y33" i="19"/>
  <c r="V25" i="19"/>
  <c r="W25" i="19"/>
  <c r="X25" i="19"/>
  <c r="Y25" i="19"/>
  <c r="V27" i="19"/>
  <c r="W27" i="19"/>
  <c r="X27" i="19"/>
  <c r="Y27" i="19"/>
  <c r="V28" i="19"/>
  <c r="W28" i="19"/>
  <c r="X28" i="19"/>
  <c r="Y28" i="19"/>
  <c r="V24" i="19"/>
  <c r="W24" i="19"/>
  <c r="X24" i="19"/>
  <c r="Y24" i="19"/>
  <c r="V15" i="19"/>
  <c r="V16" i="19"/>
  <c r="W16" i="19"/>
  <c r="X16" i="19"/>
  <c r="Y16" i="19"/>
  <c r="W17" i="19"/>
  <c r="V18" i="19"/>
  <c r="W18" i="19"/>
  <c r="X18" i="19"/>
  <c r="Y18" i="19"/>
  <c r="V19" i="19"/>
  <c r="W19" i="19"/>
  <c r="X19" i="19"/>
  <c r="Y19" i="19"/>
  <c r="Y15" i="19"/>
  <c r="X15" i="19"/>
  <c r="W15" i="19"/>
  <c r="V6" i="19"/>
  <c r="W6" i="19"/>
  <c r="X6" i="19"/>
  <c r="Y6" i="19"/>
  <c r="Y7" i="19"/>
  <c r="Y9" i="19"/>
  <c r="X7" i="19"/>
  <c r="X9" i="19"/>
  <c r="W7" i="19"/>
  <c r="W8" i="19"/>
  <c r="W9" i="19"/>
  <c r="V7" i="19"/>
  <c r="V9" i="19"/>
  <c r="U7" i="19"/>
  <c r="U9" i="19"/>
  <c r="U6" i="19"/>
  <c r="T7" i="19"/>
  <c r="T9" i="19"/>
  <c r="T6" i="19"/>
  <c r="S7" i="19"/>
  <c r="S8" i="19"/>
  <c r="S9" i="19"/>
  <c r="S6" i="19"/>
  <c r="R7" i="19"/>
  <c r="R9" i="19"/>
  <c r="R6" i="19"/>
  <c r="AP10" i="10" l="1"/>
  <c r="AR10" i="10"/>
  <c r="AS10" i="10"/>
  <c r="AQ10" i="10"/>
  <c r="AU10" i="10"/>
  <c r="AT10" i="10"/>
  <c r="AV10" i="10"/>
  <c r="AW10" i="10"/>
  <c r="Z40" i="8"/>
  <c r="Z37" i="8"/>
  <c r="Z36" i="8"/>
  <c r="AD40" i="8"/>
  <c r="AD37" i="8"/>
  <c r="Z29" i="8"/>
  <c r="Z27" i="8"/>
  <c r="Z26" i="8"/>
  <c r="AD29" i="8"/>
  <c r="Z17" i="8"/>
  <c r="Z16" i="8"/>
  <c r="AD17" i="8"/>
  <c r="AD7" i="8"/>
  <c r="AD10" i="8"/>
  <c r="Z11" i="8"/>
  <c r="Z10" i="8"/>
  <c r="Z8" i="8"/>
  <c r="Z7" i="8"/>
  <c r="Z6" i="8"/>
  <c r="V6" i="8"/>
  <c r="J36" i="9"/>
  <c r="F36" i="9"/>
  <c r="F6" i="9"/>
  <c r="Q43" i="7"/>
  <c r="Q40" i="7"/>
  <c r="Q39" i="7"/>
  <c r="Q28" i="7"/>
  <c r="Q17" i="7"/>
  <c r="Q18" i="7"/>
  <c r="Q10" i="7"/>
  <c r="Q7" i="7"/>
  <c r="Q6" i="7"/>
  <c r="V39" i="7"/>
  <c r="V38" i="7"/>
  <c r="V37" i="7"/>
  <c r="V36" i="7"/>
  <c r="Z36" i="7" s="1"/>
  <c r="F37" i="9" l="1"/>
  <c r="F40" i="9"/>
  <c r="W36" i="7"/>
  <c r="S43" i="11"/>
  <c r="S44" i="11"/>
  <c r="S45" i="11"/>
  <c r="S46" i="11"/>
  <c r="S47" i="11"/>
  <c r="N35" i="11"/>
  <c r="N36" i="11"/>
  <c r="N37" i="11"/>
  <c r="N38" i="11"/>
  <c r="N39" i="11"/>
  <c r="N40" i="11"/>
  <c r="N43" i="11"/>
  <c r="N44" i="11"/>
  <c r="N45" i="11"/>
  <c r="N46" i="11"/>
  <c r="N47" i="11"/>
  <c r="N48" i="11"/>
  <c r="N51" i="11"/>
  <c r="N25" i="11"/>
  <c r="N26" i="11"/>
  <c r="N27" i="11"/>
  <c r="N28" i="11"/>
  <c r="N29" i="11"/>
  <c r="N30" i="11"/>
  <c r="S17" i="11"/>
  <c r="S18" i="11"/>
  <c r="S19" i="11"/>
  <c r="S20" i="11"/>
  <c r="S21" i="11"/>
  <c r="S25" i="11"/>
  <c r="S26" i="11"/>
  <c r="S27" i="11"/>
  <c r="S28" i="11"/>
  <c r="S29" i="11"/>
  <c r="S30" i="11"/>
  <c r="S16" i="11"/>
  <c r="N17" i="11"/>
  <c r="N18" i="11"/>
  <c r="N19" i="11"/>
  <c r="N20" i="11"/>
  <c r="N21" i="11"/>
  <c r="N16" i="11"/>
  <c r="S7" i="11"/>
  <c r="S8" i="11"/>
  <c r="S9" i="11"/>
  <c r="S10" i="11"/>
  <c r="S11" i="11"/>
  <c r="N7" i="11"/>
  <c r="N8" i="11"/>
  <c r="N9" i="11"/>
  <c r="N10" i="11"/>
  <c r="N11" i="11"/>
  <c r="N6" i="11"/>
  <c r="P9" i="7"/>
  <c r="E9" i="9" s="1"/>
  <c r="M6" i="7"/>
  <c r="N6" i="7"/>
  <c r="O6" i="7"/>
  <c r="P6" i="7"/>
  <c r="R6" i="7"/>
  <c r="G6" i="9" s="1"/>
  <c r="S6" i="7"/>
  <c r="H6" i="9" s="1"/>
  <c r="T6" i="7"/>
  <c r="I6" i="9" s="1"/>
  <c r="U6" i="7"/>
  <c r="J6" i="9" s="1"/>
  <c r="H22" i="5"/>
  <c r="I22" i="5"/>
  <c r="H23" i="5"/>
  <c r="C24" i="20" s="1"/>
  <c r="I23" i="5"/>
  <c r="D24" i="20" s="1"/>
  <c r="H24" i="5"/>
  <c r="C25" i="20" s="1"/>
  <c r="I24" i="5"/>
  <c r="D25" i="20" s="1"/>
  <c r="H25" i="5"/>
  <c r="I25" i="5"/>
  <c r="H26" i="5"/>
  <c r="C27" i="20" s="1"/>
  <c r="I26" i="5"/>
  <c r="D27" i="20" s="1"/>
  <c r="H27" i="5"/>
  <c r="C28" i="20" s="1"/>
  <c r="I27" i="5"/>
  <c r="D28" i="20" s="1"/>
  <c r="H28" i="5"/>
  <c r="C29" i="20" s="1"/>
  <c r="I28" i="5"/>
  <c r="D29" i="20" s="1"/>
  <c r="H29" i="5"/>
  <c r="C30" i="20" s="1"/>
  <c r="I29" i="5"/>
  <c r="D30" i="20" s="1"/>
  <c r="H30" i="5"/>
  <c r="C31" i="20" s="1"/>
  <c r="I30" i="5"/>
  <c r="D31" i="20" s="1"/>
  <c r="H31" i="5"/>
  <c r="C32" i="20" s="1"/>
  <c r="I31" i="5"/>
  <c r="D32" i="20" s="1"/>
  <c r="H32" i="5"/>
  <c r="C33" i="20" s="1"/>
  <c r="I32" i="5"/>
  <c r="D33" i="20" s="1"/>
  <c r="H33" i="5"/>
  <c r="C34" i="20" s="1"/>
  <c r="I33" i="5"/>
  <c r="D34" i="20" s="1"/>
  <c r="G23" i="5"/>
  <c r="B24" i="20" s="1"/>
  <c r="G24" i="5"/>
  <c r="B25" i="20" s="1"/>
  <c r="G25" i="5"/>
  <c r="B26" i="20" s="1"/>
  <c r="G26" i="5"/>
  <c r="G27" i="5"/>
  <c r="B28" i="20" s="1"/>
  <c r="G28" i="5"/>
  <c r="B29" i="20" s="1"/>
  <c r="G29" i="5"/>
  <c r="B30" i="20" s="1"/>
  <c r="G30" i="5"/>
  <c r="B31" i="20" s="1"/>
  <c r="G31" i="5"/>
  <c r="B32" i="20" s="1"/>
  <c r="G32" i="5"/>
  <c r="B33" i="20" s="1"/>
  <c r="G33" i="5"/>
  <c r="B34" i="20" s="1"/>
  <c r="G22" i="5"/>
  <c r="I55" i="5"/>
  <c r="D56" i="20" s="1"/>
  <c r="I56" i="5"/>
  <c r="D57" i="20" s="1"/>
  <c r="I57" i="5"/>
  <c r="D58" i="20" s="1"/>
  <c r="I58" i="5"/>
  <c r="I59" i="5"/>
  <c r="D60" i="20" s="1"/>
  <c r="I60" i="5"/>
  <c r="D61" i="20" s="1"/>
  <c r="I61" i="5"/>
  <c r="D62" i="20" s="1"/>
  <c r="I62" i="5"/>
  <c r="D63" i="20" s="1"/>
  <c r="I63" i="5"/>
  <c r="D64" i="20" s="1"/>
  <c r="I64" i="5"/>
  <c r="D65" i="20" s="1"/>
  <c r="I65" i="5"/>
  <c r="D66" i="20" s="1"/>
  <c r="H65" i="5"/>
  <c r="C66" i="20" s="1"/>
  <c r="G65" i="5"/>
  <c r="B66" i="20" s="1"/>
  <c r="H64" i="5"/>
  <c r="C65" i="20" s="1"/>
  <c r="G64" i="5"/>
  <c r="B65" i="20" s="1"/>
  <c r="H63" i="5"/>
  <c r="C64" i="20" s="1"/>
  <c r="G63" i="5"/>
  <c r="B64" i="20" s="1"/>
  <c r="H62" i="5"/>
  <c r="C63" i="20" s="1"/>
  <c r="G62" i="5"/>
  <c r="B63" i="20" s="1"/>
  <c r="H61" i="5"/>
  <c r="C62" i="20" s="1"/>
  <c r="G61" i="5"/>
  <c r="B62" i="20" s="1"/>
  <c r="H60" i="5"/>
  <c r="C61" i="20" s="1"/>
  <c r="G60" i="5"/>
  <c r="B61" i="20" s="1"/>
  <c r="H59" i="5"/>
  <c r="C60" i="20" s="1"/>
  <c r="G59" i="5"/>
  <c r="B60" i="20" s="1"/>
  <c r="H58" i="5"/>
  <c r="C59" i="20" s="1"/>
  <c r="G58" i="5"/>
  <c r="B59" i="20" s="1"/>
  <c r="H57" i="5"/>
  <c r="G57" i="5"/>
  <c r="H56" i="5"/>
  <c r="C57" i="20" s="1"/>
  <c r="G56" i="5"/>
  <c r="B57" i="20" s="1"/>
  <c r="H55" i="5"/>
  <c r="C56" i="20" s="1"/>
  <c r="G55" i="5"/>
  <c r="B56" i="20" s="1"/>
  <c r="I54" i="5"/>
  <c r="H54" i="5"/>
  <c r="G54" i="5"/>
  <c r="H38" i="5"/>
  <c r="I38" i="5"/>
  <c r="D39" i="20" s="1"/>
  <c r="H39" i="5"/>
  <c r="I39" i="5"/>
  <c r="H40" i="5"/>
  <c r="C41" i="20" s="1"/>
  <c r="I40" i="5"/>
  <c r="D41" i="20" s="1"/>
  <c r="H41" i="5"/>
  <c r="C42" i="20" s="1"/>
  <c r="I41" i="5"/>
  <c r="D42" i="20" s="1"/>
  <c r="H42" i="5"/>
  <c r="C43" i="20" s="1"/>
  <c r="I42" i="5"/>
  <c r="D43" i="20" s="1"/>
  <c r="H43" i="5"/>
  <c r="C44" i="20" s="1"/>
  <c r="I43" i="5"/>
  <c r="D44" i="20" s="1"/>
  <c r="H44" i="5"/>
  <c r="C45" i="20" s="1"/>
  <c r="I44" i="5"/>
  <c r="D45" i="20" s="1"/>
  <c r="H45" i="5"/>
  <c r="C46" i="20" s="1"/>
  <c r="I45" i="5"/>
  <c r="D46" i="20" s="1"/>
  <c r="H46" i="5"/>
  <c r="C47" i="20" s="1"/>
  <c r="I46" i="5"/>
  <c r="H47" i="5"/>
  <c r="C48" i="20" s="1"/>
  <c r="I47" i="5"/>
  <c r="D48" i="20" s="1"/>
  <c r="H48" i="5"/>
  <c r="C49" i="20" s="1"/>
  <c r="I48" i="5"/>
  <c r="D49" i="20" s="1"/>
  <c r="H49" i="5"/>
  <c r="C50" i="20" s="1"/>
  <c r="I49" i="5"/>
  <c r="D50" i="20" s="1"/>
  <c r="G39" i="5"/>
  <c r="B40" i="20" s="1"/>
  <c r="G40" i="5"/>
  <c r="B41" i="20" s="1"/>
  <c r="G41" i="5"/>
  <c r="G42" i="5"/>
  <c r="B43" i="20" s="1"/>
  <c r="G43" i="5"/>
  <c r="B44" i="20" s="1"/>
  <c r="G44" i="5"/>
  <c r="B45" i="20" s="1"/>
  <c r="G45" i="5"/>
  <c r="B46" i="20" s="1"/>
  <c r="G46" i="5"/>
  <c r="B47" i="20" s="1"/>
  <c r="G47" i="5"/>
  <c r="B48" i="20" s="1"/>
  <c r="G48" i="5"/>
  <c r="B49" i="20" s="1"/>
  <c r="G49" i="5"/>
  <c r="B50" i="20" s="1"/>
  <c r="G38" i="5"/>
  <c r="H6" i="5"/>
  <c r="I6" i="5"/>
  <c r="H7" i="5"/>
  <c r="C8" i="20" s="1"/>
  <c r="I7" i="5"/>
  <c r="D8" i="20" s="1"/>
  <c r="H8" i="5"/>
  <c r="C9" i="20" s="1"/>
  <c r="I8" i="5"/>
  <c r="D9" i="20" s="1"/>
  <c r="H9" i="5"/>
  <c r="I9" i="5"/>
  <c r="H10" i="5"/>
  <c r="C11" i="20" s="1"/>
  <c r="I10" i="5"/>
  <c r="D11" i="20" s="1"/>
  <c r="H11" i="5"/>
  <c r="C12" i="20" s="1"/>
  <c r="I11" i="5"/>
  <c r="D12" i="20" s="1"/>
  <c r="H12" i="5"/>
  <c r="C13" i="20" s="1"/>
  <c r="I12" i="5"/>
  <c r="D13" i="20" s="1"/>
  <c r="H13" i="5"/>
  <c r="C14" i="20" s="1"/>
  <c r="I13" i="5"/>
  <c r="D14" i="20" s="1"/>
  <c r="H14" i="5"/>
  <c r="C15" i="20" s="1"/>
  <c r="I14" i="5"/>
  <c r="D15" i="20" s="1"/>
  <c r="H15" i="5"/>
  <c r="C16" i="20" s="1"/>
  <c r="I15" i="5"/>
  <c r="D16" i="20" s="1"/>
  <c r="H16" i="5"/>
  <c r="C17" i="20" s="1"/>
  <c r="I16" i="5"/>
  <c r="D17" i="20" s="1"/>
  <c r="H17" i="5"/>
  <c r="C18" i="20" s="1"/>
  <c r="I17" i="5"/>
  <c r="D18" i="20" s="1"/>
  <c r="G7" i="5"/>
  <c r="B8" i="20" s="1"/>
  <c r="G8" i="5"/>
  <c r="B9" i="20" s="1"/>
  <c r="G9" i="5"/>
  <c r="G10" i="5"/>
  <c r="B11" i="20" s="1"/>
  <c r="G11" i="5"/>
  <c r="B12" i="20" s="1"/>
  <c r="G12" i="5"/>
  <c r="B13" i="20" s="1"/>
  <c r="G13" i="5"/>
  <c r="B14" i="20" s="1"/>
  <c r="G14" i="5"/>
  <c r="B15" i="20" s="1"/>
  <c r="G15" i="5"/>
  <c r="B16" i="20" s="1"/>
  <c r="G16" i="5"/>
  <c r="B17" i="20" s="1"/>
  <c r="G17" i="5"/>
  <c r="B18" i="20" s="1"/>
  <c r="G6" i="5"/>
  <c r="M73" i="8"/>
  <c r="Y36" i="8" s="1"/>
  <c r="E36" i="9" s="1"/>
  <c r="N73" i="8"/>
  <c r="O73" i="8"/>
  <c r="L73" i="8"/>
  <c r="Q29" i="7"/>
  <c r="F27" i="9" s="1"/>
  <c r="W39" i="7"/>
  <c r="X39" i="7" s="1"/>
  <c r="Y39" i="7"/>
  <c r="W37" i="7"/>
  <c r="F10" i="9"/>
  <c r="Y37" i="7"/>
  <c r="W31" i="7"/>
  <c r="U31" i="7"/>
  <c r="J29" i="9" s="1"/>
  <c r="V31" i="7"/>
  <c r="V29" i="7"/>
  <c r="V28" i="7"/>
  <c r="Q31" i="7"/>
  <c r="F29" i="9" s="1"/>
  <c r="U32" i="7"/>
  <c r="J30" i="9" s="1"/>
  <c r="U30" i="7"/>
  <c r="J28" i="9" s="1"/>
  <c r="U28" i="7"/>
  <c r="J26" i="9" s="1"/>
  <c r="Q32" i="7"/>
  <c r="F30" i="9" s="1"/>
  <c r="U44" i="7"/>
  <c r="J41" i="9" s="1"/>
  <c r="U43" i="7"/>
  <c r="J40" i="9" s="1"/>
  <c r="U41" i="7"/>
  <c r="J38" i="9" s="1"/>
  <c r="U40" i="7"/>
  <c r="J37" i="9" s="1"/>
  <c r="Q44" i="7"/>
  <c r="F41" i="9" s="1"/>
  <c r="Q41" i="7"/>
  <c r="F38" i="9" s="1"/>
  <c r="U19" i="7"/>
  <c r="J18" i="9" s="1"/>
  <c r="U18" i="7"/>
  <c r="J17" i="9" s="1"/>
  <c r="Q22" i="7"/>
  <c r="F21" i="9" s="1"/>
  <c r="Q21" i="7"/>
  <c r="F20" i="9" s="1"/>
  <c r="Q20" i="7"/>
  <c r="F19" i="9" s="1"/>
  <c r="Q19" i="7"/>
  <c r="F18" i="9" s="1"/>
  <c r="F17" i="9"/>
  <c r="U9" i="7"/>
  <c r="J9" i="9" s="1"/>
  <c r="U7" i="7"/>
  <c r="J7" i="9" s="1"/>
  <c r="Q11" i="7"/>
  <c r="F11" i="9" s="1"/>
  <c r="Q9" i="7"/>
  <c r="F9" i="9" s="1"/>
  <c r="Q8" i="7"/>
  <c r="F8" i="9" s="1"/>
  <c r="F7" i="9"/>
  <c r="B30" i="9"/>
  <c r="B38" i="9"/>
  <c r="B41" i="9"/>
  <c r="I36" i="9"/>
  <c r="B8" i="9"/>
  <c r="B9" i="9"/>
  <c r="C10" i="9"/>
  <c r="J10" i="9"/>
  <c r="B11" i="9"/>
  <c r="X19" i="8"/>
  <c r="L52" i="8"/>
  <c r="L51" i="8"/>
  <c r="M50" i="8"/>
  <c r="X40" i="8" s="1"/>
  <c r="M51" i="8"/>
  <c r="L50" i="8"/>
  <c r="V40" i="8" s="1"/>
  <c r="M52" i="8"/>
  <c r="L53" i="8"/>
  <c r="M53" i="8"/>
  <c r="X6" i="8" s="1"/>
  <c r="M54" i="8"/>
  <c r="X7" i="8" s="1"/>
  <c r="O54" i="8"/>
  <c r="AB7" i="8" s="1"/>
  <c r="N53" i="8"/>
  <c r="N54" i="8"/>
  <c r="Y7" i="8" s="1"/>
  <c r="O56" i="8"/>
  <c r="AB9" i="8" s="1"/>
  <c r="N52" i="8"/>
  <c r="N51" i="8"/>
  <c r="N56" i="8"/>
  <c r="M56" i="8"/>
  <c r="X9" i="8" s="1"/>
  <c r="N50" i="8"/>
  <c r="L56" i="8"/>
  <c r="O53" i="8"/>
  <c r="O55" i="8"/>
  <c r="N55" i="8"/>
  <c r="O52" i="8"/>
  <c r="M55" i="8"/>
  <c r="L55" i="8"/>
  <c r="O51" i="8"/>
  <c r="O59" i="8"/>
  <c r="N59" i="8"/>
  <c r="M59" i="8"/>
  <c r="L59" i="8"/>
  <c r="O58" i="8"/>
  <c r="AB10" i="8" s="1"/>
  <c r="H10" i="9" s="1"/>
  <c r="N58" i="8"/>
  <c r="O50" i="8"/>
  <c r="AB40" i="8" s="1"/>
  <c r="M58" i="8"/>
  <c r="X10" i="8" s="1"/>
  <c r="D10" i="9" s="1"/>
  <c r="L58" i="8"/>
  <c r="L43" i="8"/>
  <c r="L44" i="8"/>
  <c r="O83" i="8"/>
  <c r="L45" i="8"/>
  <c r="V36" i="8" s="1"/>
  <c r="B36" i="9" s="1"/>
  <c r="N83" i="8"/>
  <c r="M83" i="8"/>
  <c r="L46" i="8"/>
  <c r="V37" i="8" s="1"/>
  <c r="B37" i="9" s="1"/>
  <c r="L83" i="8"/>
  <c r="L47" i="8"/>
  <c r="L48" i="8"/>
  <c r="V39" i="8" s="1"/>
  <c r="B39" i="9" s="1"/>
  <c r="O82" i="8"/>
  <c r="AC10" i="8" s="1"/>
  <c r="I10" i="9" s="1"/>
  <c r="M43" i="8"/>
  <c r="N82" i="8"/>
  <c r="M44" i="8"/>
  <c r="M45" i="8"/>
  <c r="X36" i="8" s="1"/>
  <c r="D36" i="9" s="1"/>
  <c r="M82" i="8"/>
  <c r="L82" i="8"/>
  <c r="M46" i="8"/>
  <c r="X37" i="8" s="1"/>
  <c r="O80" i="8"/>
  <c r="M47" i="8"/>
  <c r="N80" i="8"/>
  <c r="M80" i="8"/>
  <c r="L80" i="8"/>
  <c r="M48" i="8"/>
  <c r="O79" i="8"/>
  <c r="N43" i="8"/>
  <c r="N79" i="8"/>
  <c r="N44" i="8"/>
  <c r="M79" i="8"/>
  <c r="Y6" i="8" s="1"/>
  <c r="N45" i="8"/>
  <c r="L79" i="8"/>
  <c r="M78" i="8"/>
  <c r="N46" i="8"/>
  <c r="Y37" i="8" s="1"/>
  <c r="L78" i="8"/>
  <c r="N47" i="8"/>
  <c r="O76" i="8"/>
  <c r="AC40" i="8" s="1"/>
  <c r="N48" i="8"/>
  <c r="N76" i="8"/>
  <c r="O48" i="8"/>
  <c r="M76" i="8"/>
  <c r="Y40" i="8" s="1"/>
  <c r="L76" i="8"/>
  <c r="O47" i="8"/>
  <c r="O46" i="8"/>
  <c r="AB37" i="8" s="1"/>
  <c r="O45" i="8"/>
  <c r="AB36" i="8" s="1"/>
  <c r="H36" i="9" s="1"/>
  <c r="O44" i="8"/>
  <c r="O43" i="8"/>
  <c r="O71" i="8"/>
  <c r="N71" i="8"/>
  <c r="L38" i="8"/>
  <c r="V26" i="8" s="1"/>
  <c r="M71" i="8"/>
  <c r="L39" i="8"/>
  <c r="L71" i="8"/>
  <c r="L40" i="8"/>
  <c r="O68" i="8"/>
  <c r="N68" i="8"/>
  <c r="M68" i="8"/>
  <c r="Y26" i="8" s="1"/>
  <c r="L41" i="8"/>
  <c r="L68" i="8"/>
  <c r="N66" i="8"/>
  <c r="M38" i="8"/>
  <c r="X26" i="8" s="1"/>
  <c r="M66" i="8"/>
  <c r="L66" i="8"/>
  <c r="O63" i="8"/>
  <c r="AC16" i="8" s="1"/>
  <c r="N63" i="8"/>
  <c r="M39" i="8"/>
  <c r="X27" i="8" s="1"/>
  <c r="M63" i="8"/>
  <c r="M40" i="8"/>
  <c r="L63" i="8"/>
  <c r="M41" i="8"/>
  <c r="X29" i="8" s="1"/>
  <c r="N38" i="8"/>
  <c r="N39" i="8"/>
  <c r="Y27" i="8" s="1"/>
  <c r="N40" i="8"/>
  <c r="N41" i="8"/>
  <c r="O41" i="8"/>
  <c r="AB29" i="8" s="1"/>
  <c r="O40" i="8"/>
  <c r="O39" i="8"/>
  <c r="AB27" i="8" s="1"/>
  <c r="O38" i="8"/>
  <c r="AB26" i="8" s="1"/>
  <c r="O37" i="8"/>
  <c r="N37" i="8"/>
  <c r="M37" i="8"/>
  <c r="L37" i="8"/>
  <c r="O36" i="8"/>
  <c r="N36" i="8"/>
  <c r="M36" i="8"/>
  <c r="L36" i="8"/>
  <c r="O34" i="8"/>
  <c r="AB19" i="8" s="1"/>
  <c r="N34" i="8"/>
  <c r="M34" i="8"/>
  <c r="L34" i="8"/>
  <c r="O33" i="8"/>
  <c r="N33" i="8"/>
  <c r="M33" i="8"/>
  <c r="L33" i="8"/>
  <c r="O32" i="8"/>
  <c r="AB17" i="8" s="1"/>
  <c r="N32" i="8"/>
  <c r="Y17" i="8" s="1"/>
  <c r="M32" i="8"/>
  <c r="X17" i="8" s="1"/>
  <c r="L32" i="8"/>
  <c r="O31" i="8"/>
  <c r="AB16" i="8" s="1"/>
  <c r="N31" i="8"/>
  <c r="M31" i="8"/>
  <c r="Y16" i="8" s="1"/>
  <c r="L31" i="8"/>
  <c r="AC7" i="8"/>
  <c r="L23" i="8"/>
  <c r="V7" i="8" s="1"/>
  <c r="B7" i="9" s="1"/>
  <c r="N78" i="8"/>
  <c r="O78" i="8"/>
  <c r="L54" i="8"/>
  <c r="O66" i="8"/>
  <c r="M20" i="8"/>
  <c r="N20" i="8"/>
  <c r="O20" i="8"/>
  <c r="L20" i="8"/>
  <c r="M19" i="8"/>
  <c r="W40" i="8" s="1"/>
  <c r="N19" i="8"/>
  <c r="O19" i="8"/>
  <c r="AA40" i="8" s="1"/>
  <c r="L19" i="8"/>
  <c r="M14" i="8"/>
  <c r="N14" i="8"/>
  <c r="O14" i="8"/>
  <c r="M16" i="8"/>
  <c r="W37" i="8" s="1"/>
  <c r="N16" i="8"/>
  <c r="O16" i="8"/>
  <c r="AA37" i="8" s="1"/>
  <c r="L16" i="8"/>
  <c r="L14" i="8"/>
  <c r="M15" i="8"/>
  <c r="W36" i="8" s="1"/>
  <c r="C36" i="9" s="1"/>
  <c r="N15" i="8"/>
  <c r="O15" i="8"/>
  <c r="AA36" i="8" s="1"/>
  <c r="G36" i="9" s="1"/>
  <c r="M13" i="8"/>
  <c r="N13" i="8"/>
  <c r="O13" i="8"/>
  <c r="L15" i="8"/>
  <c r="L13" i="8"/>
  <c r="M11" i="8"/>
  <c r="N11" i="8"/>
  <c r="O11" i="8"/>
  <c r="M22" i="8"/>
  <c r="W6" i="8" s="1"/>
  <c r="N22" i="8"/>
  <c r="O22" i="8"/>
  <c r="AA6" i="8" s="1"/>
  <c r="L22" i="8"/>
  <c r="B6" i="9" s="1"/>
  <c r="L11" i="8"/>
  <c r="M10" i="8"/>
  <c r="N10" i="8"/>
  <c r="O10" i="8"/>
  <c r="L10" i="8"/>
  <c r="V27" i="8" s="1"/>
  <c r="M9" i="8"/>
  <c r="W26" i="8" s="1"/>
  <c r="N9" i="8"/>
  <c r="O9" i="8"/>
  <c r="AA26" i="8" s="1"/>
  <c r="M26" i="8"/>
  <c r="W10" i="8" s="1"/>
  <c r="N26" i="8"/>
  <c r="O26" i="8"/>
  <c r="Y10" i="8" s="1"/>
  <c r="E10" i="9" s="1"/>
  <c r="L26" i="8"/>
  <c r="V10" i="8" s="1"/>
  <c r="B10" i="9" s="1"/>
  <c r="L9" i="8"/>
  <c r="M8" i="8"/>
  <c r="N8" i="8"/>
  <c r="O8" i="8"/>
  <c r="L8" i="8"/>
  <c r="M23" i="8"/>
  <c r="W7" i="8" s="1"/>
  <c r="N23" i="8"/>
  <c r="O23" i="8"/>
  <c r="AA7" i="8" s="1"/>
  <c r="M5" i="8"/>
  <c r="N5" i="8"/>
  <c r="O5" i="8"/>
  <c r="M24" i="8"/>
  <c r="N24" i="8"/>
  <c r="O24" i="8"/>
  <c r="L5" i="8"/>
  <c r="L24" i="8"/>
  <c r="M7" i="8"/>
  <c r="N7" i="8"/>
  <c r="O7" i="8"/>
  <c r="L7" i="8"/>
  <c r="M4" i="8"/>
  <c r="W17" i="8" s="1"/>
  <c r="N4" i="8"/>
  <c r="O4" i="8"/>
  <c r="L4" i="8"/>
  <c r="M3" i="8"/>
  <c r="W16" i="8" s="1"/>
  <c r="N3" i="8"/>
  <c r="O3" i="8"/>
  <c r="AA16" i="8" s="1"/>
  <c r="L3" i="8"/>
  <c r="V16" i="8" s="1"/>
  <c r="O32" i="7"/>
  <c r="D30" i="9" s="1"/>
  <c r="P32" i="7"/>
  <c r="E30" i="9" s="1"/>
  <c r="R32" i="7"/>
  <c r="G30" i="9" s="1"/>
  <c r="S32" i="7"/>
  <c r="H30" i="9" s="1"/>
  <c r="T32" i="7"/>
  <c r="I30" i="9" s="1"/>
  <c r="N31" i="7"/>
  <c r="C29" i="9" s="1"/>
  <c r="O31" i="7"/>
  <c r="P31" i="7"/>
  <c r="E29" i="9" s="1"/>
  <c r="R31" i="7"/>
  <c r="G29" i="9" s="1"/>
  <c r="S31" i="7"/>
  <c r="T31" i="7"/>
  <c r="I29" i="9" s="1"/>
  <c r="M31" i="7"/>
  <c r="B29" i="9" s="1"/>
  <c r="N32" i="7"/>
  <c r="C30" i="9" s="1"/>
  <c r="N33" i="7"/>
  <c r="C31" i="9" s="1"/>
  <c r="O33" i="7"/>
  <c r="D31" i="9" s="1"/>
  <c r="P33" i="7"/>
  <c r="E31" i="9" s="1"/>
  <c r="Q33" i="7"/>
  <c r="F31" i="9" s="1"/>
  <c r="R33" i="7"/>
  <c r="G31" i="9" s="1"/>
  <c r="S33" i="7"/>
  <c r="H31" i="9" s="1"/>
  <c r="T33" i="7"/>
  <c r="I31" i="9" s="1"/>
  <c r="U33" i="7"/>
  <c r="J31" i="9" s="1"/>
  <c r="M33" i="7"/>
  <c r="B31" i="9" s="1"/>
  <c r="N29" i="7"/>
  <c r="C27" i="9" s="1"/>
  <c r="O29" i="7"/>
  <c r="P29" i="7"/>
  <c r="R29" i="7"/>
  <c r="G27" i="9" s="1"/>
  <c r="S29" i="7"/>
  <c r="T29" i="7"/>
  <c r="I27" i="9" s="1"/>
  <c r="U29" i="7"/>
  <c r="J27" i="9" s="1"/>
  <c r="M29" i="7"/>
  <c r="N30" i="7"/>
  <c r="C28" i="9" s="1"/>
  <c r="O30" i="7"/>
  <c r="D28" i="9" s="1"/>
  <c r="P30" i="7"/>
  <c r="E28" i="9" s="1"/>
  <c r="Q30" i="7"/>
  <c r="F28" i="9" s="1"/>
  <c r="R30" i="7"/>
  <c r="G28" i="9" s="1"/>
  <c r="S30" i="7"/>
  <c r="H28" i="9" s="1"/>
  <c r="T30" i="7"/>
  <c r="I28" i="9" s="1"/>
  <c r="M30" i="7"/>
  <c r="B28" i="9" s="1"/>
  <c r="N28" i="7"/>
  <c r="O28" i="7"/>
  <c r="P28" i="7"/>
  <c r="R28" i="7"/>
  <c r="S28" i="7"/>
  <c r="T28" i="7"/>
  <c r="I26" i="9" s="1"/>
  <c r="M28" i="7"/>
  <c r="O41" i="7"/>
  <c r="D38" i="9" s="1"/>
  <c r="P41" i="7"/>
  <c r="E38" i="9" s="1"/>
  <c r="R41" i="7"/>
  <c r="G38" i="9" s="1"/>
  <c r="S41" i="7"/>
  <c r="H38" i="9" s="1"/>
  <c r="T41" i="7"/>
  <c r="I38" i="9" s="1"/>
  <c r="O21" i="7"/>
  <c r="D20" i="9" s="1"/>
  <c r="P21" i="7"/>
  <c r="E20" i="9" s="1"/>
  <c r="R21" i="7"/>
  <c r="G20" i="9" s="1"/>
  <c r="S21" i="7"/>
  <c r="H20" i="9" s="1"/>
  <c r="T21" i="7"/>
  <c r="I20" i="9" s="1"/>
  <c r="U21" i="7"/>
  <c r="J20" i="9" s="1"/>
  <c r="C38" i="9"/>
  <c r="O42" i="7"/>
  <c r="D39" i="9" s="1"/>
  <c r="P42" i="7"/>
  <c r="E39" i="9" s="1"/>
  <c r="Q42" i="7"/>
  <c r="F39" i="9" s="1"/>
  <c r="R42" i="7"/>
  <c r="G39" i="9" s="1"/>
  <c r="S42" i="7"/>
  <c r="H39" i="9" s="1"/>
  <c r="T42" i="7"/>
  <c r="I39" i="9" s="1"/>
  <c r="U42" i="7"/>
  <c r="J39" i="9" s="1"/>
  <c r="C39" i="9"/>
  <c r="N21" i="7"/>
  <c r="C20" i="9" s="1"/>
  <c r="O44" i="7"/>
  <c r="D41" i="9" s="1"/>
  <c r="P44" i="7"/>
  <c r="E41" i="9" s="1"/>
  <c r="R44" i="7"/>
  <c r="G41" i="9" s="1"/>
  <c r="S44" i="7"/>
  <c r="H41" i="9" s="1"/>
  <c r="T44" i="7"/>
  <c r="I41" i="9" s="1"/>
  <c r="C41" i="9"/>
  <c r="O43" i="7"/>
  <c r="P43" i="7"/>
  <c r="R43" i="7"/>
  <c r="S43" i="7"/>
  <c r="T43" i="7"/>
  <c r="C40" i="9"/>
  <c r="M21" i="7"/>
  <c r="B20" i="9" s="1"/>
  <c r="M43" i="7"/>
  <c r="N20" i="7"/>
  <c r="C19" i="9" s="1"/>
  <c r="O20" i="7"/>
  <c r="P20" i="7"/>
  <c r="E19" i="9" s="1"/>
  <c r="R20" i="7"/>
  <c r="G19" i="9" s="1"/>
  <c r="S20" i="7"/>
  <c r="T20" i="7"/>
  <c r="I19" i="9" s="1"/>
  <c r="U20" i="7"/>
  <c r="J19" i="9" s="1"/>
  <c r="M20" i="7"/>
  <c r="B19" i="9" s="1"/>
  <c r="N18" i="7"/>
  <c r="O18" i="7"/>
  <c r="P18" i="7"/>
  <c r="G17" i="9"/>
  <c r="S18" i="7"/>
  <c r="T18" i="7"/>
  <c r="I17" i="9" s="1"/>
  <c r="M18" i="7"/>
  <c r="B17" i="9" s="1"/>
  <c r="O40" i="7"/>
  <c r="P40" i="7"/>
  <c r="R40" i="7"/>
  <c r="S40" i="7"/>
  <c r="T40" i="7"/>
  <c r="I37" i="9" s="1"/>
  <c r="C37" i="9"/>
  <c r="N19" i="7"/>
  <c r="C18" i="9" s="1"/>
  <c r="O19" i="7"/>
  <c r="D18" i="9" s="1"/>
  <c r="P19" i="7"/>
  <c r="E18" i="9" s="1"/>
  <c r="R19" i="7"/>
  <c r="G18" i="9" s="1"/>
  <c r="S19" i="7"/>
  <c r="H18" i="9" s="1"/>
  <c r="T19" i="7"/>
  <c r="I18" i="9" s="1"/>
  <c r="M19" i="7"/>
  <c r="B18" i="9" s="1"/>
  <c r="N22" i="7"/>
  <c r="C21" i="9" s="1"/>
  <c r="O22" i="7"/>
  <c r="D21" i="9" s="1"/>
  <c r="P22" i="7"/>
  <c r="E21" i="9" s="1"/>
  <c r="R22" i="7"/>
  <c r="G21" i="9" s="1"/>
  <c r="S22" i="7"/>
  <c r="H21" i="9" s="1"/>
  <c r="T22" i="7"/>
  <c r="I21" i="9" s="1"/>
  <c r="U22" i="7"/>
  <c r="J21" i="9" s="1"/>
  <c r="M22" i="7"/>
  <c r="B21" i="9" s="1"/>
  <c r="N17" i="7"/>
  <c r="C16" i="9" s="1"/>
  <c r="O17" i="7"/>
  <c r="P17" i="7"/>
  <c r="R17" i="7"/>
  <c r="S17" i="7"/>
  <c r="T17" i="7"/>
  <c r="U17" i="7"/>
  <c r="J16" i="9" s="1"/>
  <c r="M17" i="7"/>
  <c r="O11" i="7"/>
  <c r="D11" i="9" s="1"/>
  <c r="P11" i="7"/>
  <c r="E11" i="9" s="1"/>
  <c r="R11" i="7"/>
  <c r="G11" i="9" s="1"/>
  <c r="S11" i="7"/>
  <c r="H11" i="9" s="1"/>
  <c r="T11" i="7"/>
  <c r="I11" i="9" s="1"/>
  <c r="U11" i="7"/>
  <c r="J11" i="9" s="1"/>
  <c r="N11" i="7"/>
  <c r="C11" i="9" s="1"/>
  <c r="O9" i="7"/>
  <c r="R9" i="7"/>
  <c r="G9" i="9" s="1"/>
  <c r="S9" i="7"/>
  <c r="T9" i="7"/>
  <c r="I9" i="9" s="1"/>
  <c r="N9" i="7"/>
  <c r="C9" i="9" s="1"/>
  <c r="U8" i="7"/>
  <c r="J8" i="9" s="1"/>
  <c r="O8" i="7"/>
  <c r="D8" i="9" s="1"/>
  <c r="P8" i="7"/>
  <c r="E8" i="9" s="1"/>
  <c r="R8" i="7"/>
  <c r="G8" i="9" s="1"/>
  <c r="S8" i="7"/>
  <c r="H8" i="9" s="1"/>
  <c r="T8" i="7"/>
  <c r="I8" i="9" s="1"/>
  <c r="N8" i="7"/>
  <c r="C8" i="9" s="1"/>
  <c r="O7" i="7"/>
  <c r="P7" i="7"/>
  <c r="R7" i="7"/>
  <c r="S7" i="7"/>
  <c r="T7" i="7"/>
  <c r="I7" i="9" s="1"/>
  <c r="N7" i="7"/>
  <c r="C7" i="9" s="1"/>
  <c r="B16" i="9" l="1"/>
  <c r="D59" i="20"/>
  <c r="D68" i="20" s="1"/>
  <c r="M55" i="5"/>
  <c r="M59" i="5" s="1"/>
  <c r="D55" i="20"/>
  <c r="D67" i="20" s="1"/>
  <c r="M54" i="5"/>
  <c r="M58" i="5" s="1"/>
  <c r="C55" i="20"/>
  <c r="C67" i="20" s="1"/>
  <c r="L54" i="5"/>
  <c r="L58" i="5" s="1"/>
  <c r="C58" i="20"/>
  <c r="C68" i="20" s="1"/>
  <c r="L55" i="5"/>
  <c r="L59" i="5" s="1"/>
  <c r="B58" i="20"/>
  <c r="B68" i="20" s="1"/>
  <c r="K55" i="5"/>
  <c r="K59" i="5" s="1"/>
  <c r="B55" i="20"/>
  <c r="B67" i="20" s="1"/>
  <c r="K54" i="5"/>
  <c r="K58" i="5" s="1"/>
  <c r="D40" i="20"/>
  <c r="D51" i="20" s="1"/>
  <c r="M38" i="5"/>
  <c r="D47" i="20"/>
  <c r="M39" i="5"/>
  <c r="C40" i="20"/>
  <c r="L39" i="5"/>
  <c r="C39" i="20"/>
  <c r="L38" i="5"/>
  <c r="B42" i="20"/>
  <c r="B51" i="20" s="1"/>
  <c r="K39" i="5"/>
  <c r="B39" i="20"/>
  <c r="B35" i="20" s="1"/>
  <c r="K38" i="5"/>
  <c r="D23" i="20"/>
  <c r="M22" i="5"/>
  <c r="D26" i="20"/>
  <c r="M23" i="5"/>
  <c r="C26" i="20"/>
  <c r="L23" i="5"/>
  <c r="C23" i="20"/>
  <c r="L22" i="5"/>
  <c r="B23" i="20"/>
  <c r="K22" i="5"/>
  <c r="B27" i="20"/>
  <c r="K23" i="5"/>
  <c r="D10" i="20"/>
  <c r="M7" i="5"/>
  <c r="M11" i="5" s="1"/>
  <c r="C10" i="20"/>
  <c r="L7" i="5"/>
  <c r="L11" i="5" s="1"/>
  <c r="B10" i="20"/>
  <c r="K7" i="5"/>
  <c r="K11" i="5" s="1"/>
  <c r="D3" i="20"/>
  <c r="D7" i="20"/>
  <c r="M6" i="5"/>
  <c r="M10" i="5" s="1"/>
  <c r="C7" i="20"/>
  <c r="L6" i="5"/>
  <c r="L10" i="5" s="1"/>
  <c r="B7" i="20"/>
  <c r="K6" i="5"/>
  <c r="K10" i="5" s="1"/>
  <c r="H17" i="9"/>
  <c r="G37" i="9"/>
  <c r="AA10" i="8"/>
  <c r="G10" i="9" s="1"/>
  <c r="H9" i="9"/>
  <c r="G16" i="9"/>
  <c r="M18" i="9" s="1"/>
  <c r="T8" i="9" s="1"/>
  <c r="P6" i="9"/>
  <c r="S35" i="9" s="1"/>
  <c r="D7" i="9"/>
  <c r="D37" i="9"/>
  <c r="B40" i="9"/>
  <c r="P35" i="9" s="1"/>
  <c r="V35" i="9" s="1"/>
  <c r="D26" i="9"/>
  <c r="D27" i="9"/>
  <c r="E6" i="9"/>
  <c r="E16" i="9"/>
  <c r="C26" i="9"/>
  <c r="M26" i="9" s="1"/>
  <c r="U7" i="9" s="1"/>
  <c r="D29" i="9"/>
  <c r="D6" i="9"/>
  <c r="C6" i="9"/>
  <c r="M7" i="9" s="1"/>
  <c r="S7" i="9" s="1"/>
  <c r="I40" i="9"/>
  <c r="O37" i="9" s="1"/>
  <c r="V27" i="9" s="1"/>
  <c r="B26" i="9"/>
  <c r="P25" i="9" s="1"/>
  <c r="U35" i="9" s="1"/>
  <c r="H7" i="9"/>
  <c r="N8" i="9" s="1"/>
  <c r="S18" i="9" s="1"/>
  <c r="H37" i="9"/>
  <c r="E17" i="9"/>
  <c r="G40" i="9"/>
  <c r="H26" i="9"/>
  <c r="H27" i="9"/>
  <c r="X16" i="8"/>
  <c r="D16" i="9" s="1"/>
  <c r="B27" i="9"/>
  <c r="H19" i="9"/>
  <c r="D9" i="9"/>
  <c r="H40" i="9"/>
  <c r="G7" i="9"/>
  <c r="M8" i="9" s="1"/>
  <c r="S8" i="9" s="1"/>
  <c r="I16" i="9"/>
  <c r="O18" i="9" s="1"/>
  <c r="T27" i="9" s="1"/>
  <c r="D17" i="9"/>
  <c r="D19" i="9"/>
  <c r="E40" i="9"/>
  <c r="G26" i="9"/>
  <c r="M27" i="9" s="1"/>
  <c r="U8" i="9" s="1"/>
  <c r="H29" i="9"/>
  <c r="E7" i="9"/>
  <c r="H16" i="9"/>
  <c r="E37" i="9"/>
  <c r="C17" i="9"/>
  <c r="M17" i="9" s="1"/>
  <c r="T7" i="9" s="1"/>
  <c r="D40" i="9"/>
  <c r="E26" i="9"/>
  <c r="E27" i="9"/>
  <c r="O26" i="9" s="1"/>
  <c r="U26" i="9" s="1"/>
  <c r="P18" i="9"/>
  <c r="T37" i="9" s="1"/>
  <c r="P36" i="9"/>
  <c r="V36" i="9" s="1"/>
  <c r="Z37" i="7"/>
  <c r="X37" i="7"/>
  <c r="F26" i="9"/>
  <c r="P26" i="9" s="1"/>
  <c r="U36" i="9" s="1"/>
  <c r="X36" i="7"/>
  <c r="Y36" i="7"/>
  <c r="F16" i="9"/>
  <c r="P17" i="9" s="1"/>
  <c r="T36" i="9" s="1"/>
  <c r="M36" i="9"/>
  <c r="V7" i="9" s="1"/>
  <c r="P27" i="9"/>
  <c r="U37" i="9" s="1"/>
  <c r="P16" i="9"/>
  <c r="T35" i="9" s="1"/>
  <c r="M16" i="9"/>
  <c r="T6" i="9" s="1"/>
  <c r="M25" i="9"/>
  <c r="U6" i="9" s="1"/>
  <c r="N16" i="9"/>
  <c r="T16" i="9" s="1"/>
  <c r="P37" i="9"/>
  <c r="V37" i="9" s="1"/>
  <c r="O27" i="9"/>
  <c r="U27" i="9" s="1"/>
  <c r="O8" i="9"/>
  <c r="S27" i="9" s="1"/>
  <c r="O16" i="9"/>
  <c r="T25" i="9" s="1"/>
  <c r="Z39" i="7"/>
  <c r="P8" i="9"/>
  <c r="S37" i="9" s="1"/>
  <c r="P7" i="9"/>
  <c r="S36" i="9" s="1"/>
  <c r="O6" i="9"/>
  <c r="S25" i="9" s="1"/>
  <c r="N6" i="9"/>
  <c r="S16" i="9" s="1"/>
  <c r="M6" i="9"/>
  <c r="S6" i="9" s="1"/>
  <c r="M37" i="9" l="1"/>
  <c r="V8" i="9" s="1"/>
  <c r="N36" i="9"/>
  <c r="V17" i="9" s="1"/>
  <c r="N35" i="9"/>
  <c r="V16" i="9" s="1"/>
  <c r="M35" i="9"/>
  <c r="V6" i="9" s="1"/>
  <c r="O35" i="9"/>
  <c r="V25" i="9" s="1"/>
  <c r="N7" i="9"/>
  <c r="S17" i="9" s="1"/>
  <c r="N37" i="9"/>
  <c r="V18" i="9" s="1"/>
  <c r="O7" i="9"/>
  <c r="S26" i="9" s="1"/>
  <c r="O17" i="9"/>
  <c r="T26" i="9" s="1"/>
  <c r="N18" i="9"/>
  <c r="T18" i="9" s="1"/>
  <c r="O36" i="9"/>
  <c r="V26" i="9" s="1"/>
  <c r="N25" i="9"/>
  <c r="U16" i="9" s="1"/>
  <c r="N17" i="9"/>
  <c r="T17" i="9" s="1"/>
  <c r="N26" i="9"/>
  <c r="U17" i="9" s="1"/>
  <c r="N27" i="9"/>
  <c r="U18" i="9" s="1"/>
  <c r="O25" i="9"/>
  <c r="U25" i="9" s="1"/>
</calcChain>
</file>

<file path=xl/sharedStrings.xml><?xml version="1.0" encoding="utf-8"?>
<sst xmlns="http://schemas.openxmlformats.org/spreadsheetml/2006/main" count="23932" uniqueCount="302">
  <si>
    <t>BAU</t>
  </si>
  <si>
    <t>Estonia</t>
  </si>
  <si>
    <t>Latvia</t>
  </si>
  <si>
    <t>Lithuania</t>
  </si>
  <si>
    <t>Finland</t>
  </si>
  <si>
    <t xml:space="preserve">Historic </t>
  </si>
  <si>
    <t>LNG import</t>
  </si>
  <si>
    <t>Biomethane for blending</t>
  </si>
  <si>
    <t>Hydrogen for blending</t>
  </si>
  <si>
    <t>SNG for blending</t>
  </si>
  <si>
    <t xml:space="preserve">Pure Biomethane </t>
  </si>
  <si>
    <t>Pure Green H2</t>
  </si>
  <si>
    <t>BM</t>
  </si>
  <si>
    <t>Pure H2</t>
  </si>
  <si>
    <t>H2</t>
  </si>
  <si>
    <t>CM</t>
  </si>
  <si>
    <t>Natural gas</t>
  </si>
  <si>
    <t>Pipeline gas demand</t>
  </si>
  <si>
    <t>LNG Terminal</t>
  </si>
  <si>
    <t>Cost minimal</t>
  </si>
  <si>
    <t>Origin</t>
  </si>
  <si>
    <t>Destination</t>
  </si>
  <si>
    <t>Year</t>
  </si>
  <si>
    <t>Annual gas Flow (MWh)</t>
  </si>
  <si>
    <t>Annual gas Flow (TWh)</t>
  </si>
  <si>
    <t>CAPEX (million Euros - Discounted values)</t>
  </si>
  <si>
    <t>OPEX (million Euros - Discounted values)</t>
  </si>
  <si>
    <t>Energy production (TWh)</t>
  </si>
  <si>
    <t>Levelized costs (Euro2021/MWh)</t>
  </si>
  <si>
    <t>B.M</t>
  </si>
  <si>
    <t>Biomethane production</t>
  </si>
  <si>
    <t>Hydrogen production</t>
  </si>
  <si>
    <t>SNG</t>
  </si>
  <si>
    <t>Gas supply (TWh)</t>
  </si>
  <si>
    <t>Gas production Emissions (million ton CO2eq.)</t>
  </si>
  <si>
    <t>Gas production Emissions Factors</t>
  </si>
  <si>
    <t>NG</t>
  </si>
  <si>
    <t>tCO2e/MWh</t>
  </si>
  <si>
    <t>Agriculture residues</t>
  </si>
  <si>
    <t>Sewage</t>
  </si>
  <si>
    <t>Landfill</t>
  </si>
  <si>
    <t>Biowaste</t>
  </si>
  <si>
    <t>Agricultural residues</t>
  </si>
  <si>
    <t>Current off-Network biogas production mix</t>
  </si>
  <si>
    <t>Methane</t>
  </si>
  <si>
    <t xml:space="preserve">Hydrogen </t>
  </si>
  <si>
    <t>New off-Network biogas production mix (for deplying new capacity after the existing plant retirement)</t>
  </si>
  <si>
    <t>Land fill</t>
  </si>
  <si>
    <t>Current on-Network biomethane production</t>
  </si>
  <si>
    <t>H2 via electrolyzer and green electricity</t>
  </si>
  <si>
    <t>On-Network biomethane production (2023 onwards till 2050)</t>
  </si>
  <si>
    <t>Emission factors (ton CO2eq./TWh)</t>
  </si>
  <si>
    <t>consumption C_M</t>
  </si>
  <si>
    <t>LV</t>
  </si>
  <si>
    <t>EE</t>
  </si>
  <si>
    <t>FI</t>
  </si>
  <si>
    <t>LT</t>
  </si>
  <si>
    <t>Finalnd</t>
  </si>
  <si>
    <t>BAU scenario - Gas mix in TWh</t>
  </si>
  <si>
    <t>BAU scenario - gas consumption emissions (ton CO2eq./TWh)</t>
  </si>
  <si>
    <t>Gas consumption Emissions (million ton CO2eq.)</t>
  </si>
  <si>
    <t>Gas Pipeline</t>
  </si>
  <si>
    <t xml:space="preserve">Off-grid </t>
  </si>
  <si>
    <t>B.G</t>
  </si>
  <si>
    <t>Low demand trend</t>
  </si>
  <si>
    <t>Methane scenario - gas consumption emissions (ton CO2eq./TWh)</t>
  </si>
  <si>
    <t>Methane scenario - Gas mix in TWh</t>
  </si>
  <si>
    <t>7.700</t>
  </si>
  <si>
    <t>5.775</t>
  </si>
  <si>
    <t>2.061</t>
  </si>
  <si>
    <t>0.000</t>
  </si>
  <si>
    <t>1.890</t>
  </si>
  <si>
    <t>2.430</t>
  </si>
  <si>
    <t>2.700</t>
  </si>
  <si>
    <t>0.245</t>
  </si>
  <si>
    <t>0.170</t>
  </si>
  <si>
    <t>0.109</t>
  </si>
  <si>
    <t>0.2474</t>
  </si>
  <si>
    <t>0.9706</t>
  </si>
  <si>
    <t>0.8042</t>
  </si>
  <si>
    <t>0.465</t>
  </si>
  <si>
    <t>0.041</t>
  </si>
  <si>
    <t>0.087</t>
  </si>
  <si>
    <t>0.132</t>
  </si>
  <si>
    <t>24.000</t>
  </si>
  <si>
    <t>13.256</t>
  </si>
  <si>
    <t>5.799</t>
  </si>
  <si>
    <t>5.300</t>
  </si>
  <si>
    <t>8.000</t>
  </si>
  <si>
    <t>0.515</t>
  </si>
  <si>
    <t>0.359</t>
  </si>
  <si>
    <t>0.273</t>
  </si>
  <si>
    <t>0.599</t>
  </si>
  <si>
    <t>0.434</t>
  </si>
  <si>
    <t>0.773</t>
  </si>
  <si>
    <t>0.390</t>
  </si>
  <si>
    <t>2.426</t>
  </si>
  <si>
    <t>5.117</t>
  </si>
  <si>
    <t>7.813</t>
  </si>
  <si>
    <t>25.000</t>
  </si>
  <si>
    <t>13.185</t>
  </si>
  <si>
    <t>4.686</t>
  </si>
  <si>
    <t>3.507</t>
  </si>
  <si>
    <t>5.111</t>
  </si>
  <si>
    <t>9.252</t>
  </si>
  <si>
    <t>0.621</t>
  </si>
  <si>
    <t>0.456</t>
  </si>
  <si>
    <t>0.412</t>
  </si>
  <si>
    <t>0.876</t>
  </si>
  <si>
    <t>0.160</t>
  </si>
  <si>
    <t>0.123</t>
  </si>
  <si>
    <t>0.062</t>
  </si>
  <si>
    <t>1.4310</t>
  </si>
  <si>
    <t>2.7903</t>
  </si>
  <si>
    <t>5.024</t>
  </si>
  <si>
    <t>2.615</t>
  </si>
  <si>
    <t>0.998</t>
  </si>
  <si>
    <t>0.646</t>
  </si>
  <si>
    <t>1.446</t>
  </si>
  <si>
    <t>2.246</t>
  </si>
  <si>
    <t>0.110</t>
  </si>
  <si>
    <t>0.082</t>
  </si>
  <si>
    <t>0.074</t>
  </si>
  <si>
    <t>0.285</t>
  </si>
  <si>
    <t>0.174</t>
  </si>
  <si>
    <t>0.131</t>
  </si>
  <si>
    <t>0.100</t>
  </si>
  <si>
    <t>0.154</t>
  </si>
  <si>
    <t>0.013</t>
  </si>
  <si>
    <t>0.042</t>
  </si>
  <si>
    <t>0.071</t>
  </si>
  <si>
    <t>H2 scenario - gas consumption emissions (ton CO2eq./TWh)</t>
  </si>
  <si>
    <t>H2 scenario - Gas mix in TWh</t>
  </si>
  <si>
    <t>7.553</t>
  </si>
  <si>
    <t>4.975</t>
  </si>
  <si>
    <t>0.235</t>
  </si>
  <si>
    <t>0.155</t>
  </si>
  <si>
    <t>3.157</t>
  </si>
  <si>
    <t>BG</t>
  </si>
  <si>
    <t>0.250</t>
  </si>
  <si>
    <t>0.338</t>
  </si>
  <si>
    <t>15.581</t>
  </si>
  <si>
    <t>10.560</t>
  </si>
  <si>
    <t>0.485</t>
  </si>
  <si>
    <t>0.328</t>
  </si>
  <si>
    <t>10.739</t>
  </si>
  <si>
    <t>1.003</t>
  </si>
  <si>
    <t>5.1167</t>
  </si>
  <si>
    <t>24.952</t>
  </si>
  <si>
    <t>12.470</t>
  </si>
  <si>
    <t>3.922</t>
  </si>
  <si>
    <t>0.386</t>
  </si>
  <si>
    <t>0.122</t>
  </si>
  <si>
    <t>3.474</t>
  </si>
  <si>
    <t>3.100</t>
  </si>
  <si>
    <t>2.887</t>
  </si>
  <si>
    <t>6.040</t>
  </si>
  <si>
    <t>0.0615</t>
  </si>
  <si>
    <t>3.258</t>
  </si>
  <si>
    <t>1.723</t>
  </si>
  <si>
    <t>0.101</t>
  </si>
  <si>
    <t>0.054</t>
  </si>
  <si>
    <t>1.561</t>
  </si>
  <si>
    <t>0.340</t>
  </si>
  <si>
    <t>0.124</t>
  </si>
  <si>
    <t>0.779</t>
  </si>
  <si>
    <t>Total Emissions (million ton CO2eq.)</t>
  </si>
  <si>
    <t xml:space="preserve">BAU </t>
  </si>
  <si>
    <t>January</t>
  </si>
  <si>
    <t>February</t>
  </si>
  <si>
    <t>March</t>
  </si>
  <si>
    <t>April</t>
  </si>
  <si>
    <t>May</t>
  </si>
  <si>
    <t xml:space="preserve">June </t>
  </si>
  <si>
    <t>July</t>
  </si>
  <si>
    <t>August</t>
  </si>
  <si>
    <t>September</t>
  </si>
  <si>
    <t>October</t>
  </si>
  <si>
    <t>November</t>
  </si>
  <si>
    <t>December</t>
  </si>
  <si>
    <t>Charging/Discharging (+/-)  in Terawatt-hours</t>
  </si>
  <si>
    <t>June</t>
  </si>
  <si>
    <t>NG price with ETS</t>
  </si>
  <si>
    <t>NG price without ETS</t>
  </si>
  <si>
    <t>REN-Methane</t>
  </si>
  <si>
    <t>REN-Hydrogen</t>
  </si>
  <si>
    <t xml:space="preserve">Estonia </t>
  </si>
  <si>
    <t xml:space="preserve">REN-Hydrogen </t>
  </si>
  <si>
    <t>Cost Minimal</t>
  </si>
  <si>
    <t>Biomethane production cost</t>
  </si>
  <si>
    <t>Hydrogen production cost</t>
  </si>
  <si>
    <t>SNG production cost</t>
  </si>
  <si>
    <t>C.M</t>
  </si>
  <si>
    <t>Gas supply by country</t>
  </si>
  <si>
    <t>Gas supply by scenario</t>
  </si>
  <si>
    <t xml:space="preserve">Installed capacities </t>
  </si>
  <si>
    <t>Charging/Discharging (-/+)  in Terawatt-hours</t>
  </si>
  <si>
    <t>Charging/Discharging of Latvian UGS</t>
  </si>
  <si>
    <t>Storage Levels of Latvian UGS</t>
  </si>
  <si>
    <t>Multiplier</t>
  </si>
  <si>
    <t>Gas flows between the Baltcis and Finland</t>
  </si>
  <si>
    <t>Gas flows (MWh)</t>
  </si>
  <si>
    <t>Gas flows (TWh)</t>
  </si>
  <si>
    <t>Electricity requirement in TWh</t>
  </si>
  <si>
    <t>Hydrogen</t>
  </si>
  <si>
    <t>Hydrogen storage capacities in MW</t>
  </si>
  <si>
    <t>Calculated total</t>
  </si>
  <si>
    <t>LNG terminal installed capacities by country (MW)</t>
  </si>
  <si>
    <t>LNG terminal installed capacities by country (TWh)</t>
  </si>
  <si>
    <t>C.M (TWh)</t>
  </si>
  <si>
    <t>REN-Hydrogen (TWh)</t>
  </si>
  <si>
    <t>REN-Methane (TWh)</t>
  </si>
  <si>
    <t>BAU (TWh)</t>
  </si>
  <si>
    <t>C.M (MW)</t>
  </si>
  <si>
    <t>REN-Hydrogen (MW)</t>
  </si>
  <si>
    <t>REN-Methane (MW)</t>
  </si>
  <si>
    <t>BAU (MW)</t>
  </si>
  <si>
    <t>Injection/Withdrawal (+/-)  in Terawatt-hours</t>
  </si>
  <si>
    <t>Off-shore wind plant - 2050</t>
  </si>
  <si>
    <t>On-shore wind plant - 2050</t>
  </si>
  <si>
    <t>Capacity in GW</t>
  </si>
  <si>
    <t xml:space="preserve">Hydrogen storage capacities by country (MW) </t>
  </si>
  <si>
    <t xml:space="preserve">Hydrogen storage capacities by country (GWh) </t>
  </si>
  <si>
    <t>On-Network SNG</t>
  </si>
  <si>
    <t xml:space="preserve">Off-Network Biomethane </t>
  </si>
  <si>
    <t>On-Network Agricultural Waste Digestion</t>
  </si>
  <si>
    <t>On-Network Biowaste Digestion</t>
  </si>
  <si>
    <t>On-Network Wastewater Digestion</t>
  </si>
  <si>
    <t>On-Network Electrolysis</t>
  </si>
  <si>
    <t>Off-Network Electrolysis</t>
  </si>
  <si>
    <t xml:space="preserve">Off-Network Wastewater Digestion </t>
  </si>
  <si>
    <t xml:space="preserve">Off-Network Biowaste Digestion </t>
  </si>
  <si>
    <t xml:space="preserve">Off-Network Agricultural Waste Digestion </t>
  </si>
  <si>
    <t xml:space="preserve">Jan </t>
  </si>
  <si>
    <t>Feb</t>
  </si>
  <si>
    <t>Mar</t>
  </si>
  <si>
    <t>Apr</t>
  </si>
  <si>
    <t>Aug</t>
  </si>
  <si>
    <t>Sept</t>
  </si>
  <si>
    <t>Oct</t>
  </si>
  <si>
    <t>Nov</t>
  </si>
  <si>
    <t>Dec</t>
  </si>
  <si>
    <t>Emission factors (mil. ton CO2eq./TWh)</t>
  </si>
  <si>
    <t xml:space="preserve">On-Network Biomethane </t>
  </si>
  <si>
    <t>On-Network Renewable Hydrogen</t>
  </si>
  <si>
    <t xml:space="preserve">On-Network SNG </t>
  </si>
  <si>
    <t>Off-Network Renewable Hydrogen</t>
  </si>
  <si>
    <t>Off-Network Biogas</t>
  </si>
  <si>
    <t>Off-Ntwork biogas</t>
  </si>
  <si>
    <t>Levelised costs (Euro/MWh)</t>
  </si>
  <si>
    <t>Levelised costs by Country (Euro/MWh)</t>
  </si>
  <si>
    <t>CAPEX (million Euros - Non discounted values)</t>
  </si>
  <si>
    <t>OPEX (million Euros  - Non discounted values)</t>
  </si>
  <si>
    <t>CAPEX (million Euros  - Non discounted values)</t>
  </si>
  <si>
    <t>Levelised costs (Euro2021/MWh)</t>
  </si>
  <si>
    <t>Negative (-) sign shows that the flow is in reverse direction</t>
  </si>
  <si>
    <t>Deliverable 3 -- Scenario modelling outputs</t>
  </si>
  <si>
    <t>File description: The file presents the main scenario modelling outputs in accordance with ToR and is used to produce the Deliverable 3 final report</t>
  </si>
  <si>
    <t>Study on ''Gas Decarbonisation Pathways for Estonia (Baltic Regional Gas Market countries)''</t>
  </si>
  <si>
    <t>Discounted OPEX</t>
  </si>
  <si>
    <t>Wastewater Digestion for Blending</t>
  </si>
  <si>
    <t>Hydrogen Storage</t>
  </si>
  <si>
    <t>Electrolysis for Pure H2</t>
  </si>
  <si>
    <t>Electrolysis for Blending</t>
  </si>
  <si>
    <t>Biowaste for Blending</t>
  </si>
  <si>
    <t>Agricultural Waste Digestion for Blending</t>
  </si>
  <si>
    <t>Pipeline Gas Storage</t>
  </si>
  <si>
    <t>Wastewater Digestion for Pure BM</t>
  </si>
  <si>
    <t>Biowaste for Pure BM</t>
  </si>
  <si>
    <t>Agricultural Waste Digestion for Pure BM</t>
  </si>
  <si>
    <t>Natural Gas from Russia or Belarus</t>
  </si>
  <si>
    <t>Discounted CAPEX</t>
  </si>
  <si>
    <t>Decade</t>
  </si>
  <si>
    <t>Value</t>
  </si>
  <si>
    <t>Scenario</t>
  </si>
  <si>
    <t>CAPEX/OPEX</t>
  </si>
  <si>
    <t>Technology</t>
  </si>
  <si>
    <t>Country</t>
  </si>
  <si>
    <t>Sum of Value</t>
  </si>
  <si>
    <t>Column Labels</t>
  </si>
  <si>
    <t>Row Labels</t>
  </si>
  <si>
    <t>Grand Total</t>
  </si>
  <si>
    <t>Savings</t>
  </si>
  <si>
    <t>OPEX ratio</t>
  </si>
  <si>
    <t>2022-2030</t>
  </si>
  <si>
    <t>2031-2040</t>
  </si>
  <si>
    <t>2041-2050</t>
  </si>
  <si>
    <t>REN-H</t>
  </si>
  <si>
    <t>REN-M</t>
  </si>
  <si>
    <t>Discounted CAPEX+OPEX detailed data</t>
  </si>
  <si>
    <t xml:space="preserve">CAPEX D4 graph </t>
  </si>
  <si>
    <t xml:space="preserve">CAPEX+OPEX D4 graph </t>
  </si>
  <si>
    <t>Põllumajandusjäätmete kääritamine segamiseks</t>
  </si>
  <si>
    <t>Põllumajandusjäätmete lagundamine puhta biometaani saamiseks</t>
  </si>
  <si>
    <t>Biojäätmed segamiseks</t>
  </si>
  <si>
    <t>Biojäätmed puhta biometaani tootmiseks</t>
  </si>
  <si>
    <t>Reovee kääritamine segamiseks</t>
  </si>
  <si>
    <t>Reovee kääritamine puhta biometaani saamiseks</t>
  </si>
  <si>
    <t>Elektrolüüs segamiseks</t>
  </si>
  <si>
    <t>Elektrolüüs puhta vesiniku tootmiseks</t>
  </si>
  <si>
    <t>Vesiniku ladustamine</t>
  </si>
  <si>
    <t>SNG segamiseks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</si>
</sst>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0"/>
    <numFmt numFmtId="166" formatCode="0.000"/>
    <numFmt numFmtId="167" formatCode="0.00000"/>
    <numFmt numFmtId="168" formatCode="#.0,"/>
  </numFmts>
  <fonts count="17" x14ac:knownFonts="1">
    <font>
      <sz val="11"/>
      <color theme="1"/>
      <name val="Calibri"/>
      <family val="2"/>
      <scheme val="minor"/>
    </font>
    <font>
      <b/>
      <sz val="11"/>
      <color theme="1"/>
      <name val="Calibri"/>
      <family val="2"/>
      <scheme val="minor"/>
    </font>
    <font>
      <sz val="8"/>
      <name val="Calibri"/>
      <family val="2"/>
      <scheme val="minor"/>
    </font>
    <font>
      <b/>
      <i/>
      <sz val="11"/>
      <color theme="1"/>
      <name val="Calibri"/>
      <family val="2"/>
      <scheme val="minor"/>
    </font>
    <font>
      <sz val="11"/>
      <color theme="1"/>
      <name val="Calibri"/>
      <family val="2"/>
      <scheme val="minor"/>
    </font>
    <font>
      <b/>
      <sz val="11"/>
      <color rgb="FF000000"/>
      <name val="Calibri"/>
      <family val="2"/>
    </font>
    <font>
      <sz val="11"/>
      <color rgb="FF000000"/>
      <name val="Calibri"/>
      <family val="2"/>
    </font>
    <font>
      <sz val="11"/>
      <color rgb="FFFF0000"/>
      <name val="Calibri"/>
      <family val="2"/>
    </font>
    <font>
      <sz val="11"/>
      <color theme="1"/>
      <name val="Calibri"/>
      <family val="2"/>
    </font>
    <font>
      <sz val="7"/>
      <color rgb="FF4D5156"/>
      <name val="Arial"/>
      <family val="2"/>
    </font>
    <font>
      <sz val="11"/>
      <color rgb="FF000000"/>
      <name val="Calibri"/>
      <family val="2"/>
      <scheme val="minor"/>
    </font>
    <font>
      <b/>
      <sz val="14"/>
      <color theme="1"/>
      <name val="Calibri"/>
      <family val="2"/>
      <scheme val="minor"/>
    </font>
    <font>
      <sz val="10"/>
      <color rgb="FF000000"/>
      <name val="MS Shell Dlg 2"/>
    </font>
    <font>
      <b/>
      <i/>
      <u/>
      <sz val="11"/>
      <color theme="1"/>
      <name val="Calibri"/>
      <family val="2"/>
      <scheme val="minor"/>
    </font>
    <font>
      <sz val="11"/>
      <color theme="0"/>
      <name val="Trebuchet MS"/>
      <family val="2"/>
    </font>
    <font>
      <sz val="8"/>
      <name val="Trebuchet MS"/>
      <family val="2"/>
    </font>
    <font>
      <b/>
      <sz val="8"/>
      <name val="Trebuchet MS"/>
      <family val="2"/>
    </font>
  </fonts>
  <fills count="17">
    <fill>
      <patternFill patternType="none"/>
    </fill>
    <fill>
      <patternFill patternType="gray125"/>
    </fill>
    <fill>
      <patternFill patternType="solid">
        <fgColor theme="5" tint="0.79998168889431442"/>
        <bgColor indexed="64"/>
      </patternFill>
    </fill>
    <fill>
      <patternFill patternType="solid">
        <fgColor theme="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00586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double">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style="thin">
        <color theme="4" tint="0.3999755851924192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5">
    <xf numFmtId="0" fontId="0" fillId="0" borderId="0"/>
    <xf numFmtId="9" fontId="4" fillId="0" borderId="0" applyFont="0" applyFill="0" applyBorder="0" applyAlignment="0" applyProtection="0"/>
    <xf numFmtId="0" fontId="15" fillId="0" borderId="0"/>
    <xf numFmtId="0" fontId="15" fillId="0" borderId="0"/>
    <xf numFmtId="9" fontId="15" fillId="0" borderId="0" applyFont="0" applyFill="0" applyBorder="0" applyAlignment="0" applyProtection="0"/>
  </cellStyleXfs>
  <cellXfs count="372">
    <xf numFmtId="0" fontId="0" fillId="0" borderId="0" xfId="0"/>
    <xf numFmtId="0" fontId="0" fillId="0" borderId="1" xfId="0" applyBorder="1"/>
    <xf numFmtId="0" fontId="1" fillId="0" borderId="0" xfId="0" applyFont="1"/>
    <xf numFmtId="0" fontId="3" fillId="0" borderId="0" xfId="0" applyFont="1"/>
    <xf numFmtId="0" fontId="0" fillId="0" borderId="2" xfId="0" applyBorder="1"/>
    <xf numFmtId="2" fontId="0" fillId="0" borderId="0" xfId="0" applyNumberFormat="1"/>
    <xf numFmtId="9" fontId="0" fillId="0" borderId="0" xfId="1" applyFont="1"/>
    <xf numFmtId="0" fontId="0" fillId="0" borderId="0" xfId="0" applyAlignment="1">
      <alignment horizontal="left"/>
    </xf>
    <xf numFmtId="0" fontId="6" fillId="0" borderId="0" xfId="0" applyFont="1"/>
    <xf numFmtId="0" fontId="7" fillId="0" borderId="0" xfId="0" applyFont="1"/>
    <xf numFmtId="2" fontId="0" fillId="0" borderId="1" xfId="0" applyNumberFormat="1" applyBorder="1"/>
    <xf numFmtId="165" fontId="0" fillId="0" borderId="1" xfId="0" applyNumberFormat="1" applyBorder="1"/>
    <xf numFmtId="2" fontId="0" fillId="0" borderId="1" xfId="0" applyNumberFormat="1" applyBorder="1" applyAlignment="1">
      <alignment horizontal="left"/>
    </xf>
    <xf numFmtId="164" fontId="0" fillId="0" borderId="1" xfId="0" applyNumberFormat="1" applyBorder="1"/>
    <xf numFmtId="0" fontId="1" fillId="0" borderId="1" xfId="0" applyFont="1" applyBorder="1"/>
    <xf numFmtId="0" fontId="0" fillId="0" borderId="5" xfId="0" applyBorder="1"/>
    <xf numFmtId="0" fontId="0" fillId="0" borderId="0" xfId="0" applyAlignment="1">
      <alignment horizontal="right"/>
    </xf>
    <xf numFmtId="0" fontId="8" fillId="0" borderId="1" xfId="0" applyFont="1" applyBorder="1"/>
    <xf numFmtId="0" fontId="8" fillId="0" borderId="0" xfId="0" applyFont="1"/>
    <xf numFmtId="0" fontId="0" fillId="2" borderId="0" xfId="0" applyFill="1"/>
    <xf numFmtId="0" fontId="1" fillId="2" borderId="0" xfId="0" applyFont="1" applyFill="1"/>
    <xf numFmtId="0" fontId="0" fillId="2" borderId="1" xfId="0" applyFill="1" applyBorder="1"/>
    <xf numFmtId="2" fontId="0" fillId="2" borderId="1" xfId="0" applyNumberFormat="1" applyFill="1" applyBorder="1"/>
    <xf numFmtId="164" fontId="0" fillId="2" borderId="1" xfId="0" applyNumberFormat="1" applyFill="1" applyBorder="1"/>
    <xf numFmtId="2" fontId="0" fillId="2" borderId="0" xfId="0" applyNumberFormat="1" applyFill="1"/>
    <xf numFmtId="165" fontId="0" fillId="2" borderId="1" xfId="0" applyNumberFormat="1" applyFill="1" applyBorder="1"/>
    <xf numFmtId="0" fontId="0" fillId="0" borderId="7" xfId="0" applyBorder="1"/>
    <xf numFmtId="0" fontId="9" fillId="0" borderId="0" xfId="0" applyFont="1"/>
    <xf numFmtId="0" fontId="8" fillId="0" borderId="5" xfId="0" applyFont="1" applyBorder="1"/>
    <xf numFmtId="0" fontId="0" fillId="0" borderId="10" xfId="0" applyBorder="1"/>
    <xf numFmtId="0" fontId="0" fillId="0" borderId="9" xfId="0" applyBorder="1"/>
    <xf numFmtId="0" fontId="0" fillId="0" borderId="11" xfId="0" applyBorder="1"/>
    <xf numFmtId="2" fontId="8" fillId="0" borderId="1" xfId="0" applyNumberFormat="1" applyFont="1" applyBorder="1"/>
    <xf numFmtId="0" fontId="1" fillId="0" borderId="0" xfId="0" applyFont="1" applyAlignment="1">
      <alignment horizontal="center" vertical="center"/>
    </xf>
    <xf numFmtId="0" fontId="0" fillId="0" borderId="0" xfId="0" applyAlignment="1">
      <alignment horizontal="center" vertical="center"/>
    </xf>
    <xf numFmtId="0" fontId="0" fillId="0" borderId="0" xfId="1" applyNumberFormat="1" applyFont="1" applyBorder="1" applyAlignment="1">
      <alignment horizontal="center" vertical="center"/>
    </xf>
    <xf numFmtId="164" fontId="1" fillId="0" borderId="0" xfId="0" applyNumberFormat="1" applyFont="1" applyAlignment="1">
      <alignment horizontal="center" vertical="center"/>
    </xf>
    <xf numFmtId="0" fontId="1" fillId="0" borderId="0" xfId="0" applyFont="1" applyAlignment="1">
      <alignment vertical="center"/>
    </xf>
    <xf numFmtId="0" fontId="0" fillId="0" borderId="0" xfId="0" applyAlignment="1">
      <alignment horizontal="center"/>
    </xf>
    <xf numFmtId="0" fontId="1" fillId="0" borderId="0" xfId="0" applyFont="1" applyAlignment="1">
      <alignment horizontal="left" vertical="center"/>
    </xf>
    <xf numFmtId="0" fontId="3" fillId="0" borderId="0" xfId="0" applyFont="1" applyAlignment="1">
      <alignment horizontal="left" vertical="center"/>
    </xf>
    <xf numFmtId="0" fontId="1" fillId="0" borderId="5"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0" xfId="0" applyFont="1" applyAlignment="1">
      <alignment horizontal="center"/>
    </xf>
    <xf numFmtId="0" fontId="0" fillId="0" borderId="6" xfId="0" applyBorder="1"/>
    <xf numFmtId="0" fontId="1" fillId="0" borderId="0" xfId="0" applyFont="1" applyAlignment="1">
      <alignment horizontal="left"/>
    </xf>
    <xf numFmtId="0" fontId="11" fillId="0" borderId="6" xfId="0" applyFont="1" applyBorder="1"/>
    <xf numFmtId="0" fontId="1" fillId="0" borderId="10" xfId="0" applyFont="1" applyBorder="1" applyAlignment="1">
      <alignment horizontal="right"/>
    </xf>
    <xf numFmtId="0" fontId="1" fillId="0" borderId="16" xfId="0" applyFont="1" applyBorder="1" applyAlignment="1">
      <alignment horizontal="right"/>
    </xf>
    <xf numFmtId="0" fontId="1" fillId="0" borderId="11" xfId="0" applyFont="1" applyBorder="1" applyAlignment="1">
      <alignment horizontal="right"/>
    </xf>
    <xf numFmtId="0" fontId="0" fillId="0" borderId="15" xfId="0" applyBorder="1" applyAlignment="1">
      <alignment horizontal="right"/>
    </xf>
    <xf numFmtId="0" fontId="0" fillId="0" borderId="13" xfId="0" applyBorder="1" applyAlignment="1">
      <alignment horizontal="right"/>
    </xf>
    <xf numFmtId="0" fontId="0" fillId="0" borderId="6" xfId="0" applyBorder="1" applyAlignment="1">
      <alignment horizontal="right"/>
    </xf>
    <xf numFmtId="165" fontId="0" fillId="0" borderId="0" xfId="0" applyNumberFormat="1" applyAlignment="1">
      <alignment horizontal="center"/>
    </xf>
    <xf numFmtId="0" fontId="1" fillId="0" borderId="10" xfId="0" applyFont="1" applyBorder="1" applyAlignment="1">
      <alignment horizontal="left"/>
    </xf>
    <xf numFmtId="165" fontId="0" fillId="0" borderId="16" xfId="0" applyNumberFormat="1" applyBorder="1" applyAlignment="1">
      <alignment horizontal="center"/>
    </xf>
    <xf numFmtId="165" fontId="0" fillId="0" borderId="11" xfId="0" applyNumberFormat="1" applyBorder="1" applyAlignment="1">
      <alignment horizontal="center"/>
    </xf>
    <xf numFmtId="0" fontId="1" fillId="0" borderId="15" xfId="0" applyFont="1" applyBorder="1" applyAlignment="1">
      <alignment horizontal="left"/>
    </xf>
    <xf numFmtId="165" fontId="0" fillId="0" borderId="12" xfId="0" applyNumberFormat="1" applyBorder="1" applyAlignment="1">
      <alignment horizontal="center"/>
    </xf>
    <xf numFmtId="0" fontId="1" fillId="0" borderId="13" xfId="0" applyFont="1" applyBorder="1" applyAlignment="1">
      <alignment horizontal="left"/>
    </xf>
    <xf numFmtId="165" fontId="0" fillId="0" borderId="6" xfId="0" applyNumberFormat="1" applyBorder="1" applyAlignment="1">
      <alignment horizontal="center"/>
    </xf>
    <xf numFmtId="165" fontId="0" fillId="0" borderId="14" xfId="0" applyNumberFormat="1" applyBorder="1" applyAlignment="1">
      <alignment horizontal="center"/>
    </xf>
    <xf numFmtId="0" fontId="1" fillId="0" borderId="5" xfId="0" applyFont="1" applyBorder="1" applyAlignment="1">
      <alignment horizontal="left"/>
    </xf>
    <xf numFmtId="0" fontId="11" fillId="0" borderId="17" xfId="0" applyFont="1" applyBorder="1" applyAlignment="1">
      <alignment horizontal="left"/>
    </xf>
    <xf numFmtId="0" fontId="0" fillId="0" borderId="12" xfId="0" applyBorder="1"/>
    <xf numFmtId="0" fontId="0" fillId="0" borderId="14" xfId="0" applyBorder="1"/>
    <xf numFmtId="0" fontId="1" fillId="0" borderId="10" xfId="0" applyFont="1" applyBorder="1" applyAlignment="1">
      <alignment horizontal="right" vertical="center"/>
    </xf>
    <xf numFmtId="0" fontId="1" fillId="0" borderId="16" xfId="0" applyFont="1" applyBorder="1" applyAlignment="1">
      <alignment horizontal="right" vertical="center"/>
    </xf>
    <xf numFmtId="0" fontId="1" fillId="0" borderId="11" xfId="0" applyFont="1" applyBorder="1" applyAlignment="1">
      <alignment horizontal="right" vertical="center"/>
    </xf>
    <xf numFmtId="0" fontId="0" fillId="0" borderId="12" xfId="0" applyBorder="1" applyAlignment="1">
      <alignment horizontal="right"/>
    </xf>
    <xf numFmtId="0" fontId="0" fillId="0" borderId="14" xfId="0" applyBorder="1" applyAlignment="1">
      <alignment horizontal="right"/>
    </xf>
    <xf numFmtId="0" fontId="0" fillId="0" borderId="12" xfId="0" applyBorder="1" applyAlignment="1">
      <alignment horizontal="right" vertical="center"/>
    </xf>
    <xf numFmtId="0" fontId="0" fillId="0" borderId="6" xfId="0" applyBorder="1" applyAlignment="1">
      <alignment horizontal="right" vertical="center"/>
    </xf>
    <xf numFmtId="0" fontId="0" fillId="0" borderId="14" xfId="0" applyBorder="1" applyAlignment="1">
      <alignment horizontal="right" vertical="center"/>
    </xf>
    <xf numFmtId="0" fontId="0" fillId="0" borderId="15" xfId="0" applyBorder="1" applyAlignment="1">
      <alignment horizontal="right" vertical="center"/>
    </xf>
    <xf numFmtId="0" fontId="0" fillId="0" borderId="13" xfId="0" applyBorder="1" applyAlignment="1">
      <alignment horizontal="right" vertical="center"/>
    </xf>
    <xf numFmtId="0" fontId="11" fillId="0" borderId="2" xfId="0" applyFont="1" applyBorder="1" applyAlignment="1">
      <alignment horizontal="left"/>
    </xf>
    <xf numFmtId="0" fontId="10" fillId="0" borderId="0" xfId="0" applyFont="1" applyAlignment="1">
      <alignment horizontal="center" vertical="center"/>
    </xf>
    <xf numFmtId="0" fontId="10" fillId="0" borderId="0" xfId="0" applyFont="1" applyAlignment="1">
      <alignment horizontal="right" vertical="center"/>
    </xf>
    <xf numFmtId="0" fontId="1" fillId="0" borderId="15" xfId="0" applyFont="1" applyBorder="1"/>
    <xf numFmtId="0" fontId="0" fillId="0" borderId="1" xfId="0" applyBorder="1" applyAlignment="1">
      <alignment horizontal="center"/>
    </xf>
    <xf numFmtId="0" fontId="1" fillId="0" borderId="0" xfId="0" applyFont="1" applyAlignment="1">
      <alignment horizontal="right"/>
    </xf>
    <xf numFmtId="0" fontId="11" fillId="0" borderId="2" xfId="0" applyFont="1" applyBorder="1"/>
    <xf numFmtId="0" fontId="0" fillId="0" borderId="2" xfId="0" applyBorder="1" applyAlignment="1">
      <alignment horizontal="right"/>
    </xf>
    <xf numFmtId="0" fontId="0" fillId="0" borderId="2" xfId="0" applyBorder="1" applyAlignment="1">
      <alignment horizontal="left"/>
    </xf>
    <xf numFmtId="166" fontId="0" fillId="0" borderId="0" xfId="0" applyNumberFormat="1" applyAlignment="1">
      <alignment horizontal="right"/>
    </xf>
    <xf numFmtId="2" fontId="0" fillId="0" borderId="15" xfId="0" applyNumberFormat="1" applyBorder="1" applyAlignment="1">
      <alignment horizontal="right"/>
    </xf>
    <xf numFmtId="2" fontId="0" fillId="0" borderId="0" xfId="0" applyNumberFormat="1" applyAlignment="1">
      <alignment horizontal="right"/>
    </xf>
    <xf numFmtId="2" fontId="0" fillId="0" borderId="12" xfId="0" applyNumberFormat="1" applyBorder="1" applyAlignment="1">
      <alignment horizontal="right"/>
    </xf>
    <xf numFmtId="2" fontId="10" fillId="0" borderId="12" xfId="0" applyNumberFormat="1" applyFont="1" applyBorder="1" applyAlignment="1">
      <alignment horizontal="right"/>
    </xf>
    <xf numFmtId="2" fontId="0" fillId="0" borderId="13" xfId="0" applyNumberFormat="1" applyBorder="1" applyAlignment="1">
      <alignment horizontal="right"/>
    </xf>
    <xf numFmtId="2" fontId="0" fillId="0" borderId="6" xfId="0" applyNumberFormat="1" applyBorder="1" applyAlignment="1">
      <alignment horizontal="right"/>
    </xf>
    <xf numFmtId="2" fontId="8" fillId="0" borderId="0" xfId="0" applyNumberFormat="1" applyFont="1" applyAlignment="1">
      <alignment horizontal="right"/>
    </xf>
    <xf numFmtId="2" fontId="1" fillId="0" borderId="10" xfId="0" applyNumberFormat="1" applyFont="1" applyBorder="1" applyAlignment="1">
      <alignment horizontal="right"/>
    </xf>
    <xf numFmtId="2" fontId="1" fillId="0" borderId="16" xfId="0" applyNumberFormat="1" applyFont="1" applyBorder="1" applyAlignment="1">
      <alignment horizontal="right"/>
    </xf>
    <xf numFmtId="2" fontId="1" fillId="0" borderId="11" xfId="0" applyNumberFormat="1" applyFont="1" applyBorder="1" applyAlignment="1">
      <alignment horizontal="right"/>
    </xf>
    <xf numFmtId="2" fontId="8" fillId="0" borderId="15" xfId="0" applyNumberFormat="1" applyFont="1" applyBorder="1" applyAlignment="1">
      <alignment horizontal="right"/>
    </xf>
    <xf numFmtId="2" fontId="0" fillId="0" borderId="14" xfId="0" applyNumberFormat="1" applyBorder="1" applyAlignment="1">
      <alignment horizontal="right"/>
    </xf>
    <xf numFmtId="0" fontId="12" fillId="9" borderId="18" xfId="0" applyFont="1" applyFill="1" applyBorder="1" applyAlignment="1">
      <alignment horizontal="right" vertical="center" wrapText="1"/>
    </xf>
    <xf numFmtId="2" fontId="0" fillId="0" borderId="0" xfId="0" applyNumberFormat="1" applyAlignment="1">
      <alignment horizontal="center" vertical="center"/>
    </xf>
    <xf numFmtId="0" fontId="11" fillId="0" borderId="0" xfId="0" applyFont="1"/>
    <xf numFmtId="0" fontId="0" fillId="0" borderId="19" xfId="0" applyBorder="1"/>
    <xf numFmtId="0" fontId="12" fillId="0" borderId="18" xfId="0" applyFont="1" applyBorder="1" applyAlignment="1">
      <alignment horizontal="right" vertical="center" wrapText="1"/>
    </xf>
    <xf numFmtId="0" fontId="1" fillId="0" borderId="10" xfId="0" applyFont="1" applyBorder="1"/>
    <xf numFmtId="0" fontId="1" fillId="0" borderId="16" xfId="0" applyFont="1" applyBorder="1"/>
    <xf numFmtId="0" fontId="1" fillId="0" borderId="11" xfId="0" applyFont="1" applyBorder="1"/>
    <xf numFmtId="164" fontId="0" fillId="0" borderId="0" xfId="0" applyNumberFormat="1" applyAlignment="1">
      <alignment horizontal="right"/>
    </xf>
    <xf numFmtId="1" fontId="0" fillId="0" borderId="0" xfId="0" applyNumberFormat="1" applyAlignment="1">
      <alignment horizontal="right"/>
    </xf>
    <xf numFmtId="1" fontId="0" fillId="0" borderId="15" xfId="0" applyNumberFormat="1" applyBorder="1" applyAlignment="1">
      <alignment horizontal="right"/>
    </xf>
    <xf numFmtId="1" fontId="0" fillId="0" borderId="12" xfId="0" applyNumberFormat="1" applyBorder="1" applyAlignment="1">
      <alignment horizontal="right"/>
    </xf>
    <xf numFmtId="1" fontId="10" fillId="0" borderId="15" xfId="0" applyNumberFormat="1" applyFont="1" applyBorder="1" applyAlignment="1">
      <alignment horizontal="right" vertical="center"/>
    </xf>
    <xf numFmtId="1" fontId="10" fillId="0" borderId="0" xfId="0" applyNumberFormat="1" applyFont="1" applyAlignment="1">
      <alignment horizontal="right" vertical="center"/>
    </xf>
    <xf numFmtId="1" fontId="10" fillId="0" borderId="12" xfId="0" applyNumberFormat="1" applyFont="1" applyBorder="1" applyAlignment="1">
      <alignment horizontal="right" vertical="center"/>
    </xf>
    <xf numFmtId="1" fontId="10" fillId="0" borderId="13" xfId="0" applyNumberFormat="1" applyFont="1" applyBorder="1" applyAlignment="1">
      <alignment horizontal="right" vertical="center"/>
    </xf>
    <xf numFmtId="1" fontId="10" fillId="0" borderId="6" xfId="0" applyNumberFormat="1" applyFont="1" applyBorder="1" applyAlignment="1">
      <alignment horizontal="right" vertical="center"/>
    </xf>
    <xf numFmtId="1" fontId="10" fillId="0" borderId="14" xfId="0" applyNumberFormat="1" applyFont="1" applyBorder="1" applyAlignment="1">
      <alignment horizontal="right" vertical="center"/>
    </xf>
    <xf numFmtId="1" fontId="0" fillId="0" borderId="0" xfId="0" applyNumberFormat="1" applyAlignment="1">
      <alignment horizontal="right" vertical="center"/>
    </xf>
    <xf numFmtId="1" fontId="0" fillId="0" borderId="12" xfId="0" applyNumberFormat="1" applyBorder="1" applyAlignment="1">
      <alignment horizontal="right" vertical="center"/>
    </xf>
    <xf numFmtId="1" fontId="0" fillId="0" borderId="13" xfId="0" applyNumberFormat="1" applyBorder="1" applyAlignment="1">
      <alignment horizontal="right"/>
    </xf>
    <xf numFmtId="1" fontId="0" fillId="0" borderId="6" xfId="0" applyNumberFormat="1" applyBorder="1" applyAlignment="1">
      <alignment horizontal="right"/>
    </xf>
    <xf numFmtId="1" fontId="0" fillId="0" borderId="6" xfId="0" applyNumberFormat="1" applyBorder="1" applyAlignment="1">
      <alignment horizontal="right" vertical="center"/>
    </xf>
    <xf numFmtId="1" fontId="0" fillId="0" borderId="14" xfId="0" applyNumberFormat="1" applyBorder="1" applyAlignment="1">
      <alignment horizontal="right" vertical="center"/>
    </xf>
    <xf numFmtId="1" fontId="1" fillId="0" borderId="0" xfId="0" applyNumberFormat="1" applyFont="1"/>
    <xf numFmtId="1" fontId="0" fillId="0" borderId="10" xfId="0" applyNumberFormat="1" applyBorder="1" applyAlignment="1">
      <alignment horizontal="right"/>
    </xf>
    <xf numFmtId="1" fontId="0" fillId="0" borderId="16" xfId="0" applyNumberFormat="1" applyBorder="1" applyAlignment="1">
      <alignment horizontal="right"/>
    </xf>
    <xf numFmtId="1" fontId="0" fillId="0" borderId="11" xfId="0" applyNumberFormat="1" applyBorder="1" applyAlignment="1">
      <alignment horizontal="right"/>
    </xf>
    <xf numFmtId="1" fontId="0" fillId="0" borderId="14" xfId="0" applyNumberFormat="1" applyBorder="1" applyAlignment="1">
      <alignment horizontal="right"/>
    </xf>
    <xf numFmtId="1" fontId="0" fillId="0" borderId="0" xfId="0" applyNumberFormat="1"/>
    <xf numFmtId="1" fontId="0" fillId="0" borderId="5" xfId="0" applyNumberFormat="1" applyBorder="1" applyAlignment="1">
      <alignment horizontal="right"/>
    </xf>
    <xf numFmtId="1" fontId="0" fillId="0" borderId="8" xfId="0" applyNumberFormat="1" applyBorder="1" applyAlignment="1">
      <alignment horizontal="right"/>
    </xf>
    <xf numFmtId="1" fontId="0" fillId="0" borderId="9" xfId="0" applyNumberFormat="1" applyBorder="1" applyAlignment="1">
      <alignment horizontal="right"/>
    </xf>
    <xf numFmtId="0" fontId="0" fillId="0" borderId="6" xfId="0" applyBorder="1" applyAlignment="1">
      <alignment horizontal="left"/>
    </xf>
    <xf numFmtId="165" fontId="0" fillId="0" borderId="10" xfId="0" applyNumberFormat="1" applyBorder="1" applyAlignment="1">
      <alignment horizontal="right"/>
    </xf>
    <xf numFmtId="165" fontId="0" fillId="0" borderId="16" xfId="0" applyNumberFormat="1" applyBorder="1" applyAlignment="1">
      <alignment horizontal="right"/>
    </xf>
    <xf numFmtId="165" fontId="0" fillId="0" borderId="11" xfId="0" applyNumberFormat="1" applyBorder="1" applyAlignment="1">
      <alignment horizontal="right"/>
    </xf>
    <xf numFmtId="165" fontId="0" fillId="0" borderId="15" xfId="0" applyNumberFormat="1" applyBorder="1" applyAlignment="1">
      <alignment horizontal="right"/>
    </xf>
    <xf numFmtId="165" fontId="0" fillId="0" borderId="0" xfId="0" applyNumberFormat="1" applyAlignment="1">
      <alignment horizontal="right"/>
    </xf>
    <xf numFmtId="165" fontId="0" fillId="0" borderId="12" xfId="0" applyNumberFormat="1" applyBorder="1" applyAlignment="1">
      <alignment horizontal="right"/>
    </xf>
    <xf numFmtId="165" fontId="0" fillId="0" borderId="13" xfId="0" applyNumberFormat="1" applyBorder="1" applyAlignment="1">
      <alignment horizontal="right"/>
    </xf>
    <xf numFmtId="165" fontId="0" fillId="0" borderId="6" xfId="0" applyNumberFormat="1" applyBorder="1" applyAlignment="1">
      <alignment horizontal="right"/>
    </xf>
    <xf numFmtId="165" fontId="0" fillId="0" borderId="14" xfId="0" applyNumberFormat="1" applyBorder="1" applyAlignment="1">
      <alignment horizontal="right"/>
    </xf>
    <xf numFmtId="2" fontId="0" fillId="0" borderId="10" xfId="0" applyNumberFormat="1" applyBorder="1" applyAlignment="1">
      <alignment horizontal="right"/>
    </xf>
    <xf numFmtId="2" fontId="0" fillId="0" borderId="16" xfId="0" applyNumberFormat="1" applyBorder="1" applyAlignment="1">
      <alignment horizontal="right"/>
    </xf>
    <xf numFmtId="2" fontId="0" fillId="0" borderId="11" xfId="0" applyNumberFormat="1" applyBorder="1" applyAlignment="1">
      <alignment horizontal="right"/>
    </xf>
    <xf numFmtId="165" fontId="12" fillId="9" borderId="5" xfId="0" applyNumberFormat="1" applyFont="1" applyFill="1" applyBorder="1" applyAlignment="1">
      <alignment horizontal="right" vertical="center" wrapText="1"/>
    </xf>
    <xf numFmtId="165" fontId="12" fillId="9" borderId="8" xfId="0" applyNumberFormat="1" applyFont="1" applyFill="1" applyBorder="1" applyAlignment="1">
      <alignment horizontal="right" vertical="center" wrapText="1"/>
    </xf>
    <xf numFmtId="165" fontId="12" fillId="9" borderId="9" xfId="0" applyNumberFormat="1" applyFont="1" applyFill="1" applyBorder="1" applyAlignment="1">
      <alignment horizontal="right" vertical="center" wrapText="1"/>
    </xf>
    <xf numFmtId="165" fontId="0" fillId="0" borderId="5" xfId="0" applyNumberFormat="1" applyBorder="1" applyAlignment="1">
      <alignment horizontal="right"/>
    </xf>
    <xf numFmtId="165" fontId="0" fillId="0" borderId="8" xfId="0" applyNumberFormat="1" applyBorder="1" applyAlignment="1">
      <alignment horizontal="right"/>
    </xf>
    <xf numFmtId="165" fontId="0" fillId="0" borderId="9" xfId="0" applyNumberFormat="1" applyBorder="1" applyAlignment="1">
      <alignment horizontal="right"/>
    </xf>
    <xf numFmtId="165" fontId="12" fillId="9" borderId="13" xfId="0" applyNumberFormat="1" applyFont="1" applyFill="1" applyBorder="1" applyAlignment="1">
      <alignment horizontal="right" vertical="center" wrapText="1"/>
    </xf>
    <xf numFmtId="165" fontId="12" fillId="9" borderId="6" xfId="0" applyNumberFormat="1" applyFont="1" applyFill="1" applyBorder="1" applyAlignment="1">
      <alignment horizontal="right" vertical="center" wrapText="1"/>
    </xf>
    <xf numFmtId="165" fontId="12" fillId="9" borderId="14" xfId="0" applyNumberFormat="1" applyFont="1" applyFill="1" applyBorder="1" applyAlignment="1">
      <alignment horizontal="right" vertical="center" wrapText="1"/>
    </xf>
    <xf numFmtId="165" fontId="0" fillId="0" borderId="13" xfId="0" applyNumberFormat="1" applyBorder="1"/>
    <xf numFmtId="165" fontId="0" fillId="0" borderId="6" xfId="0" applyNumberFormat="1" applyBorder="1"/>
    <xf numFmtId="165" fontId="0" fillId="0" borderId="14" xfId="0" applyNumberFormat="1" applyBorder="1"/>
    <xf numFmtId="165" fontId="0" fillId="0" borderId="5" xfId="0" applyNumberFormat="1" applyBorder="1"/>
    <xf numFmtId="165" fontId="0" fillId="0" borderId="8" xfId="0" applyNumberFormat="1" applyBorder="1"/>
    <xf numFmtId="165" fontId="0" fillId="0" borderId="9" xfId="0" applyNumberFormat="1" applyBorder="1"/>
    <xf numFmtId="166" fontId="0" fillId="0" borderId="0" xfId="0" applyNumberFormat="1"/>
    <xf numFmtId="165" fontId="0" fillId="0" borderId="0" xfId="0" applyNumberFormat="1"/>
    <xf numFmtId="0" fontId="1" fillId="0" borderId="10" xfId="0" applyFont="1" applyBorder="1" applyAlignment="1">
      <alignment horizontal="center" vertical="center"/>
    </xf>
    <xf numFmtId="165" fontId="0" fillId="0" borderId="7" xfId="0" applyNumberFormat="1" applyBorder="1" applyAlignment="1">
      <alignment horizontal="center" vertical="center"/>
    </xf>
    <xf numFmtId="165" fontId="0" fillId="0" borderId="20" xfId="0" applyNumberFormat="1" applyBorder="1" applyAlignment="1">
      <alignment horizontal="center" vertical="center"/>
    </xf>
    <xf numFmtId="165" fontId="0" fillId="0" borderId="15" xfId="0" applyNumberFormat="1" applyBorder="1" applyAlignment="1">
      <alignment horizontal="center" vertical="center"/>
    </xf>
    <xf numFmtId="165" fontId="0" fillId="0" borderId="13" xfId="0" applyNumberFormat="1" applyBorder="1" applyAlignment="1">
      <alignment horizontal="center" vertical="center"/>
    </xf>
    <xf numFmtId="165" fontId="0" fillId="0" borderId="21" xfId="0" applyNumberFormat="1" applyBorder="1" applyAlignment="1">
      <alignment horizontal="center" vertical="center"/>
    </xf>
    <xf numFmtId="0" fontId="1" fillId="0" borderId="15" xfId="0" applyFont="1" applyBorder="1" applyAlignment="1">
      <alignment horizontal="center" vertical="center"/>
    </xf>
    <xf numFmtId="0" fontId="1" fillId="0" borderId="13" xfId="0" applyFont="1" applyBorder="1" applyAlignment="1">
      <alignment horizontal="center" vertical="center"/>
    </xf>
    <xf numFmtId="166" fontId="0" fillId="0" borderId="7" xfId="0" applyNumberFormat="1" applyBorder="1" applyAlignment="1">
      <alignment horizontal="center" vertical="center"/>
    </xf>
    <xf numFmtId="166" fontId="0" fillId="0" borderId="20" xfId="0" applyNumberFormat="1" applyBorder="1" applyAlignment="1">
      <alignment horizontal="center" vertical="center"/>
    </xf>
    <xf numFmtId="1" fontId="0" fillId="0" borderId="6" xfId="0" applyNumberFormat="1" applyBorder="1"/>
    <xf numFmtId="0" fontId="0" fillId="0" borderId="0" xfId="0" applyAlignment="1">
      <alignment horizontal="right" vertical="center"/>
    </xf>
    <xf numFmtId="165" fontId="1" fillId="0" borderId="0" xfId="0" applyNumberFormat="1" applyFont="1"/>
    <xf numFmtId="167" fontId="0" fillId="0" borderId="0" xfId="0" applyNumberFormat="1"/>
    <xf numFmtId="2" fontId="0" fillId="12" borderId="12" xfId="0" applyNumberFormat="1" applyFill="1" applyBorder="1" applyAlignment="1">
      <alignment horizontal="right"/>
    </xf>
    <xf numFmtId="2" fontId="8" fillId="0" borderId="14" xfId="0" applyNumberFormat="1" applyFont="1" applyBorder="1" applyAlignment="1">
      <alignment horizontal="right"/>
    </xf>
    <xf numFmtId="2" fontId="8" fillId="0" borderId="12" xfId="0" applyNumberFormat="1" applyFont="1" applyBorder="1" applyAlignment="1">
      <alignment horizontal="right"/>
    </xf>
    <xf numFmtId="2" fontId="8" fillId="0" borderId="13" xfId="0" applyNumberFormat="1" applyFont="1" applyBorder="1" applyAlignment="1">
      <alignment horizontal="right"/>
    </xf>
    <xf numFmtId="2" fontId="8" fillId="0" borderId="6" xfId="0" applyNumberFormat="1" applyFont="1" applyBorder="1" applyAlignment="1">
      <alignment horizontal="right"/>
    </xf>
    <xf numFmtId="166" fontId="0" fillId="0" borderId="1" xfId="0" applyNumberFormat="1" applyBorder="1"/>
    <xf numFmtId="0" fontId="0" fillId="13" borderId="0" xfId="0" applyFill="1"/>
    <xf numFmtId="0" fontId="1" fillId="13" borderId="0" xfId="0" applyFont="1" applyFill="1"/>
    <xf numFmtId="0" fontId="1" fillId="13" borderId="1" xfId="0" applyFont="1" applyFill="1" applyBorder="1"/>
    <xf numFmtId="165" fontId="0" fillId="13" borderId="1" xfId="0" applyNumberFormat="1" applyFill="1" applyBorder="1"/>
    <xf numFmtId="0" fontId="0" fillId="13" borderId="1" xfId="0" applyFill="1" applyBorder="1"/>
    <xf numFmtId="165" fontId="12" fillId="13" borderId="1" xfId="0" applyNumberFormat="1" applyFont="1" applyFill="1" applyBorder="1" applyAlignment="1">
      <alignment horizontal="right" vertical="center" wrapText="1"/>
    </xf>
    <xf numFmtId="0" fontId="0" fillId="13" borderId="1" xfId="0" applyFill="1" applyBorder="1" applyAlignment="1">
      <alignment horizontal="center" vertical="center"/>
    </xf>
    <xf numFmtId="1" fontId="0" fillId="13" borderId="0" xfId="0" applyNumberFormat="1" applyFill="1"/>
    <xf numFmtId="165" fontId="0" fillId="13" borderId="1" xfId="0" applyNumberFormat="1" applyFill="1" applyBorder="1" applyAlignment="1">
      <alignment horizontal="center" vertical="center"/>
    </xf>
    <xf numFmtId="0" fontId="1" fillId="11" borderId="0" xfId="0" applyFont="1" applyFill="1"/>
    <xf numFmtId="0" fontId="0" fillId="11" borderId="0" xfId="0" applyFill="1"/>
    <xf numFmtId="0" fontId="0" fillId="11" borderId="1" xfId="0" applyFill="1" applyBorder="1"/>
    <xf numFmtId="2" fontId="0" fillId="11" borderId="1" xfId="0" applyNumberFormat="1" applyFill="1" applyBorder="1"/>
    <xf numFmtId="0" fontId="1" fillId="14" borderId="0" xfId="0" applyFont="1" applyFill="1"/>
    <xf numFmtId="0" fontId="0" fillId="14" borderId="0" xfId="0" applyFill="1"/>
    <xf numFmtId="0" fontId="0" fillId="14" borderId="1" xfId="0" applyFill="1" applyBorder="1"/>
    <xf numFmtId="2" fontId="0" fillId="14" borderId="1" xfId="0" applyNumberFormat="1" applyFill="1" applyBorder="1"/>
    <xf numFmtId="0" fontId="1" fillId="15" borderId="0" xfId="0" applyFont="1" applyFill="1"/>
    <xf numFmtId="0" fontId="0" fillId="15" borderId="0" xfId="0" applyFill="1"/>
    <xf numFmtId="0" fontId="0" fillId="15" borderId="1" xfId="0" applyFill="1" applyBorder="1"/>
    <xf numFmtId="0" fontId="0" fillId="11" borderId="15" xfId="0" applyFill="1" applyBorder="1" applyAlignment="1">
      <alignment horizontal="center" vertical="center"/>
    </xf>
    <xf numFmtId="0" fontId="0" fillId="11" borderId="0" xfId="0" applyFill="1" applyAlignment="1">
      <alignment horizontal="center" vertical="center"/>
    </xf>
    <xf numFmtId="0" fontId="0" fillId="11" borderId="12" xfId="0" applyFill="1" applyBorder="1" applyAlignment="1">
      <alignment horizontal="center" vertical="center"/>
    </xf>
    <xf numFmtId="2" fontId="0" fillId="11" borderId="0" xfId="0" applyNumberFormat="1" applyFill="1" applyAlignment="1">
      <alignment horizontal="center" vertical="center"/>
    </xf>
    <xf numFmtId="2" fontId="0" fillId="11" borderId="12" xfId="0" applyNumberFormat="1" applyFill="1" applyBorder="1" applyAlignment="1">
      <alignment horizontal="center" vertical="center"/>
    </xf>
    <xf numFmtId="0" fontId="0" fillId="11" borderId="13" xfId="0" applyFill="1" applyBorder="1" applyAlignment="1">
      <alignment horizontal="center" vertical="center"/>
    </xf>
    <xf numFmtId="2" fontId="0" fillId="11" borderId="6" xfId="0" applyNumberFormat="1" applyFill="1" applyBorder="1" applyAlignment="1">
      <alignment horizontal="center" vertical="center"/>
    </xf>
    <xf numFmtId="2" fontId="0" fillId="11" borderId="14" xfId="0" applyNumberFormat="1" applyFill="1" applyBorder="1" applyAlignment="1">
      <alignment horizontal="center" vertical="center"/>
    </xf>
    <xf numFmtId="0" fontId="0" fillId="13" borderId="15" xfId="0" applyFill="1" applyBorder="1" applyAlignment="1">
      <alignment horizontal="center" vertical="center"/>
    </xf>
    <xf numFmtId="0" fontId="0" fillId="13" borderId="0" xfId="0" applyFill="1" applyAlignment="1">
      <alignment horizontal="center" vertical="center"/>
    </xf>
    <xf numFmtId="0" fontId="0" fillId="13" borderId="12" xfId="0" applyFill="1" applyBorder="1" applyAlignment="1">
      <alignment horizontal="center" vertical="center"/>
    </xf>
    <xf numFmtId="2" fontId="0" fillId="13" borderId="0" xfId="0" applyNumberFormat="1" applyFill="1" applyAlignment="1">
      <alignment horizontal="center" vertical="center"/>
    </xf>
    <xf numFmtId="2" fontId="0" fillId="13" borderId="12" xfId="0" applyNumberFormat="1" applyFill="1" applyBorder="1" applyAlignment="1">
      <alignment horizontal="center" vertical="center"/>
    </xf>
    <xf numFmtId="0" fontId="0" fillId="13" borderId="13" xfId="0" applyFill="1" applyBorder="1" applyAlignment="1">
      <alignment horizontal="center" vertical="center"/>
    </xf>
    <xf numFmtId="2" fontId="0" fillId="13" borderId="6" xfId="0" applyNumberFormat="1" applyFill="1" applyBorder="1" applyAlignment="1">
      <alignment horizontal="center" vertical="center"/>
    </xf>
    <xf numFmtId="2" fontId="0" fillId="13" borderId="14" xfId="0" applyNumberFormat="1" applyFill="1" applyBorder="1" applyAlignment="1">
      <alignment horizontal="center" vertical="center"/>
    </xf>
    <xf numFmtId="0" fontId="0" fillId="15" borderId="15" xfId="0" applyFill="1" applyBorder="1" applyAlignment="1">
      <alignment horizontal="center" vertical="center"/>
    </xf>
    <xf numFmtId="0" fontId="0" fillId="15" borderId="0" xfId="0" applyFill="1" applyAlignment="1">
      <alignment horizontal="center" vertical="center"/>
    </xf>
    <xf numFmtId="0" fontId="0" fillId="15" borderId="12" xfId="0" applyFill="1" applyBorder="1" applyAlignment="1">
      <alignment horizontal="center" vertical="center"/>
    </xf>
    <xf numFmtId="2" fontId="0" fillId="15" borderId="0" xfId="0" applyNumberFormat="1" applyFill="1" applyAlignment="1">
      <alignment horizontal="center" vertical="center"/>
    </xf>
    <xf numFmtId="2" fontId="0" fillId="15" borderId="12" xfId="0" applyNumberFormat="1" applyFill="1" applyBorder="1" applyAlignment="1">
      <alignment horizontal="center" vertical="center"/>
    </xf>
    <xf numFmtId="0" fontId="0" fillId="15" borderId="13" xfId="0" applyFill="1" applyBorder="1" applyAlignment="1">
      <alignment horizontal="center" vertical="center"/>
    </xf>
    <xf numFmtId="2" fontId="0" fillId="15" borderId="6" xfId="0" applyNumberFormat="1" applyFill="1" applyBorder="1" applyAlignment="1">
      <alignment horizontal="center" vertical="center"/>
    </xf>
    <xf numFmtId="2" fontId="0" fillId="15" borderId="14" xfId="0" applyNumberFormat="1" applyFill="1" applyBorder="1" applyAlignment="1">
      <alignment horizontal="center" vertical="center"/>
    </xf>
    <xf numFmtId="0" fontId="0" fillId="2" borderId="15" xfId="0" applyFill="1" applyBorder="1" applyAlignment="1">
      <alignment horizontal="center" vertical="center"/>
    </xf>
    <xf numFmtId="0" fontId="1" fillId="2" borderId="0" xfId="0" applyFont="1" applyFill="1" applyAlignment="1">
      <alignment horizontal="center" vertical="center"/>
    </xf>
    <xf numFmtId="0" fontId="1" fillId="2" borderId="12" xfId="0" applyFont="1" applyFill="1" applyBorder="1" applyAlignment="1">
      <alignment horizontal="center" vertical="center"/>
    </xf>
    <xf numFmtId="2" fontId="0" fillId="2" borderId="0" xfId="0" applyNumberFormat="1" applyFill="1" applyAlignment="1">
      <alignment horizontal="center" vertical="center"/>
    </xf>
    <xf numFmtId="2" fontId="0" fillId="2" borderId="12" xfId="0" applyNumberFormat="1" applyFill="1" applyBorder="1" applyAlignment="1">
      <alignment horizontal="center" vertical="center"/>
    </xf>
    <xf numFmtId="0" fontId="0" fillId="2" borderId="13" xfId="0" applyFill="1" applyBorder="1" applyAlignment="1">
      <alignment horizontal="center" vertical="center"/>
    </xf>
    <xf numFmtId="2" fontId="0" fillId="2" borderId="6" xfId="0" applyNumberFormat="1" applyFill="1" applyBorder="1" applyAlignment="1">
      <alignment horizontal="center" vertical="center"/>
    </xf>
    <xf numFmtId="2" fontId="0" fillId="2" borderId="14" xfId="0" applyNumberFormat="1" applyFill="1" applyBorder="1" applyAlignment="1">
      <alignment horizontal="center" vertical="center"/>
    </xf>
    <xf numFmtId="0" fontId="0" fillId="10" borderId="15" xfId="0" applyFill="1" applyBorder="1" applyAlignment="1">
      <alignment horizontal="center" vertical="center"/>
    </xf>
    <xf numFmtId="0" fontId="1" fillId="10" borderId="0" xfId="0" applyFont="1" applyFill="1" applyAlignment="1">
      <alignment horizontal="center" vertical="center"/>
    </xf>
    <xf numFmtId="0" fontId="1" fillId="10" borderId="12" xfId="0" applyFont="1" applyFill="1" applyBorder="1" applyAlignment="1">
      <alignment horizontal="center" vertical="center"/>
    </xf>
    <xf numFmtId="2" fontId="0" fillId="10" borderId="0" xfId="0" applyNumberFormat="1" applyFill="1" applyAlignment="1">
      <alignment horizontal="center" vertical="center"/>
    </xf>
    <xf numFmtId="2" fontId="0" fillId="10" borderId="12" xfId="0" applyNumberFormat="1" applyFill="1" applyBorder="1" applyAlignment="1">
      <alignment horizontal="center" vertical="center"/>
    </xf>
    <xf numFmtId="0" fontId="0" fillId="10" borderId="13" xfId="0" applyFill="1" applyBorder="1" applyAlignment="1">
      <alignment horizontal="center" vertical="center"/>
    </xf>
    <xf numFmtId="2" fontId="0" fillId="10" borderId="6" xfId="0" applyNumberFormat="1" applyFill="1" applyBorder="1" applyAlignment="1">
      <alignment horizontal="center" vertical="center"/>
    </xf>
    <xf numFmtId="2" fontId="0" fillId="10" borderId="14" xfId="0" applyNumberFormat="1" applyFill="1" applyBorder="1" applyAlignment="1">
      <alignment horizontal="center" vertical="center"/>
    </xf>
    <xf numFmtId="1" fontId="0" fillId="10" borderId="0" xfId="0" applyNumberFormat="1" applyFill="1" applyAlignment="1">
      <alignment horizontal="center" vertical="center"/>
    </xf>
    <xf numFmtId="1" fontId="0" fillId="10" borderId="12" xfId="0" applyNumberFormat="1" applyFill="1" applyBorder="1" applyAlignment="1">
      <alignment horizontal="center" vertical="center"/>
    </xf>
    <xf numFmtId="1" fontId="0" fillId="10" borderId="6" xfId="0" applyNumberFormat="1" applyFill="1" applyBorder="1" applyAlignment="1">
      <alignment horizontal="center" vertical="center"/>
    </xf>
    <xf numFmtId="1" fontId="0" fillId="10" borderId="14" xfId="0" applyNumberFormat="1" applyFill="1" applyBorder="1" applyAlignment="1">
      <alignment horizontal="center" vertical="center"/>
    </xf>
    <xf numFmtId="0" fontId="1" fillId="15" borderId="1" xfId="0" applyFont="1" applyFill="1" applyBorder="1" applyAlignment="1">
      <alignment horizontal="center"/>
    </xf>
    <xf numFmtId="0" fontId="1" fillId="15" borderId="1" xfId="0" applyFont="1" applyFill="1" applyBorder="1"/>
    <xf numFmtId="0" fontId="12" fillId="15" borderId="1" xfId="0" applyFont="1" applyFill="1" applyBorder="1" applyAlignment="1">
      <alignment horizontal="right" vertical="center" wrapText="1"/>
    </xf>
    <xf numFmtId="0" fontId="0" fillId="15" borderId="1" xfId="0" applyFill="1" applyBorder="1" applyAlignment="1">
      <alignment horizontal="center" vertical="center"/>
    </xf>
    <xf numFmtId="0" fontId="1" fillId="0" borderId="1" xfId="0" applyFont="1" applyBorder="1" applyAlignment="1">
      <alignment horizontal="center" vertical="center"/>
    </xf>
    <xf numFmtId="0" fontId="14" fillId="16" borderId="0" xfId="0" applyFont="1" applyFill="1"/>
    <xf numFmtId="0" fontId="15" fillId="0" borderId="0" xfId="2"/>
    <xf numFmtId="0" fontId="1" fillId="0" borderId="31" xfId="3" applyFont="1" applyBorder="1" applyAlignment="1">
      <alignment horizontal="center" vertical="center"/>
    </xf>
    <xf numFmtId="0" fontId="1" fillId="0" borderId="29" xfId="3" applyFont="1" applyBorder="1" applyAlignment="1">
      <alignment horizontal="center" vertical="center"/>
    </xf>
    <xf numFmtId="0" fontId="1" fillId="0" borderId="30" xfId="3" applyFont="1" applyBorder="1" applyAlignment="1">
      <alignment horizontal="center" vertical="center"/>
    </xf>
    <xf numFmtId="0" fontId="15" fillId="0" borderId="0" xfId="3"/>
    <xf numFmtId="0" fontId="12" fillId="9" borderId="28" xfId="3" applyFont="1" applyFill="1" applyBorder="1" applyAlignment="1">
      <alignment horizontal="left" vertical="center"/>
    </xf>
    <xf numFmtId="0" fontId="12" fillId="9" borderId="18" xfId="3" applyFont="1" applyFill="1" applyBorder="1" applyAlignment="1">
      <alignment horizontal="left" vertical="center"/>
    </xf>
    <xf numFmtId="0" fontId="12" fillId="9" borderId="27" xfId="3" applyFont="1" applyFill="1" applyBorder="1" applyAlignment="1">
      <alignment horizontal="left" vertical="center"/>
    </xf>
    <xf numFmtId="0" fontId="12" fillId="9" borderId="27" xfId="3" applyFont="1" applyFill="1" applyBorder="1" applyAlignment="1">
      <alignment horizontal="center" vertical="center"/>
    </xf>
    <xf numFmtId="0" fontId="12" fillId="9" borderId="26" xfId="3" applyFont="1" applyFill="1" applyBorder="1" applyAlignment="1">
      <alignment horizontal="center" vertical="center"/>
    </xf>
    <xf numFmtId="0" fontId="12" fillId="9" borderId="25" xfId="3" applyFont="1" applyFill="1" applyBorder="1" applyAlignment="1">
      <alignment horizontal="left" vertical="center"/>
    </xf>
    <xf numFmtId="0" fontId="12" fillId="9" borderId="24" xfId="3" applyFont="1" applyFill="1" applyBorder="1" applyAlignment="1">
      <alignment horizontal="left" vertical="center"/>
    </xf>
    <xf numFmtId="0" fontId="12" fillId="9" borderId="23" xfId="3" applyFont="1" applyFill="1" applyBorder="1" applyAlignment="1">
      <alignment horizontal="left" vertical="center"/>
    </xf>
    <xf numFmtId="0" fontId="12" fillId="9" borderId="22" xfId="3" applyFont="1" applyFill="1" applyBorder="1" applyAlignment="1">
      <alignment horizontal="center" vertical="center"/>
    </xf>
    <xf numFmtId="0" fontId="12" fillId="9" borderId="26" xfId="3" applyFont="1" applyFill="1" applyBorder="1" applyAlignment="1">
      <alignment horizontal="left" vertical="center"/>
    </xf>
    <xf numFmtId="0" fontId="12" fillId="9" borderId="22" xfId="3" applyFont="1" applyFill="1" applyBorder="1" applyAlignment="1">
      <alignment horizontal="left" vertical="center"/>
    </xf>
    <xf numFmtId="0" fontId="15" fillId="0" borderId="0" xfId="2" applyAlignment="1">
      <alignment horizontal="left"/>
    </xf>
    <xf numFmtId="0" fontId="16" fillId="0" borderId="0" xfId="2" applyFont="1"/>
    <xf numFmtId="9" fontId="16" fillId="0" borderId="0" xfId="4" applyFont="1"/>
    <xf numFmtId="0" fontId="15" fillId="0" borderId="0" xfId="2" applyAlignment="1">
      <alignment horizontal="left" indent="1"/>
    </xf>
    <xf numFmtId="9" fontId="0" fillId="0" borderId="0" xfId="4" applyFont="1"/>
    <xf numFmtId="165" fontId="15" fillId="0" borderId="0" xfId="2" applyNumberFormat="1"/>
    <xf numFmtId="165" fontId="15" fillId="0" borderId="0" xfId="2" applyNumberFormat="1" applyAlignment="1">
      <alignment horizontal="left"/>
    </xf>
    <xf numFmtId="165" fontId="15" fillId="0" borderId="0" xfId="2" applyNumberFormat="1" applyAlignment="1">
      <alignment horizontal="left" indent="1"/>
    </xf>
    <xf numFmtId="168" fontId="15" fillId="0" borderId="0" xfId="2" applyNumberFormat="1"/>
    <xf numFmtId="0" fontId="3" fillId="7" borderId="5" xfId="0" applyFont="1" applyFill="1" applyBorder="1" applyAlignment="1">
      <alignment horizontal="center"/>
    </xf>
    <xf numFmtId="0" fontId="3" fillId="7" borderId="8" xfId="0" applyFont="1" applyFill="1" applyBorder="1" applyAlignment="1">
      <alignment horizontal="center"/>
    </xf>
    <xf numFmtId="0" fontId="3" fillId="7" borderId="9" xfId="0" applyFont="1" applyFill="1" applyBorder="1" applyAlignment="1">
      <alignment horizontal="center"/>
    </xf>
    <xf numFmtId="0" fontId="11" fillId="0" borderId="17" xfId="0" applyFont="1" applyBorder="1" applyAlignment="1">
      <alignment horizontal="center"/>
    </xf>
    <xf numFmtId="0" fontId="1" fillId="0" borderId="0" xfId="0" applyFont="1" applyAlignment="1">
      <alignment horizontal="center"/>
    </xf>
    <xf numFmtId="0" fontId="11" fillId="0" borderId="2" xfId="0" applyFont="1" applyBorder="1" applyAlignment="1">
      <alignment horizontal="center"/>
    </xf>
    <xf numFmtId="0" fontId="3" fillId="3" borderId="1" xfId="0" applyFont="1" applyFill="1" applyBorder="1" applyAlignment="1">
      <alignment horizontal="center"/>
    </xf>
    <xf numFmtId="0" fontId="3" fillId="4" borderId="5" xfId="0" applyFont="1" applyFill="1" applyBorder="1" applyAlignment="1">
      <alignment horizontal="center"/>
    </xf>
    <xf numFmtId="0" fontId="3" fillId="4" borderId="8" xfId="0" applyFont="1" applyFill="1" applyBorder="1" applyAlignment="1">
      <alignment horizontal="center"/>
    </xf>
    <xf numFmtId="0" fontId="3" fillId="4" borderId="9" xfId="0" applyFont="1" applyFill="1" applyBorder="1" applyAlignment="1">
      <alignment horizontal="center"/>
    </xf>
    <xf numFmtId="0" fontId="3" fillId="5" borderId="5" xfId="0" applyFont="1" applyFill="1" applyBorder="1" applyAlignment="1">
      <alignment horizontal="center"/>
    </xf>
    <xf numFmtId="0" fontId="3" fillId="5" borderId="8" xfId="0" applyFont="1" applyFill="1" applyBorder="1" applyAlignment="1">
      <alignment horizontal="center"/>
    </xf>
    <xf numFmtId="0" fontId="3" fillId="5" borderId="9" xfId="0" applyFont="1" applyFill="1" applyBorder="1" applyAlignment="1">
      <alignment horizontal="center"/>
    </xf>
    <xf numFmtId="0" fontId="3" fillId="6" borderId="5" xfId="0" applyFont="1" applyFill="1" applyBorder="1" applyAlignment="1">
      <alignment horizontal="center"/>
    </xf>
    <xf numFmtId="0" fontId="3" fillId="6" borderId="8" xfId="0" applyFont="1" applyFill="1" applyBorder="1" applyAlignment="1">
      <alignment horizontal="center"/>
    </xf>
    <xf numFmtId="0" fontId="3" fillId="6" borderId="9" xfId="0" applyFont="1" applyFill="1" applyBorder="1" applyAlignment="1">
      <alignment horizontal="center"/>
    </xf>
    <xf numFmtId="0" fontId="1" fillId="0" borderId="0" xfId="0" applyFont="1" applyAlignment="1">
      <alignment horizontal="center" vertical="center"/>
    </xf>
    <xf numFmtId="0" fontId="1" fillId="0" borderId="6" xfId="0" applyFont="1" applyBorder="1" applyAlignment="1">
      <alignment horizontal="center"/>
    </xf>
    <xf numFmtId="0" fontId="1" fillId="0" borderId="5"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0" xfId="0" applyAlignment="1">
      <alignment horizontal="center" wrapText="1"/>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0" fillId="0" borderId="0" xfId="0" applyAlignment="1">
      <alignment horizontal="center"/>
    </xf>
    <xf numFmtId="0" fontId="1" fillId="0" borderId="6" xfId="0" applyFont="1" applyBorder="1" applyAlignment="1">
      <alignment horizontal="center" vertical="center"/>
    </xf>
    <xf numFmtId="0" fontId="13" fillId="0" borderId="16" xfId="0" applyFont="1" applyBorder="1" applyAlignment="1">
      <alignment horizontal="center"/>
    </xf>
    <xf numFmtId="0" fontId="1" fillId="0" borderId="16" xfId="0" applyFont="1" applyBorder="1" applyAlignment="1">
      <alignment horizontal="center" vertical="center"/>
    </xf>
    <xf numFmtId="0" fontId="3" fillId="0" borderId="5"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8" borderId="5" xfId="0" applyFont="1" applyFill="1" applyBorder="1" applyAlignment="1">
      <alignment horizontal="center"/>
    </xf>
    <xf numFmtId="0" fontId="3" fillId="8" borderId="8" xfId="0" applyFont="1" applyFill="1" applyBorder="1" applyAlignment="1">
      <alignment horizontal="center"/>
    </xf>
    <xf numFmtId="0" fontId="3" fillId="8" borderId="9" xfId="0" applyFont="1" applyFill="1" applyBorder="1" applyAlignment="1">
      <alignment horizontal="center"/>
    </xf>
    <xf numFmtId="0" fontId="1" fillId="15" borderId="4" xfId="0" applyFont="1" applyFill="1" applyBorder="1" applyAlignment="1">
      <alignment horizontal="center"/>
    </xf>
    <xf numFmtId="0" fontId="1" fillId="15" borderId="3" xfId="0" applyFont="1" applyFill="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center"/>
    </xf>
    <xf numFmtId="0" fontId="1" fillId="15" borderId="1" xfId="0" applyFont="1" applyFill="1" applyBorder="1" applyAlignment="1">
      <alignment horizontal="center"/>
    </xf>
    <xf numFmtId="0" fontId="1" fillId="15" borderId="2" xfId="0" applyFont="1" applyFill="1" applyBorder="1" applyAlignment="1">
      <alignment horizontal="center"/>
    </xf>
    <xf numFmtId="0" fontId="1" fillId="0" borderId="2" xfId="0" applyFont="1" applyBorder="1" applyAlignment="1">
      <alignment horizontal="center"/>
    </xf>
    <xf numFmtId="0" fontId="1" fillId="13" borderId="1" xfId="0" applyFont="1" applyFill="1" applyBorder="1" applyAlignment="1">
      <alignment horizontal="center"/>
    </xf>
    <xf numFmtId="0" fontId="1" fillId="13" borderId="2" xfId="0" applyFont="1" applyFill="1" applyBorder="1" applyAlignment="1">
      <alignment horizontal="center"/>
    </xf>
    <xf numFmtId="0" fontId="1" fillId="13" borderId="4" xfId="0" applyFont="1" applyFill="1" applyBorder="1" applyAlignment="1">
      <alignment horizontal="center"/>
    </xf>
    <xf numFmtId="0" fontId="1" fillId="13" borderId="3" xfId="0" applyFont="1" applyFill="1" applyBorder="1" applyAlignment="1">
      <alignment horizontal="center"/>
    </xf>
    <xf numFmtId="0" fontId="1" fillId="13" borderId="5" xfId="0" applyFont="1" applyFill="1" applyBorder="1" applyAlignment="1">
      <alignment horizontal="center"/>
    </xf>
    <xf numFmtId="0" fontId="1" fillId="13" borderId="8" xfId="0" applyFont="1" applyFill="1" applyBorder="1" applyAlignment="1">
      <alignment horizontal="center"/>
    </xf>
    <xf numFmtId="0" fontId="1" fillId="13" borderId="9" xfId="0" applyFont="1" applyFill="1" applyBorder="1" applyAlignment="1">
      <alignment horizontal="center"/>
    </xf>
    <xf numFmtId="0" fontId="1" fillId="0" borderId="8" xfId="0" applyFont="1" applyBorder="1" applyAlignment="1">
      <alignment horizontal="center" vertical="center"/>
    </xf>
    <xf numFmtId="0" fontId="1" fillId="6" borderId="5" xfId="0" applyFont="1" applyFill="1" applyBorder="1" applyAlignment="1">
      <alignment horizontal="center"/>
    </xf>
    <xf numFmtId="0" fontId="1" fillId="6" borderId="8" xfId="0" applyFont="1" applyFill="1" applyBorder="1" applyAlignment="1">
      <alignment horizontal="center"/>
    </xf>
    <xf numFmtId="0" fontId="1" fillId="6" borderId="9" xfId="0" applyFont="1" applyFill="1" applyBorder="1" applyAlignment="1">
      <alignment horizontal="center"/>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14" xfId="0" applyFont="1" applyFill="1" applyBorder="1" applyAlignment="1">
      <alignment horizontal="center"/>
    </xf>
    <xf numFmtId="0" fontId="1" fillId="4" borderId="5" xfId="0" applyFont="1" applyFill="1" applyBorder="1" applyAlignment="1">
      <alignment horizontal="center"/>
    </xf>
    <xf numFmtId="0" fontId="1" fillId="4" borderId="8" xfId="0" applyFont="1" applyFill="1" applyBorder="1" applyAlignment="1">
      <alignment horizontal="center"/>
    </xf>
    <xf numFmtId="0" fontId="1" fillId="4" borderId="9" xfId="0" applyFont="1" applyFill="1" applyBorder="1" applyAlignment="1">
      <alignment horizontal="center"/>
    </xf>
    <xf numFmtId="0" fontId="1" fillId="8" borderId="5" xfId="0" applyFont="1" applyFill="1" applyBorder="1" applyAlignment="1">
      <alignment horizontal="center"/>
    </xf>
    <xf numFmtId="0" fontId="1" fillId="8" borderId="8" xfId="0" applyFont="1" applyFill="1" applyBorder="1" applyAlignment="1">
      <alignment horizontal="center"/>
    </xf>
    <xf numFmtId="0" fontId="1" fillId="8" borderId="9" xfId="0" applyFont="1" applyFill="1" applyBorder="1" applyAlignment="1">
      <alignment horizontal="center"/>
    </xf>
    <xf numFmtId="0" fontId="1" fillId="0" borderId="16" xfId="0" applyFont="1" applyBorder="1" applyAlignment="1">
      <alignment horizontal="center"/>
    </xf>
    <xf numFmtId="0" fontId="0" fillId="0" borderId="0" xfId="0" applyAlignment="1">
      <alignment horizontal="left"/>
    </xf>
    <xf numFmtId="0" fontId="3" fillId="0" borderId="2" xfId="0" applyFont="1" applyBorder="1" applyAlignment="1">
      <alignment horizontal="center"/>
    </xf>
    <xf numFmtId="0" fontId="1" fillId="7" borderId="5" xfId="0" applyFont="1" applyFill="1" applyBorder="1" applyAlignment="1">
      <alignment horizontal="center"/>
    </xf>
    <xf numFmtId="0" fontId="1" fillId="7" borderId="8" xfId="0" applyFont="1" applyFill="1" applyBorder="1" applyAlignment="1">
      <alignment horizontal="center"/>
    </xf>
    <xf numFmtId="0" fontId="1" fillId="7" borderId="9" xfId="0" applyFont="1" applyFill="1" applyBorder="1" applyAlignment="1">
      <alignment horizontal="center"/>
    </xf>
    <xf numFmtId="0" fontId="1" fillId="0" borderId="0" xfId="0" applyFont="1" applyAlignment="1">
      <alignment horizontal="left"/>
    </xf>
    <xf numFmtId="0" fontId="0" fillId="0" borderId="1" xfId="0" applyBorder="1" applyAlignment="1">
      <alignment horizontal="center"/>
    </xf>
    <xf numFmtId="0" fontId="0" fillId="0" borderId="5" xfId="0" applyBorder="1" applyAlignment="1">
      <alignment horizontal="center"/>
    </xf>
    <xf numFmtId="0" fontId="0" fillId="0" borderId="0" xfId="0"/>
    <xf numFmtId="0" fontId="5" fillId="0" borderId="0" xfId="0" applyFont="1"/>
    <xf numFmtId="0" fontId="1" fillId="2" borderId="2" xfId="0" applyFont="1" applyFill="1" applyBorder="1" applyAlignment="1">
      <alignment horizontal="center"/>
    </xf>
    <xf numFmtId="0" fontId="0" fillId="2" borderId="1" xfId="0" applyFill="1" applyBorder="1" applyAlignment="1">
      <alignment horizontal="center"/>
    </xf>
    <xf numFmtId="0" fontId="1" fillId="11" borderId="5" xfId="0" applyFont="1" applyFill="1" applyBorder="1" applyAlignment="1">
      <alignment horizontal="center" vertical="center"/>
    </xf>
    <xf numFmtId="0" fontId="1" fillId="11" borderId="8" xfId="0" applyFont="1" applyFill="1" applyBorder="1" applyAlignment="1">
      <alignment horizontal="center" vertical="center"/>
    </xf>
    <xf numFmtId="0" fontId="1" fillId="11" borderId="9" xfId="0" applyFont="1" applyFill="1" applyBorder="1" applyAlignment="1">
      <alignment horizontal="center" vertical="center"/>
    </xf>
    <xf numFmtId="0" fontId="1" fillId="13" borderId="5" xfId="0" applyFont="1" applyFill="1" applyBorder="1" applyAlignment="1">
      <alignment horizontal="center" vertical="center"/>
    </xf>
    <xf numFmtId="0" fontId="1" fillId="13" borderId="8" xfId="0" applyFont="1" applyFill="1" applyBorder="1" applyAlignment="1">
      <alignment horizontal="center" vertical="center"/>
    </xf>
    <xf numFmtId="0" fontId="1" fillId="13" borderId="9" xfId="0" applyFont="1" applyFill="1" applyBorder="1" applyAlignment="1">
      <alignment horizontal="center" vertical="center"/>
    </xf>
    <xf numFmtId="0" fontId="1" fillId="10" borderId="5" xfId="0" applyFont="1" applyFill="1" applyBorder="1" applyAlignment="1">
      <alignment horizontal="center" vertical="center"/>
    </xf>
    <xf numFmtId="0" fontId="1" fillId="10" borderId="8" xfId="0" applyFont="1" applyFill="1" applyBorder="1" applyAlignment="1">
      <alignment horizontal="center" vertical="center"/>
    </xf>
    <xf numFmtId="0" fontId="1" fillId="10" borderId="9" xfId="0" applyFont="1" applyFill="1" applyBorder="1" applyAlignment="1">
      <alignment horizontal="center" vertical="center"/>
    </xf>
    <xf numFmtId="0" fontId="0" fillId="10" borderId="8" xfId="0" applyFill="1" applyBorder="1" applyAlignment="1">
      <alignment horizontal="center" vertical="center"/>
    </xf>
    <xf numFmtId="0" fontId="0" fillId="10" borderId="9" xfId="0" applyFill="1" applyBorder="1" applyAlignment="1">
      <alignment horizontal="center" vertical="center"/>
    </xf>
    <xf numFmtId="0" fontId="1" fillId="15" borderId="5" xfId="0" applyFont="1" applyFill="1" applyBorder="1" applyAlignment="1">
      <alignment horizontal="center" vertical="center"/>
    </xf>
    <xf numFmtId="0" fontId="1" fillId="15" borderId="8" xfId="0" applyFont="1" applyFill="1" applyBorder="1" applyAlignment="1">
      <alignment horizontal="center" vertical="center"/>
    </xf>
    <xf numFmtId="0" fontId="1" fillId="15" borderId="9"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0" fillId="15" borderId="1" xfId="0" applyFill="1" applyBorder="1" applyAlignment="1">
      <alignment horizontal="center"/>
    </xf>
    <xf numFmtId="0" fontId="1" fillId="10" borderId="2" xfId="0" applyFont="1" applyFill="1" applyBorder="1" applyAlignment="1">
      <alignment horizontal="center"/>
    </xf>
    <xf numFmtId="0" fontId="0" fillId="11" borderId="1" xfId="0" applyFill="1" applyBorder="1" applyAlignment="1">
      <alignment horizontal="center"/>
    </xf>
    <xf numFmtId="0" fontId="0" fillId="14" borderId="1" xfId="0" applyFill="1" applyBorder="1" applyAlignment="1">
      <alignment horizontal="center"/>
    </xf>
  </cellXfs>
  <cellStyles count="5">
    <cellStyle name="Normal" xfId="0" builtinId="0"/>
    <cellStyle name="Normal 2" xfId="2" xr:uid="{96FFB763-919A-4DA4-85DB-8AE09BCDBF42}"/>
    <cellStyle name="Normal 2 2" xfId="3" xr:uid="{5F6C0782-3273-4D5B-AAB3-0E0DFAE5DD3A}"/>
    <cellStyle name="Percent" xfId="1" builtinId="5"/>
    <cellStyle name="Percent 2" xfId="4" xr:uid="{E6C66681-13E9-4FC4-BC3B-4BE5CD273355}"/>
  </cellStyles>
  <dxfs count="24">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0" formatCode="General"/>
      <alignment textRotation="0" wrapText="0" indent="0" justifyLastLine="0" shrinkToFit="0" readingOrder="0"/>
    </dxf>
    <dxf>
      <font>
        <b val="0"/>
        <i val="0"/>
        <strike val="0"/>
        <condense val="0"/>
        <extend val="0"/>
        <outline val="0"/>
        <shadow val="0"/>
        <u val="none"/>
        <vertAlign val="baseline"/>
        <sz val="10"/>
        <color rgb="FF000000"/>
        <name val="MS Shell Dlg 2"/>
        <scheme val="none"/>
      </font>
      <fill>
        <patternFill patternType="solid">
          <fgColor indexed="64"/>
          <bgColor rgb="FFFFFFFF"/>
        </patternFill>
      </fill>
      <alignment horizontal="center" vertical="center" textRotation="0" wrapText="0" indent="0" justifyLastLine="0" shrinkToFit="0" readingOrder="0"/>
      <border diagonalUp="0" diagonalDown="0" outline="0">
        <left/>
        <right/>
        <top style="thin">
          <color rgb="FF000000"/>
        </top>
        <bottom style="thin">
          <color rgb="FF000000"/>
        </bottom>
      </border>
    </dxf>
    <dxf>
      <font>
        <b val="0"/>
        <i val="0"/>
        <strike val="0"/>
        <condense val="0"/>
        <extend val="0"/>
        <outline val="0"/>
        <shadow val="0"/>
        <u val="none"/>
        <vertAlign val="baseline"/>
        <sz val="10"/>
        <color rgb="FF000000"/>
        <name val="MS Shell Dlg 2"/>
        <scheme val="none"/>
      </font>
      <fill>
        <patternFill patternType="solid">
          <fgColor indexed="64"/>
          <bgColor rgb="FFFFFFFF"/>
        </patternFill>
      </fill>
      <alignment horizontal="left" vertical="center" textRotation="0" wrapText="0" indent="0" justifyLastLine="0" shrinkToFit="0" readingOrder="0"/>
      <border diagonalUp="0" diagonalDown="0">
        <left/>
        <right/>
        <top style="thin">
          <color rgb="FF000000"/>
        </top>
        <bottom style="thin">
          <color rgb="FF000000"/>
        </bottom>
        <vertical/>
        <horizontal/>
      </border>
    </dxf>
    <dxf>
      <font>
        <b val="0"/>
        <i val="0"/>
        <strike val="0"/>
        <condense val="0"/>
        <extend val="0"/>
        <outline val="0"/>
        <shadow val="0"/>
        <u val="none"/>
        <vertAlign val="baseline"/>
        <sz val="10"/>
        <color rgb="FF000000"/>
        <name val="MS Shell Dlg 2"/>
        <scheme val="none"/>
      </font>
      <fill>
        <patternFill patternType="solid">
          <fgColor indexed="64"/>
          <bgColor rgb="FFFFFFFF"/>
        </patternFill>
      </fill>
      <alignment horizontal="left" vertical="center" textRotation="0" wrapText="0"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rgb="FF000000"/>
        <name val="MS Shell Dlg 2"/>
        <scheme val="none"/>
      </font>
      <fill>
        <patternFill patternType="solid">
          <fgColor indexed="64"/>
          <bgColor rgb="FFFFFFFF"/>
        </patternFill>
      </fill>
      <alignment horizontal="left"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MS Shell Dlg 2"/>
        <scheme val="none"/>
      </font>
      <fill>
        <patternFill patternType="solid">
          <fgColor indexed="64"/>
          <bgColor rgb="FFFFFFFF"/>
        </patternFill>
      </fill>
      <alignment horizontal="left"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MS Shell Dlg 2"/>
        <scheme val="none"/>
      </font>
      <fill>
        <patternFill patternType="solid">
          <fgColor indexed="64"/>
          <bgColor rgb="FFFFFFFF"/>
        </patternFill>
      </fill>
      <alignment horizontal="left" vertical="center" textRotation="0" wrapText="0" indent="0" justifyLastLine="0" shrinkToFit="0" readingOrder="0"/>
      <border diagonalUp="0" diagonalDown="0" outline="0">
        <left/>
        <right style="thin">
          <color rgb="FF000000"/>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962"/>
      <color rgb="FFF04E30"/>
      <color rgb="FF8A0000"/>
      <color rgb="FFECEB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BAU -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col"/>
        <c:grouping val="stacked"/>
        <c:varyColors val="0"/>
        <c:ser>
          <c:idx val="0"/>
          <c:order val="0"/>
          <c:tx>
            <c:strRef>
              <c:f>'Gas demand'!$A$7</c:f>
              <c:strCache>
                <c:ptCount val="1"/>
                <c:pt idx="0">
                  <c:v>Natural gas</c:v>
                </c:pt>
              </c:strCache>
            </c:strRef>
          </c:tx>
          <c:spPr>
            <a:solidFill>
              <a:schemeClr val="accent1"/>
            </a:solidFill>
            <a:ln>
              <a:noFill/>
            </a:ln>
            <a:effectLst/>
          </c:spPr>
          <c:invertIfNegative val="0"/>
          <c:cat>
            <c:multiLvlStrRef>
              <c:f>'Gas demand'!$B$5:$M$6</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'Gas demand'!$B$7:$M$7</c:f>
              <c:numCache>
                <c:formatCode>0.00</c:formatCode>
                <c:ptCount val="12"/>
                <c:pt idx="0">
                  <c:v>4.1339999999999995</c:v>
                </c:pt>
                <c:pt idx="1">
                  <c:v>9.1839999999999993</c:v>
                </c:pt>
                <c:pt idx="2">
                  <c:v>19.008000000000003</c:v>
                </c:pt>
                <c:pt idx="3">
                  <c:v>17.308</c:v>
                </c:pt>
                <c:pt idx="4">
                  <c:v>3.3044441111111111</c:v>
                </c:pt>
                <c:pt idx="5">
                  <c:v>7.2955555555555556</c:v>
                </c:pt>
                <c:pt idx="6">
                  <c:v>15.626888888888885</c:v>
                </c:pt>
                <c:pt idx="7">
                  <c:v>10.327555555555561</c:v>
                </c:pt>
                <c:pt idx="8">
                  <c:v>2.9328892222222223</c:v>
                </c:pt>
                <c:pt idx="9">
                  <c:v>4.7471111111111117</c:v>
                </c:pt>
                <c:pt idx="10">
                  <c:v>12.623777777777782</c:v>
                </c:pt>
                <c:pt idx="11">
                  <c:v>7.2246111111111091</c:v>
                </c:pt>
              </c:numCache>
            </c:numRef>
          </c:val>
          <c:extLst>
            <c:ext xmlns:c16="http://schemas.microsoft.com/office/drawing/2014/chart" uri="{C3380CC4-5D6E-409C-BE32-E72D297353CC}">
              <c16:uniqueId val="{00000000-48B3-40C3-9D18-C18EBC045C4F}"/>
            </c:ext>
          </c:extLst>
        </c:ser>
        <c:ser>
          <c:idx val="1"/>
          <c:order val="1"/>
          <c:tx>
            <c:strRef>
              <c:f>'Gas demand'!$A$8</c:f>
              <c:strCache>
                <c:ptCount val="1"/>
                <c:pt idx="0">
                  <c:v>Biomethane for blending</c:v>
                </c:pt>
              </c:strCache>
            </c:strRef>
          </c:tx>
          <c:spPr>
            <a:solidFill>
              <a:schemeClr val="accent2"/>
            </a:solidFill>
            <a:ln>
              <a:noFill/>
            </a:ln>
            <a:effectLst/>
          </c:spPr>
          <c:invertIfNegative val="0"/>
          <c:cat>
            <c:multiLvlStrRef>
              <c:f>'Gas demand'!$B$5:$M$6</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'Gas demand'!$B$8:$M$8</c:f>
              <c:numCache>
                <c:formatCode>0.00</c:formatCode>
                <c:ptCount val="12"/>
                <c:pt idx="0">
                  <c:v>0.18600000000000003</c:v>
                </c:pt>
                <c:pt idx="1">
                  <c:v>0.25</c:v>
                </c:pt>
                <c:pt idx="2">
                  <c:v>1.0029999999999999</c:v>
                </c:pt>
                <c:pt idx="3">
                  <c:v>2.9764999999999997</c:v>
                </c:pt>
                <c:pt idx="4">
                  <c:v>0.39266699999999999</c:v>
                </c:pt>
                <c:pt idx="5">
                  <c:v>0.3888888888888889</c:v>
                </c:pt>
                <c:pt idx="6">
                  <c:v>2.1174444444444442</c:v>
                </c:pt>
                <c:pt idx="7">
                  <c:v>4.63011111111111</c:v>
                </c:pt>
                <c:pt idx="8">
                  <c:v>0.599333</c:v>
                </c:pt>
                <c:pt idx="9">
                  <c:v>0.52777777777777779</c:v>
                </c:pt>
                <c:pt idx="10">
                  <c:v>3.2318888888888884</c:v>
                </c:pt>
                <c:pt idx="11">
                  <c:v>6.2837222222222202</c:v>
                </c:pt>
              </c:numCache>
            </c:numRef>
          </c:val>
          <c:extLst>
            <c:ext xmlns:c16="http://schemas.microsoft.com/office/drawing/2014/chart" uri="{C3380CC4-5D6E-409C-BE32-E72D297353CC}">
              <c16:uniqueId val="{00000001-48B3-40C3-9D18-C18EBC045C4F}"/>
            </c:ext>
          </c:extLst>
        </c:ser>
        <c:ser>
          <c:idx val="2"/>
          <c:order val="2"/>
          <c:tx>
            <c:strRef>
              <c:f>'Gas demand'!$A$9</c:f>
              <c:strCache>
                <c:ptCount val="1"/>
                <c:pt idx="0">
                  <c:v>Hydrogen for blending</c:v>
                </c:pt>
              </c:strCache>
            </c:strRef>
          </c:tx>
          <c:spPr>
            <a:solidFill>
              <a:schemeClr val="accent3"/>
            </a:solidFill>
            <a:ln>
              <a:noFill/>
            </a:ln>
            <a:effectLst/>
          </c:spPr>
          <c:invertIfNegative val="0"/>
          <c:cat>
            <c:multiLvlStrRef>
              <c:f>'Gas demand'!$B$5:$M$6</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'Gas demand'!$B$9:$M$9</c:f>
              <c:numCache>
                <c:formatCode>0.00</c:formatCode>
                <c:ptCount val="12"/>
                <c:pt idx="0">
                  <c:v>6.4000000000000001E-2</c:v>
                </c:pt>
                <c:pt idx="1">
                  <c:v>0.14000000000000001</c:v>
                </c:pt>
                <c:pt idx="2">
                  <c:v>0.29499999999999998</c:v>
                </c:pt>
                <c:pt idx="3">
                  <c:v>0.3</c:v>
                </c:pt>
                <c:pt idx="4">
                  <c:v>5.5E-2</c:v>
                </c:pt>
                <c:pt idx="5">
                  <c:v>0.114</c:v>
                </c:pt>
                <c:pt idx="6">
                  <c:v>0.26</c:v>
                </c:pt>
                <c:pt idx="7">
                  <c:v>0.22</c:v>
                </c:pt>
                <c:pt idx="8">
                  <c:v>5.1999999999999998E-2</c:v>
                </c:pt>
                <c:pt idx="9">
                  <c:v>7.8E-2</c:v>
                </c:pt>
                <c:pt idx="10">
                  <c:v>0.23499999999999999</c:v>
                </c:pt>
                <c:pt idx="11">
                  <c:v>0.2</c:v>
                </c:pt>
              </c:numCache>
            </c:numRef>
          </c:val>
          <c:extLst>
            <c:ext xmlns:c16="http://schemas.microsoft.com/office/drawing/2014/chart" uri="{C3380CC4-5D6E-409C-BE32-E72D297353CC}">
              <c16:uniqueId val="{00000002-48B3-40C3-9D18-C18EBC045C4F}"/>
            </c:ext>
          </c:extLst>
        </c:ser>
        <c:ser>
          <c:idx val="3"/>
          <c:order val="3"/>
          <c:tx>
            <c:strRef>
              <c:f>'Gas demand'!$A$10</c:f>
              <c:strCache>
                <c:ptCount val="1"/>
                <c:pt idx="0">
                  <c:v>SNG for blending</c:v>
                </c:pt>
              </c:strCache>
            </c:strRef>
          </c:tx>
          <c:spPr>
            <a:solidFill>
              <a:schemeClr val="accent4"/>
            </a:solidFill>
            <a:ln>
              <a:noFill/>
            </a:ln>
            <a:effectLst/>
          </c:spPr>
          <c:invertIfNegative val="0"/>
          <c:cat>
            <c:multiLvlStrRef>
              <c:f>'Gas demand'!$B$5:$M$6</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'Gas demand'!$B$10:$M$10</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48B3-40C3-9D18-C18EBC045C4F}"/>
            </c:ext>
          </c:extLst>
        </c:ser>
        <c:ser>
          <c:idx val="4"/>
          <c:order val="4"/>
          <c:tx>
            <c:strRef>
              <c:f>'Gas demand'!$A$11</c:f>
              <c:strCache>
                <c:ptCount val="1"/>
                <c:pt idx="0">
                  <c:v>Pure Biomethane </c:v>
                </c:pt>
              </c:strCache>
            </c:strRef>
          </c:tx>
          <c:spPr>
            <a:solidFill>
              <a:schemeClr val="accent5"/>
            </a:solidFill>
            <a:ln>
              <a:noFill/>
            </a:ln>
            <a:effectLst/>
          </c:spPr>
          <c:invertIfNegative val="0"/>
          <c:cat>
            <c:multiLvlStrRef>
              <c:f>'Gas demand'!$B$5:$M$6</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'Gas demand'!$B$11:$M$11</c:f>
              <c:numCache>
                <c:formatCode>0.00</c:formatCode>
                <c:ptCount val="12"/>
                <c:pt idx="0">
                  <c:v>0.154</c:v>
                </c:pt>
                <c:pt idx="1">
                  <c:v>0</c:v>
                </c:pt>
                <c:pt idx="2">
                  <c:v>0</c:v>
                </c:pt>
                <c:pt idx="3">
                  <c:v>0.156</c:v>
                </c:pt>
                <c:pt idx="4">
                  <c:v>0.154</c:v>
                </c:pt>
                <c:pt idx="5">
                  <c:v>0</c:v>
                </c:pt>
                <c:pt idx="6">
                  <c:v>0</c:v>
                </c:pt>
                <c:pt idx="7">
                  <c:v>0.156</c:v>
                </c:pt>
                <c:pt idx="8">
                  <c:v>0.154</c:v>
                </c:pt>
                <c:pt idx="9">
                  <c:v>0</c:v>
                </c:pt>
                <c:pt idx="10">
                  <c:v>0</c:v>
                </c:pt>
                <c:pt idx="11">
                  <c:v>0.156</c:v>
                </c:pt>
              </c:numCache>
            </c:numRef>
          </c:val>
          <c:extLst>
            <c:ext xmlns:c16="http://schemas.microsoft.com/office/drawing/2014/chart" uri="{C3380CC4-5D6E-409C-BE32-E72D297353CC}">
              <c16:uniqueId val="{00000004-48B3-40C3-9D18-C18EBC045C4F}"/>
            </c:ext>
          </c:extLst>
        </c:ser>
        <c:ser>
          <c:idx val="5"/>
          <c:order val="5"/>
          <c:tx>
            <c:strRef>
              <c:f>'Gas demand'!$A$12</c:f>
              <c:strCache>
                <c:ptCount val="1"/>
                <c:pt idx="0">
                  <c:v>Pure Green H2</c:v>
                </c:pt>
              </c:strCache>
            </c:strRef>
          </c:tx>
          <c:spPr>
            <a:solidFill>
              <a:schemeClr val="accent6"/>
            </a:solidFill>
            <a:ln>
              <a:noFill/>
            </a:ln>
            <a:effectLst/>
          </c:spPr>
          <c:invertIfNegative val="0"/>
          <c:cat>
            <c:multiLvlStrRef>
              <c:f>'Gas demand'!$B$5:$M$6</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'Gas demand'!$B$12:$M$12</c:f>
              <c:numCache>
                <c:formatCode>0.00</c:formatCode>
                <c:ptCount val="12"/>
                <c:pt idx="0">
                  <c:v>1.2999999999999999E-2</c:v>
                </c:pt>
                <c:pt idx="1">
                  <c:v>4.1000000000000002E-2</c:v>
                </c:pt>
                <c:pt idx="2">
                  <c:v>2.4259999999999997</c:v>
                </c:pt>
                <c:pt idx="3">
                  <c:v>1.3220000000000001</c:v>
                </c:pt>
                <c:pt idx="4">
                  <c:v>4.1888888888888885E-2</c:v>
                </c:pt>
                <c:pt idx="5">
                  <c:v>8.6555555555555552E-2</c:v>
                </c:pt>
                <c:pt idx="6">
                  <c:v>5.1166666666666698</c:v>
                </c:pt>
                <c:pt idx="7">
                  <c:v>2.7903333333333298</c:v>
                </c:pt>
                <c:pt idx="8">
                  <c:v>7.0777777777777773E-2</c:v>
                </c:pt>
                <c:pt idx="9">
                  <c:v>0.13211111111111112</c:v>
                </c:pt>
                <c:pt idx="10">
                  <c:v>7.8133333333333299</c:v>
                </c:pt>
                <c:pt idx="11">
                  <c:v>4.2596666666666705</c:v>
                </c:pt>
              </c:numCache>
            </c:numRef>
          </c:val>
          <c:extLst>
            <c:ext xmlns:c16="http://schemas.microsoft.com/office/drawing/2014/chart" uri="{C3380CC4-5D6E-409C-BE32-E72D297353CC}">
              <c16:uniqueId val="{00000005-48B3-40C3-9D18-C18EBC045C4F}"/>
            </c:ext>
          </c:extLst>
        </c:ser>
        <c:dLbls>
          <c:showLegendKey val="0"/>
          <c:showVal val="0"/>
          <c:showCatName val="0"/>
          <c:showSerName val="0"/>
          <c:showPercent val="0"/>
          <c:showBubbleSize val="0"/>
        </c:dLbls>
        <c:gapWidth val="150"/>
        <c:overlap val="100"/>
        <c:axId val="1244452879"/>
        <c:axId val="1244462031"/>
      </c:barChart>
      <c:catAx>
        <c:axId val="1244452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244462031"/>
        <c:crosses val="autoZero"/>
        <c:auto val="1"/>
        <c:lblAlgn val="ctr"/>
        <c:lblOffset val="100"/>
        <c:noMultiLvlLbl val="0"/>
      </c:catAx>
      <c:valAx>
        <c:axId val="124446203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2444528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C.M - LNG Terminal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col"/>
        <c:grouping val="stacked"/>
        <c:varyColors val="0"/>
        <c:ser>
          <c:idx val="0"/>
          <c:order val="0"/>
          <c:tx>
            <c:strRef>
              <c:f>'Installed Capacities'!$A$58</c:f>
              <c:strCache>
                <c:ptCount val="1"/>
                <c:pt idx="0">
                  <c:v>LNG Terminal</c:v>
                </c:pt>
              </c:strCache>
            </c:strRef>
          </c:tx>
          <c:spPr>
            <a:solidFill>
              <a:schemeClr val="accent1"/>
            </a:solidFill>
            <a:ln>
              <a:noFill/>
            </a:ln>
            <a:effectLst/>
          </c:spPr>
          <c:invertIfNegative val="0"/>
          <c:cat>
            <c:multiLvlStrRef>
              <c:f>'Installed Capacities'!$B$56:$M$57</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Capacities'!$B$58:$M$58</c:f>
              <c:numCache>
                <c:formatCode>General</c:formatCode>
                <c:ptCount val="12"/>
                <c:pt idx="1">
                  <c:v>7450.9375</c:v>
                </c:pt>
                <c:pt idx="2">
                  <c:v>4505.7291666666697</c:v>
                </c:pt>
                <c:pt idx="3">
                  <c:v>6209.1041666666697</c:v>
                </c:pt>
                <c:pt idx="5">
                  <c:v>7450.9375</c:v>
                </c:pt>
                <c:pt idx="6">
                  <c:v>4505.7291666666697</c:v>
                </c:pt>
                <c:pt idx="7">
                  <c:v>200</c:v>
                </c:pt>
                <c:pt idx="9">
                  <c:v>7450.9375</c:v>
                </c:pt>
                <c:pt idx="11">
                  <c:v>200</c:v>
                </c:pt>
              </c:numCache>
            </c:numRef>
          </c:val>
          <c:extLst>
            <c:ext xmlns:c16="http://schemas.microsoft.com/office/drawing/2014/chart" uri="{C3380CC4-5D6E-409C-BE32-E72D297353CC}">
              <c16:uniqueId val="{00000001-85C3-49F5-AC4E-76B24C8DEBA3}"/>
            </c:ext>
          </c:extLst>
        </c:ser>
        <c:dLbls>
          <c:showLegendKey val="0"/>
          <c:showVal val="0"/>
          <c:showCatName val="0"/>
          <c:showSerName val="0"/>
          <c:showPercent val="0"/>
          <c:showBubbleSize val="0"/>
        </c:dLbls>
        <c:gapWidth val="150"/>
        <c:overlap val="100"/>
        <c:axId val="532240983"/>
        <c:axId val="1015095303"/>
      </c:barChart>
      <c:catAx>
        <c:axId val="5322409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015095303"/>
        <c:crosses val="autoZero"/>
        <c:auto val="1"/>
        <c:lblAlgn val="ctr"/>
        <c:lblOffset val="100"/>
        <c:noMultiLvlLbl val="0"/>
      </c:catAx>
      <c:valAx>
        <c:axId val="10150953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5322409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col"/>
        <c:grouping val="clustered"/>
        <c:varyColors val="0"/>
        <c:ser>
          <c:idx val="0"/>
          <c:order val="0"/>
          <c:tx>
            <c:strRef>
              <c:f>'Installed Capacities'!$AD$6</c:f>
              <c:strCache>
                <c:ptCount val="1"/>
                <c:pt idx="0">
                  <c:v>Estonia</c:v>
                </c:pt>
              </c:strCache>
            </c:strRef>
          </c:tx>
          <c:spPr>
            <a:solidFill>
              <a:schemeClr val="accent1"/>
            </a:solidFill>
            <a:ln>
              <a:noFill/>
            </a:ln>
            <a:effectLst/>
          </c:spPr>
          <c:invertIfNegative val="0"/>
          <c:cat>
            <c:multiLvlStrRef>
              <c:f>'Installed Capacities'!$AE$4:$AL$5</c:f>
              <c:multiLvlStrCache>
                <c:ptCount val="8"/>
                <c:lvl>
                  <c:pt idx="0">
                    <c:v>BAU</c:v>
                  </c:pt>
                  <c:pt idx="1">
                    <c:v>REN-Methane</c:v>
                  </c:pt>
                  <c:pt idx="2">
                    <c:v>REN-Hydrogen </c:v>
                  </c:pt>
                  <c:pt idx="3">
                    <c:v>Cost minimal</c:v>
                  </c:pt>
                  <c:pt idx="4">
                    <c:v>BAU</c:v>
                  </c:pt>
                  <c:pt idx="5">
                    <c:v>REN-Methane</c:v>
                  </c:pt>
                  <c:pt idx="6">
                    <c:v>REN-Hydrogen </c:v>
                  </c:pt>
                  <c:pt idx="7">
                    <c:v>Cost minimal</c:v>
                  </c:pt>
                </c:lvl>
                <c:lvl>
                  <c:pt idx="0">
                    <c:v>2030</c:v>
                  </c:pt>
                  <c:pt idx="4">
                    <c:v>2050</c:v>
                  </c:pt>
                </c:lvl>
              </c:multiLvlStrCache>
            </c:multiLvlStrRef>
          </c:cat>
          <c:val>
            <c:numRef>
              <c:f>'Installed Capacities'!$AE$6:$AK$6</c:f>
              <c:numCache>
                <c:formatCode>General</c:formatCode>
                <c:ptCount val="7"/>
                <c:pt idx="0">
                  <c:v>677.84</c:v>
                </c:pt>
                <c:pt idx="1">
                  <c:v>561</c:v>
                </c:pt>
                <c:pt idx="2">
                  <c:v>576.12587004506895</c:v>
                </c:pt>
                <c:pt idx="3">
                  <c:v>0</c:v>
                </c:pt>
                <c:pt idx="4">
                  <c:v>677.84</c:v>
                </c:pt>
                <c:pt idx="5">
                  <c:v>561</c:v>
                </c:pt>
                <c:pt idx="6">
                  <c:v>576.12587004506895</c:v>
                </c:pt>
              </c:numCache>
            </c:numRef>
          </c:val>
          <c:extLst>
            <c:ext xmlns:c16="http://schemas.microsoft.com/office/drawing/2014/chart" uri="{C3380CC4-5D6E-409C-BE32-E72D297353CC}">
              <c16:uniqueId val="{00000000-EC60-4E05-893B-26233B2DAD02}"/>
            </c:ext>
          </c:extLst>
        </c:ser>
        <c:dLbls>
          <c:showLegendKey val="0"/>
          <c:showVal val="0"/>
          <c:showCatName val="0"/>
          <c:showSerName val="0"/>
          <c:showPercent val="0"/>
          <c:showBubbleSize val="0"/>
        </c:dLbls>
        <c:gapWidth val="219"/>
        <c:overlap val="-27"/>
        <c:axId val="1293208703"/>
        <c:axId val="1293224095"/>
      </c:barChart>
      <c:catAx>
        <c:axId val="1293208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293224095"/>
        <c:crosses val="autoZero"/>
        <c:auto val="1"/>
        <c:lblAlgn val="ctr"/>
        <c:lblOffset val="100"/>
        <c:noMultiLvlLbl val="0"/>
      </c:catAx>
      <c:valAx>
        <c:axId val="12932240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2932087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col"/>
        <c:grouping val="clustered"/>
        <c:varyColors val="0"/>
        <c:ser>
          <c:idx val="0"/>
          <c:order val="0"/>
          <c:tx>
            <c:strRef>
              <c:f>'Installed Capacities'!$AD$7</c:f>
              <c:strCache>
                <c:ptCount val="1"/>
                <c:pt idx="0">
                  <c:v>Latvia</c:v>
                </c:pt>
              </c:strCache>
            </c:strRef>
          </c:tx>
          <c:spPr>
            <a:solidFill>
              <a:schemeClr val="accent1"/>
            </a:solidFill>
            <a:ln>
              <a:noFill/>
            </a:ln>
            <a:effectLst/>
          </c:spPr>
          <c:invertIfNegative val="0"/>
          <c:cat>
            <c:multiLvlStrRef>
              <c:f>'Installed Capacities'!$AE$4:$AL$5</c:f>
              <c:multiLvlStrCache>
                <c:ptCount val="8"/>
                <c:lvl>
                  <c:pt idx="0">
                    <c:v>BAU</c:v>
                  </c:pt>
                  <c:pt idx="1">
                    <c:v>REN-Methane</c:v>
                  </c:pt>
                  <c:pt idx="2">
                    <c:v>REN-Hydrogen </c:v>
                  </c:pt>
                  <c:pt idx="3">
                    <c:v>Cost minimal</c:v>
                  </c:pt>
                  <c:pt idx="4">
                    <c:v>BAU</c:v>
                  </c:pt>
                  <c:pt idx="5">
                    <c:v>REN-Methane</c:v>
                  </c:pt>
                  <c:pt idx="6">
                    <c:v>REN-Hydrogen </c:v>
                  </c:pt>
                  <c:pt idx="7">
                    <c:v>Cost minimal</c:v>
                  </c:pt>
                </c:lvl>
                <c:lvl>
                  <c:pt idx="0">
                    <c:v>2030</c:v>
                  </c:pt>
                  <c:pt idx="4">
                    <c:v>2050</c:v>
                  </c:pt>
                </c:lvl>
              </c:multiLvlStrCache>
            </c:multiLvlStrRef>
          </c:cat>
          <c:val>
            <c:numRef>
              <c:f>'Installed Capacities'!$AE$7:$AK$7</c:f>
              <c:numCache>
                <c:formatCode>General</c:formatCode>
                <c:ptCount val="7"/>
                <c:pt idx="0">
                  <c:v>7451</c:v>
                </c:pt>
                <c:pt idx="1">
                  <c:v>7451</c:v>
                </c:pt>
                <c:pt idx="2">
                  <c:v>7451</c:v>
                </c:pt>
                <c:pt idx="3">
                  <c:v>7450.9375</c:v>
                </c:pt>
                <c:pt idx="4">
                  <c:v>7451</c:v>
                </c:pt>
                <c:pt idx="5">
                  <c:v>7451</c:v>
                </c:pt>
                <c:pt idx="6">
                  <c:v>7451</c:v>
                </c:pt>
              </c:numCache>
            </c:numRef>
          </c:val>
          <c:extLst>
            <c:ext xmlns:c16="http://schemas.microsoft.com/office/drawing/2014/chart" uri="{C3380CC4-5D6E-409C-BE32-E72D297353CC}">
              <c16:uniqueId val="{00000000-E895-4526-A566-DE19B045AF8A}"/>
            </c:ext>
          </c:extLst>
        </c:ser>
        <c:dLbls>
          <c:showLegendKey val="0"/>
          <c:showVal val="0"/>
          <c:showCatName val="0"/>
          <c:showSerName val="0"/>
          <c:showPercent val="0"/>
          <c:showBubbleSize val="0"/>
        </c:dLbls>
        <c:gapWidth val="219"/>
        <c:axId val="879831455"/>
        <c:axId val="879826879"/>
      </c:barChart>
      <c:catAx>
        <c:axId val="879831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879826879"/>
        <c:crosses val="autoZero"/>
        <c:auto val="1"/>
        <c:lblAlgn val="ctr"/>
        <c:lblOffset val="100"/>
        <c:noMultiLvlLbl val="0"/>
      </c:catAx>
      <c:valAx>
        <c:axId val="8798268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87983145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col"/>
        <c:grouping val="clustered"/>
        <c:varyColors val="0"/>
        <c:ser>
          <c:idx val="0"/>
          <c:order val="0"/>
          <c:tx>
            <c:strRef>
              <c:f>'Installed Capacities'!$AD$8</c:f>
              <c:strCache>
                <c:ptCount val="1"/>
                <c:pt idx="0">
                  <c:v>Lithuania</c:v>
                </c:pt>
              </c:strCache>
            </c:strRef>
          </c:tx>
          <c:spPr>
            <a:solidFill>
              <a:schemeClr val="accent1"/>
            </a:solidFill>
            <a:ln>
              <a:noFill/>
            </a:ln>
            <a:effectLst/>
          </c:spPr>
          <c:invertIfNegative val="0"/>
          <c:cat>
            <c:multiLvlStrRef>
              <c:f>'Installed Capacities'!$AE$4:$AL$5</c:f>
              <c:multiLvlStrCache>
                <c:ptCount val="8"/>
                <c:lvl>
                  <c:pt idx="0">
                    <c:v>BAU</c:v>
                  </c:pt>
                  <c:pt idx="1">
                    <c:v>REN-Methane</c:v>
                  </c:pt>
                  <c:pt idx="2">
                    <c:v>REN-Hydrogen </c:v>
                  </c:pt>
                  <c:pt idx="3">
                    <c:v>Cost minimal</c:v>
                  </c:pt>
                  <c:pt idx="4">
                    <c:v>BAU</c:v>
                  </c:pt>
                  <c:pt idx="5">
                    <c:v>REN-Methane</c:v>
                  </c:pt>
                  <c:pt idx="6">
                    <c:v>REN-Hydrogen </c:v>
                  </c:pt>
                  <c:pt idx="7">
                    <c:v>Cost minimal</c:v>
                  </c:pt>
                </c:lvl>
                <c:lvl>
                  <c:pt idx="0">
                    <c:v>2030</c:v>
                  </c:pt>
                  <c:pt idx="4">
                    <c:v>2050</c:v>
                  </c:pt>
                </c:lvl>
              </c:multiLvlStrCache>
            </c:multiLvlStrRef>
          </c:cat>
          <c:val>
            <c:numRef>
              <c:f>'Installed Capacities'!$AE$8:$AK$8</c:f>
              <c:numCache>
                <c:formatCode>General</c:formatCode>
                <c:ptCount val="7"/>
                <c:pt idx="0">
                  <c:v>4505.7299999999996</c:v>
                </c:pt>
                <c:pt idx="1">
                  <c:v>4505.7291666666697</c:v>
                </c:pt>
                <c:pt idx="2">
                  <c:v>4505.7291666666697</c:v>
                </c:pt>
                <c:pt idx="3">
                  <c:v>4505.7291666666697</c:v>
                </c:pt>
                <c:pt idx="4">
                  <c:v>2396.38</c:v>
                </c:pt>
                <c:pt idx="5">
                  <c:v>400</c:v>
                </c:pt>
                <c:pt idx="6">
                  <c:v>43.159639062754003</c:v>
                </c:pt>
              </c:numCache>
            </c:numRef>
          </c:val>
          <c:extLst>
            <c:ext xmlns:c16="http://schemas.microsoft.com/office/drawing/2014/chart" uri="{C3380CC4-5D6E-409C-BE32-E72D297353CC}">
              <c16:uniqueId val="{00000000-6C2A-42C8-9B77-9130D53EF04D}"/>
            </c:ext>
          </c:extLst>
        </c:ser>
        <c:dLbls>
          <c:showLegendKey val="0"/>
          <c:showVal val="0"/>
          <c:showCatName val="0"/>
          <c:showSerName val="0"/>
          <c:showPercent val="0"/>
          <c:showBubbleSize val="0"/>
        </c:dLbls>
        <c:gapWidth val="219"/>
        <c:overlap val="-27"/>
        <c:axId val="1333775391"/>
        <c:axId val="1333774143"/>
      </c:barChart>
      <c:catAx>
        <c:axId val="13337753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333774143"/>
        <c:crosses val="autoZero"/>
        <c:auto val="1"/>
        <c:lblAlgn val="ctr"/>
        <c:lblOffset val="100"/>
        <c:noMultiLvlLbl val="0"/>
      </c:catAx>
      <c:valAx>
        <c:axId val="133377414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33377539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col"/>
        <c:grouping val="clustered"/>
        <c:varyColors val="0"/>
        <c:ser>
          <c:idx val="0"/>
          <c:order val="0"/>
          <c:tx>
            <c:strRef>
              <c:f>'Installed Capacities'!$AD$9</c:f>
              <c:strCache>
                <c:ptCount val="1"/>
                <c:pt idx="0">
                  <c:v>Finland</c:v>
                </c:pt>
              </c:strCache>
            </c:strRef>
          </c:tx>
          <c:spPr>
            <a:solidFill>
              <a:schemeClr val="accent1"/>
            </a:solidFill>
            <a:ln>
              <a:noFill/>
            </a:ln>
            <a:effectLst/>
          </c:spPr>
          <c:invertIfNegative val="0"/>
          <c:cat>
            <c:multiLvlStrRef>
              <c:f>'Installed Capacities'!$AE$4:$AL$5</c:f>
              <c:multiLvlStrCache>
                <c:ptCount val="8"/>
                <c:lvl>
                  <c:pt idx="0">
                    <c:v>BAU</c:v>
                  </c:pt>
                  <c:pt idx="1">
                    <c:v>REN-Methane</c:v>
                  </c:pt>
                  <c:pt idx="2">
                    <c:v>REN-Hydrogen </c:v>
                  </c:pt>
                  <c:pt idx="3">
                    <c:v>Cost minimal</c:v>
                  </c:pt>
                  <c:pt idx="4">
                    <c:v>BAU</c:v>
                  </c:pt>
                  <c:pt idx="5">
                    <c:v>REN-Methane</c:v>
                  </c:pt>
                  <c:pt idx="6">
                    <c:v>REN-Hydrogen </c:v>
                  </c:pt>
                  <c:pt idx="7">
                    <c:v>Cost minimal</c:v>
                  </c:pt>
                </c:lvl>
                <c:lvl>
                  <c:pt idx="0">
                    <c:v>2030</c:v>
                  </c:pt>
                  <c:pt idx="4">
                    <c:v>2050</c:v>
                  </c:pt>
                </c:lvl>
              </c:multiLvlStrCache>
            </c:multiLvlStrRef>
          </c:cat>
          <c:val>
            <c:numRef>
              <c:f>'Installed Capacities'!$AE$9:$AK$9</c:f>
              <c:numCache>
                <c:formatCode>General</c:formatCode>
                <c:ptCount val="7"/>
                <c:pt idx="0">
                  <c:v>6209</c:v>
                </c:pt>
                <c:pt idx="1">
                  <c:v>6209</c:v>
                </c:pt>
                <c:pt idx="2">
                  <c:v>6209</c:v>
                </c:pt>
                <c:pt idx="3">
                  <c:v>6209.1041666666697</c:v>
                </c:pt>
                <c:pt idx="4">
                  <c:v>2245.2600000000002</c:v>
                </c:pt>
                <c:pt idx="5">
                  <c:v>1434.7</c:v>
                </c:pt>
                <c:pt idx="6">
                  <c:v>1294.9042917348399</c:v>
                </c:pt>
              </c:numCache>
            </c:numRef>
          </c:val>
          <c:extLst>
            <c:ext xmlns:c16="http://schemas.microsoft.com/office/drawing/2014/chart" uri="{C3380CC4-5D6E-409C-BE32-E72D297353CC}">
              <c16:uniqueId val="{00000000-37ED-4E62-971E-EE07614616F6}"/>
            </c:ext>
          </c:extLst>
        </c:ser>
        <c:dLbls>
          <c:showLegendKey val="0"/>
          <c:showVal val="0"/>
          <c:showCatName val="0"/>
          <c:showSerName val="0"/>
          <c:showPercent val="0"/>
          <c:showBubbleSize val="0"/>
        </c:dLbls>
        <c:gapWidth val="219"/>
        <c:overlap val="-27"/>
        <c:axId val="842127567"/>
        <c:axId val="842136719"/>
      </c:barChart>
      <c:catAx>
        <c:axId val="8421275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842136719"/>
        <c:crosses val="autoZero"/>
        <c:auto val="1"/>
        <c:lblAlgn val="ctr"/>
        <c:lblOffset val="100"/>
        <c:noMultiLvlLbl val="0"/>
      </c:catAx>
      <c:valAx>
        <c:axId val="84213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84212756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BAU - Renewable gas production capacities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col"/>
        <c:grouping val="stacked"/>
        <c:varyColors val="0"/>
        <c:ser>
          <c:idx val="0"/>
          <c:order val="0"/>
          <c:tx>
            <c:strRef>
              <c:f>'Installed Capacities'!$A$10</c:f>
              <c:strCache>
                <c:ptCount val="1"/>
                <c:pt idx="0">
                  <c:v>On-Network Agricultural Waste Digestion</c:v>
                </c:pt>
              </c:strCache>
            </c:strRef>
          </c:tx>
          <c:spPr>
            <a:solidFill>
              <a:schemeClr val="accent1"/>
            </a:solidFill>
            <a:ln>
              <a:noFill/>
            </a:ln>
            <a:effectLst/>
          </c:spPr>
          <c:invertIfNegative val="0"/>
          <c:cat>
            <c:multiLvlStrRef>
              <c:f>'Installed Capacities'!$B$8:$M$9</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Capacities'!$B$10:$M$10</c:f>
              <c:numCache>
                <c:formatCode>General</c:formatCode>
                <c:ptCount val="12"/>
                <c:pt idx="0">
                  <c:v>12.365028203062</c:v>
                </c:pt>
                <c:pt idx="2">
                  <c:v>80.013698630137</c:v>
                </c:pt>
                <c:pt idx="3">
                  <c:v>161.07661213780401</c:v>
                </c:pt>
                <c:pt idx="4">
                  <c:v>26.126107977437599</c:v>
                </c:pt>
                <c:pt idx="6">
                  <c:v>174.81984574651801</c:v>
                </c:pt>
                <c:pt idx="7">
                  <c:v>254.89812363301499</c:v>
                </c:pt>
                <c:pt idx="8">
                  <c:v>39.820709105559999</c:v>
                </c:pt>
                <c:pt idx="10">
                  <c:v>262.00184183262297</c:v>
                </c:pt>
                <c:pt idx="11">
                  <c:v>344.26177630705803</c:v>
                </c:pt>
              </c:numCache>
            </c:numRef>
          </c:val>
          <c:extLst>
            <c:ext xmlns:c16="http://schemas.microsoft.com/office/drawing/2014/chart" uri="{C3380CC4-5D6E-409C-BE32-E72D297353CC}">
              <c16:uniqueId val="{00000000-09AE-462E-A3B1-CC9D7526C594}"/>
            </c:ext>
          </c:extLst>
        </c:ser>
        <c:ser>
          <c:idx val="1"/>
          <c:order val="1"/>
          <c:tx>
            <c:strRef>
              <c:f>'Installed Capacities'!$A$11</c:f>
              <c:strCache>
                <c:ptCount val="1"/>
                <c:pt idx="0">
                  <c:v>Off-Network Agricultural Waste Digestion </c:v>
                </c:pt>
              </c:strCache>
            </c:strRef>
          </c:tx>
          <c:spPr>
            <a:solidFill>
              <a:schemeClr val="accent2"/>
            </a:solidFill>
            <a:ln>
              <a:noFill/>
            </a:ln>
            <a:effectLst/>
          </c:spPr>
          <c:invertIfNegative val="0"/>
          <c:cat>
            <c:multiLvlStrRef>
              <c:f>'Installed Capacities'!$B$8:$M$9</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Capacities'!$B$11:$M$11</c:f>
              <c:numCache>
                <c:formatCode>General</c:formatCode>
                <c:ptCount val="12"/>
                <c:pt idx="0">
                  <c:v>26.470122521349701</c:v>
                </c:pt>
                <c:pt idx="3">
                  <c:v>16.3024794186076</c:v>
                </c:pt>
                <c:pt idx="4">
                  <c:v>26.470122521349701</c:v>
                </c:pt>
                <c:pt idx="7">
                  <c:v>16.3024794186076</c:v>
                </c:pt>
                <c:pt idx="8">
                  <c:v>26.470122521349701</c:v>
                </c:pt>
                <c:pt idx="11">
                  <c:v>16.3024794186076</c:v>
                </c:pt>
              </c:numCache>
            </c:numRef>
          </c:val>
          <c:extLst>
            <c:ext xmlns:c16="http://schemas.microsoft.com/office/drawing/2014/chart" uri="{C3380CC4-5D6E-409C-BE32-E72D297353CC}">
              <c16:uniqueId val="{00000001-09AE-462E-A3B1-CC9D7526C594}"/>
            </c:ext>
          </c:extLst>
        </c:ser>
        <c:ser>
          <c:idx val="2"/>
          <c:order val="2"/>
          <c:tx>
            <c:strRef>
              <c:f>'Installed Capacities'!$A$12</c:f>
              <c:strCache>
                <c:ptCount val="1"/>
                <c:pt idx="0">
                  <c:v>On-Network Biowaste Digestion</c:v>
                </c:pt>
              </c:strCache>
            </c:strRef>
          </c:tx>
          <c:spPr>
            <a:solidFill>
              <a:schemeClr val="accent3"/>
            </a:solidFill>
            <a:ln>
              <a:noFill/>
            </a:ln>
            <a:effectLst/>
          </c:spPr>
          <c:invertIfNegative val="0"/>
          <c:cat>
            <c:multiLvlStrRef>
              <c:f>'Installed Capacities'!$B$8:$M$9</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Capacities'!$B$12:$M$12</c:f>
              <c:numCache>
                <c:formatCode>General</c:formatCode>
                <c:ptCount val="12"/>
                <c:pt idx="0">
                  <c:v>11.3758259468171</c:v>
                </c:pt>
                <c:pt idx="1">
                  <c:v>33.239323126510897</c:v>
                </c:pt>
                <c:pt idx="2">
                  <c:v>40.0068493150685</c:v>
                </c:pt>
                <c:pt idx="3">
                  <c:v>181.21118865502899</c:v>
                </c:pt>
                <c:pt idx="4">
                  <c:v>24.0360193392425</c:v>
                </c:pt>
                <c:pt idx="5">
                  <c:v>51.720386784850902</c:v>
                </c:pt>
                <c:pt idx="6">
                  <c:v>87.409922873258793</c:v>
                </c:pt>
                <c:pt idx="7">
                  <c:v>286.76038908714202</c:v>
                </c:pt>
                <c:pt idx="8">
                  <c:v>36.635052377115201</c:v>
                </c:pt>
                <c:pt idx="9">
                  <c:v>70.201450443191007</c:v>
                </c:pt>
                <c:pt idx="10">
                  <c:v>131.000920916312</c:v>
                </c:pt>
                <c:pt idx="11">
                  <c:v>387.29449834543999</c:v>
                </c:pt>
              </c:numCache>
            </c:numRef>
          </c:val>
          <c:extLst>
            <c:ext xmlns:c16="http://schemas.microsoft.com/office/drawing/2014/chart" uri="{C3380CC4-5D6E-409C-BE32-E72D297353CC}">
              <c16:uniqueId val="{00000002-09AE-462E-A3B1-CC9D7526C594}"/>
            </c:ext>
          </c:extLst>
        </c:ser>
        <c:ser>
          <c:idx val="3"/>
          <c:order val="3"/>
          <c:tx>
            <c:strRef>
              <c:f>'Installed Capacities'!$A$13</c:f>
              <c:strCache>
                <c:ptCount val="1"/>
                <c:pt idx="0">
                  <c:v>Off-Network Biowaste Digestion </c:v>
                </c:pt>
              </c:strCache>
            </c:strRef>
          </c:tx>
          <c:spPr>
            <a:solidFill>
              <a:schemeClr val="accent4"/>
            </a:solidFill>
            <a:ln>
              <a:noFill/>
            </a:ln>
            <a:effectLst/>
          </c:spPr>
          <c:invertIfNegative val="0"/>
          <c:cat>
            <c:multiLvlStrRef>
              <c:f>'Installed Capacities'!$B$8:$M$9</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Capacities'!$B$13:$M$13</c:f>
              <c:numCache>
                <c:formatCode>General</c:formatCode>
                <c:ptCount val="12"/>
                <c:pt idx="0">
                  <c:v>28.292262912423201</c:v>
                </c:pt>
                <c:pt idx="3">
                  <c:v>21.060836476632399</c:v>
                </c:pt>
                <c:pt idx="4">
                  <c:v>28.292262912423201</c:v>
                </c:pt>
                <c:pt idx="7">
                  <c:v>21.060836476632399</c:v>
                </c:pt>
                <c:pt idx="8">
                  <c:v>28.292262912423201</c:v>
                </c:pt>
                <c:pt idx="11">
                  <c:v>21.060836476632399</c:v>
                </c:pt>
              </c:numCache>
            </c:numRef>
          </c:val>
          <c:extLst>
            <c:ext xmlns:c16="http://schemas.microsoft.com/office/drawing/2014/chart" uri="{C3380CC4-5D6E-409C-BE32-E72D297353CC}">
              <c16:uniqueId val="{00000003-09AE-462E-A3B1-CC9D7526C594}"/>
            </c:ext>
          </c:extLst>
        </c:ser>
        <c:ser>
          <c:idx val="4"/>
          <c:order val="4"/>
          <c:tx>
            <c:strRef>
              <c:f>'Installed Capacities'!$A$14</c:f>
              <c:strCache>
                <c:ptCount val="1"/>
                <c:pt idx="0">
                  <c:v>On-Network Wastewater Digestion</c:v>
                </c:pt>
              </c:strCache>
            </c:strRef>
          </c:tx>
          <c:spPr>
            <a:solidFill>
              <a:schemeClr val="accent5"/>
            </a:solidFill>
            <a:ln>
              <a:noFill/>
            </a:ln>
            <a:effectLst/>
          </c:spPr>
          <c:invertIfNegative val="0"/>
          <c:cat>
            <c:multiLvlStrRef>
              <c:f>'Installed Capacities'!$B$8:$M$9</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Capacities'!$B$14:$M$14</c:f>
              <c:numCache>
                <c:formatCode>General</c:formatCode>
                <c:ptCount val="12"/>
                <c:pt idx="0">
                  <c:v>1.2390008058017701</c:v>
                </c:pt>
                <c:pt idx="1">
                  <c:v>0.33575073865162502</c:v>
                </c:pt>
                <c:pt idx="2">
                  <c:v>14.6826484018265</c:v>
                </c:pt>
                <c:pt idx="3">
                  <c:v>64.471320767277504</c:v>
                </c:pt>
                <c:pt idx="4">
                  <c:v>2.6178887993553599</c:v>
                </c:pt>
                <c:pt idx="5">
                  <c:v>0.52242814934192905</c:v>
                </c:pt>
                <c:pt idx="6">
                  <c:v>32.079736003990703</c:v>
                </c:pt>
                <c:pt idx="7">
                  <c:v>102.023617666245</c:v>
                </c:pt>
                <c:pt idx="8">
                  <c:v>3.9901154982541001</c:v>
                </c:pt>
                <c:pt idx="9">
                  <c:v>0.70910556003223302</c:v>
                </c:pt>
                <c:pt idx="10">
                  <c:v>48.077779056828199</c:v>
                </c:pt>
                <c:pt idx="11">
                  <c:v>137.79164531481999</c:v>
                </c:pt>
              </c:numCache>
            </c:numRef>
          </c:val>
          <c:extLst>
            <c:ext xmlns:c16="http://schemas.microsoft.com/office/drawing/2014/chart" uri="{C3380CC4-5D6E-409C-BE32-E72D297353CC}">
              <c16:uniqueId val="{00000004-09AE-462E-A3B1-CC9D7526C594}"/>
            </c:ext>
          </c:extLst>
        </c:ser>
        <c:ser>
          <c:idx val="5"/>
          <c:order val="5"/>
          <c:tx>
            <c:strRef>
              <c:f>'Installed Capacities'!$A$15</c:f>
              <c:strCache>
                <c:ptCount val="1"/>
                <c:pt idx="0">
                  <c:v>Off-Network Wastewater Digestion </c:v>
                </c:pt>
              </c:strCache>
            </c:strRef>
          </c:tx>
          <c:spPr>
            <a:solidFill>
              <a:schemeClr val="accent6"/>
            </a:solidFill>
            <a:ln>
              <a:noFill/>
            </a:ln>
            <a:effectLst/>
          </c:spPr>
          <c:invertIfNegative val="0"/>
          <c:cat>
            <c:multiLvlStrRef>
              <c:f>'Installed Capacities'!$B$8:$M$9</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Capacities'!$B$15:$M$15</c:f>
              <c:numCache>
                <c:formatCode>General</c:formatCode>
                <c:ptCount val="12"/>
                <c:pt idx="0">
                  <c:v>1.0258393768466301</c:v>
                </c:pt>
                <c:pt idx="3">
                  <c:v>3.32070910556003</c:v>
                </c:pt>
                <c:pt idx="4">
                  <c:v>1.0258393768466301</c:v>
                </c:pt>
                <c:pt idx="7">
                  <c:v>3.32070910556003</c:v>
                </c:pt>
                <c:pt idx="8">
                  <c:v>1.0258393768466301</c:v>
                </c:pt>
                <c:pt idx="11">
                  <c:v>3.32070910556003</c:v>
                </c:pt>
              </c:numCache>
            </c:numRef>
          </c:val>
          <c:extLst>
            <c:ext xmlns:c16="http://schemas.microsoft.com/office/drawing/2014/chart" uri="{C3380CC4-5D6E-409C-BE32-E72D297353CC}">
              <c16:uniqueId val="{00000005-09AE-462E-A3B1-CC9D7526C594}"/>
            </c:ext>
          </c:extLst>
        </c:ser>
        <c:ser>
          <c:idx val="6"/>
          <c:order val="6"/>
          <c:tx>
            <c:strRef>
              <c:f>'Installed Capacities'!$A$16</c:f>
              <c:strCache>
                <c:ptCount val="1"/>
                <c:pt idx="0">
                  <c:v>On-Network Electrolysis</c:v>
                </c:pt>
              </c:strCache>
            </c:strRef>
          </c:tx>
          <c:spPr>
            <a:solidFill>
              <a:schemeClr val="accent1">
                <a:lumMod val="60000"/>
              </a:schemeClr>
            </a:solidFill>
            <a:ln>
              <a:noFill/>
            </a:ln>
            <a:effectLst/>
          </c:spPr>
          <c:invertIfNegative val="0"/>
          <c:cat>
            <c:multiLvlStrRef>
              <c:f>'Installed Capacities'!$B$8:$M$9</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Capacities'!$B$16:$M$16</c:f>
              <c:numCache>
                <c:formatCode>General</c:formatCode>
                <c:ptCount val="12"/>
                <c:pt idx="0">
                  <c:v>20.845437135541101</c:v>
                </c:pt>
                <c:pt idx="1">
                  <c:v>45.114598298012702</c:v>
                </c:pt>
                <c:pt idx="2">
                  <c:v>93.130585518519794</c:v>
                </c:pt>
                <c:pt idx="3">
                  <c:v>107.648599917211</c:v>
                </c:pt>
                <c:pt idx="4">
                  <c:v>20.845437135541101</c:v>
                </c:pt>
                <c:pt idx="5">
                  <c:v>45.114598298012702</c:v>
                </c:pt>
                <c:pt idx="6">
                  <c:v>93.130585518519794</c:v>
                </c:pt>
                <c:pt idx="7">
                  <c:v>107.648599917211</c:v>
                </c:pt>
                <c:pt idx="8">
                  <c:v>20.845437135541101</c:v>
                </c:pt>
                <c:pt idx="9">
                  <c:v>45.114598298012702</c:v>
                </c:pt>
                <c:pt idx="10">
                  <c:v>93.130585518519794</c:v>
                </c:pt>
                <c:pt idx="11">
                  <c:v>107.648599917211</c:v>
                </c:pt>
              </c:numCache>
            </c:numRef>
          </c:val>
          <c:extLst>
            <c:ext xmlns:c16="http://schemas.microsoft.com/office/drawing/2014/chart" uri="{C3380CC4-5D6E-409C-BE32-E72D297353CC}">
              <c16:uniqueId val="{00000006-09AE-462E-A3B1-CC9D7526C594}"/>
            </c:ext>
          </c:extLst>
        </c:ser>
        <c:ser>
          <c:idx val="7"/>
          <c:order val="7"/>
          <c:tx>
            <c:strRef>
              <c:f>'Installed Capacities'!$A$17</c:f>
              <c:strCache>
                <c:ptCount val="1"/>
                <c:pt idx="0">
                  <c:v>Off-Network Electrolysis</c:v>
                </c:pt>
              </c:strCache>
            </c:strRef>
          </c:tx>
          <c:spPr>
            <a:solidFill>
              <a:schemeClr val="accent2">
                <a:lumMod val="60000"/>
              </a:schemeClr>
            </a:solidFill>
            <a:ln>
              <a:noFill/>
            </a:ln>
            <a:effectLst/>
          </c:spPr>
          <c:invertIfNegative val="0"/>
          <c:cat>
            <c:multiLvlStrRef>
              <c:f>'Installed Capacities'!$B$8:$M$9</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Capacities'!$B$17:$M$17</c:f>
              <c:numCache>
                <c:formatCode>General</c:formatCode>
                <c:ptCount val="12"/>
                <c:pt idx="0">
                  <c:v>9.1455450029082197</c:v>
                </c:pt>
                <c:pt idx="1">
                  <c:v>28.0135094327476</c:v>
                </c:pt>
                <c:pt idx="2">
                  <c:v>1090.66983170866</c:v>
                </c:pt>
                <c:pt idx="3">
                  <c:v>656.52682813875299</c:v>
                </c:pt>
                <c:pt idx="4">
                  <c:v>30.9285969587389</c:v>
                </c:pt>
                <c:pt idx="5">
                  <c:v>60.667565513382101</c:v>
                </c:pt>
                <c:pt idx="6">
                  <c:v>2321.8806750869799</c:v>
                </c:pt>
                <c:pt idx="7">
                  <c:v>1414.46380712679</c:v>
                </c:pt>
                <c:pt idx="8">
                  <c:v>55.961036547293403</c:v>
                </c:pt>
                <c:pt idx="9">
                  <c:v>93.250011821909794</c:v>
                </c:pt>
                <c:pt idx="10">
                  <c:v>3555.8370327721</c:v>
                </c:pt>
                <c:pt idx="11">
                  <c:v>2172.9686065036399</c:v>
                </c:pt>
              </c:numCache>
            </c:numRef>
          </c:val>
          <c:extLst>
            <c:ext xmlns:c16="http://schemas.microsoft.com/office/drawing/2014/chart" uri="{C3380CC4-5D6E-409C-BE32-E72D297353CC}">
              <c16:uniqueId val="{00000007-09AE-462E-A3B1-CC9D7526C594}"/>
            </c:ext>
          </c:extLst>
        </c:ser>
        <c:dLbls>
          <c:showLegendKey val="0"/>
          <c:showVal val="0"/>
          <c:showCatName val="0"/>
          <c:showSerName val="0"/>
          <c:showPercent val="0"/>
          <c:showBubbleSize val="0"/>
        </c:dLbls>
        <c:gapWidth val="219"/>
        <c:overlap val="100"/>
        <c:axId val="334058864"/>
        <c:axId val="334047216"/>
      </c:barChart>
      <c:catAx>
        <c:axId val="334058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334047216"/>
        <c:crosses val="autoZero"/>
        <c:auto val="1"/>
        <c:lblAlgn val="ctr"/>
        <c:lblOffset val="100"/>
        <c:noMultiLvlLbl val="0"/>
      </c:catAx>
      <c:valAx>
        <c:axId val="334047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334058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REN-Methane - </a:t>
            </a:r>
            <a:r>
              <a:rPr lang="en-US" sz="1400" b="0" i="0" baseline="0">
                <a:effectLst/>
              </a:rPr>
              <a:t>Renewable gas production capacities</a:t>
            </a:r>
            <a:endParaRPr lang="en-GB"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col"/>
        <c:grouping val="stacked"/>
        <c:varyColors val="0"/>
        <c:ser>
          <c:idx val="0"/>
          <c:order val="0"/>
          <c:tx>
            <c:strRef>
              <c:f>'Installed Capacities'!$A$27</c:f>
              <c:strCache>
                <c:ptCount val="1"/>
                <c:pt idx="0">
                  <c:v>On-Network Agricultural Waste Digestion</c:v>
                </c:pt>
              </c:strCache>
            </c:strRef>
          </c:tx>
          <c:spPr>
            <a:solidFill>
              <a:schemeClr val="accent1"/>
            </a:solidFill>
            <a:ln>
              <a:noFill/>
            </a:ln>
            <a:effectLst/>
          </c:spPr>
          <c:invertIfNegative val="0"/>
          <c:cat>
            <c:multiLvlStrRef>
              <c:f>'Installed Capacities'!$B$25:$M$26</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Capacities'!$B$27:$M$27</c:f>
              <c:numCache>
                <c:formatCode>General</c:formatCode>
                <c:ptCount val="12"/>
                <c:pt idx="0">
                  <c:v>43.144641418211101</c:v>
                </c:pt>
                <c:pt idx="2">
                  <c:v>216.37469782433499</c:v>
                </c:pt>
                <c:pt idx="3">
                  <c:v>186.51248992747799</c:v>
                </c:pt>
                <c:pt idx="4">
                  <c:v>99.5836788460919</c:v>
                </c:pt>
                <c:pt idx="6">
                  <c:v>434.531023368251</c:v>
                </c:pt>
                <c:pt idx="7">
                  <c:v>274.48186946011299</c:v>
                </c:pt>
                <c:pt idx="8">
                  <c:v>149.31103948428699</c:v>
                </c:pt>
                <c:pt idx="10">
                  <c:v>638.19500402900906</c:v>
                </c:pt>
                <c:pt idx="11">
                  <c:v>492.04834810636601</c:v>
                </c:pt>
              </c:numCache>
            </c:numRef>
          </c:val>
          <c:extLst>
            <c:ext xmlns:c16="http://schemas.microsoft.com/office/drawing/2014/chart" uri="{C3380CC4-5D6E-409C-BE32-E72D297353CC}">
              <c16:uniqueId val="{00000000-1FC0-426A-9BED-4DA92C56525A}"/>
            </c:ext>
          </c:extLst>
        </c:ser>
        <c:ser>
          <c:idx val="1"/>
          <c:order val="1"/>
          <c:tx>
            <c:strRef>
              <c:f>'Installed Capacities'!$A$28</c:f>
              <c:strCache>
                <c:ptCount val="1"/>
                <c:pt idx="0">
                  <c:v>Off-Network Agricultural Waste Digestion </c:v>
                </c:pt>
              </c:strCache>
            </c:strRef>
          </c:tx>
          <c:spPr>
            <a:solidFill>
              <a:schemeClr val="accent2"/>
            </a:solidFill>
            <a:ln>
              <a:noFill/>
            </a:ln>
            <a:effectLst/>
          </c:spPr>
          <c:invertIfNegative val="0"/>
          <c:cat>
            <c:multiLvlStrRef>
              <c:f>'Installed Capacities'!$B$25:$M$26</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Capacities'!$B$28:$M$28</c:f>
              <c:numCache>
                <c:formatCode>General</c:formatCode>
                <c:ptCount val="12"/>
                <c:pt idx="0">
                  <c:v>31.385775170745699</c:v>
                </c:pt>
                <c:pt idx="3">
                  <c:v>17.033485809448301</c:v>
                </c:pt>
                <c:pt idx="4">
                  <c:v>31.385775170745699</c:v>
                </c:pt>
                <c:pt idx="7">
                  <c:v>17.033485809448301</c:v>
                </c:pt>
                <c:pt idx="8">
                  <c:v>31.385775170745699</c:v>
                </c:pt>
                <c:pt idx="11">
                  <c:v>17.033485809448301</c:v>
                </c:pt>
              </c:numCache>
            </c:numRef>
          </c:val>
          <c:extLst>
            <c:ext xmlns:c16="http://schemas.microsoft.com/office/drawing/2014/chart" uri="{C3380CC4-5D6E-409C-BE32-E72D297353CC}">
              <c16:uniqueId val="{00000001-1FC0-426A-9BED-4DA92C56525A}"/>
            </c:ext>
          </c:extLst>
        </c:ser>
        <c:ser>
          <c:idx val="2"/>
          <c:order val="2"/>
          <c:tx>
            <c:strRef>
              <c:f>'Installed Capacities'!$A$29</c:f>
              <c:strCache>
                <c:ptCount val="1"/>
                <c:pt idx="0">
                  <c:v>On-Network Biowaste Digestion</c:v>
                </c:pt>
              </c:strCache>
            </c:strRef>
          </c:tx>
          <c:spPr>
            <a:solidFill>
              <a:schemeClr val="accent3"/>
            </a:solidFill>
            <a:ln>
              <a:noFill/>
            </a:ln>
            <a:effectLst/>
          </c:spPr>
          <c:invertIfNegative val="0"/>
          <c:cat>
            <c:multiLvlStrRef>
              <c:f>'Installed Capacities'!$B$25:$M$26</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Capacities'!$B$29:$M$29</c:f>
              <c:numCache>
                <c:formatCode>General</c:formatCode>
                <c:ptCount val="12"/>
                <c:pt idx="0">
                  <c:v>39.693070104754199</c:v>
                </c:pt>
                <c:pt idx="1">
                  <c:v>311.27260882749101</c:v>
                </c:pt>
                <c:pt idx="2">
                  <c:v>108.18734891216801</c:v>
                </c:pt>
                <c:pt idx="3">
                  <c:v>209.826551168413</c:v>
                </c:pt>
                <c:pt idx="4">
                  <c:v>91.616984538404495</c:v>
                </c:pt>
                <c:pt idx="5">
                  <c:v>332.32232070910601</c:v>
                </c:pt>
                <c:pt idx="6">
                  <c:v>217.26551168412601</c:v>
                </c:pt>
                <c:pt idx="7">
                  <c:v>308.79210314262701</c:v>
                </c:pt>
                <c:pt idx="8">
                  <c:v>137.36615632554401</c:v>
                </c:pt>
                <c:pt idx="9">
                  <c:v>402.54385795933899</c:v>
                </c:pt>
                <c:pt idx="10">
                  <c:v>319.09750201450402</c:v>
                </c:pt>
                <c:pt idx="11">
                  <c:v>553.55439161966206</c:v>
                </c:pt>
              </c:numCache>
            </c:numRef>
          </c:val>
          <c:extLst>
            <c:ext xmlns:c16="http://schemas.microsoft.com/office/drawing/2014/chart" uri="{C3380CC4-5D6E-409C-BE32-E72D297353CC}">
              <c16:uniqueId val="{00000002-1FC0-426A-9BED-4DA92C56525A}"/>
            </c:ext>
          </c:extLst>
        </c:ser>
        <c:ser>
          <c:idx val="3"/>
          <c:order val="3"/>
          <c:tx>
            <c:strRef>
              <c:f>'Installed Capacities'!$A$30</c:f>
              <c:strCache>
                <c:ptCount val="1"/>
                <c:pt idx="0">
                  <c:v>Off-Network Biowaste Digestion </c:v>
                </c:pt>
              </c:strCache>
            </c:strRef>
          </c:tx>
          <c:spPr>
            <a:solidFill>
              <a:schemeClr val="accent4"/>
            </a:solidFill>
            <a:ln>
              <a:noFill/>
            </a:ln>
            <a:effectLst/>
          </c:spPr>
          <c:invertIfNegative val="0"/>
          <c:cat>
            <c:multiLvlStrRef>
              <c:f>'Installed Capacities'!$B$25:$M$26</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Capacities'!$B$30:$M$30</c:f>
              <c:numCache>
                <c:formatCode>General</c:formatCode>
                <c:ptCount val="12"/>
                <c:pt idx="0">
                  <c:v>23.376610263027199</c:v>
                </c:pt>
                <c:pt idx="3">
                  <c:v>20.329830085791802</c:v>
                </c:pt>
                <c:pt idx="4">
                  <c:v>23.376610263027199</c:v>
                </c:pt>
                <c:pt idx="7">
                  <c:v>20.329830085791802</c:v>
                </c:pt>
                <c:pt idx="8">
                  <c:v>23.3766102630271</c:v>
                </c:pt>
                <c:pt idx="11">
                  <c:v>20.329830085791802</c:v>
                </c:pt>
              </c:numCache>
            </c:numRef>
          </c:val>
          <c:extLst>
            <c:ext xmlns:c16="http://schemas.microsoft.com/office/drawing/2014/chart" uri="{C3380CC4-5D6E-409C-BE32-E72D297353CC}">
              <c16:uniqueId val="{00000003-1FC0-426A-9BED-4DA92C56525A}"/>
            </c:ext>
          </c:extLst>
        </c:ser>
        <c:ser>
          <c:idx val="4"/>
          <c:order val="4"/>
          <c:tx>
            <c:strRef>
              <c:f>'Installed Capacities'!$A$31</c:f>
              <c:strCache>
                <c:ptCount val="1"/>
                <c:pt idx="0">
                  <c:v>On-Network Wastewater Digestion</c:v>
                </c:pt>
              </c:strCache>
            </c:strRef>
          </c:tx>
          <c:spPr>
            <a:solidFill>
              <a:schemeClr val="accent5"/>
            </a:solidFill>
            <a:ln>
              <a:noFill/>
            </a:ln>
            <a:effectLst/>
          </c:spPr>
          <c:invertIfNegative val="0"/>
          <c:cat>
            <c:multiLvlStrRef>
              <c:f>'Installed Capacities'!$B$25:$M$26</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Capacities'!$B$31:$M$31</c:f>
              <c:numCache>
                <c:formatCode>General</c:formatCode>
                <c:ptCount val="12"/>
                <c:pt idx="0">
                  <c:v>4.3231802309965097</c:v>
                </c:pt>
                <c:pt idx="1">
                  <c:v>3.14416776593426</c:v>
                </c:pt>
                <c:pt idx="2">
                  <c:v>39.705121317933603</c:v>
                </c:pt>
                <c:pt idx="3">
                  <c:v>74.652095084609201</c:v>
                </c:pt>
                <c:pt idx="4">
                  <c:v>9.97848579952759</c:v>
                </c:pt>
                <c:pt idx="5">
                  <c:v>3.3567911182737999</c:v>
                </c:pt>
                <c:pt idx="6">
                  <c:v>79.737174321783598</c:v>
                </c:pt>
                <c:pt idx="7">
                  <c:v>109.862061387444</c:v>
                </c:pt>
                <c:pt idx="8">
                  <c:v>14.9612677947891</c:v>
                </c:pt>
                <c:pt idx="9">
                  <c:v>4.0660995753468701</c:v>
                </c:pt>
                <c:pt idx="10">
                  <c:v>117.109857641687</c:v>
                </c:pt>
                <c:pt idx="11">
                  <c:v>196.943593875906</c:v>
                </c:pt>
              </c:numCache>
            </c:numRef>
          </c:val>
          <c:extLst>
            <c:ext xmlns:c16="http://schemas.microsoft.com/office/drawing/2014/chart" uri="{C3380CC4-5D6E-409C-BE32-E72D297353CC}">
              <c16:uniqueId val="{00000004-1FC0-426A-9BED-4DA92C56525A}"/>
            </c:ext>
          </c:extLst>
        </c:ser>
        <c:ser>
          <c:idx val="5"/>
          <c:order val="5"/>
          <c:tx>
            <c:strRef>
              <c:f>'Installed Capacities'!$A$32</c:f>
              <c:strCache>
                <c:ptCount val="1"/>
                <c:pt idx="0">
                  <c:v>Off-Network Wastewater Digestion </c:v>
                </c:pt>
              </c:strCache>
            </c:strRef>
          </c:tx>
          <c:spPr>
            <a:solidFill>
              <a:schemeClr val="accent6"/>
            </a:solidFill>
            <a:ln>
              <a:noFill/>
            </a:ln>
            <a:effectLst/>
          </c:spPr>
          <c:invertIfNegative val="0"/>
          <c:cat>
            <c:multiLvlStrRef>
              <c:f>'Installed Capacities'!$B$25:$M$26</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Capacities'!$B$32:$M$32</c:f>
              <c:numCache>
                <c:formatCode>General</c:formatCode>
                <c:ptCount val="12"/>
                <c:pt idx="0">
                  <c:v>1.0258393768466301</c:v>
                </c:pt>
                <c:pt idx="3">
                  <c:v>3.32070910556003</c:v>
                </c:pt>
                <c:pt idx="4">
                  <c:v>1.0258393768466301</c:v>
                </c:pt>
                <c:pt idx="7">
                  <c:v>3.32070910556003</c:v>
                </c:pt>
                <c:pt idx="8">
                  <c:v>1.0258393768466301</c:v>
                </c:pt>
                <c:pt idx="11">
                  <c:v>3.32070910556003</c:v>
                </c:pt>
              </c:numCache>
            </c:numRef>
          </c:val>
          <c:extLst>
            <c:ext xmlns:c16="http://schemas.microsoft.com/office/drawing/2014/chart" uri="{C3380CC4-5D6E-409C-BE32-E72D297353CC}">
              <c16:uniqueId val="{00000005-1FC0-426A-9BED-4DA92C56525A}"/>
            </c:ext>
          </c:extLst>
        </c:ser>
        <c:ser>
          <c:idx val="6"/>
          <c:order val="6"/>
          <c:tx>
            <c:strRef>
              <c:f>'Installed Capacities'!$A$33</c:f>
              <c:strCache>
                <c:ptCount val="1"/>
                <c:pt idx="0">
                  <c:v>On-Network SNG</c:v>
                </c:pt>
              </c:strCache>
            </c:strRef>
          </c:tx>
          <c:spPr>
            <a:solidFill>
              <a:schemeClr val="accent1">
                <a:lumMod val="60000"/>
              </a:schemeClr>
            </a:solidFill>
            <a:ln>
              <a:noFill/>
            </a:ln>
            <a:effectLst/>
          </c:spPr>
          <c:invertIfNegative val="0"/>
          <c:cat>
            <c:multiLvlStrRef>
              <c:f>'Installed Capacities'!$B$25:$M$26</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Capacities'!$B$33:$M$33</c:f>
              <c:numCache>
                <c:formatCode>General</c:formatCode>
                <c:ptCount val="12"/>
                <c:pt idx="0">
                  <c:v>89.433649646031</c:v>
                </c:pt>
                <c:pt idx="1">
                  <c:v>90.947384544688703</c:v>
                </c:pt>
                <c:pt idx="2">
                  <c:v>185.35709865082299</c:v>
                </c:pt>
                <c:pt idx="4">
                  <c:v>89.433649646031</c:v>
                </c:pt>
                <c:pt idx="5">
                  <c:v>309.85933471190401</c:v>
                </c:pt>
                <c:pt idx="6">
                  <c:v>185.35709865082299</c:v>
                </c:pt>
                <c:pt idx="8">
                  <c:v>89.433649646031</c:v>
                </c:pt>
                <c:pt idx="9">
                  <c:v>309.85933471190401</c:v>
                </c:pt>
                <c:pt idx="10">
                  <c:v>239.20039608862501</c:v>
                </c:pt>
              </c:numCache>
            </c:numRef>
          </c:val>
          <c:extLst>
            <c:ext xmlns:c16="http://schemas.microsoft.com/office/drawing/2014/chart" uri="{C3380CC4-5D6E-409C-BE32-E72D297353CC}">
              <c16:uniqueId val="{00000006-1FC0-426A-9BED-4DA92C56525A}"/>
            </c:ext>
          </c:extLst>
        </c:ser>
        <c:ser>
          <c:idx val="7"/>
          <c:order val="7"/>
          <c:tx>
            <c:strRef>
              <c:f>'Installed Capacities'!$A$34</c:f>
              <c:strCache>
                <c:ptCount val="1"/>
                <c:pt idx="0">
                  <c:v>On-Network Electrolysis</c:v>
                </c:pt>
              </c:strCache>
            </c:strRef>
          </c:tx>
          <c:spPr>
            <a:solidFill>
              <a:schemeClr val="accent2">
                <a:lumMod val="60000"/>
              </a:schemeClr>
            </a:solidFill>
            <a:ln>
              <a:noFill/>
            </a:ln>
            <a:effectLst/>
          </c:spPr>
          <c:invertIfNegative val="0"/>
          <c:cat>
            <c:multiLvlStrRef>
              <c:f>'Installed Capacities'!$B$25:$M$26</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Capacities'!$B$34:$M$34</c:f>
              <c:numCache>
                <c:formatCode>General</c:formatCode>
                <c:ptCount val="12"/>
                <c:pt idx="0">
                  <c:v>34.5182507405734</c:v>
                </c:pt>
                <c:pt idx="1">
                  <c:v>89.146446236873004</c:v>
                </c:pt>
                <c:pt idx="2">
                  <c:v>159.36378264636701</c:v>
                </c:pt>
                <c:pt idx="3">
                  <c:v>217.40043690136099</c:v>
                </c:pt>
                <c:pt idx="4">
                  <c:v>34.5182507405734</c:v>
                </c:pt>
                <c:pt idx="5">
                  <c:v>89.146446236873004</c:v>
                </c:pt>
                <c:pt idx="6">
                  <c:v>159.36378264636701</c:v>
                </c:pt>
                <c:pt idx="7">
                  <c:v>217.40043690136099</c:v>
                </c:pt>
                <c:pt idx="8">
                  <c:v>34.5182507405734</c:v>
                </c:pt>
                <c:pt idx="9">
                  <c:v>89.146446236873004</c:v>
                </c:pt>
                <c:pt idx="10">
                  <c:v>159.36378264636701</c:v>
                </c:pt>
                <c:pt idx="11">
                  <c:v>217.40043690136099</c:v>
                </c:pt>
              </c:numCache>
            </c:numRef>
          </c:val>
          <c:extLst>
            <c:ext xmlns:c16="http://schemas.microsoft.com/office/drawing/2014/chart" uri="{C3380CC4-5D6E-409C-BE32-E72D297353CC}">
              <c16:uniqueId val="{00000007-1FC0-426A-9BED-4DA92C56525A}"/>
            </c:ext>
          </c:extLst>
        </c:ser>
        <c:ser>
          <c:idx val="8"/>
          <c:order val="8"/>
          <c:tx>
            <c:strRef>
              <c:f>'Installed Capacities'!$A$35</c:f>
              <c:strCache>
                <c:ptCount val="1"/>
                <c:pt idx="0">
                  <c:v>Off-Network Electrolysis</c:v>
                </c:pt>
              </c:strCache>
            </c:strRef>
          </c:tx>
          <c:spPr>
            <a:solidFill>
              <a:schemeClr val="accent3">
                <a:lumMod val="60000"/>
              </a:schemeClr>
            </a:solidFill>
            <a:ln>
              <a:noFill/>
            </a:ln>
            <a:effectLst/>
          </c:spPr>
          <c:invertIfNegative val="0"/>
          <c:cat>
            <c:multiLvlStrRef>
              <c:f>'Installed Capacities'!$B$25:$M$26</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Capacities'!$B$35:$M$35</c:f>
              <c:numCache>
                <c:formatCode>General</c:formatCode>
                <c:ptCount val="12"/>
                <c:pt idx="0">
                  <c:v>9.1455450029082197</c:v>
                </c:pt>
                <c:pt idx="1">
                  <c:v>28.0135094327476</c:v>
                </c:pt>
                <c:pt idx="2">
                  <c:v>1090.66983170866</c:v>
                </c:pt>
                <c:pt idx="3">
                  <c:v>656.52682813875299</c:v>
                </c:pt>
                <c:pt idx="4">
                  <c:v>30.9285969587389</c:v>
                </c:pt>
                <c:pt idx="5">
                  <c:v>60.667565513382101</c:v>
                </c:pt>
                <c:pt idx="6">
                  <c:v>2321.8806750869799</c:v>
                </c:pt>
                <c:pt idx="7">
                  <c:v>1414.46380712679</c:v>
                </c:pt>
                <c:pt idx="8">
                  <c:v>55.961036547293403</c:v>
                </c:pt>
                <c:pt idx="9">
                  <c:v>93.250011821909794</c:v>
                </c:pt>
                <c:pt idx="10">
                  <c:v>3555.8370327721</c:v>
                </c:pt>
                <c:pt idx="11">
                  <c:v>1414.46380712679</c:v>
                </c:pt>
              </c:numCache>
            </c:numRef>
          </c:val>
          <c:extLst>
            <c:ext xmlns:c16="http://schemas.microsoft.com/office/drawing/2014/chart" uri="{C3380CC4-5D6E-409C-BE32-E72D297353CC}">
              <c16:uniqueId val="{00000008-1FC0-426A-9BED-4DA92C56525A}"/>
            </c:ext>
          </c:extLst>
        </c:ser>
        <c:dLbls>
          <c:showLegendKey val="0"/>
          <c:showVal val="0"/>
          <c:showCatName val="0"/>
          <c:showSerName val="0"/>
          <c:showPercent val="0"/>
          <c:showBubbleSize val="0"/>
        </c:dLbls>
        <c:gapWidth val="219"/>
        <c:overlap val="100"/>
        <c:axId val="723957631"/>
        <c:axId val="723978847"/>
      </c:barChart>
      <c:catAx>
        <c:axId val="7239576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723978847"/>
        <c:crosses val="autoZero"/>
        <c:auto val="1"/>
        <c:lblAlgn val="ctr"/>
        <c:lblOffset val="100"/>
        <c:noMultiLvlLbl val="0"/>
      </c:catAx>
      <c:valAx>
        <c:axId val="72397884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7239576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REN-Hydrogen - Renewable gas production capacity</a:t>
            </a:r>
            <a:endParaRPr lang="en-GB"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col"/>
        <c:grouping val="stacked"/>
        <c:varyColors val="0"/>
        <c:ser>
          <c:idx val="0"/>
          <c:order val="0"/>
          <c:tx>
            <c:strRef>
              <c:f>'Installed Capacities'!$A$45</c:f>
              <c:strCache>
                <c:ptCount val="1"/>
                <c:pt idx="0">
                  <c:v>On-Network Agricultural Waste Digestion</c:v>
                </c:pt>
              </c:strCache>
            </c:strRef>
          </c:tx>
          <c:spPr>
            <a:solidFill>
              <a:schemeClr val="accent1"/>
            </a:solidFill>
            <a:ln>
              <a:noFill/>
            </a:ln>
            <a:effectLst/>
          </c:spPr>
          <c:invertIfNegative val="0"/>
          <c:cat>
            <c:multiLvlStrRef>
              <c:f>'Installed Capacities'!$B$43:$M$44</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Capacities'!$B$45:$M$45</c:f>
              <c:numCache>
                <c:formatCode>General</c:formatCode>
                <c:ptCount val="12"/>
                <c:pt idx="0">
                  <c:v>12.365028203062</c:v>
                </c:pt>
                <c:pt idx="2">
                  <c:v>80.013698630137</c:v>
                </c:pt>
                <c:pt idx="3">
                  <c:v>163.56255504702901</c:v>
                </c:pt>
                <c:pt idx="4">
                  <c:v>26.126107977437599</c:v>
                </c:pt>
                <c:pt idx="6">
                  <c:v>168.88235294117601</c:v>
                </c:pt>
                <c:pt idx="7">
                  <c:v>220.79489735050601</c:v>
                </c:pt>
                <c:pt idx="8">
                  <c:v>0</c:v>
                </c:pt>
                <c:pt idx="9">
                  <c:v>0</c:v>
                </c:pt>
                <c:pt idx="10">
                  <c:v>0</c:v>
                </c:pt>
                <c:pt idx="11">
                  <c:v>0</c:v>
                </c:pt>
              </c:numCache>
            </c:numRef>
          </c:val>
          <c:extLst>
            <c:ext xmlns:c16="http://schemas.microsoft.com/office/drawing/2014/chart" uri="{C3380CC4-5D6E-409C-BE32-E72D297353CC}">
              <c16:uniqueId val="{00000000-264A-41F2-B489-6FBC8DA22CC0}"/>
            </c:ext>
          </c:extLst>
        </c:ser>
        <c:ser>
          <c:idx val="1"/>
          <c:order val="1"/>
          <c:tx>
            <c:strRef>
              <c:f>'Installed Capacities'!$A$46</c:f>
              <c:strCache>
                <c:ptCount val="1"/>
                <c:pt idx="0">
                  <c:v>Off-Network Agricultural Waste Digestion </c:v>
                </c:pt>
              </c:strCache>
            </c:strRef>
          </c:tx>
          <c:spPr>
            <a:solidFill>
              <a:schemeClr val="accent2"/>
            </a:solidFill>
            <a:ln>
              <a:noFill/>
            </a:ln>
            <a:effectLst/>
          </c:spPr>
          <c:invertIfNegative val="0"/>
          <c:cat>
            <c:multiLvlStrRef>
              <c:f>'Installed Capacities'!$B$43:$M$44</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Capacities'!$B$46:$M$46</c:f>
              <c:numCache>
                <c:formatCode>General</c:formatCode>
                <c:ptCount val="12"/>
                <c:pt idx="0">
                  <c:v>31.385775170745699</c:v>
                </c:pt>
                <c:pt idx="3">
                  <c:v>16.605704398662301</c:v>
                </c:pt>
                <c:pt idx="4">
                  <c:v>31.385775170745699</c:v>
                </c:pt>
                <c:pt idx="7">
                  <c:v>16.605704398662301</c:v>
                </c:pt>
                <c:pt idx="8">
                  <c:v>57.511883148183301</c:v>
                </c:pt>
                <c:pt idx="9">
                  <c:v>0</c:v>
                </c:pt>
                <c:pt idx="10">
                  <c:v>168.88235294117601</c:v>
                </c:pt>
                <c:pt idx="11">
                  <c:v>237.40060174916832</c:v>
                </c:pt>
              </c:numCache>
            </c:numRef>
          </c:val>
          <c:extLst>
            <c:ext xmlns:c16="http://schemas.microsoft.com/office/drawing/2014/chart" uri="{C3380CC4-5D6E-409C-BE32-E72D297353CC}">
              <c16:uniqueId val="{00000001-264A-41F2-B489-6FBC8DA22CC0}"/>
            </c:ext>
          </c:extLst>
        </c:ser>
        <c:ser>
          <c:idx val="2"/>
          <c:order val="2"/>
          <c:tx>
            <c:strRef>
              <c:f>'Installed Capacities'!$A$47</c:f>
              <c:strCache>
                <c:ptCount val="1"/>
                <c:pt idx="0">
                  <c:v>On-Network Biowaste Digestion</c:v>
                </c:pt>
              </c:strCache>
            </c:strRef>
          </c:tx>
          <c:spPr>
            <a:solidFill>
              <a:schemeClr val="accent3"/>
            </a:solidFill>
            <a:ln>
              <a:noFill/>
            </a:ln>
            <a:effectLst/>
          </c:spPr>
          <c:invertIfNegative val="0"/>
          <c:cat>
            <c:multiLvlStrRef>
              <c:f>'Installed Capacities'!$B$43:$M$44</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Capacities'!$B$47:$M$47</c:f>
              <c:numCache>
                <c:formatCode>General</c:formatCode>
                <c:ptCount val="12"/>
                <c:pt idx="0">
                  <c:v>11.3758259468171</c:v>
                </c:pt>
                <c:pt idx="1">
                  <c:v>33.239323126510897</c:v>
                </c:pt>
                <c:pt idx="2">
                  <c:v>40.0068493150685</c:v>
                </c:pt>
                <c:pt idx="3">
                  <c:v>184.00787442790801</c:v>
                </c:pt>
                <c:pt idx="4">
                  <c:v>24.0360193392425</c:v>
                </c:pt>
                <c:pt idx="5">
                  <c:v>51.720386784850902</c:v>
                </c:pt>
                <c:pt idx="6">
                  <c:v>84.441176470588204</c:v>
                </c:pt>
                <c:pt idx="7">
                  <c:v>248.39425951931901</c:v>
                </c:pt>
                <c:pt idx="8">
                  <c:v>0</c:v>
                </c:pt>
                <c:pt idx="9">
                  <c:v>0</c:v>
                </c:pt>
                <c:pt idx="10">
                  <c:v>0</c:v>
                </c:pt>
                <c:pt idx="11">
                  <c:v>0</c:v>
                </c:pt>
              </c:numCache>
            </c:numRef>
          </c:val>
          <c:extLst>
            <c:ext xmlns:c16="http://schemas.microsoft.com/office/drawing/2014/chart" uri="{C3380CC4-5D6E-409C-BE32-E72D297353CC}">
              <c16:uniqueId val="{00000002-264A-41F2-B489-6FBC8DA22CC0}"/>
            </c:ext>
          </c:extLst>
        </c:ser>
        <c:ser>
          <c:idx val="3"/>
          <c:order val="3"/>
          <c:tx>
            <c:strRef>
              <c:f>'Installed Capacities'!$A$48</c:f>
              <c:strCache>
                <c:ptCount val="1"/>
                <c:pt idx="0">
                  <c:v>Off-Network Biowaste Digestion </c:v>
                </c:pt>
              </c:strCache>
            </c:strRef>
          </c:tx>
          <c:spPr>
            <a:solidFill>
              <a:schemeClr val="accent4"/>
            </a:solidFill>
            <a:ln>
              <a:noFill/>
            </a:ln>
            <a:effectLst/>
          </c:spPr>
          <c:invertIfNegative val="0"/>
          <c:cat>
            <c:multiLvlStrRef>
              <c:f>'Installed Capacities'!$B$43:$M$44</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Capacities'!$B$48:$M$48</c:f>
              <c:numCache>
                <c:formatCode>General</c:formatCode>
                <c:ptCount val="12"/>
                <c:pt idx="0">
                  <c:v>23.3766102630271</c:v>
                </c:pt>
                <c:pt idx="3">
                  <c:v>20.757611496577798</c:v>
                </c:pt>
                <c:pt idx="4">
                  <c:v>23.3766102630271</c:v>
                </c:pt>
                <c:pt idx="7">
                  <c:v>20.757611496577798</c:v>
                </c:pt>
                <c:pt idx="8">
                  <c:v>47.412629602269604</c:v>
                </c:pt>
                <c:pt idx="9">
                  <c:v>51.720386784850902</c:v>
                </c:pt>
                <c:pt idx="10">
                  <c:v>84.441176470588204</c:v>
                </c:pt>
                <c:pt idx="11">
                  <c:v>269.1518710158968</c:v>
                </c:pt>
              </c:numCache>
            </c:numRef>
          </c:val>
          <c:extLst>
            <c:ext xmlns:c16="http://schemas.microsoft.com/office/drawing/2014/chart" uri="{C3380CC4-5D6E-409C-BE32-E72D297353CC}">
              <c16:uniqueId val="{00000003-264A-41F2-B489-6FBC8DA22CC0}"/>
            </c:ext>
          </c:extLst>
        </c:ser>
        <c:ser>
          <c:idx val="4"/>
          <c:order val="4"/>
          <c:tx>
            <c:strRef>
              <c:f>'Installed Capacities'!$A$49</c:f>
              <c:strCache>
                <c:ptCount val="1"/>
                <c:pt idx="0">
                  <c:v>On-Network Wastewater Digestion</c:v>
                </c:pt>
              </c:strCache>
            </c:strRef>
          </c:tx>
          <c:spPr>
            <a:solidFill>
              <a:schemeClr val="accent5"/>
            </a:solidFill>
            <a:ln>
              <a:noFill/>
            </a:ln>
            <a:effectLst/>
          </c:spPr>
          <c:invertIfNegative val="0"/>
          <c:cat>
            <c:multiLvlStrRef>
              <c:f>'Installed Capacities'!$B$43:$M$44</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Capacities'!$B$49:$M$49</c:f>
              <c:numCache>
                <c:formatCode>General</c:formatCode>
                <c:ptCount val="12"/>
                <c:pt idx="0">
                  <c:v>1.2390008058017701</c:v>
                </c:pt>
                <c:pt idx="1">
                  <c:v>0.33575073865162502</c:v>
                </c:pt>
                <c:pt idx="2">
                  <c:v>14.6826484018265</c:v>
                </c:pt>
                <c:pt idx="3">
                  <c:v>65.466325694328503</c:v>
                </c:pt>
                <c:pt idx="4">
                  <c:v>2.6178887993553599</c:v>
                </c:pt>
                <c:pt idx="5">
                  <c:v>0.52242814934192905</c:v>
                </c:pt>
                <c:pt idx="6">
                  <c:v>30.990196078431399</c:v>
                </c:pt>
                <c:pt idx="7">
                  <c:v>88.373715227411907</c:v>
                </c:pt>
                <c:pt idx="8">
                  <c:v>0</c:v>
                </c:pt>
                <c:pt idx="9">
                  <c:v>0</c:v>
                </c:pt>
                <c:pt idx="10">
                  <c:v>0</c:v>
                </c:pt>
                <c:pt idx="11">
                  <c:v>0</c:v>
                </c:pt>
              </c:numCache>
            </c:numRef>
          </c:val>
          <c:extLst>
            <c:ext xmlns:c16="http://schemas.microsoft.com/office/drawing/2014/chart" uri="{C3380CC4-5D6E-409C-BE32-E72D297353CC}">
              <c16:uniqueId val="{00000004-264A-41F2-B489-6FBC8DA22CC0}"/>
            </c:ext>
          </c:extLst>
        </c:ser>
        <c:ser>
          <c:idx val="5"/>
          <c:order val="5"/>
          <c:tx>
            <c:strRef>
              <c:f>'Installed Capacities'!$A$50</c:f>
              <c:strCache>
                <c:ptCount val="1"/>
                <c:pt idx="0">
                  <c:v>Off-Network Wastewater Digestion </c:v>
                </c:pt>
              </c:strCache>
            </c:strRef>
          </c:tx>
          <c:spPr>
            <a:solidFill>
              <a:schemeClr val="accent6"/>
            </a:solidFill>
            <a:ln>
              <a:noFill/>
            </a:ln>
            <a:effectLst/>
          </c:spPr>
          <c:invertIfNegative val="0"/>
          <c:cat>
            <c:multiLvlStrRef>
              <c:f>'Installed Capacities'!$B$43:$M$44</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Capacities'!$B$50:$M$50</c:f>
              <c:numCache>
                <c:formatCode>General</c:formatCode>
                <c:ptCount val="12"/>
                <c:pt idx="0">
                  <c:v>1.0258393768466301</c:v>
                </c:pt>
                <c:pt idx="3">
                  <c:v>3.32070910556003</c:v>
                </c:pt>
                <c:pt idx="4">
                  <c:v>1.0258393768466301</c:v>
                </c:pt>
                <c:pt idx="7">
                  <c:v>3.32070910556003</c:v>
                </c:pt>
                <c:pt idx="8">
                  <c:v>3.6437281762019902</c:v>
                </c:pt>
                <c:pt idx="9">
                  <c:v>0.52242814934192905</c:v>
                </c:pt>
                <c:pt idx="10">
                  <c:v>30.990196078431399</c:v>
                </c:pt>
                <c:pt idx="11">
                  <c:v>91.694424332971934</c:v>
                </c:pt>
              </c:numCache>
            </c:numRef>
          </c:val>
          <c:extLst>
            <c:ext xmlns:c16="http://schemas.microsoft.com/office/drawing/2014/chart" uri="{C3380CC4-5D6E-409C-BE32-E72D297353CC}">
              <c16:uniqueId val="{00000005-264A-41F2-B489-6FBC8DA22CC0}"/>
            </c:ext>
          </c:extLst>
        </c:ser>
        <c:ser>
          <c:idx val="6"/>
          <c:order val="6"/>
          <c:tx>
            <c:strRef>
              <c:f>'Installed Capacities'!$A$51</c:f>
              <c:strCache>
                <c:ptCount val="1"/>
                <c:pt idx="0">
                  <c:v>On-Network Electrolysis</c:v>
                </c:pt>
              </c:strCache>
            </c:strRef>
          </c:tx>
          <c:spPr>
            <a:solidFill>
              <a:schemeClr val="accent1">
                <a:lumMod val="60000"/>
              </a:schemeClr>
            </a:solidFill>
            <a:ln>
              <a:noFill/>
            </a:ln>
            <a:effectLst/>
          </c:spPr>
          <c:invertIfNegative val="0"/>
          <c:cat>
            <c:multiLvlStrRef>
              <c:f>'Installed Capacities'!$B$43:$M$44</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Capacities'!$B$51:$M$51</c:f>
              <c:numCache>
                <c:formatCode>General</c:formatCode>
                <c:ptCount val="12"/>
                <c:pt idx="0">
                  <c:v>32.692249923462398</c:v>
                </c:pt>
                <c:pt idx="1">
                  <c:v>75.425493087376097</c:v>
                </c:pt>
                <c:pt idx="2">
                  <c:v>155.32066133685501</c:v>
                </c:pt>
                <c:pt idx="3">
                  <c:v>170.77810555966099</c:v>
                </c:pt>
                <c:pt idx="4">
                  <c:v>32.692249923462398</c:v>
                </c:pt>
                <c:pt idx="5">
                  <c:v>75.425493087376097</c:v>
                </c:pt>
                <c:pt idx="6">
                  <c:v>155.32066133685501</c:v>
                </c:pt>
                <c:pt idx="7">
                  <c:v>172.006910137239</c:v>
                </c:pt>
                <c:pt idx="8">
                  <c:v>1304.7112287102</c:v>
                </c:pt>
                <c:pt idx="9">
                  <c:v>1007.44172985117</c:v>
                </c:pt>
                <c:pt idx="10">
                  <c:v>5026.4225357700398</c:v>
                </c:pt>
                <c:pt idx="11">
                  <c:v>1216.18215425979</c:v>
                </c:pt>
              </c:numCache>
            </c:numRef>
          </c:val>
          <c:extLst>
            <c:ext xmlns:c16="http://schemas.microsoft.com/office/drawing/2014/chart" uri="{C3380CC4-5D6E-409C-BE32-E72D297353CC}">
              <c16:uniqueId val="{00000006-264A-41F2-B489-6FBC8DA22CC0}"/>
            </c:ext>
          </c:extLst>
        </c:ser>
        <c:ser>
          <c:idx val="7"/>
          <c:order val="7"/>
          <c:tx>
            <c:strRef>
              <c:f>'Installed Capacities'!$A$52</c:f>
              <c:strCache>
                <c:ptCount val="1"/>
                <c:pt idx="0">
                  <c:v>Off-Network Electrolysis</c:v>
                </c:pt>
              </c:strCache>
            </c:strRef>
          </c:tx>
          <c:spPr>
            <a:solidFill>
              <a:schemeClr val="accent2">
                <a:lumMod val="60000"/>
              </a:schemeClr>
            </a:solidFill>
            <a:ln>
              <a:noFill/>
            </a:ln>
            <a:effectLst/>
          </c:spPr>
          <c:invertIfNegative val="0"/>
          <c:cat>
            <c:multiLvlStrRef>
              <c:f>'Installed Capacities'!$B$43:$M$44</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Capacities'!$B$52:$M$52</c:f>
              <c:numCache>
                <c:formatCode>General</c:formatCode>
                <c:ptCount val="12"/>
                <c:pt idx="0">
                  <c:v>87.164078912332897</c:v>
                </c:pt>
                <c:pt idx="1">
                  <c:v>89.434020752809104</c:v>
                </c:pt>
                <c:pt idx="2">
                  <c:v>1090.66983170866</c:v>
                </c:pt>
                <c:pt idx="3">
                  <c:v>1434.561488717</c:v>
                </c:pt>
                <c:pt idx="4">
                  <c:v>618.00543507127497</c:v>
                </c:pt>
                <c:pt idx="5">
                  <c:v>201.77922260554399</c:v>
                </c:pt>
                <c:pt idx="6">
                  <c:v>2321.8959277942599</c:v>
                </c:pt>
                <c:pt idx="7">
                  <c:v>2215.57262350479</c:v>
                </c:pt>
                <c:pt idx="8">
                  <c:v>618.00543507127497</c:v>
                </c:pt>
                <c:pt idx="9">
                  <c:v>201.77922260554399</c:v>
                </c:pt>
                <c:pt idx="10">
                  <c:v>2321.8959277942599</c:v>
                </c:pt>
                <c:pt idx="11">
                  <c:v>2215.57262350479</c:v>
                </c:pt>
              </c:numCache>
            </c:numRef>
          </c:val>
          <c:extLst>
            <c:ext xmlns:c16="http://schemas.microsoft.com/office/drawing/2014/chart" uri="{C3380CC4-5D6E-409C-BE32-E72D297353CC}">
              <c16:uniqueId val="{00000007-264A-41F2-B489-6FBC8DA22CC0}"/>
            </c:ext>
          </c:extLst>
        </c:ser>
        <c:dLbls>
          <c:showLegendKey val="0"/>
          <c:showVal val="0"/>
          <c:showCatName val="0"/>
          <c:showSerName val="0"/>
          <c:showPercent val="0"/>
          <c:showBubbleSize val="0"/>
        </c:dLbls>
        <c:gapWidth val="219"/>
        <c:overlap val="100"/>
        <c:axId val="253911712"/>
        <c:axId val="253894240"/>
      </c:barChart>
      <c:catAx>
        <c:axId val="253911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253894240"/>
        <c:crosses val="autoZero"/>
        <c:auto val="1"/>
        <c:lblAlgn val="ctr"/>
        <c:lblOffset val="100"/>
        <c:noMultiLvlLbl val="0"/>
      </c:catAx>
      <c:valAx>
        <c:axId val="253894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253911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CM - Renewable gas production capacities</a:t>
            </a:r>
            <a:endParaRPr lang="en-GB"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col"/>
        <c:grouping val="stacked"/>
        <c:varyColors val="0"/>
        <c:ser>
          <c:idx val="0"/>
          <c:order val="0"/>
          <c:tx>
            <c:strRef>
              <c:f>'Installed Capacities'!$A$62</c:f>
              <c:strCache>
                <c:ptCount val="1"/>
                <c:pt idx="0">
                  <c:v>On-Network Agricultural Waste Digestion</c:v>
                </c:pt>
              </c:strCache>
            </c:strRef>
          </c:tx>
          <c:spPr>
            <a:solidFill>
              <a:schemeClr val="accent1"/>
            </a:solidFill>
            <a:ln>
              <a:noFill/>
            </a:ln>
            <a:effectLst/>
          </c:spPr>
          <c:invertIfNegative val="0"/>
          <c:cat>
            <c:multiLvlStrRef>
              <c:f>'Installed Capacities'!$B$60:$M$61</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Capacities'!$B$62:$M$62</c:f>
              <c:numCache>
                <c:formatCode>General</c:formatCode>
                <c:ptCount val="12"/>
                <c:pt idx="0">
                  <c:v>149.31103948428699</c:v>
                </c:pt>
                <c:pt idx="2">
                  <c:v>638.19500402900906</c:v>
                </c:pt>
                <c:pt idx="3">
                  <c:v>576.71555197421401</c:v>
                </c:pt>
                <c:pt idx="4">
                  <c:v>149.31103948428699</c:v>
                </c:pt>
                <c:pt idx="6">
                  <c:v>638.19500402900906</c:v>
                </c:pt>
                <c:pt idx="7">
                  <c:v>576.71555197421401</c:v>
                </c:pt>
                <c:pt idx="8">
                  <c:v>149.31103948428699</c:v>
                </c:pt>
                <c:pt idx="10">
                  <c:v>638.19500402900906</c:v>
                </c:pt>
                <c:pt idx="11">
                  <c:v>576.71555197421401</c:v>
                </c:pt>
              </c:numCache>
            </c:numRef>
          </c:val>
          <c:extLst>
            <c:ext xmlns:c16="http://schemas.microsoft.com/office/drawing/2014/chart" uri="{C3380CC4-5D6E-409C-BE32-E72D297353CC}">
              <c16:uniqueId val="{00000000-BC7D-4E76-8CCD-B86080ED442A}"/>
            </c:ext>
          </c:extLst>
        </c:ser>
        <c:ser>
          <c:idx val="1"/>
          <c:order val="1"/>
          <c:tx>
            <c:strRef>
              <c:f>'Installed Capacities'!$A$63</c:f>
              <c:strCache>
                <c:ptCount val="1"/>
                <c:pt idx="0">
                  <c:v>Off-Network Agricultural Waste Digestion </c:v>
                </c:pt>
              </c:strCache>
            </c:strRef>
          </c:tx>
          <c:spPr>
            <a:solidFill>
              <a:schemeClr val="accent2"/>
            </a:solidFill>
            <a:ln>
              <a:noFill/>
            </a:ln>
            <a:effectLst/>
          </c:spPr>
          <c:invertIfNegative val="0"/>
          <c:cat>
            <c:multiLvlStrRef>
              <c:f>'Installed Capacities'!$B$60:$M$61</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Capacities'!$B$63:$M$63</c:f>
              <c:numCache>
                <c:formatCode>General</c:formatCode>
                <c:ptCount val="12"/>
                <c:pt idx="0">
                  <c:v>26.167758833942798</c:v>
                </c:pt>
                <c:pt idx="3">
                  <c:v>17.3338565563113</c:v>
                </c:pt>
                <c:pt idx="4">
                  <c:v>26.167758833942798</c:v>
                </c:pt>
                <c:pt idx="7">
                  <c:v>17.3338565563113</c:v>
                </c:pt>
                <c:pt idx="8">
                  <c:v>26.167758833942798</c:v>
                </c:pt>
                <c:pt idx="11">
                  <c:v>17.3338565563113</c:v>
                </c:pt>
              </c:numCache>
            </c:numRef>
          </c:val>
          <c:extLst>
            <c:ext xmlns:c16="http://schemas.microsoft.com/office/drawing/2014/chart" uri="{C3380CC4-5D6E-409C-BE32-E72D297353CC}">
              <c16:uniqueId val="{00000001-BC7D-4E76-8CCD-B86080ED442A}"/>
            </c:ext>
          </c:extLst>
        </c:ser>
        <c:ser>
          <c:idx val="2"/>
          <c:order val="2"/>
          <c:tx>
            <c:strRef>
              <c:f>'Installed Capacities'!$A$64</c:f>
              <c:strCache>
                <c:ptCount val="1"/>
                <c:pt idx="0">
                  <c:v>On-Network Biowaste Digestion</c:v>
                </c:pt>
              </c:strCache>
            </c:strRef>
          </c:tx>
          <c:spPr>
            <a:solidFill>
              <a:schemeClr val="accent3"/>
            </a:solidFill>
            <a:ln>
              <a:noFill/>
            </a:ln>
            <a:effectLst/>
          </c:spPr>
          <c:invertIfNegative val="0"/>
          <c:cat>
            <c:multiLvlStrRef>
              <c:f>'Installed Capacities'!$B$60:$M$61</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Capacities'!$B$64:$M$64</c:f>
              <c:numCache>
                <c:formatCode>General</c:formatCode>
                <c:ptCount val="12"/>
                <c:pt idx="0">
                  <c:v>137.36615632554401</c:v>
                </c:pt>
                <c:pt idx="1">
                  <c:v>358.98468976631801</c:v>
                </c:pt>
                <c:pt idx="2">
                  <c:v>319.09750201450402</c:v>
                </c:pt>
                <c:pt idx="3">
                  <c:v>648.80499597099094</c:v>
                </c:pt>
                <c:pt idx="4">
                  <c:v>137.36615632554401</c:v>
                </c:pt>
                <c:pt idx="5">
                  <c:v>358.98468976631699</c:v>
                </c:pt>
                <c:pt idx="6">
                  <c:v>319.09750201450402</c:v>
                </c:pt>
                <c:pt idx="7">
                  <c:v>648.80499597099094</c:v>
                </c:pt>
                <c:pt idx="8">
                  <c:v>137.36615632554401</c:v>
                </c:pt>
                <c:pt idx="9">
                  <c:v>358.98468976631699</c:v>
                </c:pt>
                <c:pt idx="10">
                  <c:v>319.09750201450402</c:v>
                </c:pt>
                <c:pt idx="11">
                  <c:v>648.80499597099094</c:v>
                </c:pt>
              </c:numCache>
            </c:numRef>
          </c:val>
          <c:extLst>
            <c:ext xmlns:c16="http://schemas.microsoft.com/office/drawing/2014/chart" uri="{C3380CC4-5D6E-409C-BE32-E72D297353CC}">
              <c16:uniqueId val="{00000002-BC7D-4E76-8CCD-B86080ED442A}"/>
            </c:ext>
          </c:extLst>
        </c:ser>
        <c:ser>
          <c:idx val="3"/>
          <c:order val="3"/>
          <c:tx>
            <c:strRef>
              <c:f>'Installed Capacities'!$A$65</c:f>
              <c:strCache>
                <c:ptCount val="1"/>
                <c:pt idx="0">
                  <c:v>Off-Network Biowaste Digestion </c:v>
                </c:pt>
              </c:strCache>
            </c:strRef>
          </c:tx>
          <c:spPr>
            <a:solidFill>
              <a:schemeClr val="accent4"/>
            </a:solidFill>
            <a:ln>
              <a:noFill/>
            </a:ln>
            <a:effectLst/>
          </c:spPr>
          <c:invertIfNegative val="0"/>
          <c:cat>
            <c:multiLvlStrRef>
              <c:f>'Installed Capacities'!$B$60:$M$61</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Capacities'!$B$65:$M$65</c:f>
              <c:numCache>
                <c:formatCode>General</c:formatCode>
                <c:ptCount val="12"/>
                <c:pt idx="0">
                  <c:v>28.594626599830001</c:v>
                </c:pt>
                <c:pt idx="3">
                  <c:v>20.029459338928799</c:v>
                </c:pt>
                <c:pt idx="4">
                  <c:v>28.5946265998301</c:v>
                </c:pt>
                <c:pt idx="7">
                  <c:v>20.029459338928799</c:v>
                </c:pt>
                <c:pt idx="8">
                  <c:v>28.594626599830001</c:v>
                </c:pt>
                <c:pt idx="11">
                  <c:v>20.029459338928799</c:v>
                </c:pt>
              </c:numCache>
            </c:numRef>
          </c:val>
          <c:extLst>
            <c:ext xmlns:c16="http://schemas.microsoft.com/office/drawing/2014/chart" uri="{C3380CC4-5D6E-409C-BE32-E72D297353CC}">
              <c16:uniqueId val="{00000003-BC7D-4E76-8CCD-B86080ED442A}"/>
            </c:ext>
          </c:extLst>
        </c:ser>
        <c:ser>
          <c:idx val="4"/>
          <c:order val="4"/>
          <c:tx>
            <c:strRef>
              <c:f>'Installed Capacities'!$A$66</c:f>
              <c:strCache>
                <c:ptCount val="1"/>
                <c:pt idx="0">
                  <c:v>On-Network Wastewater Digestion</c:v>
                </c:pt>
              </c:strCache>
            </c:strRef>
          </c:tx>
          <c:spPr>
            <a:solidFill>
              <a:schemeClr val="accent5"/>
            </a:solidFill>
            <a:ln>
              <a:noFill/>
            </a:ln>
            <a:effectLst/>
          </c:spPr>
          <c:invertIfNegative val="0"/>
          <c:cat>
            <c:multiLvlStrRef>
              <c:f>'Installed Capacities'!$B$60:$M$61</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Capacities'!$B$66:$M$66</c:f>
              <c:numCache>
                <c:formatCode>General</c:formatCode>
                <c:ptCount val="12"/>
                <c:pt idx="0">
                  <c:v>14.961267794789199</c:v>
                </c:pt>
                <c:pt idx="1">
                  <c:v>3.62610797743758</c:v>
                </c:pt>
                <c:pt idx="2">
                  <c:v>117.109857641687</c:v>
                </c:pt>
                <c:pt idx="3">
                  <c:v>230.831856030083</c:v>
                </c:pt>
                <c:pt idx="4">
                  <c:v>14.961267794789199</c:v>
                </c:pt>
                <c:pt idx="5">
                  <c:v>3.62610797743758</c:v>
                </c:pt>
                <c:pt idx="6">
                  <c:v>117.109857641687</c:v>
                </c:pt>
                <c:pt idx="7">
                  <c:v>230.831856030083</c:v>
                </c:pt>
                <c:pt idx="8">
                  <c:v>14.961267794789199</c:v>
                </c:pt>
                <c:pt idx="9">
                  <c:v>3.62610797743758</c:v>
                </c:pt>
                <c:pt idx="10">
                  <c:v>117.109857641687</c:v>
                </c:pt>
                <c:pt idx="11">
                  <c:v>230.831856030083</c:v>
                </c:pt>
              </c:numCache>
            </c:numRef>
          </c:val>
          <c:extLst>
            <c:ext xmlns:c16="http://schemas.microsoft.com/office/drawing/2014/chart" uri="{C3380CC4-5D6E-409C-BE32-E72D297353CC}">
              <c16:uniqueId val="{00000004-BC7D-4E76-8CCD-B86080ED442A}"/>
            </c:ext>
          </c:extLst>
        </c:ser>
        <c:ser>
          <c:idx val="5"/>
          <c:order val="5"/>
          <c:tx>
            <c:strRef>
              <c:f>'Installed Capacities'!$A$67</c:f>
              <c:strCache>
                <c:ptCount val="1"/>
                <c:pt idx="0">
                  <c:v>Off-Network Wastewater Digestion </c:v>
                </c:pt>
              </c:strCache>
            </c:strRef>
          </c:tx>
          <c:spPr>
            <a:solidFill>
              <a:schemeClr val="accent6"/>
            </a:solidFill>
            <a:ln>
              <a:noFill/>
            </a:ln>
            <a:effectLst/>
          </c:spPr>
          <c:invertIfNegative val="0"/>
          <c:cat>
            <c:multiLvlStrRef>
              <c:f>'Installed Capacities'!$B$60:$M$61</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Capacities'!$B$67:$M$67</c:f>
              <c:numCache>
                <c:formatCode>General</c:formatCode>
                <c:ptCount val="12"/>
                <c:pt idx="0">
                  <c:v>1.0258393768466301</c:v>
                </c:pt>
                <c:pt idx="3">
                  <c:v>3.32070910556003</c:v>
                </c:pt>
                <c:pt idx="4">
                  <c:v>1.0258393768466301</c:v>
                </c:pt>
                <c:pt idx="7">
                  <c:v>3.32070910556003</c:v>
                </c:pt>
                <c:pt idx="8">
                  <c:v>1.0258393768466301</c:v>
                </c:pt>
                <c:pt idx="11">
                  <c:v>3.32070910556003</c:v>
                </c:pt>
              </c:numCache>
            </c:numRef>
          </c:val>
          <c:extLst>
            <c:ext xmlns:c16="http://schemas.microsoft.com/office/drawing/2014/chart" uri="{C3380CC4-5D6E-409C-BE32-E72D297353CC}">
              <c16:uniqueId val="{00000005-BC7D-4E76-8CCD-B86080ED442A}"/>
            </c:ext>
          </c:extLst>
        </c:ser>
        <c:ser>
          <c:idx val="6"/>
          <c:order val="6"/>
          <c:tx>
            <c:strRef>
              <c:f>'Installed Capacities'!$A$68</c:f>
              <c:strCache>
                <c:ptCount val="1"/>
                <c:pt idx="0">
                  <c:v>On-Network SNG</c:v>
                </c:pt>
              </c:strCache>
            </c:strRef>
          </c:tx>
          <c:spPr>
            <a:solidFill>
              <a:schemeClr val="accent1">
                <a:lumMod val="60000"/>
              </a:schemeClr>
            </a:solidFill>
            <a:ln>
              <a:noFill/>
            </a:ln>
            <a:effectLst/>
          </c:spPr>
          <c:invertIfNegative val="0"/>
          <c:cat>
            <c:multiLvlStrRef>
              <c:f>'Installed Capacities'!$B$60:$M$61</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Capacities'!$B$68:$M$68</c:f>
              <c:numCache>
                <c:formatCode>General</c:formatCode>
                <c:ptCount val="12"/>
                <c:pt idx="2">
                  <c:v>1029.6699041730201</c:v>
                </c:pt>
                <c:pt idx="6">
                  <c:v>1029.6699041730201</c:v>
                </c:pt>
                <c:pt idx="10">
                  <c:v>1029.6699041730201</c:v>
                </c:pt>
              </c:numCache>
            </c:numRef>
          </c:val>
          <c:extLst>
            <c:ext xmlns:c16="http://schemas.microsoft.com/office/drawing/2014/chart" uri="{C3380CC4-5D6E-409C-BE32-E72D297353CC}">
              <c16:uniqueId val="{00000006-BC7D-4E76-8CCD-B86080ED442A}"/>
            </c:ext>
          </c:extLst>
        </c:ser>
        <c:ser>
          <c:idx val="7"/>
          <c:order val="7"/>
          <c:tx>
            <c:strRef>
              <c:f>'Installed Capacities'!$A$69</c:f>
              <c:strCache>
                <c:ptCount val="1"/>
                <c:pt idx="0">
                  <c:v>On-Network Electrolysis</c:v>
                </c:pt>
              </c:strCache>
            </c:strRef>
          </c:tx>
          <c:spPr>
            <a:solidFill>
              <a:schemeClr val="accent2">
                <a:lumMod val="60000"/>
              </a:schemeClr>
            </a:solidFill>
            <a:ln>
              <a:noFill/>
            </a:ln>
            <a:effectLst/>
          </c:spPr>
          <c:invertIfNegative val="0"/>
          <c:cat>
            <c:multiLvlStrRef>
              <c:f>'Installed Capacities'!$B$60:$M$61</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Capacities'!$B$69:$M$69</c:f>
              <c:numCache>
                <c:formatCode>General</c:formatCode>
                <c:ptCount val="12"/>
                <c:pt idx="0">
                  <c:v>22.547778647745201</c:v>
                </c:pt>
                <c:pt idx="1">
                  <c:v>99.0914777119294</c:v>
                </c:pt>
                <c:pt idx="2">
                  <c:v>200.49830141092701</c:v>
                </c:pt>
                <c:pt idx="3">
                  <c:v>168.52414063166401</c:v>
                </c:pt>
                <c:pt idx="4">
                  <c:v>22.547778647745201</c:v>
                </c:pt>
                <c:pt idx="5">
                  <c:v>99.0914777119294</c:v>
                </c:pt>
                <c:pt idx="6">
                  <c:v>200.49830141092701</c:v>
                </c:pt>
                <c:pt idx="7">
                  <c:v>168.52414063166401</c:v>
                </c:pt>
                <c:pt idx="8">
                  <c:v>22.547778647745201</c:v>
                </c:pt>
                <c:pt idx="9">
                  <c:v>99.0914777119294</c:v>
                </c:pt>
                <c:pt idx="10">
                  <c:v>200.49830141092701</c:v>
                </c:pt>
                <c:pt idx="11">
                  <c:v>168.52414063166401</c:v>
                </c:pt>
              </c:numCache>
            </c:numRef>
          </c:val>
          <c:extLst>
            <c:ext xmlns:c16="http://schemas.microsoft.com/office/drawing/2014/chart" uri="{C3380CC4-5D6E-409C-BE32-E72D297353CC}">
              <c16:uniqueId val="{00000007-BC7D-4E76-8CCD-B86080ED442A}"/>
            </c:ext>
          </c:extLst>
        </c:ser>
        <c:ser>
          <c:idx val="8"/>
          <c:order val="8"/>
          <c:tx>
            <c:strRef>
              <c:f>'Installed Capacities'!$A$70</c:f>
              <c:strCache>
                <c:ptCount val="1"/>
                <c:pt idx="0">
                  <c:v>Off-Network Electrolysis</c:v>
                </c:pt>
              </c:strCache>
            </c:strRef>
          </c:tx>
          <c:spPr>
            <a:solidFill>
              <a:schemeClr val="accent3">
                <a:lumMod val="60000"/>
              </a:schemeClr>
            </a:solidFill>
            <a:ln>
              <a:noFill/>
            </a:ln>
            <a:effectLst/>
          </c:spPr>
          <c:invertIfNegative val="0"/>
          <c:cat>
            <c:multiLvlStrRef>
              <c:f>'Installed Capacities'!$B$60:$M$61</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Capacities'!$B$70:$M$70</c:f>
              <c:numCache>
                <c:formatCode>General</c:formatCode>
                <c:ptCount val="12"/>
                <c:pt idx="0">
                  <c:v>49.948745785114099</c:v>
                </c:pt>
                <c:pt idx="1">
                  <c:v>60.126556831263201</c:v>
                </c:pt>
                <c:pt idx="2">
                  <c:v>1109.5519969731999</c:v>
                </c:pt>
                <c:pt idx="3">
                  <c:v>1191.95387570602</c:v>
                </c:pt>
                <c:pt idx="4">
                  <c:v>113.873357149282</c:v>
                </c:pt>
                <c:pt idx="5">
                  <c:v>130.14659199715001</c:v>
                </c:pt>
                <c:pt idx="6">
                  <c:v>2364.3529131689202</c:v>
                </c:pt>
                <c:pt idx="7">
                  <c:v>2567.8859178585999</c:v>
                </c:pt>
                <c:pt idx="8">
                  <c:v>177.798778834556</c:v>
                </c:pt>
                <c:pt idx="9">
                  <c:v>200.16662716303699</c:v>
                </c:pt>
                <c:pt idx="10">
                  <c:v>3619.1538293646499</c:v>
                </c:pt>
                <c:pt idx="11">
                  <c:v>2567.8859178585999</c:v>
                </c:pt>
              </c:numCache>
            </c:numRef>
          </c:val>
          <c:extLst>
            <c:ext xmlns:c16="http://schemas.microsoft.com/office/drawing/2014/chart" uri="{C3380CC4-5D6E-409C-BE32-E72D297353CC}">
              <c16:uniqueId val="{00000008-BC7D-4E76-8CCD-B86080ED442A}"/>
            </c:ext>
          </c:extLst>
        </c:ser>
        <c:dLbls>
          <c:showLegendKey val="0"/>
          <c:showVal val="0"/>
          <c:showCatName val="0"/>
          <c:showSerName val="0"/>
          <c:showPercent val="0"/>
          <c:showBubbleSize val="0"/>
        </c:dLbls>
        <c:gapWidth val="219"/>
        <c:overlap val="100"/>
        <c:axId val="724017119"/>
        <c:axId val="724011711"/>
      </c:barChart>
      <c:catAx>
        <c:axId val="7240171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724011711"/>
        <c:crosses val="autoZero"/>
        <c:auto val="1"/>
        <c:lblAlgn val="ctr"/>
        <c:lblOffset val="100"/>
        <c:noMultiLvlLbl val="0"/>
      </c:catAx>
      <c:valAx>
        <c:axId val="72401171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7240171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'Installed Capacities'!$A$77</c:f>
              <c:strCache>
                <c:ptCount val="1"/>
                <c:pt idx="0">
                  <c:v>LNG Terminal</c:v>
                </c:pt>
              </c:strCache>
            </c:strRef>
          </c:tx>
          <c:spPr>
            <a:solidFill>
              <a:schemeClr val="accent1"/>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01-3C2B-4988-8A6D-8133422528AF}"/>
              </c:ext>
            </c:extLst>
          </c:dPt>
          <c:dPt>
            <c:idx val="4"/>
            <c:invertIfNegative val="0"/>
            <c:bubble3D val="0"/>
            <c:spPr>
              <a:solidFill>
                <a:schemeClr val="accent2">
                  <a:lumMod val="75000"/>
                </a:schemeClr>
              </a:solidFill>
              <a:ln>
                <a:noFill/>
              </a:ln>
              <a:effectLst/>
            </c:spPr>
            <c:extLst>
              <c:ext xmlns:c16="http://schemas.microsoft.com/office/drawing/2014/chart" uri="{C3380CC4-5D6E-409C-BE32-E72D297353CC}">
                <c16:uniqueId val="{00000002-3C2B-4988-8A6D-8133422528AF}"/>
              </c:ext>
            </c:extLst>
          </c:dPt>
          <c:dPt>
            <c:idx val="7"/>
            <c:invertIfNegative val="0"/>
            <c:bubble3D val="0"/>
            <c:spPr>
              <a:solidFill>
                <a:schemeClr val="accent2">
                  <a:lumMod val="75000"/>
                </a:schemeClr>
              </a:solidFill>
              <a:ln>
                <a:noFill/>
              </a:ln>
              <a:effectLst/>
            </c:spPr>
            <c:extLst>
              <c:ext xmlns:c16="http://schemas.microsoft.com/office/drawing/2014/chart" uri="{C3380CC4-5D6E-409C-BE32-E72D297353CC}">
                <c16:uniqueId val="{00000006-3C2B-4988-8A6D-8133422528AF}"/>
              </c:ext>
            </c:extLst>
          </c:dPt>
          <c:dPt>
            <c:idx val="8"/>
            <c:invertIfNegative val="0"/>
            <c:bubble3D val="0"/>
            <c:spPr>
              <a:solidFill>
                <a:schemeClr val="accent2">
                  <a:lumMod val="75000"/>
                </a:schemeClr>
              </a:solidFill>
              <a:ln>
                <a:noFill/>
              </a:ln>
              <a:effectLst/>
            </c:spPr>
            <c:extLst>
              <c:ext xmlns:c16="http://schemas.microsoft.com/office/drawing/2014/chart" uri="{C3380CC4-5D6E-409C-BE32-E72D297353CC}">
                <c16:uniqueId val="{00000003-3C2B-4988-8A6D-8133422528AF}"/>
              </c:ext>
            </c:extLst>
          </c:dPt>
          <c:dPt>
            <c:idx val="10"/>
            <c:invertIfNegative val="0"/>
            <c:bubble3D val="0"/>
            <c:spPr>
              <a:solidFill>
                <a:schemeClr val="accent2">
                  <a:lumMod val="75000"/>
                </a:schemeClr>
              </a:solidFill>
              <a:ln>
                <a:noFill/>
              </a:ln>
              <a:effectLst/>
            </c:spPr>
            <c:extLst>
              <c:ext xmlns:c16="http://schemas.microsoft.com/office/drawing/2014/chart" uri="{C3380CC4-5D6E-409C-BE32-E72D297353CC}">
                <c16:uniqueId val="{00000004-3C2B-4988-8A6D-8133422528AF}"/>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05-3C2B-4988-8A6D-8133422528AF}"/>
              </c:ext>
            </c:extLst>
          </c:dPt>
          <c:dLbls>
            <c:spPr>
              <a:noFill/>
              <a:ln>
                <a:noFill/>
              </a:ln>
              <a:effectLst/>
            </c:spPr>
            <c:txPr>
              <a:bodyPr rot="0" spcFirstLastPara="1" vertOverflow="ellipsis" vert="horz" wrap="square" anchor="ctr" anchorCtr="1"/>
              <a:lstStyle/>
              <a:p>
                <a:pPr>
                  <a:defRPr sz="900" b="1" i="0" u="sng" strike="noStrike" kern="1200" baseline="0">
                    <a:solidFill>
                      <a:schemeClr val="tx1"/>
                    </a:solidFill>
                    <a:latin typeface="+mn-lt"/>
                    <a:ea typeface="+mn-ea"/>
                    <a:cs typeface="+mn-cs"/>
                  </a:defRPr>
                </a:pPr>
                <a:endParaRPr lang="LID4096"/>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'Installed Capacities'!$B$75:$M$76</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Capacities'!$B$77:$M$77</c:f>
              <c:numCache>
                <c:formatCode>0</c:formatCode>
                <c:ptCount val="12"/>
                <c:pt idx="0">
                  <c:v>5.9378784000000007</c:v>
                </c:pt>
                <c:pt idx="1">
                  <c:v>65.270759999999996</c:v>
                </c:pt>
                <c:pt idx="2">
                  <c:v>39.470194799999994</c:v>
                </c:pt>
                <c:pt idx="3">
                  <c:v>54.390839999999997</c:v>
                </c:pt>
                <c:pt idx="4">
                  <c:v>5.9378784000000007</c:v>
                </c:pt>
                <c:pt idx="5">
                  <c:v>65.270759999999996</c:v>
                </c:pt>
                <c:pt idx="6">
                  <c:v>39.470194799999994</c:v>
                </c:pt>
                <c:pt idx="7">
                  <c:v>19.668477600000003</c:v>
                </c:pt>
                <c:pt idx="8">
                  <c:v>5.9378784000000007</c:v>
                </c:pt>
                <c:pt idx="9">
                  <c:v>65.270759999999996</c:v>
                </c:pt>
                <c:pt idx="10">
                  <c:v>20.992288800000001</c:v>
                </c:pt>
                <c:pt idx="11">
                  <c:v>19.668477600000003</c:v>
                </c:pt>
              </c:numCache>
            </c:numRef>
          </c:val>
          <c:extLst>
            <c:ext xmlns:c16="http://schemas.microsoft.com/office/drawing/2014/chart" uri="{C3380CC4-5D6E-409C-BE32-E72D297353CC}">
              <c16:uniqueId val="{00000000-3C2B-4988-8A6D-8133422528AF}"/>
            </c:ext>
          </c:extLst>
        </c:ser>
        <c:dLbls>
          <c:dLblPos val="outEnd"/>
          <c:showLegendKey val="0"/>
          <c:showVal val="1"/>
          <c:showCatName val="0"/>
          <c:showSerName val="0"/>
          <c:showPercent val="0"/>
          <c:showBubbleSize val="0"/>
        </c:dLbls>
        <c:gapWidth val="219"/>
        <c:overlap val="-27"/>
        <c:axId val="1944756879"/>
        <c:axId val="1944765199"/>
      </c:barChart>
      <c:catAx>
        <c:axId val="194475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LID4096"/>
          </a:p>
        </c:txPr>
        <c:crossAx val="1944765199"/>
        <c:crosses val="autoZero"/>
        <c:auto val="1"/>
        <c:lblAlgn val="ctr"/>
        <c:lblOffset val="100"/>
        <c:noMultiLvlLbl val="0"/>
      </c:catAx>
      <c:valAx>
        <c:axId val="1944765199"/>
        <c:scaling>
          <c:orientation val="minMax"/>
          <c:max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TWh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LID4096"/>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LID4096"/>
          </a:p>
        </c:txPr>
        <c:crossAx val="19447568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solidFill>
            <a:schemeClr val="tx1"/>
          </a:solidFill>
        </a:defRPr>
      </a:pPr>
      <a:endParaRPr lang="LID4096"/>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REN-Methane -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col"/>
        <c:grouping val="stacked"/>
        <c:varyColors val="0"/>
        <c:ser>
          <c:idx val="0"/>
          <c:order val="0"/>
          <c:tx>
            <c:strRef>
              <c:f>'Gas demand'!$A$17</c:f>
              <c:strCache>
                <c:ptCount val="1"/>
                <c:pt idx="0">
                  <c:v>Natural gas</c:v>
                </c:pt>
              </c:strCache>
            </c:strRef>
          </c:tx>
          <c:spPr>
            <a:solidFill>
              <a:schemeClr val="accent1"/>
            </a:solidFill>
            <a:ln>
              <a:noFill/>
            </a:ln>
            <a:effectLst/>
          </c:spPr>
          <c:invertIfNegative val="0"/>
          <c:cat>
            <c:multiLvlStrRef>
              <c:f>'Gas demand'!$B$15:$M$16</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'Gas demand'!$B$17:$M$17</c:f>
              <c:numCache>
                <c:formatCode>0.00</c:formatCode>
                <c:ptCount val="12"/>
                <c:pt idx="0">
                  <c:v>2.6147118360000001</c:v>
                </c:pt>
                <c:pt idx="1">
                  <c:v>5.7745625816849451</c:v>
                </c:pt>
                <c:pt idx="2">
                  <c:v>13.255507381764712</c:v>
                </c:pt>
                <c:pt idx="3">
                  <c:v>13.185347999999999</c:v>
                </c:pt>
                <c:pt idx="4">
                  <c:v>0.99840681599999992</c:v>
                </c:pt>
                <c:pt idx="5">
                  <c:v>2.0608706854745904</c:v>
                </c:pt>
                <c:pt idx="6">
                  <c:v>5.7988070954274136</c:v>
                </c:pt>
                <c:pt idx="7">
                  <c:v>4.6861980000000001</c:v>
                </c:pt>
                <c:pt idx="8">
                  <c:v>0</c:v>
                </c:pt>
                <c:pt idx="9">
                  <c:v>0</c:v>
                </c:pt>
                <c:pt idx="10">
                  <c:v>0</c:v>
                </c:pt>
                <c:pt idx="11">
                  <c:v>0</c:v>
                </c:pt>
              </c:numCache>
            </c:numRef>
          </c:val>
          <c:extLst>
            <c:ext xmlns:c16="http://schemas.microsoft.com/office/drawing/2014/chart" uri="{C3380CC4-5D6E-409C-BE32-E72D297353CC}">
              <c16:uniqueId val="{00000000-3852-4ADD-A23D-D451A3082488}"/>
            </c:ext>
          </c:extLst>
        </c:ser>
        <c:ser>
          <c:idx val="1"/>
          <c:order val="1"/>
          <c:tx>
            <c:strRef>
              <c:f>'Gas demand'!$A$18</c:f>
              <c:strCache>
                <c:ptCount val="1"/>
                <c:pt idx="0">
                  <c:v>Biomethane for blending</c:v>
                </c:pt>
              </c:strCache>
            </c:strRef>
          </c:tx>
          <c:spPr>
            <a:solidFill>
              <a:schemeClr val="accent2"/>
            </a:solidFill>
            <a:ln>
              <a:noFill/>
            </a:ln>
            <a:effectLst/>
          </c:spPr>
          <c:invertIfNegative val="0"/>
          <c:cat>
            <c:multiLvlStrRef>
              <c:f>'Gas demand'!$B$15:$M$16</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'Gas demand'!$B$18:$M$18</c:f>
              <c:numCache>
                <c:formatCode>0.00</c:formatCode>
                <c:ptCount val="12"/>
                <c:pt idx="0">
                  <c:v>0.64600000000000002</c:v>
                </c:pt>
                <c:pt idx="1">
                  <c:v>1.89</c:v>
                </c:pt>
                <c:pt idx="2">
                  <c:v>2.7</c:v>
                </c:pt>
                <c:pt idx="3">
                  <c:v>3.5066666666666699</c:v>
                </c:pt>
                <c:pt idx="4">
                  <c:v>1.4460000000000002</c:v>
                </c:pt>
                <c:pt idx="5">
                  <c:v>2.4300000000000002</c:v>
                </c:pt>
                <c:pt idx="6">
                  <c:v>5.3</c:v>
                </c:pt>
                <c:pt idx="7">
                  <c:v>5.1113333333333308</c:v>
                </c:pt>
                <c:pt idx="8">
                  <c:v>2.246</c:v>
                </c:pt>
                <c:pt idx="9">
                  <c:v>2.7</c:v>
                </c:pt>
                <c:pt idx="10">
                  <c:v>8</c:v>
                </c:pt>
                <c:pt idx="11">
                  <c:v>9.2519999999999989</c:v>
                </c:pt>
              </c:numCache>
            </c:numRef>
          </c:val>
          <c:extLst>
            <c:ext xmlns:c16="http://schemas.microsoft.com/office/drawing/2014/chart" uri="{C3380CC4-5D6E-409C-BE32-E72D297353CC}">
              <c16:uniqueId val="{00000001-3852-4ADD-A23D-D451A3082488}"/>
            </c:ext>
          </c:extLst>
        </c:ser>
        <c:ser>
          <c:idx val="2"/>
          <c:order val="2"/>
          <c:tx>
            <c:strRef>
              <c:f>'Gas demand'!$A$19</c:f>
              <c:strCache>
                <c:ptCount val="1"/>
                <c:pt idx="0">
                  <c:v>Hydrogen for blending</c:v>
                </c:pt>
              </c:strCache>
            </c:strRef>
          </c:tx>
          <c:spPr>
            <a:solidFill>
              <a:schemeClr val="accent3"/>
            </a:solidFill>
            <a:ln>
              <a:noFill/>
            </a:ln>
            <a:effectLst/>
          </c:spPr>
          <c:invertIfNegative val="0"/>
          <c:cat>
            <c:multiLvlStrRef>
              <c:f>'Gas demand'!$B$15:$M$16</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'Gas demand'!$B$19:$M$19</c:f>
              <c:numCache>
                <c:formatCode>0.00</c:formatCode>
                <c:ptCount val="12"/>
                <c:pt idx="0">
                  <c:v>0.11</c:v>
                </c:pt>
                <c:pt idx="1">
                  <c:v>0.245</c:v>
                </c:pt>
                <c:pt idx="2">
                  <c:v>0.51500000000000001</c:v>
                </c:pt>
                <c:pt idx="3">
                  <c:v>0.621</c:v>
                </c:pt>
                <c:pt idx="4">
                  <c:v>8.1699999999999995E-2</c:v>
                </c:pt>
                <c:pt idx="5">
                  <c:v>0.17</c:v>
                </c:pt>
                <c:pt idx="6">
                  <c:v>0.35849999999999999</c:v>
                </c:pt>
                <c:pt idx="7">
                  <c:v>0.45600000000000002</c:v>
                </c:pt>
                <c:pt idx="8">
                  <c:v>7.3700000000000002E-2</c:v>
                </c:pt>
                <c:pt idx="9">
                  <c:v>0.1087</c:v>
                </c:pt>
                <c:pt idx="10">
                  <c:v>0.2727</c:v>
                </c:pt>
                <c:pt idx="11">
                  <c:v>0.41199999999999998</c:v>
                </c:pt>
              </c:numCache>
            </c:numRef>
          </c:val>
          <c:extLst>
            <c:ext xmlns:c16="http://schemas.microsoft.com/office/drawing/2014/chart" uri="{C3380CC4-5D6E-409C-BE32-E72D297353CC}">
              <c16:uniqueId val="{00000002-3852-4ADD-A23D-D451A3082488}"/>
            </c:ext>
          </c:extLst>
        </c:ser>
        <c:ser>
          <c:idx val="3"/>
          <c:order val="3"/>
          <c:tx>
            <c:strRef>
              <c:f>'Gas demand'!$A$20</c:f>
              <c:strCache>
                <c:ptCount val="1"/>
                <c:pt idx="0">
                  <c:v>SNG for blending</c:v>
                </c:pt>
              </c:strCache>
            </c:strRef>
          </c:tx>
          <c:spPr>
            <a:solidFill>
              <a:schemeClr val="accent4"/>
            </a:solidFill>
            <a:ln>
              <a:noFill/>
            </a:ln>
            <a:effectLst/>
          </c:spPr>
          <c:invertIfNegative val="0"/>
          <c:cat>
            <c:multiLvlStrRef>
              <c:f>'Gas demand'!$B$15:$M$16</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'Gas demand'!$B$20:$M$20</c:f>
              <c:numCache>
                <c:formatCode>0.00</c:formatCode>
                <c:ptCount val="12"/>
                <c:pt idx="0">
                  <c:v>0.28474816399999991</c:v>
                </c:pt>
                <c:pt idx="1">
                  <c:v>0.24743741831505517</c:v>
                </c:pt>
                <c:pt idx="2">
                  <c:v>0.59874221584213017</c:v>
                </c:pt>
                <c:pt idx="3">
                  <c:v>0</c:v>
                </c:pt>
                <c:pt idx="4">
                  <c:v>0.173524295111111</c:v>
                </c:pt>
                <c:pt idx="5">
                  <c:v>0.97057375896985398</c:v>
                </c:pt>
                <c:pt idx="6">
                  <c:v>0.4341873402983894</c:v>
                </c:pt>
                <c:pt idx="7">
                  <c:v>0</c:v>
                </c:pt>
                <c:pt idx="8">
                  <c:v>0.13091222222222207</c:v>
                </c:pt>
                <c:pt idx="9">
                  <c:v>0.80418888888888906</c:v>
                </c:pt>
                <c:pt idx="10">
                  <c:v>0.77281082157093595</c:v>
                </c:pt>
                <c:pt idx="11">
                  <c:v>0</c:v>
                </c:pt>
              </c:numCache>
            </c:numRef>
          </c:val>
          <c:extLst>
            <c:ext xmlns:c16="http://schemas.microsoft.com/office/drawing/2014/chart" uri="{C3380CC4-5D6E-409C-BE32-E72D297353CC}">
              <c16:uniqueId val="{00000003-3852-4ADD-A23D-D451A3082488}"/>
            </c:ext>
          </c:extLst>
        </c:ser>
        <c:ser>
          <c:idx val="4"/>
          <c:order val="4"/>
          <c:tx>
            <c:strRef>
              <c:f>'Gas demand'!$A$21</c:f>
              <c:strCache>
                <c:ptCount val="1"/>
                <c:pt idx="0">
                  <c:v>Pure Biomethane </c:v>
                </c:pt>
              </c:strCache>
            </c:strRef>
          </c:tx>
          <c:spPr>
            <a:solidFill>
              <a:schemeClr val="accent5"/>
            </a:solidFill>
            <a:ln>
              <a:noFill/>
            </a:ln>
            <a:effectLst/>
          </c:spPr>
          <c:invertIfNegative val="0"/>
          <c:cat>
            <c:multiLvlStrRef>
              <c:f>'Gas demand'!$B$15:$M$16</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'Gas demand'!$B$21:$M$21</c:f>
              <c:numCache>
                <c:formatCode>0.00</c:formatCode>
                <c:ptCount val="12"/>
                <c:pt idx="0">
                  <c:v>0.154</c:v>
                </c:pt>
                <c:pt idx="1">
                  <c:v>0</c:v>
                </c:pt>
                <c:pt idx="2">
                  <c:v>0</c:v>
                </c:pt>
                <c:pt idx="3">
                  <c:v>0.16</c:v>
                </c:pt>
                <c:pt idx="4">
                  <c:v>0.154</c:v>
                </c:pt>
                <c:pt idx="5">
                  <c:v>0</c:v>
                </c:pt>
                <c:pt idx="6">
                  <c:v>0</c:v>
                </c:pt>
                <c:pt idx="7">
                  <c:v>0.16</c:v>
                </c:pt>
                <c:pt idx="8">
                  <c:v>0.154</c:v>
                </c:pt>
                <c:pt idx="9">
                  <c:v>0</c:v>
                </c:pt>
                <c:pt idx="10">
                  <c:v>0</c:v>
                </c:pt>
                <c:pt idx="11">
                  <c:v>0.16</c:v>
                </c:pt>
              </c:numCache>
            </c:numRef>
          </c:val>
          <c:extLst>
            <c:ext xmlns:c16="http://schemas.microsoft.com/office/drawing/2014/chart" uri="{C3380CC4-5D6E-409C-BE32-E72D297353CC}">
              <c16:uniqueId val="{00000004-3852-4ADD-A23D-D451A3082488}"/>
            </c:ext>
          </c:extLst>
        </c:ser>
        <c:ser>
          <c:idx val="5"/>
          <c:order val="5"/>
          <c:tx>
            <c:strRef>
              <c:f>'Gas demand'!$A$22</c:f>
              <c:strCache>
                <c:ptCount val="1"/>
                <c:pt idx="0">
                  <c:v>Pure H2</c:v>
                </c:pt>
              </c:strCache>
            </c:strRef>
          </c:tx>
          <c:spPr>
            <a:solidFill>
              <a:schemeClr val="accent6"/>
            </a:solidFill>
            <a:ln>
              <a:noFill/>
            </a:ln>
            <a:effectLst/>
          </c:spPr>
          <c:invertIfNegative val="0"/>
          <c:cat>
            <c:multiLvlStrRef>
              <c:f>'Gas demand'!$B$15:$M$16</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'Gas demand'!$B$22:$M$22</c:f>
              <c:numCache>
                <c:formatCode>0.00</c:formatCode>
                <c:ptCount val="12"/>
                <c:pt idx="0">
                  <c:v>1.2999999999999999E-2</c:v>
                </c:pt>
                <c:pt idx="1">
                  <c:v>4.1000000000000002E-2</c:v>
                </c:pt>
                <c:pt idx="2">
                  <c:v>2.4259999999999997</c:v>
                </c:pt>
                <c:pt idx="3">
                  <c:v>1.431</c:v>
                </c:pt>
                <c:pt idx="4">
                  <c:v>4.1888888888888885E-2</c:v>
                </c:pt>
                <c:pt idx="5">
                  <c:v>8.6555555555555552E-2</c:v>
                </c:pt>
                <c:pt idx="6">
                  <c:v>5.1166666666666698</c:v>
                </c:pt>
                <c:pt idx="7">
                  <c:v>2.7903333333333298</c:v>
                </c:pt>
                <c:pt idx="8">
                  <c:v>7.0777777777777773E-2</c:v>
                </c:pt>
                <c:pt idx="9">
                  <c:v>0.13211111111111112</c:v>
                </c:pt>
                <c:pt idx="10">
                  <c:v>7.8133333333333299</c:v>
                </c:pt>
                <c:pt idx="11">
                  <c:v>2.7903333333333298</c:v>
                </c:pt>
              </c:numCache>
            </c:numRef>
          </c:val>
          <c:extLst>
            <c:ext xmlns:c16="http://schemas.microsoft.com/office/drawing/2014/chart" uri="{C3380CC4-5D6E-409C-BE32-E72D297353CC}">
              <c16:uniqueId val="{00000005-3852-4ADD-A23D-D451A3082488}"/>
            </c:ext>
          </c:extLst>
        </c:ser>
        <c:dLbls>
          <c:showLegendKey val="0"/>
          <c:showVal val="0"/>
          <c:showCatName val="0"/>
          <c:showSerName val="0"/>
          <c:showPercent val="0"/>
          <c:showBubbleSize val="0"/>
        </c:dLbls>
        <c:gapWidth val="150"/>
        <c:overlap val="100"/>
        <c:axId val="1379419599"/>
        <c:axId val="1379434575"/>
      </c:barChart>
      <c:catAx>
        <c:axId val="13794195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379434575"/>
        <c:crosses val="autoZero"/>
        <c:auto val="1"/>
        <c:lblAlgn val="ctr"/>
        <c:lblOffset val="100"/>
        <c:noMultiLvlLbl val="0"/>
      </c:catAx>
      <c:valAx>
        <c:axId val="1379434575"/>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3794195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'Installed Capacities'!$A$94</c:f>
              <c:strCache>
                <c:ptCount val="1"/>
                <c:pt idx="0">
                  <c:v>LNG Terminal</c:v>
                </c:pt>
              </c:strCache>
            </c:strRef>
          </c:tx>
          <c:spPr>
            <a:solidFill>
              <a:schemeClr val="accent1"/>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01-CE54-4FF4-910E-90DC7F1A0857}"/>
              </c:ext>
            </c:extLst>
          </c:dPt>
          <c:dPt>
            <c:idx val="4"/>
            <c:invertIfNegative val="0"/>
            <c:bubble3D val="0"/>
            <c:spPr>
              <a:solidFill>
                <a:schemeClr val="accent2">
                  <a:lumMod val="75000"/>
                </a:schemeClr>
              </a:solidFill>
              <a:ln>
                <a:noFill/>
              </a:ln>
              <a:effectLst/>
            </c:spPr>
            <c:extLst>
              <c:ext xmlns:c16="http://schemas.microsoft.com/office/drawing/2014/chart" uri="{C3380CC4-5D6E-409C-BE32-E72D297353CC}">
                <c16:uniqueId val="{00000002-CE54-4FF4-910E-90DC7F1A0857}"/>
              </c:ext>
            </c:extLst>
          </c:dPt>
          <c:dPt>
            <c:idx val="7"/>
            <c:invertIfNegative val="0"/>
            <c:bubble3D val="0"/>
            <c:spPr>
              <a:solidFill>
                <a:schemeClr val="accent2">
                  <a:lumMod val="75000"/>
                </a:schemeClr>
              </a:solidFill>
              <a:ln>
                <a:noFill/>
              </a:ln>
              <a:effectLst/>
            </c:spPr>
            <c:extLst>
              <c:ext xmlns:c16="http://schemas.microsoft.com/office/drawing/2014/chart" uri="{C3380CC4-5D6E-409C-BE32-E72D297353CC}">
                <c16:uniqueId val="{00000003-CE54-4FF4-910E-90DC7F1A0857}"/>
              </c:ext>
            </c:extLst>
          </c:dPt>
          <c:dPt>
            <c:idx val="8"/>
            <c:invertIfNegative val="0"/>
            <c:bubble3D val="0"/>
            <c:spPr>
              <a:solidFill>
                <a:schemeClr val="accent2">
                  <a:lumMod val="75000"/>
                </a:schemeClr>
              </a:solidFill>
              <a:ln>
                <a:noFill/>
              </a:ln>
              <a:effectLst/>
            </c:spPr>
            <c:extLst>
              <c:ext xmlns:c16="http://schemas.microsoft.com/office/drawing/2014/chart" uri="{C3380CC4-5D6E-409C-BE32-E72D297353CC}">
                <c16:uniqueId val="{00000004-CE54-4FF4-910E-90DC7F1A0857}"/>
              </c:ext>
            </c:extLst>
          </c:dPt>
          <c:dPt>
            <c:idx val="10"/>
            <c:invertIfNegative val="0"/>
            <c:bubble3D val="0"/>
            <c:spPr>
              <a:solidFill>
                <a:schemeClr val="accent2">
                  <a:lumMod val="75000"/>
                </a:schemeClr>
              </a:solidFill>
              <a:ln>
                <a:noFill/>
              </a:ln>
              <a:effectLst/>
            </c:spPr>
            <c:extLst>
              <c:ext xmlns:c16="http://schemas.microsoft.com/office/drawing/2014/chart" uri="{C3380CC4-5D6E-409C-BE32-E72D297353CC}">
                <c16:uniqueId val="{00000005-CE54-4FF4-910E-90DC7F1A0857}"/>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06-CE54-4FF4-910E-90DC7F1A0857}"/>
              </c:ext>
            </c:extLst>
          </c:dPt>
          <c:dLbls>
            <c:spPr>
              <a:noFill/>
              <a:ln>
                <a:noFill/>
              </a:ln>
              <a:effectLst/>
            </c:spPr>
            <c:txPr>
              <a:bodyPr rot="0" spcFirstLastPara="1" vertOverflow="ellipsis" vert="horz" wrap="square" lIns="38100" tIns="19050" rIns="38100" bIns="19050" anchor="ctr" anchorCtr="1">
                <a:spAutoFit/>
              </a:bodyPr>
              <a:lstStyle/>
              <a:p>
                <a:pPr>
                  <a:defRPr sz="900" b="1" i="0" u="sng" strike="noStrike" kern="1200" baseline="0">
                    <a:solidFill>
                      <a:schemeClr val="tx1"/>
                    </a:solidFill>
                    <a:latin typeface="+mn-lt"/>
                    <a:ea typeface="+mn-ea"/>
                    <a:cs typeface="+mn-cs"/>
                  </a:defRPr>
                </a:pPr>
                <a:endParaRPr lang="LID4096"/>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'Installed Capacities'!$B$92:$M$93</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Capacities'!$B$94:$M$94</c:f>
              <c:numCache>
                <c:formatCode>0</c:formatCode>
                <c:ptCount val="12"/>
                <c:pt idx="0">
                  <c:v>4.9143600000000003</c:v>
                </c:pt>
                <c:pt idx="1">
                  <c:v>65.270759999999996</c:v>
                </c:pt>
                <c:pt idx="2">
                  <c:v>39.47018750000003</c:v>
                </c:pt>
                <c:pt idx="3">
                  <c:v>54.390839999999997</c:v>
                </c:pt>
                <c:pt idx="4">
                  <c:v>4.9143600000000003</c:v>
                </c:pt>
                <c:pt idx="5">
                  <c:v>65.270759999999996</c:v>
                </c:pt>
                <c:pt idx="6">
                  <c:v>39.47018750000003</c:v>
                </c:pt>
                <c:pt idx="7">
                  <c:v>12.567972000000001</c:v>
                </c:pt>
                <c:pt idx="8">
                  <c:v>4.9143600000000003</c:v>
                </c:pt>
                <c:pt idx="9">
                  <c:v>65.270759999999996</c:v>
                </c:pt>
                <c:pt idx="10">
                  <c:v>3.504</c:v>
                </c:pt>
                <c:pt idx="11">
                  <c:v>12.567972000000001</c:v>
                </c:pt>
              </c:numCache>
            </c:numRef>
          </c:val>
          <c:extLst>
            <c:ext xmlns:c16="http://schemas.microsoft.com/office/drawing/2014/chart" uri="{C3380CC4-5D6E-409C-BE32-E72D297353CC}">
              <c16:uniqueId val="{00000000-CE54-4FF4-910E-90DC7F1A0857}"/>
            </c:ext>
          </c:extLst>
        </c:ser>
        <c:dLbls>
          <c:dLblPos val="outEnd"/>
          <c:showLegendKey val="0"/>
          <c:showVal val="1"/>
          <c:showCatName val="0"/>
          <c:showSerName val="0"/>
          <c:showPercent val="0"/>
          <c:showBubbleSize val="0"/>
        </c:dLbls>
        <c:gapWidth val="219"/>
        <c:overlap val="-27"/>
        <c:axId val="1619835295"/>
        <c:axId val="1619824479"/>
      </c:barChart>
      <c:catAx>
        <c:axId val="16198352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LID4096"/>
          </a:p>
        </c:txPr>
        <c:crossAx val="1619824479"/>
        <c:crosses val="autoZero"/>
        <c:auto val="1"/>
        <c:lblAlgn val="ctr"/>
        <c:lblOffset val="100"/>
        <c:noMultiLvlLbl val="0"/>
      </c:catAx>
      <c:valAx>
        <c:axId val="16198244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GB" b="0"/>
                  <a:t>TWh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LID4096"/>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LID4096"/>
          </a:p>
        </c:txPr>
        <c:crossAx val="1619835295"/>
        <c:crosses val="autoZero"/>
        <c:crossBetween val="between"/>
      </c:valAx>
      <c:spPr>
        <a:noFill/>
        <a:ln>
          <a:noFill/>
        </a:ln>
        <a:effectLst/>
      </c:spPr>
    </c:plotArea>
    <c:plotVisOnly val="1"/>
    <c:dispBlanksAs val="gap"/>
    <c:showDLblsOverMax val="0"/>
  </c:chart>
  <c:spPr>
    <a:noFill/>
    <a:ln w="9525" cap="flat" cmpd="sng" algn="ctr">
      <a:solidFill>
        <a:schemeClr val="tx1"/>
      </a:solidFill>
      <a:round/>
    </a:ln>
    <a:effectLst/>
  </c:spPr>
  <c:txPr>
    <a:bodyPr/>
    <a:lstStyle/>
    <a:p>
      <a:pPr>
        <a:defRPr i="0">
          <a:solidFill>
            <a:schemeClr val="tx1"/>
          </a:solidFill>
        </a:defRPr>
      </a:pPr>
      <a:endParaRPr lang="LID4096"/>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'Installed Capacities'!$A$112</c:f>
              <c:strCache>
                <c:ptCount val="1"/>
                <c:pt idx="0">
                  <c:v>LNG Terminal</c:v>
                </c:pt>
              </c:strCache>
            </c:strRef>
          </c:tx>
          <c:spPr>
            <a:solidFill>
              <a:schemeClr val="accent1"/>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01-DFB6-490A-993B-0D47A8FB7B12}"/>
              </c:ext>
            </c:extLst>
          </c:dPt>
          <c:dPt>
            <c:idx val="4"/>
            <c:invertIfNegative val="0"/>
            <c:bubble3D val="0"/>
            <c:spPr>
              <a:solidFill>
                <a:schemeClr val="accent2">
                  <a:lumMod val="75000"/>
                </a:schemeClr>
              </a:solidFill>
              <a:ln>
                <a:noFill/>
              </a:ln>
              <a:effectLst/>
            </c:spPr>
            <c:extLst>
              <c:ext xmlns:c16="http://schemas.microsoft.com/office/drawing/2014/chart" uri="{C3380CC4-5D6E-409C-BE32-E72D297353CC}">
                <c16:uniqueId val="{00000002-DFB6-490A-993B-0D47A8FB7B12}"/>
              </c:ext>
            </c:extLst>
          </c:dPt>
          <c:dPt>
            <c:idx val="7"/>
            <c:invertIfNegative val="0"/>
            <c:bubble3D val="0"/>
            <c:spPr>
              <a:solidFill>
                <a:schemeClr val="accent2">
                  <a:lumMod val="75000"/>
                </a:schemeClr>
              </a:solidFill>
              <a:ln>
                <a:noFill/>
              </a:ln>
              <a:effectLst/>
            </c:spPr>
            <c:extLst>
              <c:ext xmlns:c16="http://schemas.microsoft.com/office/drawing/2014/chart" uri="{C3380CC4-5D6E-409C-BE32-E72D297353CC}">
                <c16:uniqueId val="{00000003-DFB6-490A-993B-0D47A8FB7B12}"/>
              </c:ext>
            </c:extLst>
          </c:dPt>
          <c:dPt>
            <c:idx val="8"/>
            <c:invertIfNegative val="0"/>
            <c:bubble3D val="0"/>
            <c:spPr>
              <a:solidFill>
                <a:schemeClr val="accent2">
                  <a:lumMod val="75000"/>
                </a:schemeClr>
              </a:solidFill>
              <a:ln>
                <a:noFill/>
              </a:ln>
              <a:effectLst/>
            </c:spPr>
            <c:extLst>
              <c:ext xmlns:c16="http://schemas.microsoft.com/office/drawing/2014/chart" uri="{C3380CC4-5D6E-409C-BE32-E72D297353CC}">
                <c16:uniqueId val="{00000004-DFB6-490A-993B-0D47A8FB7B1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05-DFB6-490A-993B-0D47A8FB7B12}"/>
              </c:ext>
            </c:extLst>
          </c:dPt>
          <c:dLbls>
            <c:spPr>
              <a:noFill/>
              <a:ln>
                <a:noFill/>
              </a:ln>
              <a:effectLst/>
            </c:spPr>
            <c:txPr>
              <a:bodyPr rot="0" spcFirstLastPara="1" vertOverflow="ellipsis" vert="horz" wrap="square" anchor="ctr" anchorCtr="1"/>
              <a:lstStyle/>
              <a:p>
                <a:pPr>
                  <a:defRPr sz="900" b="1" i="0" u="sng" strike="noStrike" kern="1200" baseline="0">
                    <a:solidFill>
                      <a:schemeClr val="tx1"/>
                    </a:solidFill>
                    <a:latin typeface="+mn-lt"/>
                    <a:ea typeface="+mn-ea"/>
                    <a:cs typeface="+mn-cs"/>
                  </a:defRPr>
                </a:pPr>
                <a:endParaRPr lang="LID4096"/>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'Installed Capacities'!$B$110:$M$111</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Capacities'!$B$112:$M$112</c:f>
              <c:numCache>
                <c:formatCode>0</c:formatCode>
                <c:ptCount val="12"/>
                <c:pt idx="0">
                  <c:v>5.046862621594804</c:v>
                </c:pt>
                <c:pt idx="1">
                  <c:v>65.270759999999996</c:v>
                </c:pt>
                <c:pt idx="2">
                  <c:v>39.848265938189712</c:v>
                </c:pt>
                <c:pt idx="3">
                  <c:v>54.390839999999997</c:v>
                </c:pt>
                <c:pt idx="4">
                  <c:v>5.046862621594804</c:v>
                </c:pt>
                <c:pt idx="5">
                  <c:v>65.270759999999996</c:v>
                </c:pt>
                <c:pt idx="6">
                  <c:v>39.848265938189712</c:v>
                </c:pt>
                <c:pt idx="7">
                  <c:v>11.343361595597198</c:v>
                </c:pt>
                <c:pt idx="8">
                  <c:v>5.046862621594804</c:v>
                </c:pt>
                <c:pt idx="9">
                  <c:v>65.270759999999996</c:v>
                </c:pt>
                <c:pt idx="11">
                  <c:v>11.343361595597198</c:v>
                </c:pt>
              </c:numCache>
            </c:numRef>
          </c:val>
          <c:extLst>
            <c:ext xmlns:c16="http://schemas.microsoft.com/office/drawing/2014/chart" uri="{C3380CC4-5D6E-409C-BE32-E72D297353CC}">
              <c16:uniqueId val="{00000000-DFB6-490A-993B-0D47A8FB7B12}"/>
            </c:ext>
          </c:extLst>
        </c:ser>
        <c:dLbls>
          <c:dLblPos val="outEnd"/>
          <c:showLegendKey val="0"/>
          <c:showVal val="1"/>
          <c:showCatName val="0"/>
          <c:showSerName val="0"/>
          <c:showPercent val="0"/>
          <c:showBubbleSize val="0"/>
        </c:dLbls>
        <c:gapWidth val="219"/>
        <c:overlap val="-27"/>
        <c:axId val="271335312"/>
        <c:axId val="271345296"/>
      </c:barChart>
      <c:catAx>
        <c:axId val="271335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LID4096"/>
          </a:p>
        </c:txPr>
        <c:crossAx val="271345296"/>
        <c:crosses val="autoZero"/>
        <c:auto val="1"/>
        <c:lblAlgn val="ctr"/>
        <c:lblOffset val="100"/>
        <c:noMultiLvlLbl val="0"/>
      </c:catAx>
      <c:valAx>
        <c:axId val="271345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TWh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LID4096"/>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LID4096"/>
          </a:p>
        </c:txPr>
        <c:crossAx val="271335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solidFill>
            <a:schemeClr val="tx1"/>
          </a:solidFill>
        </a:defRPr>
      </a:pPr>
      <a:endParaRPr lang="LID4096"/>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'Installed Capacities'!$A$129</c:f>
              <c:strCache>
                <c:ptCount val="1"/>
                <c:pt idx="0">
                  <c:v>LNG Terminal</c:v>
                </c:pt>
              </c:strCache>
            </c:strRef>
          </c:tx>
          <c:spPr>
            <a:solidFill>
              <a:schemeClr val="accent1"/>
            </a:solidFill>
            <a:ln>
              <a:noFill/>
            </a:ln>
            <a:effectLst/>
          </c:spPr>
          <c:invertIfNegative val="0"/>
          <c:dPt>
            <c:idx val="7"/>
            <c:invertIfNegative val="0"/>
            <c:bubble3D val="0"/>
            <c:spPr>
              <a:solidFill>
                <a:schemeClr val="accent2">
                  <a:lumMod val="75000"/>
                </a:schemeClr>
              </a:solidFill>
              <a:ln>
                <a:noFill/>
              </a:ln>
              <a:effectLst/>
            </c:spPr>
            <c:extLst>
              <c:ext xmlns:c16="http://schemas.microsoft.com/office/drawing/2014/chart" uri="{C3380CC4-5D6E-409C-BE32-E72D297353CC}">
                <c16:uniqueId val="{00000001-7710-4236-8D34-4B8E90740966}"/>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02-7710-4236-8D34-4B8E90740966}"/>
              </c:ext>
            </c:extLst>
          </c:dPt>
          <c:dLbls>
            <c:spPr>
              <a:noFill/>
              <a:ln>
                <a:noFill/>
              </a:ln>
              <a:effectLst/>
            </c:spPr>
            <c:txPr>
              <a:bodyPr rot="0" spcFirstLastPara="1" vertOverflow="ellipsis" vert="horz" wrap="square" anchor="ctr" anchorCtr="1"/>
              <a:lstStyle/>
              <a:p>
                <a:pPr>
                  <a:defRPr sz="900" b="1" i="0" u="sng" strike="noStrike" kern="1200" baseline="0">
                    <a:solidFill>
                      <a:schemeClr val="tx1"/>
                    </a:solidFill>
                    <a:latin typeface="+mn-lt"/>
                    <a:ea typeface="+mn-ea"/>
                    <a:cs typeface="+mn-cs"/>
                  </a:defRPr>
                </a:pPr>
                <a:endParaRPr lang="LID4096"/>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'Installed Capacities'!$B$127:$M$128</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Capacities'!$B$129:$M$129</c:f>
              <c:numCache>
                <c:formatCode>0</c:formatCode>
                <c:ptCount val="12"/>
                <c:pt idx="1">
                  <c:v>65.2702125</c:v>
                </c:pt>
                <c:pt idx="2">
                  <c:v>39.47018750000003</c:v>
                </c:pt>
                <c:pt idx="3">
                  <c:v>54.391752500000024</c:v>
                </c:pt>
                <c:pt idx="5">
                  <c:v>65.2702125</c:v>
                </c:pt>
                <c:pt idx="6">
                  <c:v>39.47018750000003</c:v>
                </c:pt>
                <c:pt idx="7">
                  <c:v>1.752</c:v>
                </c:pt>
                <c:pt idx="9">
                  <c:v>65.2702125</c:v>
                </c:pt>
                <c:pt idx="11">
                  <c:v>1.752</c:v>
                </c:pt>
              </c:numCache>
            </c:numRef>
          </c:val>
          <c:extLst>
            <c:ext xmlns:c16="http://schemas.microsoft.com/office/drawing/2014/chart" uri="{C3380CC4-5D6E-409C-BE32-E72D297353CC}">
              <c16:uniqueId val="{00000000-7710-4236-8D34-4B8E90740966}"/>
            </c:ext>
          </c:extLst>
        </c:ser>
        <c:dLbls>
          <c:dLblPos val="outEnd"/>
          <c:showLegendKey val="0"/>
          <c:showVal val="1"/>
          <c:showCatName val="0"/>
          <c:showSerName val="0"/>
          <c:showPercent val="0"/>
          <c:showBubbleSize val="0"/>
        </c:dLbls>
        <c:gapWidth val="219"/>
        <c:overlap val="-27"/>
        <c:axId val="259284192"/>
        <c:axId val="259292928"/>
      </c:barChart>
      <c:catAx>
        <c:axId val="259284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LID4096"/>
          </a:p>
        </c:txPr>
        <c:crossAx val="259292928"/>
        <c:crosses val="autoZero"/>
        <c:auto val="1"/>
        <c:lblAlgn val="ctr"/>
        <c:lblOffset val="100"/>
        <c:noMultiLvlLbl val="0"/>
      </c:catAx>
      <c:valAx>
        <c:axId val="259292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TWh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LID4096"/>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LID4096"/>
          </a:p>
        </c:txPr>
        <c:crossAx val="259284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b="0" u="none">
          <a:solidFill>
            <a:schemeClr val="tx1"/>
          </a:solidFill>
        </a:defRPr>
      </a:pPr>
      <a:endParaRPr lang="LID4096"/>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REN-Methane - Renewable gas production capacities</a:t>
            </a:r>
            <a:endParaRPr lang="en-GB"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col"/>
        <c:grouping val="stacked"/>
        <c:varyColors val="0"/>
        <c:ser>
          <c:idx val="0"/>
          <c:order val="0"/>
          <c:tx>
            <c:strRef>
              <c:f>'Installed Capacities'!$A$98</c:f>
              <c:strCache>
                <c:ptCount val="1"/>
                <c:pt idx="0">
                  <c:v>On-Network Agricultural Waste Digestion</c:v>
                </c:pt>
              </c:strCache>
            </c:strRef>
          </c:tx>
          <c:spPr>
            <a:solidFill>
              <a:schemeClr val="accent1"/>
            </a:solidFill>
            <a:ln>
              <a:noFill/>
            </a:ln>
            <a:effectLst/>
          </c:spPr>
          <c:invertIfNegative val="0"/>
          <c:cat>
            <c:multiLvlStrRef>
              <c:f>'Installed Capacities'!$B$96:$M$97</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Capacities'!$B$98:$M$98</c:f>
              <c:numCache>
                <c:formatCode>0.00</c:formatCode>
                <c:ptCount val="12"/>
                <c:pt idx="0">
                  <c:v>0.37794705882352925</c:v>
                </c:pt>
                <c:pt idx="1">
                  <c:v>0</c:v>
                </c:pt>
                <c:pt idx="2">
                  <c:v>1.8954423529411744</c:v>
                </c:pt>
                <c:pt idx="3">
                  <c:v>1.6338494117647071</c:v>
                </c:pt>
                <c:pt idx="4">
                  <c:v>0.87235302669176495</c:v>
                </c:pt>
                <c:pt idx="5">
                  <c:v>0</c:v>
                </c:pt>
                <c:pt idx="6">
                  <c:v>3.8064917647058785</c:v>
                </c:pt>
                <c:pt idx="7">
                  <c:v>2.4044611764705897</c:v>
                </c:pt>
                <c:pt idx="8">
                  <c:v>1.3079647058823543</c:v>
                </c:pt>
                <c:pt idx="9">
                  <c:v>0</c:v>
                </c:pt>
                <c:pt idx="10">
                  <c:v>5.5905882352941196</c:v>
                </c:pt>
                <c:pt idx="11">
                  <c:v>4.3103435294117656</c:v>
                </c:pt>
              </c:numCache>
            </c:numRef>
          </c:val>
          <c:extLst>
            <c:ext xmlns:c16="http://schemas.microsoft.com/office/drawing/2014/chart" uri="{C3380CC4-5D6E-409C-BE32-E72D297353CC}">
              <c16:uniqueId val="{00000000-3E0C-4FE7-BD0D-6F7ED09695D3}"/>
            </c:ext>
          </c:extLst>
        </c:ser>
        <c:ser>
          <c:idx val="1"/>
          <c:order val="1"/>
          <c:tx>
            <c:strRef>
              <c:f>'Installed Capacities'!$A$99</c:f>
              <c:strCache>
                <c:ptCount val="1"/>
                <c:pt idx="0">
                  <c:v>Off-Network Agricultural Waste Digestion </c:v>
                </c:pt>
              </c:strCache>
            </c:strRef>
          </c:tx>
          <c:spPr>
            <a:solidFill>
              <a:schemeClr val="accent2"/>
            </a:solidFill>
            <a:ln>
              <a:noFill/>
            </a:ln>
            <a:effectLst/>
          </c:spPr>
          <c:invertIfNegative val="0"/>
          <c:cat>
            <c:multiLvlStrRef>
              <c:f>'Installed Capacities'!$B$96:$M$97</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Capacities'!$B$99:$M$99</c:f>
              <c:numCache>
                <c:formatCode>0.00</c:formatCode>
                <c:ptCount val="12"/>
                <c:pt idx="0">
                  <c:v>0.27493939049573229</c:v>
                </c:pt>
                <c:pt idx="1">
                  <c:v>0</c:v>
                </c:pt>
                <c:pt idx="2">
                  <c:v>0</c:v>
                </c:pt>
                <c:pt idx="3">
                  <c:v>0.14921333569076711</c:v>
                </c:pt>
                <c:pt idx="4">
                  <c:v>0.27493939049573229</c:v>
                </c:pt>
                <c:pt idx="5">
                  <c:v>0</c:v>
                </c:pt>
                <c:pt idx="6">
                  <c:v>0</c:v>
                </c:pt>
                <c:pt idx="7">
                  <c:v>0.14921333569076711</c:v>
                </c:pt>
                <c:pt idx="8">
                  <c:v>0.27493939049573229</c:v>
                </c:pt>
                <c:pt idx="9">
                  <c:v>0</c:v>
                </c:pt>
                <c:pt idx="10">
                  <c:v>0</c:v>
                </c:pt>
                <c:pt idx="11">
                  <c:v>0.14921333569076711</c:v>
                </c:pt>
              </c:numCache>
            </c:numRef>
          </c:val>
          <c:extLst>
            <c:ext xmlns:c16="http://schemas.microsoft.com/office/drawing/2014/chart" uri="{C3380CC4-5D6E-409C-BE32-E72D297353CC}">
              <c16:uniqueId val="{00000001-3E0C-4FE7-BD0D-6F7ED09695D3}"/>
            </c:ext>
          </c:extLst>
        </c:ser>
        <c:ser>
          <c:idx val="2"/>
          <c:order val="2"/>
          <c:tx>
            <c:strRef>
              <c:f>'Installed Capacities'!$A$100</c:f>
              <c:strCache>
                <c:ptCount val="1"/>
                <c:pt idx="0">
                  <c:v>On-Network Biowaste Digestion</c:v>
                </c:pt>
              </c:strCache>
            </c:strRef>
          </c:tx>
          <c:spPr>
            <a:solidFill>
              <a:schemeClr val="accent3"/>
            </a:solidFill>
            <a:ln>
              <a:noFill/>
            </a:ln>
            <a:effectLst/>
          </c:spPr>
          <c:invertIfNegative val="0"/>
          <c:cat>
            <c:multiLvlStrRef>
              <c:f>'Installed Capacities'!$B$96:$M$97</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Capacities'!$B$100:$M$100</c:f>
              <c:numCache>
                <c:formatCode>0.00</c:formatCode>
                <c:ptCount val="12"/>
                <c:pt idx="0">
                  <c:v>0.34771129411764673</c:v>
                </c:pt>
                <c:pt idx="1">
                  <c:v>2.7267480533288215</c:v>
                </c:pt>
                <c:pt idx="2">
                  <c:v>0.94772117647059184</c:v>
                </c:pt>
                <c:pt idx="3">
                  <c:v>1.8380805882352977</c:v>
                </c:pt>
                <c:pt idx="4">
                  <c:v>0.80256478455642344</c:v>
                </c:pt>
                <c:pt idx="5">
                  <c:v>2.9111435294117691</c:v>
                </c:pt>
                <c:pt idx="6">
                  <c:v>1.9032458823529437</c:v>
                </c:pt>
                <c:pt idx="7">
                  <c:v>2.705018823529413</c:v>
                </c:pt>
                <c:pt idx="8">
                  <c:v>1.2033275294117656</c:v>
                </c:pt>
                <c:pt idx="9">
                  <c:v>3.5262841957238096</c:v>
                </c:pt>
                <c:pt idx="10">
                  <c:v>2.7952941176470549</c:v>
                </c:pt>
                <c:pt idx="11">
                  <c:v>4.84913647058824</c:v>
                </c:pt>
              </c:numCache>
            </c:numRef>
          </c:val>
          <c:extLst>
            <c:ext xmlns:c16="http://schemas.microsoft.com/office/drawing/2014/chart" uri="{C3380CC4-5D6E-409C-BE32-E72D297353CC}">
              <c16:uniqueId val="{00000002-3E0C-4FE7-BD0D-6F7ED09695D3}"/>
            </c:ext>
          </c:extLst>
        </c:ser>
        <c:ser>
          <c:idx val="3"/>
          <c:order val="3"/>
          <c:tx>
            <c:strRef>
              <c:f>'Installed Capacities'!$A$101</c:f>
              <c:strCache>
                <c:ptCount val="1"/>
                <c:pt idx="0">
                  <c:v>Off-Network Biowaste Digestion </c:v>
                </c:pt>
              </c:strCache>
            </c:strRef>
          </c:tx>
          <c:spPr>
            <a:solidFill>
              <a:schemeClr val="accent4"/>
            </a:solidFill>
            <a:ln>
              <a:noFill/>
            </a:ln>
            <a:effectLst/>
          </c:spPr>
          <c:invertIfNegative val="0"/>
          <c:cat>
            <c:multiLvlStrRef>
              <c:f>'Installed Capacities'!$B$96:$M$97</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Capacities'!$B$101:$M$101</c:f>
              <c:numCache>
                <c:formatCode>0.00</c:formatCode>
                <c:ptCount val="12"/>
                <c:pt idx="0">
                  <c:v>0.20477910590411824</c:v>
                </c:pt>
                <c:pt idx="1">
                  <c:v>0</c:v>
                </c:pt>
                <c:pt idx="2">
                  <c:v>0</c:v>
                </c:pt>
                <c:pt idx="3">
                  <c:v>0.17808931155153621</c:v>
                </c:pt>
                <c:pt idx="4">
                  <c:v>0.20477910590411824</c:v>
                </c:pt>
                <c:pt idx="5">
                  <c:v>0</c:v>
                </c:pt>
                <c:pt idx="6">
                  <c:v>0</c:v>
                </c:pt>
                <c:pt idx="7">
                  <c:v>0.17808931155153621</c:v>
                </c:pt>
                <c:pt idx="8">
                  <c:v>0.20477910590411738</c:v>
                </c:pt>
                <c:pt idx="9">
                  <c:v>0</c:v>
                </c:pt>
                <c:pt idx="10">
                  <c:v>0</c:v>
                </c:pt>
                <c:pt idx="11">
                  <c:v>0.17808931155153621</c:v>
                </c:pt>
              </c:numCache>
            </c:numRef>
          </c:val>
          <c:extLst>
            <c:ext xmlns:c16="http://schemas.microsoft.com/office/drawing/2014/chart" uri="{C3380CC4-5D6E-409C-BE32-E72D297353CC}">
              <c16:uniqueId val="{00000003-3E0C-4FE7-BD0D-6F7ED09695D3}"/>
            </c:ext>
          </c:extLst>
        </c:ser>
        <c:ser>
          <c:idx val="4"/>
          <c:order val="4"/>
          <c:tx>
            <c:strRef>
              <c:f>'Installed Capacities'!$A$102</c:f>
              <c:strCache>
                <c:ptCount val="1"/>
                <c:pt idx="0">
                  <c:v>On-Network Wastewater Digestion</c:v>
                </c:pt>
              </c:strCache>
            </c:strRef>
          </c:tx>
          <c:spPr>
            <a:solidFill>
              <a:schemeClr val="accent5"/>
            </a:solidFill>
            <a:ln>
              <a:noFill/>
            </a:ln>
            <a:effectLst/>
          </c:spPr>
          <c:invertIfNegative val="0"/>
          <c:cat>
            <c:multiLvlStrRef>
              <c:f>'Installed Capacities'!$B$96:$M$97</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Capacities'!$B$102:$M$102</c:f>
              <c:numCache>
                <c:formatCode>0.00</c:formatCode>
                <c:ptCount val="12"/>
                <c:pt idx="0">
                  <c:v>3.7871058823529424E-2</c:v>
                </c:pt>
                <c:pt idx="1">
                  <c:v>2.7542909629584118E-2</c:v>
                </c:pt>
                <c:pt idx="2">
                  <c:v>0.34781686274509838</c:v>
                </c:pt>
                <c:pt idx="3">
                  <c:v>0.6539523529411766</c:v>
                </c:pt>
                <c:pt idx="4">
                  <c:v>8.7411535603861681E-2</c:v>
                </c:pt>
                <c:pt idx="5">
                  <c:v>2.9405490196078486E-2</c:v>
                </c:pt>
                <c:pt idx="6">
                  <c:v>0.69849764705882433</c:v>
                </c:pt>
                <c:pt idx="7">
                  <c:v>0.96239165775400948</c:v>
                </c:pt>
                <c:pt idx="8">
                  <c:v>0.13106070588235252</c:v>
                </c:pt>
                <c:pt idx="9">
                  <c:v>3.5619032280038584E-2</c:v>
                </c:pt>
                <c:pt idx="10">
                  <c:v>1.0258823529411782</c:v>
                </c:pt>
                <c:pt idx="11">
                  <c:v>1.7252258823529365</c:v>
                </c:pt>
              </c:numCache>
            </c:numRef>
          </c:val>
          <c:extLst>
            <c:ext xmlns:c16="http://schemas.microsoft.com/office/drawing/2014/chart" uri="{C3380CC4-5D6E-409C-BE32-E72D297353CC}">
              <c16:uniqueId val="{00000004-3E0C-4FE7-BD0D-6F7ED09695D3}"/>
            </c:ext>
          </c:extLst>
        </c:ser>
        <c:ser>
          <c:idx val="5"/>
          <c:order val="5"/>
          <c:tx>
            <c:strRef>
              <c:f>'Installed Capacities'!$A$103</c:f>
              <c:strCache>
                <c:ptCount val="1"/>
                <c:pt idx="0">
                  <c:v>Off-Network Wastewater Digestion </c:v>
                </c:pt>
              </c:strCache>
            </c:strRef>
          </c:tx>
          <c:spPr>
            <a:solidFill>
              <a:schemeClr val="accent6"/>
            </a:solidFill>
            <a:ln>
              <a:noFill/>
            </a:ln>
            <a:effectLst/>
          </c:spPr>
          <c:invertIfNegative val="0"/>
          <c:cat>
            <c:multiLvlStrRef>
              <c:f>'Installed Capacities'!$B$96:$M$97</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Capacities'!$B$103:$M$103</c:f>
              <c:numCache>
                <c:formatCode>0.00</c:formatCode>
                <c:ptCount val="12"/>
                <c:pt idx="0">
                  <c:v>8.98635294117648E-3</c:v>
                </c:pt>
                <c:pt idx="1">
                  <c:v>0</c:v>
                </c:pt>
                <c:pt idx="2">
                  <c:v>0</c:v>
                </c:pt>
                <c:pt idx="3">
                  <c:v>2.908941176470586E-2</c:v>
                </c:pt>
                <c:pt idx="4">
                  <c:v>8.98635294117648E-3</c:v>
                </c:pt>
                <c:pt idx="5">
                  <c:v>0</c:v>
                </c:pt>
                <c:pt idx="6">
                  <c:v>0</c:v>
                </c:pt>
                <c:pt idx="7">
                  <c:v>2.908941176470586E-2</c:v>
                </c:pt>
                <c:pt idx="8">
                  <c:v>8.98635294117648E-3</c:v>
                </c:pt>
                <c:pt idx="9">
                  <c:v>0</c:v>
                </c:pt>
                <c:pt idx="10">
                  <c:v>0</c:v>
                </c:pt>
                <c:pt idx="11">
                  <c:v>2.908941176470586E-2</c:v>
                </c:pt>
              </c:numCache>
            </c:numRef>
          </c:val>
          <c:extLst>
            <c:ext xmlns:c16="http://schemas.microsoft.com/office/drawing/2014/chart" uri="{C3380CC4-5D6E-409C-BE32-E72D297353CC}">
              <c16:uniqueId val="{00000005-3E0C-4FE7-BD0D-6F7ED09695D3}"/>
            </c:ext>
          </c:extLst>
        </c:ser>
        <c:ser>
          <c:idx val="6"/>
          <c:order val="6"/>
          <c:tx>
            <c:strRef>
              <c:f>'Installed Capacities'!$A$104</c:f>
              <c:strCache>
                <c:ptCount val="1"/>
                <c:pt idx="0">
                  <c:v>On-Network SNG</c:v>
                </c:pt>
              </c:strCache>
            </c:strRef>
          </c:tx>
          <c:spPr>
            <a:solidFill>
              <a:schemeClr val="accent1">
                <a:lumMod val="60000"/>
              </a:schemeClr>
            </a:solidFill>
            <a:ln>
              <a:noFill/>
            </a:ln>
            <a:effectLst/>
          </c:spPr>
          <c:invertIfNegative val="0"/>
          <c:cat>
            <c:multiLvlStrRef>
              <c:f>'Installed Capacities'!$B$96:$M$97</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Capacities'!$B$104:$M$104</c:f>
              <c:numCache>
                <c:formatCode>0.00</c:formatCode>
                <c:ptCount val="12"/>
                <c:pt idx="0">
                  <c:v>0.78343877089923164</c:v>
                </c:pt>
                <c:pt idx="1">
                  <c:v>0.79669908861147298</c:v>
                </c:pt>
                <c:pt idx="2">
                  <c:v>1.6237281841812095</c:v>
                </c:pt>
                <c:pt idx="3">
                  <c:v>0</c:v>
                </c:pt>
                <c:pt idx="4">
                  <c:v>0.78343877089923164</c:v>
                </c:pt>
                <c:pt idx="5">
                  <c:v>2.7143677720762791</c:v>
                </c:pt>
                <c:pt idx="6">
                  <c:v>1.6237281841812095</c:v>
                </c:pt>
                <c:pt idx="7">
                  <c:v>0</c:v>
                </c:pt>
                <c:pt idx="8">
                  <c:v>0.78343877089923164</c:v>
                </c:pt>
                <c:pt idx="9">
                  <c:v>2.7143677720762791</c:v>
                </c:pt>
                <c:pt idx="10">
                  <c:v>2.095395469736355</c:v>
                </c:pt>
                <c:pt idx="11">
                  <c:v>0</c:v>
                </c:pt>
              </c:numCache>
            </c:numRef>
          </c:val>
          <c:extLst>
            <c:ext xmlns:c16="http://schemas.microsoft.com/office/drawing/2014/chart" uri="{C3380CC4-5D6E-409C-BE32-E72D297353CC}">
              <c16:uniqueId val="{00000006-3E0C-4FE7-BD0D-6F7ED09695D3}"/>
            </c:ext>
          </c:extLst>
        </c:ser>
        <c:ser>
          <c:idx val="7"/>
          <c:order val="7"/>
          <c:tx>
            <c:strRef>
              <c:f>'Installed Capacities'!$A$105</c:f>
              <c:strCache>
                <c:ptCount val="1"/>
                <c:pt idx="0">
                  <c:v>On-Network Electrolysis</c:v>
                </c:pt>
              </c:strCache>
            </c:strRef>
          </c:tx>
          <c:spPr>
            <a:solidFill>
              <a:schemeClr val="accent2">
                <a:lumMod val="60000"/>
              </a:schemeClr>
            </a:solidFill>
            <a:ln>
              <a:noFill/>
            </a:ln>
            <a:effectLst/>
          </c:spPr>
          <c:invertIfNegative val="0"/>
          <c:cat>
            <c:multiLvlStrRef>
              <c:f>'Installed Capacities'!$B$96:$M$97</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Capacities'!$B$105:$M$105</c:f>
              <c:numCache>
                <c:formatCode>0.00</c:formatCode>
                <c:ptCount val="12"/>
                <c:pt idx="0">
                  <c:v>0.30237987648742304</c:v>
                </c:pt>
                <c:pt idx="1">
                  <c:v>0.78092286903500752</c:v>
                </c:pt>
                <c:pt idx="2">
                  <c:v>1.3960267359821752</c:v>
                </c:pt>
                <c:pt idx="3">
                  <c:v>1.9044278272559223</c:v>
                </c:pt>
                <c:pt idx="4">
                  <c:v>0.30237987648742304</c:v>
                </c:pt>
                <c:pt idx="5">
                  <c:v>0.78092286903500752</c:v>
                </c:pt>
                <c:pt idx="6">
                  <c:v>1.3960267359821752</c:v>
                </c:pt>
                <c:pt idx="7">
                  <c:v>1.9044278272559223</c:v>
                </c:pt>
                <c:pt idx="8">
                  <c:v>0.30237987648742304</c:v>
                </c:pt>
                <c:pt idx="9">
                  <c:v>0.78092286903500752</c:v>
                </c:pt>
                <c:pt idx="10">
                  <c:v>1.3960267359821752</c:v>
                </c:pt>
                <c:pt idx="11">
                  <c:v>1.9044278272559223</c:v>
                </c:pt>
              </c:numCache>
            </c:numRef>
          </c:val>
          <c:extLst>
            <c:ext xmlns:c16="http://schemas.microsoft.com/office/drawing/2014/chart" uri="{C3380CC4-5D6E-409C-BE32-E72D297353CC}">
              <c16:uniqueId val="{00000007-3E0C-4FE7-BD0D-6F7ED09695D3}"/>
            </c:ext>
          </c:extLst>
        </c:ser>
        <c:ser>
          <c:idx val="8"/>
          <c:order val="8"/>
          <c:tx>
            <c:strRef>
              <c:f>'Installed Capacities'!$A$106</c:f>
              <c:strCache>
                <c:ptCount val="1"/>
                <c:pt idx="0">
                  <c:v>Off-Network Electrolysis</c:v>
                </c:pt>
              </c:strCache>
            </c:strRef>
          </c:tx>
          <c:spPr>
            <a:solidFill>
              <a:schemeClr val="accent3">
                <a:lumMod val="60000"/>
              </a:schemeClr>
            </a:solidFill>
            <a:ln>
              <a:noFill/>
            </a:ln>
            <a:effectLst/>
          </c:spPr>
          <c:invertIfNegative val="0"/>
          <c:cat>
            <c:multiLvlStrRef>
              <c:f>'Installed Capacities'!$B$96:$M$97</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Capacities'!$B$106:$M$106</c:f>
              <c:numCache>
                <c:formatCode>0.00</c:formatCode>
                <c:ptCount val="12"/>
                <c:pt idx="0">
                  <c:v>8.0114974225476004E-2</c:v>
                </c:pt>
                <c:pt idx="1">
                  <c:v>0.24539834263086899</c:v>
                </c:pt>
                <c:pt idx="2">
                  <c:v>9.5542677257678594</c:v>
                </c:pt>
                <c:pt idx="3">
                  <c:v>5.7511750144954759</c:v>
                </c:pt>
                <c:pt idx="4">
                  <c:v>0.27093450935855279</c:v>
                </c:pt>
                <c:pt idx="5">
                  <c:v>0.53144787389722725</c:v>
                </c:pt>
                <c:pt idx="6">
                  <c:v>20.339674713761944</c:v>
                </c:pt>
                <c:pt idx="7">
                  <c:v>12.390702950430681</c:v>
                </c:pt>
                <c:pt idx="8">
                  <c:v>0.49021868015429015</c:v>
                </c:pt>
                <c:pt idx="9">
                  <c:v>0.81687010355992984</c:v>
                </c:pt>
                <c:pt idx="10">
                  <c:v>31.149132407083592</c:v>
                </c:pt>
                <c:pt idx="11">
                  <c:v>12.390702950430681</c:v>
                </c:pt>
              </c:numCache>
            </c:numRef>
          </c:val>
          <c:extLst>
            <c:ext xmlns:c16="http://schemas.microsoft.com/office/drawing/2014/chart" uri="{C3380CC4-5D6E-409C-BE32-E72D297353CC}">
              <c16:uniqueId val="{00000008-3E0C-4FE7-BD0D-6F7ED09695D3}"/>
            </c:ext>
          </c:extLst>
        </c:ser>
        <c:dLbls>
          <c:showLegendKey val="0"/>
          <c:showVal val="0"/>
          <c:showCatName val="0"/>
          <c:showSerName val="0"/>
          <c:showPercent val="0"/>
          <c:showBubbleSize val="0"/>
        </c:dLbls>
        <c:gapWidth val="150"/>
        <c:overlap val="100"/>
        <c:axId val="229273008"/>
        <c:axId val="229273424"/>
      </c:barChart>
      <c:catAx>
        <c:axId val="229273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229273424"/>
        <c:crosses val="autoZero"/>
        <c:auto val="1"/>
        <c:lblAlgn val="ctr"/>
        <c:lblOffset val="100"/>
        <c:noMultiLvlLbl val="0"/>
      </c:catAx>
      <c:valAx>
        <c:axId val="22927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229273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BAU - Renewable gas production capacities</a:t>
            </a:r>
            <a:endParaRPr lang="en-GB"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col"/>
        <c:grouping val="stacked"/>
        <c:varyColors val="0"/>
        <c:ser>
          <c:idx val="0"/>
          <c:order val="0"/>
          <c:tx>
            <c:strRef>
              <c:f>'Installed Capacities'!$A$81</c:f>
              <c:strCache>
                <c:ptCount val="1"/>
                <c:pt idx="0">
                  <c:v>On-Network Agricultural Waste Digestion</c:v>
                </c:pt>
              </c:strCache>
            </c:strRef>
          </c:tx>
          <c:spPr>
            <a:solidFill>
              <a:schemeClr val="accent1"/>
            </a:solidFill>
            <a:ln>
              <a:noFill/>
            </a:ln>
            <a:effectLst/>
          </c:spPr>
          <c:invertIfNegative val="0"/>
          <c:cat>
            <c:multiLvlStrRef>
              <c:f>'Installed Capacities'!$B$79:$M$80</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Capacities'!$B$81:$M$81</c:f>
              <c:numCache>
                <c:formatCode>0.00</c:formatCode>
                <c:ptCount val="12"/>
                <c:pt idx="0">
                  <c:v>0.10831764705882313</c:v>
                </c:pt>
                <c:pt idx="1">
                  <c:v>0</c:v>
                </c:pt>
                <c:pt idx="2">
                  <c:v>0.7009200000000001</c:v>
                </c:pt>
                <c:pt idx="3">
                  <c:v>1.4110311223271632</c:v>
                </c:pt>
                <c:pt idx="4">
                  <c:v>0.22886470588235336</c:v>
                </c:pt>
                <c:pt idx="5">
                  <c:v>0</c:v>
                </c:pt>
                <c:pt idx="6">
                  <c:v>1.5314218487394979</c:v>
                </c:pt>
                <c:pt idx="7">
                  <c:v>2.2329075630252113</c:v>
                </c:pt>
                <c:pt idx="8">
                  <c:v>0.34882941176470561</c:v>
                </c:pt>
                <c:pt idx="9">
                  <c:v>0</c:v>
                </c:pt>
                <c:pt idx="10">
                  <c:v>2.2951361344537773</c:v>
                </c:pt>
                <c:pt idx="11">
                  <c:v>3.0157331604498285</c:v>
                </c:pt>
              </c:numCache>
            </c:numRef>
          </c:val>
          <c:extLst>
            <c:ext xmlns:c16="http://schemas.microsoft.com/office/drawing/2014/chart" uri="{C3380CC4-5D6E-409C-BE32-E72D297353CC}">
              <c16:uniqueId val="{00000000-2021-447C-A860-F1312B1F8A19}"/>
            </c:ext>
          </c:extLst>
        </c:ser>
        <c:ser>
          <c:idx val="1"/>
          <c:order val="1"/>
          <c:tx>
            <c:strRef>
              <c:f>'Installed Capacities'!$A$82</c:f>
              <c:strCache>
                <c:ptCount val="1"/>
                <c:pt idx="0">
                  <c:v>Off-Network Agricultural Waste Digestion </c:v>
                </c:pt>
              </c:strCache>
            </c:strRef>
          </c:tx>
          <c:spPr>
            <a:solidFill>
              <a:schemeClr val="accent2"/>
            </a:solidFill>
            <a:ln>
              <a:noFill/>
            </a:ln>
            <a:effectLst/>
          </c:spPr>
          <c:invertIfNegative val="0"/>
          <c:cat>
            <c:multiLvlStrRef>
              <c:f>'Installed Capacities'!$B$79:$M$80</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Capacities'!$B$82:$M$82</c:f>
              <c:numCache>
                <c:formatCode>0.00</c:formatCode>
                <c:ptCount val="12"/>
                <c:pt idx="0">
                  <c:v>0.23187827328702337</c:v>
                </c:pt>
                <c:pt idx="1">
                  <c:v>0</c:v>
                </c:pt>
                <c:pt idx="2">
                  <c:v>0</c:v>
                </c:pt>
                <c:pt idx="3">
                  <c:v>0.14280971970700257</c:v>
                </c:pt>
                <c:pt idx="4">
                  <c:v>0.23187827328702337</c:v>
                </c:pt>
                <c:pt idx="5">
                  <c:v>0</c:v>
                </c:pt>
                <c:pt idx="6">
                  <c:v>0</c:v>
                </c:pt>
                <c:pt idx="7">
                  <c:v>0.14280971970700257</c:v>
                </c:pt>
                <c:pt idx="8">
                  <c:v>0.23187827328702337</c:v>
                </c:pt>
                <c:pt idx="9">
                  <c:v>0</c:v>
                </c:pt>
                <c:pt idx="10">
                  <c:v>0</c:v>
                </c:pt>
                <c:pt idx="11">
                  <c:v>0.14280971970700257</c:v>
                </c:pt>
              </c:numCache>
            </c:numRef>
          </c:val>
          <c:extLst>
            <c:ext xmlns:c16="http://schemas.microsoft.com/office/drawing/2014/chart" uri="{C3380CC4-5D6E-409C-BE32-E72D297353CC}">
              <c16:uniqueId val="{00000001-2021-447C-A860-F1312B1F8A19}"/>
            </c:ext>
          </c:extLst>
        </c:ser>
        <c:ser>
          <c:idx val="2"/>
          <c:order val="2"/>
          <c:tx>
            <c:strRef>
              <c:f>'Installed Capacities'!$A$83</c:f>
              <c:strCache>
                <c:ptCount val="1"/>
                <c:pt idx="0">
                  <c:v>On-Network Biowaste Digestion</c:v>
                </c:pt>
              </c:strCache>
            </c:strRef>
          </c:tx>
          <c:spPr>
            <a:solidFill>
              <a:schemeClr val="accent3"/>
            </a:solidFill>
            <a:ln>
              <a:noFill/>
            </a:ln>
            <a:effectLst/>
          </c:spPr>
          <c:invertIfNegative val="0"/>
          <c:cat>
            <c:multiLvlStrRef>
              <c:f>'Installed Capacities'!$B$79:$M$80</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Capacities'!$B$83:$M$83</c:f>
              <c:numCache>
                <c:formatCode>0.00</c:formatCode>
                <c:ptCount val="12"/>
                <c:pt idx="0">
                  <c:v>9.9652235294117791E-2</c:v>
                </c:pt>
                <c:pt idx="1">
                  <c:v>0.29117647058823548</c:v>
                </c:pt>
                <c:pt idx="2">
                  <c:v>0.35046000000000005</c:v>
                </c:pt>
                <c:pt idx="3">
                  <c:v>1.5874100126180539</c:v>
                </c:pt>
                <c:pt idx="4">
                  <c:v>0.21055552941176428</c:v>
                </c:pt>
                <c:pt idx="5">
                  <c:v>0.45307058823529389</c:v>
                </c:pt>
                <c:pt idx="6">
                  <c:v>0.76571092436974708</c:v>
                </c:pt>
                <c:pt idx="7">
                  <c:v>2.5120210084033641</c:v>
                </c:pt>
                <c:pt idx="8">
                  <c:v>0.32092305882352917</c:v>
                </c:pt>
                <c:pt idx="9">
                  <c:v>0.61496470588235319</c:v>
                </c:pt>
                <c:pt idx="10">
                  <c:v>1.1475680672268931</c:v>
                </c:pt>
                <c:pt idx="11">
                  <c:v>3.3926998055060542</c:v>
                </c:pt>
              </c:numCache>
            </c:numRef>
          </c:val>
          <c:extLst>
            <c:ext xmlns:c16="http://schemas.microsoft.com/office/drawing/2014/chart" uri="{C3380CC4-5D6E-409C-BE32-E72D297353CC}">
              <c16:uniqueId val="{00000002-2021-447C-A860-F1312B1F8A19}"/>
            </c:ext>
          </c:extLst>
        </c:ser>
        <c:ser>
          <c:idx val="3"/>
          <c:order val="3"/>
          <c:tx>
            <c:strRef>
              <c:f>'Installed Capacities'!$A$84</c:f>
              <c:strCache>
                <c:ptCount val="1"/>
                <c:pt idx="0">
                  <c:v>Off-Network Biowaste Digestion </c:v>
                </c:pt>
              </c:strCache>
            </c:strRef>
          </c:tx>
          <c:spPr>
            <a:solidFill>
              <a:schemeClr val="accent4"/>
            </a:solidFill>
            <a:ln>
              <a:noFill/>
            </a:ln>
            <a:effectLst/>
          </c:spPr>
          <c:invertIfNegative val="0"/>
          <c:cat>
            <c:multiLvlStrRef>
              <c:f>'Installed Capacities'!$B$79:$M$80</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Capacities'!$B$84:$M$84</c:f>
              <c:numCache>
                <c:formatCode>0.00</c:formatCode>
                <c:ptCount val="12"/>
                <c:pt idx="0">
                  <c:v>0.24784022311282725</c:v>
                </c:pt>
                <c:pt idx="1">
                  <c:v>0</c:v>
                </c:pt>
                <c:pt idx="2">
                  <c:v>0</c:v>
                </c:pt>
                <c:pt idx="3">
                  <c:v>0.18449292753529983</c:v>
                </c:pt>
                <c:pt idx="4">
                  <c:v>0.24784022311282725</c:v>
                </c:pt>
                <c:pt idx="5">
                  <c:v>0</c:v>
                </c:pt>
                <c:pt idx="6">
                  <c:v>0</c:v>
                </c:pt>
                <c:pt idx="7">
                  <c:v>0.18449292753529983</c:v>
                </c:pt>
                <c:pt idx="8">
                  <c:v>0.24784022311282725</c:v>
                </c:pt>
                <c:pt idx="9">
                  <c:v>0</c:v>
                </c:pt>
                <c:pt idx="10">
                  <c:v>0</c:v>
                </c:pt>
                <c:pt idx="11">
                  <c:v>0.18449292753529983</c:v>
                </c:pt>
              </c:numCache>
            </c:numRef>
          </c:val>
          <c:extLst>
            <c:ext xmlns:c16="http://schemas.microsoft.com/office/drawing/2014/chart" uri="{C3380CC4-5D6E-409C-BE32-E72D297353CC}">
              <c16:uniqueId val="{00000003-2021-447C-A860-F1312B1F8A19}"/>
            </c:ext>
          </c:extLst>
        </c:ser>
        <c:ser>
          <c:idx val="4"/>
          <c:order val="4"/>
          <c:tx>
            <c:strRef>
              <c:f>'Installed Capacities'!$A$85</c:f>
              <c:strCache>
                <c:ptCount val="1"/>
                <c:pt idx="0">
                  <c:v>On-Network Wastewater Digestion</c:v>
                </c:pt>
              </c:strCache>
            </c:strRef>
          </c:tx>
          <c:spPr>
            <a:solidFill>
              <a:schemeClr val="accent5"/>
            </a:solidFill>
            <a:ln>
              <a:noFill/>
            </a:ln>
            <a:effectLst/>
          </c:spPr>
          <c:invertIfNegative val="0"/>
          <c:cat>
            <c:multiLvlStrRef>
              <c:f>'Installed Capacities'!$B$79:$M$80</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Capacities'!$B$85:$M$85</c:f>
              <c:numCache>
                <c:formatCode>0.00</c:formatCode>
                <c:ptCount val="12"/>
                <c:pt idx="0">
                  <c:v>1.0853647058823506E-2</c:v>
                </c:pt>
                <c:pt idx="1">
                  <c:v>2.9411764705882357E-3</c:v>
                </c:pt>
                <c:pt idx="2">
                  <c:v>0.12862000000000015</c:v>
                </c:pt>
                <c:pt idx="3">
                  <c:v>0.56476876992135083</c:v>
                </c:pt>
                <c:pt idx="4">
                  <c:v>2.2932705882352956E-2</c:v>
                </c:pt>
                <c:pt idx="5">
                  <c:v>4.5764705882352982E-3</c:v>
                </c:pt>
                <c:pt idx="6">
                  <c:v>0.28101848739495855</c:v>
                </c:pt>
                <c:pt idx="7">
                  <c:v>0.89372689075630629</c:v>
                </c:pt>
                <c:pt idx="8">
                  <c:v>3.495341176470592E-2</c:v>
                </c:pt>
                <c:pt idx="9">
                  <c:v>6.2117647058823611E-3</c:v>
                </c:pt>
                <c:pt idx="10">
                  <c:v>0.42116134453781501</c:v>
                </c:pt>
                <c:pt idx="11">
                  <c:v>1.2070548129578231</c:v>
                </c:pt>
              </c:numCache>
            </c:numRef>
          </c:val>
          <c:extLst>
            <c:ext xmlns:c16="http://schemas.microsoft.com/office/drawing/2014/chart" uri="{C3380CC4-5D6E-409C-BE32-E72D297353CC}">
              <c16:uniqueId val="{00000004-2021-447C-A860-F1312B1F8A19}"/>
            </c:ext>
          </c:extLst>
        </c:ser>
        <c:ser>
          <c:idx val="5"/>
          <c:order val="5"/>
          <c:tx>
            <c:strRef>
              <c:f>'Installed Capacities'!$A$86</c:f>
              <c:strCache>
                <c:ptCount val="1"/>
                <c:pt idx="0">
                  <c:v>Off-Network Wastewater Digestion </c:v>
                </c:pt>
              </c:strCache>
            </c:strRef>
          </c:tx>
          <c:spPr>
            <a:solidFill>
              <a:schemeClr val="accent6"/>
            </a:solidFill>
            <a:ln>
              <a:noFill/>
            </a:ln>
            <a:effectLst/>
          </c:spPr>
          <c:invertIfNegative val="0"/>
          <c:cat>
            <c:multiLvlStrRef>
              <c:f>'Installed Capacities'!$B$79:$M$80</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Capacities'!$B$86:$M$86</c:f>
              <c:numCache>
                <c:formatCode>0.00</c:formatCode>
                <c:ptCount val="12"/>
                <c:pt idx="0">
                  <c:v>8.98635294117648E-3</c:v>
                </c:pt>
                <c:pt idx="1">
                  <c:v>0</c:v>
                </c:pt>
                <c:pt idx="2">
                  <c:v>0</c:v>
                </c:pt>
                <c:pt idx="3">
                  <c:v>2.908941176470586E-2</c:v>
                </c:pt>
                <c:pt idx="4">
                  <c:v>8.98635294117648E-3</c:v>
                </c:pt>
                <c:pt idx="5">
                  <c:v>0</c:v>
                </c:pt>
                <c:pt idx="6">
                  <c:v>0</c:v>
                </c:pt>
                <c:pt idx="7">
                  <c:v>2.908941176470586E-2</c:v>
                </c:pt>
                <c:pt idx="8">
                  <c:v>8.98635294117648E-3</c:v>
                </c:pt>
                <c:pt idx="9">
                  <c:v>0</c:v>
                </c:pt>
                <c:pt idx="10">
                  <c:v>0</c:v>
                </c:pt>
                <c:pt idx="11">
                  <c:v>2.908941176470586E-2</c:v>
                </c:pt>
              </c:numCache>
            </c:numRef>
          </c:val>
          <c:extLst>
            <c:ext xmlns:c16="http://schemas.microsoft.com/office/drawing/2014/chart" uri="{C3380CC4-5D6E-409C-BE32-E72D297353CC}">
              <c16:uniqueId val="{00000005-2021-447C-A860-F1312B1F8A19}"/>
            </c:ext>
          </c:extLst>
        </c:ser>
        <c:ser>
          <c:idx val="6"/>
          <c:order val="6"/>
          <c:tx>
            <c:strRef>
              <c:f>'Installed Capacities'!$A$87</c:f>
              <c:strCache>
                <c:ptCount val="1"/>
                <c:pt idx="0">
                  <c:v>On-Network Electrolysis</c:v>
                </c:pt>
              </c:strCache>
            </c:strRef>
          </c:tx>
          <c:spPr>
            <a:solidFill>
              <a:schemeClr val="accent1">
                <a:lumMod val="60000"/>
              </a:schemeClr>
            </a:solidFill>
            <a:ln>
              <a:noFill/>
            </a:ln>
            <a:effectLst/>
          </c:spPr>
          <c:invertIfNegative val="0"/>
          <c:cat>
            <c:multiLvlStrRef>
              <c:f>'Installed Capacities'!$B$79:$M$80</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Capacities'!$B$87:$M$87</c:f>
              <c:numCache>
                <c:formatCode>0.00</c:formatCode>
                <c:ptCount val="12"/>
                <c:pt idx="0">
                  <c:v>0.18260602930734005</c:v>
                </c:pt>
                <c:pt idx="1">
                  <c:v>0.39520388109059124</c:v>
                </c:pt>
                <c:pt idx="2">
                  <c:v>0.81582392914223334</c:v>
                </c:pt>
                <c:pt idx="3">
                  <c:v>0.94300173527476827</c:v>
                </c:pt>
                <c:pt idx="4">
                  <c:v>0.18260602930734005</c:v>
                </c:pt>
                <c:pt idx="5">
                  <c:v>0.39520388109059124</c:v>
                </c:pt>
                <c:pt idx="6">
                  <c:v>0.81582392914223334</c:v>
                </c:pt>
                <c:pt idx="7">
                  <c:v>0.94300173527476827</c:v>
                </c:pt>
                <c:pt idx="8">
                  <c:v>0.18260602930734005</c:v>
                </c:pt>
                <c:pt idx="9">
                  <c:v>0.39520388109059124</c:v>
                </c:pt>
                <c:pt idx="10">
                  <c:v>0.81582392914223334</c:v>
                </c:pt>
                <c:pt idx="11">
                  <c:v>0.94300173527476827</c:v>
                </c:pt>
              </c:numCache>
            </c:numRef>
          </c:val>
          <c:extLst>
            <c:ext xmlns:c16="http://schemas.microsoft.com/office/drawing/2014/chart" uri="{C3380CC4-5D6E-409C-BE32-E72D297353CC}">
              <c16:uniqueId val="{00000006-2021-447C-A860-F1312B1F8A19}"/>
            </c:ext>
          </c:extLst>
        </c:ser>
        <c:ser>
          <c:idx val="7"/>
          <c:order val="7"/>
          <c:tx>
            <c:strRef>
              <c:f>'Installed Capacities'!$A$88</c:f>
              <c:strCache>
                <c:ptCount val="1"/>
                <c:pt idx="0">
                  <c:v>Off-Network Electrolysis</c:v>
                </c:pt>
              </c:strCache>
            </c:strRef>
          </c:tx>
          <c:spPr>
            <a:solidFill>
              <a:schemeClr val="accent2">
                <a:lumMod val="60000"/>
              </a:schemeClr>
            </a:solidFill>
            <a:ln>
              <a:noFill/>
            </a:ln>
            <a:effectLst/>
          </c:spPr>
          <c:invertIfNegative val="0"/>
          <c:cat>
            <c:multiLvlStrRef>
              <c:f>'Installed Capacities'!$B$79:$M$80</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Capacities'!$B$88:$M$88</c:f>
              <c:numCache>
                <c:formatCode>0.00</c:formatCode>
                <c:ptCount val="12"/>
                <c:pt idx="0">
                  <c:v>8.0114974225476004E-2</c:v>
                </c:pt>
                <c:pt idx="1">
                  <c:v>0.24539834263086899</c:v>
                </c:pt>
                <c:pt idx="2">
                  <c:v>9.5542677257678594</c:v>
                </c:pt>
                <c:pt idx="3">
                  <c:v>5.7511750144954759</c:v>
                </c:pt>
                <c:pt idx="4">
                  <c:v>0.27093450935855279</c:v>
                </c:pt>
                <c:pt idx="5">
                  <c:v>0.53144787389722725</c:v>
                </c:pt>
                <c:pt idx="6">
                  <c:v>20.339674713761944</c:v>
                </c:pt>
                <c:pt idx="7">
                  <c:v>12.390702950430681</c:v>
                </c:pt>
                <c:pt idx="8">
                  <c:v>0.49021868015429015</c:v>
                </c:pt>
                <c:pt idx="9">
                  <c:v>0.81687010355992984</c:v>
                </c:pt>
                <c:pt idx="10">
                  <c:v>31.149132407083592</c:v>
                </c:pt>
                <c:pt idx="11">
                  <c:v>19.035204992971881</c:v>
                </c:pt>
              </c:numCache>
            </c:numRef>
          </c:val>
          <c:extLst>
            <c:ext xmlns:c16="http://schemas.microsoft.com/office/drawing/2014/chart" uri="{C3380CC4-5D6E-409C-BE32-E72D297353CC}">
              <c16:uniqueId val="{00000007-2021-447C-A860-F1312B1F8A19}"/>
            </c:ext>
          </c:extLst>
        </c:ser>
        <c:dLbls>
          <c:showLegendKey val="0"/>
          <c:showVal val="0"/>
          <c:showCatName val="0"/>
          <c:showSerName val="0"/>
          <c:showPercent val="0"/>
          <c:showBubbleSize val="0"/>
        </c:dLbls>
        <c:gapWidth val="150"/>
        <c:overlap val="100"/>
        <c:axId val="289314000"/>
        <c:axId val="289317744"/>
      </c:barChart>
      <c:catAx>
        <c:axId val="289314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289317744"/>
        <c:crosses val="autoZero"/>
        <c:auto val="1"/>
        <c:lblAlgn val="ctr"/>
        <c:lblOffset val="100"/>
        <c:noMultiLvlLbl val="0"/>
      </c:catAx>
      <c:valAx>
        <c:axId val="289317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289314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REN-Hydrogen - Renewable gas production capacities</a:t>
            </a:r>
            <a:endParaRPr lang="en-GB"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col"/>
        <c:grouping val="stacked"/>
        <c:varyColors val="0"/>
        <c:ser>
          <c:idx val="0"/>
          <c:order val="0"/>
          <c:tx>
            <c:strRef>
              <c:f>'Installed Capacities'!$A$116</c:f>
              <c:strCache>
                <c:ptCount val="1"/>
                <c:pt idx="0">
                  <c:v>On-Network Agricultural Waste Digestion</c:v>
                </c:pt>
              </c:strCache>
            </c:strRef>
          </c:tx>
          <c:spPr>
            <a:solidFill>
              <a:schemeClr val="accent1"/>
            </a:solidFill>
            <a:ln>
              <a:noFill/>
            </a:ln>
            <a:effectLst/>
          </c:spPr>
          <c:invertIfNegative val="0"/>
          <c:cat>
            <c:multiLvlStrRef>
              <c:f>'Installed Capacities'!$B$114:$M$115</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Capacities'!$B$116:$M$116</c:f>
              <c:numCache>
                <c:formatCode>0.00</c:formatCode>
                <c:ptCount val="12"/>
                <c:pt idx="0">
                  <c:v>0.10831764705882313</c:v>
                </c:pt>
                <c:pt idx="1">
                  <c:v>0</c:v>
                </c:pt>
                <c:pt idx="2">
                  <c:v>0.7009200000000001</c:v>
                </c:pt>
                <c:pt idx="3">
                  <c:v>1.4328079822119739</c:v>
                </c:pt>
                <c:pt idx="4">
                  <c:v>0.22886470588235336</c:v>
                </c:pt>
                <c:pt idx="5">
                  <c:v>0</c:v>
                </c:pt>
                <c:pt idx="6">
                  <c:v>1.4794094117647019</c:v>
                </c:pt>
                <c:pt idx="7">
                  <c:v>1.9341633007904324</c:v>
                </c:pt>
                <c:pt idx="8">
                  <c:v>0</c:v>
                </c:pt>
                <c:pt idx="9">
                  <c:v>0</c:v>
                </c:pt>
                <c:pt idx="10">
                  <c:v>0</c:v>
                </c:pt>
                <c:pt idx="11">
                  <c:v>0</c:v>
                </c:pt>
              </c:numCache>
            </c:numRef>
          </c:val>
          <c:extLst>
            <c:ext xmlns:c16="http://schemas.microsoft.com/office/drawing/2014/chart" uri="{C3380CC4-5D6E-409C-BE32-E72D297353CC}">
              <c16:uniqueId val="{00000000-C94E-452C-92D3-88F745629AEE}"/>
            </c:ext>
          </c:extLst>
        </c:ser>
        <c:ser>
          <c:idx val="1"/>
          <c:order val="1"/>
          <c:tx>
            <c:strRef>
              <c:f>'Installed Capacities'!$A$117</c:f>
              <c:strCache>
                <c:ptCount val="1"/>
                <c:pt idx="0">
                  <c:v>Off-Network Agricultural Waste Digestion </c:v>
                </c:pt>
              </c:strCache>
            </c:strRef>
          </c:tx>
          <c:spPr>
            <a:solidFill>
              <a:schemeClr val="accent2"/>
            </a:solidFill>
            <a:ln>
              <a:noFill/>
            </a:ln>
            <a:effectLst/>
          </c:spPr>
          <c:invertIfNegative val="0"/>
          <c:cat>
            <c:multiLvlStrRef>
              <c:f>'Installed Capacities'!$B$114:$M$115</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Capacities'!$B$117:$M$117</c:f>
              <c:numCache>
                <c:formatCode>0.00</c:formatCode>
                <c:ptCount val="12"/>
                <c:pt idx="0">
                  <c:v>0.27493939049573229</c:v>
                </c:pt>
                <c:pt idx="1">
                  <c:v>0</c:v>
                </c:pt>
                <c:pt idx="2">
                  <c:v>0</c:v>
                </c:pt>
                <c:pt idx="3">
                  <c:v>0.14546597053228177</c:v>
                </c:pt>
                <c:pt idx="4">
                  <c:v>0.27493939049573229</c:v>
                </c:pt>
                <c:pt idx="5">
                  <c:v>0</c:v>
                </c:pt>
                <c:pt idx="6">
                  <c:v>0</c:v>
                </c:pt>
                <c:pt idx="7">
                  <c:v>0.14546597053228177</c:v>
                </c:pt>
                <c:pt idx="8">
                  <c:v>0.50380409637808576</c:v>
                </c:pt>
                <c:pt idx="9">
                  <c:v>0</c:v>
                </c:pt>
                <c:pt idx="10">
                  <c:v>1.4794094117647019</c:v>
                </c:pt>
                <c:pt idx="11">
                  <c:v>2.0796292713227142</c:v>
                </c:pt>
              </c:numCache>
            </c:numRef>
          </c:val>
          <c:extLst>
            <c:ext xmlns:c16="http://schemas.microsoft.com/office/drawing/2014/chart" uri="{C3380CC4-5D6E-409C-BE32-E72D297353CC}">
              <c16:uniqueId val="{00000001-C94E-452C-92D3-88F745629AEE}"/>
            </c:ext>
          </c:extLst>
        </c:ser>
        <c:ser>
          <c:idx val="2"/>
          <c:order val="2"/>
          <c:tx>
            <c:strRef>
              <c:f>'Installed Capacities'!$A$118</c:f>
              <c:strCache>
                <c:ptCount val="1"/>
                <c:pt idx="0">
                  <c:v>On-Network Biowaste Digestion</c:v>
                </c:pt>
              </c:strCache>
            </c:strRef>
          </c:tx>
          <c:spPr>
            <a:solidFill>
              <a:schemeClr val="accent3"/>
            </a:solidFill>
            <a:ln>
              <a:noFill/>
            </a:ln>
            <a:effectLst/>
          </c:spPr>
          <c:invertIfNegative val="0"/>
          <c:cat>
            <c:multiLvlStrRef>
              <c:f>'Installed Capacities'!$B$114:$M$115</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Capacities'!$B$118:$M$118</c:f>
              <c:numCache>
                <c:formatCode>0.00</c:formatCode>
                <c:ptCount val="12"/>
                <c:pt idx="0">
                  <c:v>9.9652235294117791E-2</c:v>
                </c:pt>
                <c:pt idx="1">
                  <c:v>0.29117647058823548</c:v>
                </c:pt>
                <c:pt idx="2">
                  <c:v>0.35046000000000005</c:v>
                </c:pt>
                <c:pt idx="3">
                  <c:v>1.6119089799884738</c:v>
                </c:pt>
                <c:pt idx="4">
                  <c:v>0.21055552941176428</c:v>
                </c:pt>
                <c:pt idx="5">
                  <c:v>0.45307058823529389</c:v>
                </c:pt>
                <c:pt idx="6">
                  <c:v>0.73970470588235271</c:v>
                </c:pt>
                <c:pt idx="7">
                  <c:v>2.1759337133892345</c:v>
                </c:pt>
                <c:pt idx="8">
                  <c:v>0</c:v>
                </c:pt>
                <c:pt idx="9">
                  <c:v>0</c:v>
                </c:pt>
                <c:pt idx="10">
                  <c:v>0</c:v>
                </c:pt>
                <c:pt idx="11">
                  <c:v>0</c:v>
                </c:pt>
              </c:numCache>
            </c:numRef>
          </c:val>
          <c:extLst>
            <c:ext xmlns:c16="http://schemas.microsoft.com/office/drawing/2014/chart" uri="{C3380CC4-5D6E-409C-BE32-E72D297353CC}">
              <c16:uniqueId val="{00000002-C94E-452C-92D3-88F745629AEE}"/>
            </c:ext>
          </c:extLst>
        </c:ser>
        <c:ser>
          <c:idx val="3"/>
          <c:order val="3"/>
          <c:tx>
            <c:strRef>
              <c:f>'Installed Capacities'!$A$119</c:f>
              <c:strCache>
                <c:ptCount val="1"/>
                <c:pt idx="0">
                  <c:v>Off-Network Biowaste Digestion </c:v>
                </c:pt>
              </c:strCache>
            </c:strRef>
          </c:tx>
          <c:spPr>
            <a:solidFill>
              <a:schemeClr val="accent4"/>
            </a:solidFill>
            <a:ln>
              <a:noFill/>
            </a:ln>
            <a:effectLst/>
          </c:spPr>
          <c:invertIfNegative val="0"/>
          <c:cat>
            <c:multiLvlStrRef>
              <c:f>'Installed Capacities'!$B$114:$M$115</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Capacities'!$B$119:$M$119</c:f>
              <c:numCache>
                <c:formatCode>0.00</c:formatCode>
                <c:ptCount val="12"/>
                <c:pt idx="0">
                  <c:v>0.20477910590411738</c:v>
                </c:pt>
                <c:pt idx="1">
                  <c:v>0</c:v>
                </c:pt>
                <c:pt idx="2">
                  <c:v>0</c:v>
                </c:pt>
                <c:pt idx="3">
                  <c:v>0.18183667671002154</c:v>
                </c:pt>
                <c:pt idx="4">
                  <c:v>0.20477910590411738</c:v>
                </c:pt>
                <c:pt idx="5">
                  <c:v>0</c:v>
                </c:pt>
                <c:pt idx="6">
                  <c:v>0</c:v>
                </c:pt>
                <c:pt idx="7">
                  <c:v>0.18183667671002154</c:v>
                </c:pt>
                <c:pt idx="8">
                  <c:v>0.41533463531588177</c:v>
                </c:pt>
                <c:pt idx="9">
                  <c:v>0.45307058823529389</c:v>
                </c:pt>
                <c:pt idx="10">
                  <c:v>0.73970470588235271</c:v>
                </c:pt>
                <c:pt idx="11">
                  <c:v>2.3577703900992559</c:v>
                </c:pt>
              </c:numCache>
            </c:numRef>
          </c:val>
          <c:extLst>
            <c:ext xmlns:c16="http://schemas.microsoft.com/office/drawing/2014/chart" uri="{C3380CC4-5D6E-409C-BE32-E72D297353CC}">
              <c16:uniqueId val="{00000003-C94E-452C-92D3-88F745629AEE}"/>
            </c:ext>
          </c:extLst>
        </c:ser>
        <c:ser>
          <c:idx val="4"/>
          <c:order val="4"/>
          <c:tx>
            <c:strRef>
              <c:f>'Installed Capacities'!$A$120</c:f>
              <c:strCache>
                <c:ptCount val="1"/>
                <c:pt idx="0">
                  <c:v>On-Network Wastewater Digestion</c:v>
                </c:pt>
              </c:strCache>
            </c:strRef>
          </c:tx>
          <c:spPr>
            <a:solidFill>
              <a:schemeClr val="accent5"/>
            </a:solidFill>
            <a:ln>
              <a:noFill/>
            </a:ln>
            <a:effectLst/>
          </c:spPr>
          <c:invertIfNegative val="0"/>
          <c:cat>
            <c:multiLvlStrRef>
              <c:f>'Installed Capacities'!$B$114:$M$115</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Capacities'!$B$120:$M$120</c:f>
              <c:numCache>
                <c:formatCode>0.00</c:formatCode>
                <c:ptCount val="12"/>
                <c:pt idx="0">
                  <c:v>1.0853647058823506E-2</c:v>
                </c:pt>
                <c:pt idx="1">
                  <c:v>2.9411764705882357E-3</c:v>
                </c:pt>
                <c:pt idx="2">
                  <c:v>0.12862000000000015</c:v>
                </c:pt>
                <c:pt idx="3">
                  <c:v>0.5734850130823177</c:v>
                </c:pt>
                <c:pt idx="4">
                  <c:v>2.2932705882352956E-2</c:v>
                </c:pt>
                <c:pt idx="5">
                  <c:v>4.5764705882352982E-3</c:v>
                </c:pt>
                <c:pt idx="6">
                  <c:v>0.27147411764705909</c:v>
                </c:pt>
                <c:pt idx="7">
                  <c:v>0.77415374539212822</c:v>
                </c:pt>
                <c:pt idx="8">
                  <c:v>0</c:v>
                </c:pt>
                <c:pt idx="9">
                  <c:v>0</c:v>
                </c:pt>
                <c:pt idx="10">
                  <c:v>0</c:v>
                </c:pt>
                <c:pt idx="11">
                  <c:v>0</c:v>
                </c:pt>
              </c:numCache>
            </c:numRef>
          </c:val>
          <c:extLst>
            <c:ext xmlns:c16="http://schemas.microsoft.com/office/drawing/2014/chart" uri="{C3380CC4-5D6E-409C-BE32-E72D297353CC}">
              <c16:uniqueId val="{00000004-C94E-452C-92D3-88F745629AEE}"/>
            </c:ext>
          </c:extLst>
        </c:ser>
        <c:ser>
          <c:idx val="5"/>
          <c:order val="5"/>
          <c:tx>
            <c:strRef>
              <c:f>'Installed Capacities'!$A$121</c:f>
              <c:strCache>
                <c:ptCount val="1"/>
                <c:pt idx="0">
                  <c:v>Off-Network Wastewater Digestion </c:v>
                </c:pt>
              </c:strCache>
            </c:strRef>
          </c:tx>
          <c:spPr>
            <a:solidFill>
              <a:schemeClr val="accent6"/>
            </a:solidFill>
            <a:ln>
              <a:noFill/>
            </a:ln>
            <a:effectLst/>
          </c:spPr>
          <c:invertIfNegative val="0"/>
          <c:cat>
            <c:multiLvlStrRef>
              <c:f>'Installed Capacities'!$B$114:$M$115</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Capacities'!$B$121:$M$121</c:f>
              <c:numCache>
                <c:formatCode>0.00</c:formatCode>
                <c:ptCount val="12"/>
                <c:pt idx="0">
                  <c:v>8.98635294117648E-3</c:v>
                </c:pt>
                <c:pt idx="1">
                  <c:v>0</c:v>
                </c:pt>
                <c:pt idx="2">
                  <c:v>0</c:v>
                </c:pt>
                <c:pt idx="3">
                  <c:v>2.908941176470586E-2</c:v>
                </c:pt>
                <c:pt idx="4">
                  <c:v>8.98635294117648E-3</c:v>
                </c:pt>
                <c:pt idx="5">
                  <c:v>0</c:v>
                </c:pt>
                <c:pt idx="6">
                  <c:v>0</c:v>
                </c:pt>
                <c:pt idx="7">
                  <c:v>2.908941176470586E-2</c:v>
                </c:pt>
                <c:pt idx="8">
                  <c:v>3.1919058823529439E-2</c:v>
                </c:pt>
                <c:pt idx="9">
                  <c:v>4.5764705882352982E-3</c:v>
                </c:pt>
                <c:pt idx="10">
                  <c:v>0.27147411764705909</c:v>
                </c:pt>
                <c:pt idx="11">
                  <c:v>0.80324315715683414</c:v>
                </c:pt>
              </c:numCache>
            </c:numRef>
          </c:val>
          <c:extLst>
            <c:ext xmlns:c16="http://schemas.microsoft.com/office/drawing/2014/chart" uri="{C3380CC4-5D6E-409C-BE32-E72D297353CC}">
              <c16:uniqueId val="{00000005-C94E-452C-92D3-88F745629AEE}"/>
            </c:ext>
          </c:extLst>
        </c:ser>
        <c:ser>
          <c:idx val="6"/>
          <c:order val="6"/>
          <c:tx>
            <c:strRef>
              <c:f>'Installed Capacities'!$A$122</c:f>
              <c:strCache>
                <c:ptCount val="1"/>
                <c:pt idx="0">
                  <c:v>On-Network Electrolysis</c:v>
                </c:pt>
              </c:strCache>
            </c:strRef>
          </c:tx>
          <c:spPr>
            <a:solidFill>
              <a:schemeClr val="accent1">
                <a:lumMod val="60000"/>
              </a:schemeClr>
            </a:solidFill>
            <a:ln>
              <a:noFill/>
            </a:ln>
            <a:effectLst/>
          </c:spPr>
          <c:invertIfNegative val="0"/>
          <c:cat>
            <c:multiLvlStrRef>
              <c:f>'Installed Capacities'!$B$114:$M$115</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Capacities'!$B$122:$M$122</c:f>
              <c:numCache>
                <c:formatCode>0.00</c:formatCode>
                <c:ptCount val="12"/>
                <c:pt idx="0">
                  <c:v>0.28638410932953062</c:v>
                </c:pt>
                <c:pt idx="1">
                  <c:v>0.66072731944541474</c:v>
                </c:pt>
                <c:pt idx="2">
                  <c:v>1.3606089933108498</c:v>
                </c:pt>
                <c:pt idx="3">
                  <c:v>1.4960162047026304</c:v>
                </c:pt>
                <c:pt idx="4">
                  <c:v>0.28638410932953062</c:v>
                </c:pt>
                <c:pt idx="5">
                  <c:v>0.66072731944541474</c:v>
                </c:pt>
                <c:pt idx="6">
                  <c:v>1.3606089933108498</c:v>
                </c:pt>
                <c:pt idx="7">
                  <c:v>1.5067805328022139</c:v>
                </c:pt>
                <c:pt idx="8">
                  <c:v>11.429270363501351</c:v>
                </c:pt>
                <c:pt idx="9">
                  <c:v>8.8251895534962497</c:v>
                </c:pt>
                <c:pt idx="10">
                  <c:v>44.031461413345546</c:v>
                </c:pt>
                <c:pt idx="11">
                  <c:v>10.653755671315759</c:v>
                </c:pt>
              </c:numCache>
            </c:numRef>
          </c:val>
          <c:extLst>
            <c:ext xmlns:c16="http://schemas.microsoft.com/office/drawing/2014/chart" uri="{C3380CC4-5D6E-409C-BE32-E72D297353CC}">
              <c16:uniqueId val="{00000006-C94E-452C-92D3-88F745629AEE}"/>
            </c:ext>
          </c:extLst>
        </c:ser>
        <c:ser>
          <c:idx val="7"/>
          <c:order val="7"/>
          <c:tx>
            <c:strRef>
              <c:f>'Installed Capacities'!$A$123</c:f>
              <c:strCache>
                <c:ptCount val="1"/>
                <c:pt idx="0">
                  <c:v>Off-Network Electrolysis</c:v>
                </c:pt>
              </c:strCache>
            </c:strRef>
          </c:tx>
          <c:spPr>
            <a:solidFill>
              <a:schemeClr val="accent2">
                <a:lumMod val="60000"/>
              </a:schemeClr>
            </a:solidFill>
            <a:ln>
              <a:noFill/>
            </a:ln>
            <a:effectLst/>
          </c:spPr>
          <c:invertIfNegative val="0"/>
          <c:cat>
            <c:multiLvlStrRef>
              <c:f>'Installed Capacities'!$B$114:$M$115</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Capacities'!$B$123:$M$123</c:f>
              <c:numCache>
                <c:formatCode>0.00</c:formatCode>
                <c:ptCount val="12"/>
                <c:pt idx="0">
                  <c:v>0.76355733127203618</c:v>
                </c:pt>
                <c:pt idx="1">
                  <c:v>0.78344202179460776</c:v>
                </c:pt>
                <c:pt idx="2">
                  <c:v>9.5542677257678594</c:v>
                </c:pt>
                <c:pt idx="3">
                  <c:v>12.56675864116092</c:v>
                </c:pt>
                <c:pt idx="4">
                  <c:v>5.4137276112243695</c:v>
                </c:pt>
                <c:pt idx="5">
                  <c:v>1.7675859900245654</c:v>
                </c:pt>
                <c:pt idx="6">
                  <c:v>20.339808327477719</c:v>
                </c:pt>
                <c:pt idx="7">
                  <c:v>19.408416181901963</c:v>
                </c:pt>
                <c:pt idx="8">
                  <c:v>5.4137276112243695</c:v>
                </c:pt>
                <c:pt idx="9">
                  <c:v>1.7675859900245654</c:v>
                </c:pt>
                <c:pt idx="10">
                  <c:v>20.339808327477719</c:v>
                </c:pt>
                <c:pt idx="11">
                  <c:v>19.408416181901963</c:v>
                </c:pt>
              </c:numCache>
            </c:numRef>
          </c:val>
          <c:extLst>
            <c:ext xmlns:c16="http://schemas.microsoft.com/office/drawing/2014/chart" uri="{C3380CC4-5D6E-409C-BE32-E72D297353CC}">
              <c16:uniqueId val="{00000007-C94E-452C-92D3-88F745629AEE}"/>
            </c:ext>
          </c:extLst>
        </c:ser>
        <c:dLbls>
          <c:showLegendKey val="0"/>
          <c:showVal val="0"/>
          <c:showCatName val="0"/>
          <c:showSerName val="0"/>
          <c:showPercent val="0"/>
          <c:showBubbleSize val="0"/>
        </c:dLbls>
        <c:gapWidth val="150"/>
        <c:overlap val="100"/>
        <c:axId val="89743024"/>
        <c:axId val="89746768"/>
      </c:barChart>
      <c:catAx>
        <c:axId val="89743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89746768"/>
        <c:crosses val="autoZero"/>
        <c:auto val="1"/>
        <c:lblAlgn val="ctr"/>
        <c:lblOffset val="100"/>
        <c:noMultiLvlLbl val="0"/>
      </c:catAx>
      <c:valAx>
        <c:axId val="89746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89743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Cost Minimal - Renewable gas production capacities</a:t>
            </a:r>
            <a:endParaRPr lang="en-GB"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col"/>
        <c:grouping val="stacked"/>
        <c:varyColors val="0"/>
        <c:ser>
          <c:idx val="0"/>
          <c:order val="0"/>
          <c:tx>
            <c:strRef>
              <c:f>'Installed Capacities'!$A$133</c:f>
              <c:strCache>
                <c:ptCount val="1"/>
                <c:pt idx="0">
                  <c:v>On-Network Agricultural Waste Digestion</c:v>
                </c:pt>
              </c:strCache>
            </c:strRef>
          </c:tx>
          <c:spPr>
            <a:solidFill>
              <a:schemeClr val="accent1"/>
            </a:solidFill>
            <a:ln>
              <a:noFill/>
            </a:ln>
            <a:effectLst/>
          </c:spPr>
          <c:invertIfNegative val="0"/>
          <c:cat>
            <c:multiLvlStrRef>
              <c:f>'Installed Capacities'!$B$131:$M$132</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Capacities'!$B$133:$M$133</c:f>
              <c:numCache>
                <c:formatCode>0.0</c:formatCode>
                <c:ptCount val="12"/>
                <c:pt idx="0">
                  <c:v>1.3079647058823543</c:v>
                </c:pt>
                <c:pt idx="1">
                  <c:v>0</c:v>
                </c:pt>
                <c:pt idx="2">
                  <c:v>5.5905882352941196</c:v>
                </c:pt>
                <c:pt idx="3">
                  <c:v>5.0520282352941148</c:v>
                </c:pt>
                <c:pt idx="4">
                  <c:v>1.3079647058823543</c:v>
                </c:pt>
                <c:pt idx="5">
                  <c:v>0</c:v>
                </c:pt>
                <c:pt idx="6">
                  <c:v>5.5905882352941196</c:v>
                </c:pt>
                <c:pt idx="7">
                  <c:v>5.0520282352941148</c:v>
                </c:pt>
                <c:pt idx="8">
                  <c:v>1.3079647058823543</c:v>
                </c:pt>
                <c:pt idx="9">
                  <c:v>0</c:v>
                </c:pt>
                <c:pt idx="10">
                  <c:v>5.5905882352941196</c:v>
                </c:pt>
                <c:pt idx="11">
                  <c:v>5.0520282352941148</c:v>
                </c:pt>
              </c:numCache>
            </c:numRef>
          </c:val>
          <c:extLst>
            <c:ext xmlns:c16="http://schemas.microsoft.com/office/drawing/2014/chart" uri="{C3380CC4-5D6E-409C-BE32-E72D297353CC}">
              <c16:uniqueId val="{00000000-4986-4121-8A68-965FAC0A7484}"/>
            </c:ext>
          </c:extLst>
        </c:ser>
        <c:ser>
          <c:idx val="1"/>
          <c:order val="1"/>
          <c:tx>
            <c:strRef>
              <c:f>'Installed Capacities'!$A$134</c:f>
              <c:strCache>
                <c:ptCount val="1"/>
                <c:pt idx="0">
                  <c:v>Off-Network Agricultural Waste Digestion </c:v>
                </c:pt>
              </c:strCache>
            </c:strRef>
          </c:tx>
          <c:spPr>
            <a:solidFill>
              <a:schemeClr val="accent2"/>
            </a:solidFill>
            <a:ln>
              <a:noFill/>
            </a:ln>
            <a:effectLst/>
          </c:spPr>
          <c:invertIfNegative val="0"/>
          <c:cat>
            <c:multiLvlStrRef>
              <c:f>'Installed Capacities'!$B$131:$M$132</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Capacities'!$B$134:$M$134</c:f>
              <c:numCache>
                <c:formatCode>0.0</c:formatCode>
                <c:ptCount val="12"/>
                <c:pt idx="0">
                  <c:v>0.22922956738533892</c:v>
                </c:pt>
                <c:pt idx="1">
                  <c:v>0</c:v>
                </c:pt>
                <c:pt idx="2">
                  <c:v>0</c:v>
                </c:pt>
                <c:pt idx="3">
                  <c:v>0.15184458343328699</c:v>
                </c:pt>
                <c:pt idx="4">
                  <c:v>0.22922956738533892</c:v>
                </c:pt>
                <c:pt idx="5">
                  <c:v>0</c:v>
                </c:pt>
                <c:pt idx="6">
                  <c:v>0</c:v>
                </c:pt>
                <c:pt idx="7">
                  <c:v>0.15184458343328699</c:v>
                </c:pt>
                <c:pt idx="8">
                  <c:v>0.22922956738533892</c:v>
                </c:pt>
                <c:pt idx="9">
                  <c:v>0</c:v>
                </c:pt>
                <c:pt idx="10">
                  <c:v>0</c:v>
                </c:pt>
                <c:pt idx="11">
                  <c:v>0.15184458343328699</c:v>
                </c:pt>
              </c:numCache>
            </c:numRef>
          </c:val>
          <c:extLst>
            <c:ext xmlns:c16="http://schemas.microsoft.com/office/drawing/2014/chart" uri="{C3380CC4-5D6E-409C-BE32-E72D297353CC}">
              <c16:uniqueId val="{00000001-4986-4121-8A68-965FAC0A7484}"/>
            </c:ext>
          </c:extLst>
        </c:ser>
        <c:ser>
          <c:idx val="2"/>
          <c:order val="2"/>
          <c:tx>
            <c:strRef>
              <c:f>'Installed Capacities'!$A$135</c:f>
              <c:strCache>
                <c:ptCount val="1"/>
                <c:pt idx="0">
                  <c:v>On-Network Biowaste Digestion</c:v>
                </c:pt>
              </c:strCache>
            </c:strRef>
          </c:tx>
          <c:spPr>
            <a:solidFill>
              <a:schemeClr val="accent3"/>
            </a:solidFill>
            <a:ln>
              <a:noFill/>
            </a:ln>
            <a:effectLst/>
          </c:spPr>
          <c:invertIfNegative val="0"/>
          <c:cat>
            <c:multiLvlStrRef>
              <c:f>'Installed Capacities'!$B$131:$M$132</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Capacities'!$B$135:$M$135</c:f>
              <c:numCache>
                <c:formatCode>0.0</c:formatCode>
                <c:ptCount val="12"/>
                <c:pt idx="0">
                  <c:v>1.2033275294117656</c:v>
                </c:pt>
                <c:pt idx="1">
                  <c:v>3.1447058823529455</c:v>
                </c:pt>
                <c:pt idx="2">
                  <c:v>2.7952941176470549</c:v>
                </c:pt>
                <c:pt idx="3">
                  <c:v>5.6835317647058803</c:v>
                </c:pt>
                <c:pt idx="4">
                  <c:v>1.2033275294117656</c:v>
                </c:pt>
                <c:pt idx="5">
                  <c:v>3.144705882352937</c:v>
                </c:pt>
                <c:pt idx="6">
                  <c:v>2.7952941176470549</c:v>
                </c:pt>
                <c:pt idx="7">
                  <c:v>5.6835317647058803</c:v>
                </c:pt>
                <c:pt idx="8">
                  <c:v>1.2033275294117656</c:v>
                </c:pt>
                <c:pt idx="9">
                  <c:v>3.144705882352937</c:v>
                </c:pt>
                <c:pt idx="10">
                  <c:v>2.7952941176470549</c:v>
                </c:pt>
                <c:pt idx="11">
                  <c:v>5.6835317647058803</c:v>
                </c:pt>
              </c:numCache>
            </c:numRef>
          </c:val>
          <c:extLst>
            <c:ext xmlns:c16="http://schemas.microsoft.com/office/drawing/2014/chart" uri="{C3380CC4-5D6E-409C-BE32-E72D297353CC}">
              <c16:uniqueId val="{00000002-4986-4121-8A68-965FAC0A7484}"/>
            </c:ext>
          </c:extLst>
        </c:ser>
        <c:ser>
          <c:idx val="3"/>
          <c:order val="3"/>
          <c:tx>
            <c:strRef>
              <c:f>'Installed Capacities'!$A$136</c:f>
              <c:strCache>
                <c:ptCount val="1"/>
                <c:pt idx="0">
                  <c:v>Off-Network Biowaste Digestion </c:v>
                </c:pt>
              </c:strCache>
            </c:strRef>
          </c:tx>
          <c:spPr>
            <a:solidFill>
              <a:schemeClr val="accent4"/>
            </a:solidFill>
            <a:ln>
              <a:noFill/>
            </a:ln>
            <a:effectLst/>
          </c:spPr>
          <c:invertIfNegative val="0"/>
          <c:cat>
            <c:multiLvlStrRef>
              <c:f>'Installed Capacities'!$B$131:$M$132</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Capacities'!$B$136:$M$136</c:f>
              <c:numCache>
                <c:formatCode>0.0</c:formatCode>
                <c:ptCount val="12"/>
                <c:pt idx="0">
                  <c:v>0.25048892901451081</c:v>
                </c:pt>
                <c:pt idx="1">
                  <c:v>0</c:v>
                </c:pt>
                <c:pt idx="2">
                  <c:v>0</c:v>
                </c:pt>
                <c:pt idx="3">
                  <c:v>0.17545806380901624</c:v>
                </c:pt>
                <c:pt idx="4">
                  <c:v>0.2504889290145117</c:v>
                </c:pt>
                <c:pt idx="5">
                  <c:v>0</c:v>
                </c:pt>
                <c:pt idx="6">
                  <c:v>0</c:v>
                </c:pt>
                <c:pt idx="7">
                  <c:v>0.17545806380901624</c:v>
                </c:pt>
                <c:pt idx="8">
                  <c:v>0.25048892901451081</c:v>
                </c:pt>
                <c:pt idx="9">
                  <c:v>0</c:v>
                </c:pt>
                <c:pt idx="10">
                  <c:v>0</c:v>
                </c:pt>
                <c:pt idx="11">
                  <c:v>0.17545806380901624</c:v>
                </c:pt>
              </c:numCache>
            </c:numRef>
          </c:val>
          <c:extLst>
            <c:ext xmlns:c16="http://schemas.microsoft.com/office/drawing/2014/chart" uri="{C3380CC4-5D6E-409C-BE32-E72D297353CC}">
              <c16:uniqueId val="{00000003-4986-4121-8A68-965FAC0A7484}"/>
            </c:ext>
          </c:extLst>
        </c:ser>
        <c:ser>
          <c:idx val="4"/>
          <c:order val="4"/>
          <c:tx>
            <c:strRef>
              <c:f>'Installed Capacities'!$A$137</c:f>
              <c:strCache>
                <c:ptCount val="1"/>
                <c:pt idx="0">
                  <c:v>On-Network Wastewater Digestion</c:v>
                </c:pt>
              </c:strCache>
            </c:strRef>
          </c:tx>
          <c:spPr>
            <a:solidFill>
              <a:schemeClr val="accent5"/>
            </a:solidFill>
            <a:ln>
              <a:noFill/>
            </a:ln>
            <a:effectLst/>
          </c:spPr>
          <c:invertIfNegative val="0"/>
          <c:cat>
            <c:multiLvlStrRef>
              <c:f>'Installed Capacities'!$B$131:$M$132</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Capacities'!$B$137:$M$137</c:f>
              <c:numCache>
                <c:formatCode>0.0</c:formatCode>
                <c:ptCount val="12"/>
                <c:pt idx="0">
                  <c:v>0.13106070588235338</c:v>
                </c:pt>
                <c:pt idx="1">
                  <c:v>3.1764705882353202E-2</c:v>
                </c:pt>
                <c:pt idx="2">
                  <c:v>1.0258823529411782</c:v>
                </c:pt>
                <c:pt idx="3">
                  <c:v>2.0220870588235269</c:v>
                </c:pt>
                <c:pt idx="4">
                  <c:v>0.13106070588235338</c:v>
                </c:pt>
                <c:pt idx="5">
                  <c:v>3.1764705882353202E-2</c:v>
                </c:pt>
                <c:pt idx="6">
                  <c:v>1.0258823529411782</c:v>
                </c:pt>
                <c:pt idx="7">
                  <c:v>2.0220870588235269</c:v>
                </c:pt>
                <c:pt idx="8">
                  <c:v>0.13106070588235338</c:v>
                </c:pt>
                <c:pt idx="9">
                  <c:v>3.1764705882353202E-2</c:v>
                </c:pt>
                <c:pt idx="10">
                  <c:v>1.0258823529411782</c:v>
                </c:pt>
                <c:pt idx="11">
                  <c:v>2.0220870588235269</c:v>
                </c:pt>
              </c:numCache>
            </c:numRef>
          </c:val>
          <c:extLst>
            <c:ext xmlns:c16="http://schemas.microsoft.com/office/drawing/2014/chart" uri="{C3380CC4-5D6E-409C-BE32-E72D297353CC}">
              <c16:uniqueId val="{00000004-4986-4121-8A68-965FAC0A7484}"/>
            </c:ext>
          </c:extLst>
        </c:ser>
        <c:ser>
          <c:idx val="5"/>
          <c:order val="5"/>
          <c:tx>
            <c:strRef>
              <c:f>'Installed Capacities'!$A$138</c:f>
              <c:strCache>
                <c:ptCount val="1"/>
                <c:pt idx="0">
                  <c:v>Off-Network Wastewater Digestion </c:v>
                </c:pt>
              </c:strCache>
            </c:strRef>
          </c:tx>
          <c:spPr>
            <a:solidFill>
              <a:schemeClr val="accent6"/>
            </a:solidFill>
            <a:ln>
              <a:noFill/>
            </a:ln>
            <a:effectLst/>
          </c:spPr>
          <c:invertIfNegative val="0"/>
          <c:cat>
            <c:multiLvlStrRef>
              <c:f>'Installed Capacities'!$B$131:$M$132</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Capacities'!$B$138:$M$138</c:f>
              <c:numCache>
                <c:formatCode>0.0</c:formatCode>
                <c:ptCount val="12"/>
                <c:pt idx="0">
                  <c:v>8.98635294117648E-3</c:v>
                </c:pt>
                <c:pt idx="1">
                  <c:v>0</c:v>
                </c:pt>
                <c:pt idx="2">
                  <c:v>0</c:v>
                </c:pt>
                <c:pt idx="3">
                  <c:v>2.908941176470586E-2</c:v>
                </c:pt>
                <c:pt idx="4">
                  <c:v>8.98635294117648E-3</c:v>
                </c:pt>
                <c:pt idx="5">
                  <c:v>0</c:v>
                </c:pt>
                <c:pt idx="6">
                  <c:v>0</c:v>
                </c:pt>
                <c:pt idx="7">
                  <c:v>2.908941176470586E-2</c:v>
                </c:pt>
                <c:pt idx="8">
                  <c:v>8.98635294117648E-3</c:v>
                </c:pt>
                <c:pt idx="9">
                  <c:v>0</c:v>
                </c:pt>
                <c:pt idx="10">
                  <c:v>0</c:v>
                </c:pt>
                <c:pt idx="11">
                  <c:v>2.908941176470586E-2</c:v>
                </c:pt>
              </c:numCache>
            </c:numRef>
          </c:val>
          <c:extLst>
            <c:ext xmlns:c16="http://schemas.microsoft.com/office/drawing/2014/chart" uri="{C3380CC4-5D6E-409C-BE32-E72D297353CC}">
              <c16:uniqueId val="{00000005-4986-4121-8A68-965FAC0A7484}"/>
            </c:ext>
          </c:extLst>
        </c:ser>
        <c:ser>
          <c:idx val="6"/>
          <c:order val="6"/>
          <c:tx>
            <c:strRef>
              <c:f>'Installed Capacities'!$A$139</c:f>
              <c:strCache>
                <c:ptCount val="1"/>
                <c:pt idx="0">
                  <c:v>On-Network SNG</c:v>
                </c:pt>
              </c:strCache>
            </c:strRef>
          </c:tx>
          <c:spPr>
            <a:solidFill>
              <a:schemeClr val="accent1">
                <a:lumMod val="60000"/>
              </a:schemeClr>
            </a:solidFill>
            <a:ln>
              <a:noFill/>
            </a:ln>
            <a:effectLst/>
          </c:spPr>
          <c:invertIfNegative val="0"/>
          <c:cat>
            <c:multiLvlStrRef>
              <c:f>'Installed Capacities'!$B$131:$M$132</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Capacities'!$B$139:$M$139</c:f>
              <c:numCache>
                <c:formatCode>0.0</c:formatCode>
                <c:ptCount val="12"/>
                <c:pt idx="0">
                  <c:v>0</c:v>
                </c:pt>
                <c:pt idx="1">
                  <c:v>0</c:v>
                </c:pt>
                <c:pt idx="2">
                  <c:v>9.0199083605556556</c:v>
                </c:pt>
                <c:pt idx="3">
                  <c:v>0</c:v>
                </c:pt>
                <c:pt idx="4">
                  <c:v>0</c:v>
                </c:pt>
                <c:pt idx="5">
                  <c:v>0</c:v>
                </c:pt>
                <c:pt idx="6">
                  <c:v>9.0199083605556556</c:v>
                </c:pt>
                <c:pt idx="7">
                  <c:v>0</c:v>
                </c:pt>
                <c:pt idx="8">
                  <c:v>0</c:v>
                </c:pt>
                <c:pt idx="9">
                  <c:v>0</c:v>
                </c:pt>
                <c:pt idx="10">
                  <c:v>9.0199083605556556</c:v>
                </c:pt>
                <c:pt idx="11">
                  <c:v>0</c:v>
                </c:pt>
              </c:numCache>
            </c:numRef>
          </c:val>
          <c:extLst>
            <c:ext xmlns:c16="http://schemas.microsoft.com/office/drawing/2014/chart" uri="{C3380CC4-5D6E-409C-BE32-E72D297353CC}">
              <c16:uniqueId val="{00000006-4986-4121-8A68-965FAC0A7484}"/>
            </c:ext>
          </c:extLst>
        </c:ser>
        <c:ser>
          <c:idx val="7"/>
          <c:order val="7"/>
          <c:tx>
            <c:strRef>
              <c:f>'Installed Capacities'!$A$140</c:f>
              <c:strCache>
                <c:ptCount val="1"/>
                <c:pt idx="0">
                  <c:v>On-Network Electrolysis</c:v>
                </c:pt>
              </c:strCache>
            </c:strRef>
          </c:tx>
          <c:spPr>
            <a:solidFill>
              <a:schemeClr val="accent2">
                <a:lumMod val="60000"/>
              </a:schemeClr>
            </a:solidFill>
            <a:ln>
              <a:noFill/>
            </a:ln>
            <a:effectLst/>
          </c:spPr>
          <c:invertIfNegative val="0"/>
          <c:cat>
            <c:multiLvlStrRef>
              <c:f>'Installed Capacities'!$B$131:$M$132</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Capacities'!$B$140:$M$140</c:f>
              <c:numCache>
                <c:formatCode>0.0</c:formatCode>
                <c:ptCount val="12"/>
                <c:pt idx="0">
                  <c:v>0.19751854095424795</c:v>
                </c:pt>
                <c:pt idx="1">
                  <c:v>0.86804134475650152</c:v>
                </c:pt>
                <c:pt idx="2">
                  <c:v>1.7563651203597204</c:v>
                </c:pt>
                <c:pt idx="3">
                  <c:v>1.4762714719333767</c:v>
                </c:pt>
                <c:pt idx="4">
                  <c:v>0.19751854095424795</c:v>
                </c:pt>
                <c:pt idx="5">
                  <c:v>0.86804134475650152</c:v>
                </c:pt>
                <c:pt idx="6">
                  <c:v>1.7563651203597204</c:v>
                </c:pt>
                <c:pt idx="7">
                  <c:v>1.4762714719333767</c:v>
                </c:pt>
                <c:pt idx="8">
                  <c:v>0.19751854095424795</c:v>
                </c:pt>
                <c:pt idx="9">
                  <c:v>0.86804134475650152</c:v>
                </c:pt>
                <c:pt idx="10">
                  <c:v>1.7563651203597204</c:v>
                </c:pt>
                <c:pt idx="11">
                  <c:v>1.4762714719333767</c:v>
                </c:pt>
              </c:numCache>
            </c:numRef>
          </c:val>
          <c:extLst>
            <c:ext xmlns:c16="http://schemas.microsoft.com/office/drawing/2014/chart" uri="{C3380CC4-5D6E-409C-BE32-E72D297353CC}">
              <c16:uniqueId val="{00000007-4986-4121-8A68-965FAC0A7484}"/>
            </c:ext>
          </c:extLst>
        </c:ser>
        <c:ser>
          <c:idx val="8"/>
          <c:order val="8"/>
          <c:tx>
            <c:strRef>
              <c:f>'Installed Capacities'!$A$141</c:f>
              <c:strCache>
                <c:ptCount val="1"/>
                <c:pt idx="0">
                  <c:v>Off-Network Electrolysis</c:v>
                </c:pt>
              </c:strCache>
            </c:strRef>
          </c:tx>
          <c:spPr>
            <a:solidFill>
              <a:schemeClr val="accent3">
                <a:lumMod val="60000"/>
              </a:schemeClr>
            </a:solidFill>
            <a:ln>
              <a:noFill/>
            </a:ln>
            <a:effectLst/>
          </c:spPr>
          <c:invertIfNegative val="0"/>
          <c:cat>
            <c:multiLvlStrRef>
              <c:f>'Installed Capacities'!$B$131:$M$132</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Capacities'!$B$141:$M$141</c:f>
              <c:numCache>
                <c:formatCode>0.0</c:formatCode>
                <c:ptCount val="12"/>
                <c:pt idx="0">
                  <c:v>0.43755101307759947</c:v>
                </c:pt>
                <c:pt idx="1">
                  <c:v>0.52670863784186561</c:v>
                </c:pt>
                <c:pt idx="2">
                  <c:v>9.7196754934852301</c:v>
                </c:pt>
                <c:pt idx="3">
                  <c:v>10.441515951184735</c:v>
                </c:pt>
                <c:pt idx="4">
                  <c:v>0.99753060862771026</c:v>
                </c:pt>
                <c:pt idx="5">
                  <c:v>1.1400841458950342</c:v>
                </c:pt>
                <c:pt idx="6">
                  <c:v>20.711731519359741</c:v>
                </c:pt>
                <c:pt idx="7">
                  <c:v>22.494680640441334</c:v>
                </c:pt>
                <c:pt idx="8">
                  <c:v>1.5575173025907103</c:v>
                </c:pt>
                <c:pt idx="9">
                  <c:v>1.7534596539482041</c:v>
                </c:pt>
                <c:pt idx="10">
                  <c:v>31.703787545234334</c:v>
                </c:pt>
                <c:pt idx="11">
                  <c:v>22.494680640441334</c:v>
                </c:pt>
              </c:numCache>
            </c:numRef>
          </c:val>
          <c:extLst>
            <c:ext xmlns:c16="http://schemas.microsoft.com/office/drawing/2014/chart" uri="{C3380CC4-5D6E-409C-BE32-E72D297353CC}">
              <c16:uniqueId val="{00000008-4986-4121-8A68-965FAC0A7484}"/>
            </c:ext>
          </c:extLst>
        </c:ser>
        <c:dLbls>
          <c:showLegendKey val="0"/>
          <c:showVal val="0"/>
          <c:showCatName val="0"/>
          <c:showSerName val="0"/>
          <c:showPercent val="0"/>
          <c:showBubbleSize val="0"/>
        </c:dLbls>
        <c:gapWidth val="150"/>
        <c:overlap val="100"/>
        <c:axId val="268601968"/>
        <c:axId val="268433904"/>
      </c:barChart>
      <c:catAx>
        <c:axId val="268601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268433904"/>
        <c:crosses val="autoZero"/>
        <c:auto val="1"/>
        <c:lblAlgn val="ctr"/>
        <c:lblOffset val="100"/>
        <c:noMultiLvlLbl val="0"/>
      </c:catAx>
      <c:valAx>
        <c:axId val="268433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268601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REN-Methane</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ID4096"/>
        </a:p>
      </c:txPr>
    </c:title>
    <c:autoTitleDeleted val="0"/>
    <c:plotArea>
      <c:layout/>
      <c:lineChart>
        <c:grouping val="standard"/>
        <c:varyColors val="0"/>
        <c:ser>
          <c:idx val="0"/>
          <c:order val="0"/>
          <c:tx>
            <c:strRef>
              <c:f>'Levelised costs of production'!$A$15</c:f>
              <c:strCache>
                <c:ptCount val="1"/>
                <c:pt idx="0">
                  <c:v>Biomethane production cost</c:v>
                </c:pt>
              </c:strCache>
            </c:strRef>
          </c:tx>
          <c:spPr>
            <a:ln w="28575" cap="rnd">
              <a:solidFill>
                <a:schemeClr val="accent1"/>
              </a:solidFill>
              <a:round/>
            </a:ln>
            <a:effectLst/>
          </c:spPr>
          <c:marker>
            <c:symbol val="none"/>
          </c:marker>
          <c:cat>
            <c:multiLvlStrRef>
              <c:f>'Levelised costs of production'!$B$13:$M$14</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'Levelised costs of production'!$B$15:$M$15</c:f>
              <c:numCache>
                <c:formatCode>0</c:formatCode>
                <c:ptCount val="12"/>
                <c:pt idx="0">
                  <c:v>90.776206909820502</c:v>
                </c:pt>
                <c:pt idx="1">
                  <c:v>52.045665241408614</c:v>
                </c:pt>
                <c:pt idx="2">
                  <c:v>66.575794914606718</c:v>
                </c:pt>
                <c:pt idx="3">
                  <c:v>75.278275286462133</c:v>
                </c:pt>
                <c:pt idx="4">
                  <c:v>66.018460753803652</c:v>
                </c:pt>
                <c:pt idx="5">
                  <c:v>43.267335096256474</c:v>
                </c:pt>
                <c:pt idx="6">
                  <c:v>56.984247083267292</c:v>
                </c:pt>
                <c:pt idx="7">
                  <c:v>57.48408372381548</c:v>
                </c:pt>
                <c:pt idx="8">
                  <c:v>60.038961827969445</c:v>
                </c:pt>
                <c:pt idx="9">
                  <c:v>41.332867095435681</c:v>
                </c:pt>
                <c:pt idx="10">
                  <c:v>54.471517806006808</c:v>
                </c:pt>
                <c:pt idx="11">
                  <c:v>53.749541843990706</c:v>
                </c:pt>
              </c:numCache>
            </c:numRef>
          </c:val>
          <c:smooth val="0"/>
          <c:extLst>
            <c:ext xmlns:c16="http://schemas.microsoft.com/office/drawing/2014/chart" uri="{C3380CC4-5D6E-409C-BE32-E72D297353CC}">
              <c16:uniqueId val="{00000000-0715-4EBE-82B9-D2F06F282FAB}"/>
            </c:ext>
          </c:extLst>
        </c:ser>
        <c:ser>
          <c:idx val="1"/>
          <c:order val="1"/>
          <c:tx>
            <c:strRef>
              <c:f>'Levelised costs of production'!$A$16</c:f>
              <c:strCache>
                <c:ptCount val="1"/>
                <c:pt idx="0">
                  <c:v>Hydrogen production cost</c:v>
                </c:pt>
              </c:strCache>
            </c:strRef>
          </c:tx>
          <c:spPr>
            <a:ln w="28575" cap="rnd">
              <a:solidFill>
                <a:schemeClr val="accent2"/>
              </a:solidFill>
              <a:round/>
            </a:ln>
            <a:effectLst/>
          </c:spPr>
          <c:marker>
            <c:symbol val="none"/>
          </c:marker>
          <c:cat>
            <c:multiLvlStrRef>
              <c:f>'Levelised costs of production'!$B$13:$M$14</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'Levelised costs of production'!$B$16:$M$16</c:f>
              <c:numCache>
                <c:formatCode>0</c:formatCode>
                <c:ptCount val="12"/>
                <c:pt idx="0">
                  <c:v>290.14188592368231</c:v>
                </c:pt>
                <c:pt idx="1">
                  <c:v>296.53026874309739</c:v>
                </c:pt>
                <c:pt idx="2">
                  <c:v>237.62562618339319</c:v>
                </c:pt>
                <c:pt idx="3">
                  <c:v>232.32939396832373</c:v>
                </c:pt>
                <c:pt idx="4">
                  <c:v>111.98917133664587</c:v>
                </c:pt>
                <c:pt idx="5">
                  <c:v>119.81041201767269</c:v>
                </c:pt>
                <c:pt idx="6">
                  <c:v>127.21572445979248</c:v>
                </c:pt>
                <c:pt idx="7">
                  <c:v>130.62864939660085</c:v>
                </c:pt>
                <c:pt idx="8">
                  <c:v>95.154690539536659</c:v>
                </c:pt>
                <c:pt idx="9">
                  <c:v>102.13240047819647</c:v>
                </c:pt>
                <c:pt idx="10">
                  <c:v>100.97121484178167</c:v>
                </c:pt>
                <c:pt idx="11">
                  <c:v>105.6234403240628</c:v>
                </c:pt>
              </c:numCache>
            </c:numRef>
          </c:val>
          <c:smooth val="0"/>
          <c:extLst>
            <c:ext xmlns:c16="http://schemas.microsoft.com/office/drawing/2014/chart" uri="{C3380CC4-5D6E-409C-BE32-E72D297353CC}">
              <c16:uniqueId val="{00000001-0715-4EBE-82B9-D2F06F282FAB}"/>
            </c:ext>
          </c:extLst>
        </c:ser>
        <c:ser>
          <c:idx val="3"/>
          <c:order val="3"/>
          <c:tx>
            <c:strRef>
              <c:f>'Levelised costs of production'!$A$18</c:f>
              <c:strCache>
                <c:ptCount val="1"/>
                <c:pt idx="0">
                  <c:v>NG price with ETS</c:v>
                </c:pt>
              </c:strCache>
            </c:strRef>
          </c:tx>
          <c:spPr>
            <a:ln w="28575" cap="rnd">
              <a:solidFill>
                <a:schemeClr val="accent4"/>
              </a:solidFill>
              <a:round/>
            </a:ln>
            <a:effectLst/>
          </c:spPr>
          <c:marker>
            <c:symbol val="none"/>
          </c:marker>
          <c:cat>
            <c:multiLvlStrRef>
              <c:f>'Levelised costs of production'!$B$13:$M$14</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'Levelised costs of production'!$B$18:$M$18</c:f>
              <c:numCache>
                <c:formatCode>0</c:formatCode>
                <c:ptCount val="12"/>
                <c:pt idx="0">
                  <c:v>112.8</c:v>
                </c:pt>
                <c:pt idx="1">
                  <c:v>112.8</c:v>
                </c:pt>
                <c:pt idx="2">
                  <c:v>112.8</c:v>
                </c:pt>
                <c:pt idx="3">
                  <c:v>112.8</c:v>
                </c:pt>
                <c:pt idx="4">
                  <c:v>124.6</c:v>
                </c:pt>
                <c:pt idx="5">
                  <c:v>124.6</c:v>
                </c:pt>
                <c:pt idx="6">
                  <c:v>124.6</c:v>
                </c:pt>
                <c:pt idx="7">
                  <c:v>124.6</c:v>
                </c:pt>
                <c:pt idx="8">
                  <c:v>137.6</c:v>
                </c:pt>
                <c:pt idx="9">
                  <c:v>137.6</c:v>
                </c:pt>
                <c:pt idx="10">
                  <c:v>137.6</c:v>
                </c:pt>
                <c:pt idx="11">
                  <c:v>137.6</c:v>
                </c:pt>
              </c:numCache>
            </c:numRef>
          </c:val>
          <c:smooth val="0"/>
          <c:extLst>
            <c:ext xmlns:c16="http://schemas.microsoft.com/office/drawing/2014/chart" uri="{C3380CC4-5D6E-409C-BE32-E72D297353CC}">
              <c16:uniqueId val="{00000003-0715-4EBE-82B9-D2F06F282FAB}"/>
            </c:ext>
          </c:extLst>
        </c:ser>
        <c:ser>
          <c:idx val="4"/>
          <c:order val="4"/>
          <c:tx>
            <c:strRef>
              <c:f>'Levelised costs of production'!$A$19</c:f>
              <c:strCache>
                <c:ptCount val="1"/>
                <c:pt idx="0">
                  <c:v>NG price without ETS</c:v>
                </c:pt>
              </c:strCache>
            </c:strRef>
          </c:tx>
          <c:spPr>
            <a:ln w="28575" cap="rnd">
              <a:solidFill>
                <a:schemeClr val="accent5"/>
              </a:solidFill>
              <a:round/>
            </a:ln>
            <a:effectLst/>
          </c:spPr>
          <c:marker>
            <c:symbol val="none"/>
          </c:marker>
          <c:cat>
            <c:multiLvlStrRef>
              <c:f>'Levelised costs of production'!$B$13:$M$14</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'Levelised costs of production'!$B$19:$M$19</c:f>
              <c:numCache>
                <c:formatCode>0</c:formatCode>
                <c:ptCount val="12"/>
                <c:pt idx="0">
                  <c:v>91.36</c:v>
                </c:pt>
                <c:pt idx="1">
                  <c:v>91.36</c:v>
                </c:pt>
                <c:pt idx="2">
                  <c:v>91.36</c:v>
                </c:pt>
                <c:pt idx="3">
                  <c:v>91.36</c:v>
                </c:pt>
                <c:pt idx="4">
                  <c:v>94.15</c:v>
                </c:pt>
                <c:pt idx="5">
                  <c:v>94.15</c:v>
                </c:pt>
                <c:pt idx="6">
                  <c:v>94.15</c:v>
                </c:pt>
                <c:pt idx="7">
                  <c:v>94.15</c:v>
                </c:pt>
                <c:pt idx="8">
                  <c:v>96.27</c:v>
                </c:pt>
                <c:pt idx="9">
                  <c:v>96.27</c:v>
                </c:pt>
                <c:pt idx="10">
                  <c:v>96.27</c:v>
                </c:pt>
                <c:pt idx="11">
                  <c:v>96.27</c:v>
                </c:pt>
              </c:numCache>
            </c:numRef>
          </c:val>
          <c:smooth val="0"/>
          <c:extLst>
            <c:ext xmlns:c16="http://schemas.microsoft.com/office/drawing/2014/chart" uri="{C3380CC4-5D6E-409C-BE32-E72D297353CC}">
              <c16:uniqueId val="{00000004-0715-4EBE-82B9-D2F06F282FAB}"/>
            </c:ext>
          </c:extLst>
        </c:ser>
        <c:dLbls>
          <c:showLegendKey val="0"/>
          <c:showVal val="0"/>
          <c:showCatName val="0"/>
          <c:showSerName val="0"/>
          <c:showPercent val="0"/>
          <c:showBubbleSize val="0"/>
        </c:dLbls>
        <c:marker val="1"/>
        <c:smooth val="0"/>
        <c:axId val="741626800"/>
        <c:axId val="741630544"/>
      </c:lineChart>
      <c:scatterChart>
        <c:scatterStyle val="lineMarker"/>
        <c:varyColors val="0"/>
        <c:ser>
          <c:idx val="2"/>
          <c:order val="2"/>
          <c:tx>
            <c:strRef>
              <c:f>'Levelised costs of production'!$A$17</c:f>
              <c:strCache>
                <c:ptCount val="1"/>
                <c:pt idx="0">
                  <c:v>SNG production cost</c:v>
                </c:pt>
              </c:strCache>
            </c:strRef>
          </c:tx>
          <c:spPr>
            <a:ln w="25400" cap="rnd">
              <a:noFill/>
              <a:round/>
            </a:ln>
            <a:effectLst/>
          </c:spPr>
          <c:marker>
            <c:symbol val="circle"/>
            <c:size val="5"/>
            <c:spPr>
              <a:solidFill>
                <a:schemeClr val="accent3"/>
              </a:solidFill>
              <a:ln w="9525">
                <a:solidFill>
                  <a:schemeClr val="accent3"/>
                </a:solidFill>
              </a:ln>
              <a:effectLst/>
            </c:spPr>
          </c:marker>
          <c:xVal>
            <c:multiLvlStrRef>
              <c:f>'Levelised costs of production'!$B$13:$M$14</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xVal>
          <c:yVal>
            <c:numRef>
              <c:f>'Levelised costs of production'!$B$17:$M$17</c:f>
              <c:numCache>
                <c:formatCode>0</c:formatCode>
                <c:ptCount val="12"/>
                <c:pt idx="0">
                  <c:v>700.49567278261964</c:v>
                </c:pt>
                <c:pt idx="1">
                  <c:v>710.75927522452207</c:v>
                </c:pt>
                <c:pt idx="2">
                  <c:v>692.07423584970149</c:v>
                </c:pt>
                <c:pt idx="4">
                  <c:v>180.54832255987478</c:v>
                </c:pt>
                <c:pt idx="5">
                  <c:v>163.93741064204303</c:v>
                </c:pt>
                <c:pt idx="6">
                  <c:v>177.01646452602301</c:v>
                </c:pt>
                <c:pt idx="8">
                  <c:v>155.76549729118838</c:v>
                </c:pt>
                <c:pt idx="9">
                  <c:v>127.54333770474705</c:v>
                </c:pt>
                <c:pt idx="10">
                  <c:v>137.68419752387763</c:v>
                </c:pt>
              </c:numCache>
            </c:numRef>
          </c:yVal>
          <c:smooth val="0"/>
          <c:extLst>
            <c:ext xmlns:c16="http://schemas.microsoft.com/office/drawing/2014/chart" uri="{C3380CC4-5D6E-409C-BE32-E72D297353CC}">
              <c16:uniqueId val="{00000002-0715-4EBE-82B9-D2F06F282FAB}"/>
            </c:ext>
          </c:extLst>
        </c:ser>
        <c:dLbls>
          <c:showLegendKey val="0"/>
          <c:showVal val="0"/>
          <c:showCatName val="0"/>
          <c:showSerName val="0"/>
          <c:showPercent val="0"/>
          <c:showBubbleSize val="0"/>
        </c:dLbls>
        <c:axId val="741626800"/>
        <c:axId val="741630544"/>
      </c:scatterChart>
      <c:catAx>
        <c:axId val="74162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crossAx val="741630544"/>
        <c:crosses val="autoZero"/>
        <c:auto val="1"/>
        <c:lblAlgn val="ctr"/>
        <c:lblOffset val="100"/>
        <c:noMultiLvlLbl val="0"/>
      </c:catAx>
      <c:valAx>
        <c:axId val="7416305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EUR/MWh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LID4096"/>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crossAx val="741626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LID4096"/>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a:t>BAU</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ID4096"/>
        </a:p>
      </c:txPr>
    </c:title>
    <c:autoTitleDeleted val="0"/>
    <c:plotArea>
      <c:layout/>
      <c:lineChart>
        <c:grouping val="standard"/>
        <c:varyColors val="0"/>
        <c:ser>
          <c:idx val="0"/>
          <c:order val="0"/>
          <c:tx>
            <c:strRef>
              <c:f>'Levelised costs of production'!$A$6</c:f>
              <c:strCache>
                <c:ptCount val="1"/>
                <c:pt idx="0">
                  <c:v>Biomethane production cost</c:v>
                </c:pt>
              </c:strCache>
            </c:strRef>
          </c:tx>
          <c:spPr>
            <a:ln w="28575" cap="rnd">
              <a:solidFill>
                <a:schemeClr val="accent1"/>
              </a:solidFill>
              <a:round/>
            </a:ln>
            <a:effectLst/>
          </c:spPr>
          <c:marker>
            <c:symbol val="none"/>
          </c:marker>
          <c:cat>
            <c:multiLvlStrRef>
              <c:f>'Levelised costs of production'!$B$4:$M$5</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'Levelised costs of production'!$B$6:$M$6</c:f>
              <c:numCache>
                <c:formatCode>0</c:formatCode>
                <c:ptCount val="12"/>
                <c:pt idx="0">
                  <c:v>98.978022225955527</c:v>
                </c:pt>
                <c:pt idx="1">
                  <c:v>68.886266882491157</c:v>
                </c:pt>
                <c:pt idx="2">
                  <c:v>64.193138784142022</c:v>
                </c:pt>
                <c:pt idx="3">
                  <c:v>77.161689214211265</c:v>
                </c:pt>
                <c:pt idx="4">
                  <c:v>72.843179263440405</c:v>
                </c:pt>
                <c:pt idx="5">
                  <c:v>49.268956121774067</c:v>
                </c:pt>
                <c:pt idx="6">
                  <c:v>55.989975457805464</c:v>
                </c:pt>
                <c:pt idx="7">
                  <c:v>57.94629903965329</c:v>
                </c:pt>
                <c:pt idx="8">
                  <c:v>65.357674230342454</c:v>
                </c:pt>
                <c:pt idx="9">
                  <c:v>44.807186161184447</c:v>
                </c:pt>
                <c:pt idx="10">
                  <c:v>54.405628645482579</c:v>
                </c:pt>
                <c:pt idx="11">
                  <c:v>53.449689571357588</c:v>
                </c:pt>
              </c:numCache>
            </c:numRef>
          </c:val>
          <c:smooth val="0"/>
          <c:extLst>
            <c:ext xmlns:c16="http://schemas.microsoft.com/office/drawing/2014/chart" uri="{C3380CC4-5D6E-409C-BE32-E72D297353CC}">
              <c16:uniqueId val="{00000000-FE09-4D2C-A8AE-F231BB54990E}"/>
            </c:ext>
          </c:extLst>
        </c:ser>
        <c:ser>
          <c:idx val="1"/>
          <c:order val="1"/>
          <c:tx>
            <c:strRef>
              <c:f>'Levelised costs of production'!$A$7</c:f>
              <c:strCache>
                <c:ptCount val="1"/>
                <c:pt idx="0">
                  <c:v>Hydrogen production cost</c:v>
                </c:pt>
              </c:strCache>
            </c:strRef>
          </c:tx>
          <c:spPr>
            <a:ln w="28575" cap="rnd">
              <a:solidFill>
                <a:schemeClr val="accent2"/>
              </a:solidFill>
              <a:round/>
            </a:ln>
            <a:effectLst/>
          </c:spPr>
          <c:marker>
            <c:symbol val="none"/>
          </c:marker>
          <c:cat>
            <c:multiLvlStrRef>
              <c:f>'Levelised costs of production'!$B$4:$M$5</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'Levelised costs of production'!$B$7:$M$7</c:f>
              <c:numCache>
                <c:formatCode>0</c:formatCode>
                <c:ptCount val="12"/>
                <c:pt idx="0">
                  <c:v>293.29017006775575</c:v>
                </c:pt>
                <c:pt idx="1">
                  <c:v>301.32013290554937</c:v>
                </c:pt>
                <c:pt idx="2">
                  <c:v>227.05235241512244</c:v>
                </c:pt>
                <c:pt idx="3">
                  <c:v>252.97467108636928</c:v>
                </c:pt>
                <c:pt idx="4">
                  <c:v>117.97533625548</c:v>
                </c:pt>
                <c:pt idx="5">
                  <c:v>121.71625215722985</c:v>
                </c:pt>
                <c:pt idx="6">
                  <c:v>126.91243559628791</c:v>
                </c:pt>
                <c:pt idx="7">
                  <c:v>134.06713025769039</c:v>
                </c:pt>
                <c:pt idx="8">
                  <c:v>97.561049441119465</c:v>
                </c:pt>
                <c:pt idx="9">
                  <c:v>102.29263927091824</c:v>
                </c:pt>
                <c:pt idx="10">
                  <c:v>100.7223817850881</c:v>
                </c:pt>
                <c:pt idx="11">
                  <c:v>105.65859858729185</c:v>
                </c:pt>
              </c:numCache>
            </c:numRef>
          </c:val>
          <c:smooth val="0"/>
          <c:extLst>
            <c:ext xmlns:c16="http://schemas.microsoft.com/office/drawing/2014/chart" uri="{C3380CC4-5D6E-409C-BE32-E72D297353CC}">
              <c16:uniqueId val="{00000001-FE09-4D2C-A8AE-F231BB54990E}"/>
            </c:ext>
          </c:extLst>
        </c:ser>
        <c:ser>
          <c:idx val="3"/>
          <c:order val="2"/>
          <c:tx>
            <c:strRef>
              <c:f>'Levelised costs of production'!$A$9</c:f>
              <c:strCache>
                <c:ptCount val="1"/>
                <c:pt idx="0">
                  <c:v>NG price with ETS</c:v>
                </c:pt>
              </c:strCache>
            </c:strRef>
          </c:tx>
          <c:spPr>
            <a:ln w="28575" cap="rnd">
              <a:solidFill>
                <a:schemeClr val="accent4"/>
              </a:solidFill>
              <a:round/>
            </a:ln>
            <a:effectLst/>
          </c:spPr>
          <c:marker>
            <c:symbol val="none"/>
          </c:marker>
          <c:cat>
            <c:multiLvlStrRef>
              <c:f>'Levelised costs of production'!$B$4:$M$5</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'Levelised costs of production'!$B$9:$M$9</c:f>
              <c:numCache>
                <c:formatCode>0</c:formatCode>
                <c:ptCount val="12"/>
                <c:pt idx="0">
                  <c:v>112.8</c:v>
                </c:pt>
                <c:pt idx="1">
                  <c:v>112.8</c:v>
                </c:pt>
                <c:pt idx="2">
                  <c:v>112.8</c:v>
                </c:pt>
                <c:pt idx="3">
                  <c:v>112.8</c:v>
                </c:pt>
                <c:pt idx="4">
                  <c:v>124.6</c:v>
                </c:pt>
                <c:pt idx="5">
                  <c:v>124.6</c:v>
                </c:pt>
                <c:pt idx="6">
                  <c:v>124.6</c:v>
                </c:pt>
                <c:pt idx="7">
                  <c:v>124.6</c:v>
                </c:pt>
                <c:pt idx="8">
                  <c:v>137.6</c:v>
                </c:pt>
                <c:pt idx="9">
                  <c:v>137.6</c:v>
                </c:pt>
                <c:pt idx="10">
                  <c:v>137.6</c:v>
                </c:pt>
                <c:pt idx="11">
                  <c:v>137.6</c:v>
                </c:pt>
              </c:numCache>
            </c:numRef>
          </c:val>
          <c:smooth val="0"/>
          <c:extLst>
            <c:ext xmlns:c16="http://schemas.microsoft.com/office/drawing/2014/chart" uri="{C3380CC4-5D6E-409C-BE32-E72D297353CC}">
              <c16:uniqueId val="{00000002-FE09-4D2C-A8AE-F231BB54990E}"/>
            </c:ext>
          </c:extLst>
        </c:ser>
        <c:ser>
          <c:idx val="4"/>
          <c:order val="3"/>
          <c:tx>
            <c:strRef>
              <c:f>'Levelised costs of production'!$A$10</c:f>
              <c:strCache>
                <c:ptCount val="1"/>
                <c:pt idx="0">
                  <c:v>NG price without ETS</c:v>
                </c:pt>
              </c:strCache>
            </c:strRef>
          </c:tx>
          <c:spPr>
            <a:ln w="28575" cap="rnd">
              <a:solidFill>
                <a:schemeClr val="accent5"/>
              </a:solidFill>
              <a:round/>
            </a:ln>
            <a:effectLst/>
          </c:spPr>
          <c:marker>
            <c:symbol val="none"/>
          </c:marker>
          <c:cat>
            <c:multiLvlStrRef>
              <c:f>'Levelised costs of production'!$B$4:$M$5</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'Levelised costs of production'!$B$10:$M$10</c:f>
              <c:numCache>
                <c:formatCode>0</c:formatCode>
                <c:ptCount val="12"/>
                <c:pt idx="0">
                  <c:v>91.36</c:v>
                </c:pt>
                <c:pt idx="1">
                  <c:v>91.36</c:v>
                </c:pt>
                <c:pt idx="2">
                  <c:v>91.36</c:v>
                </c:pt>
                <c:pt idx="3">
                  <c:v>91.36</c:v>
                </c:pt>
                <c:pt idx="4">
                  <c:v>94.15</c:v>
                </c:pt>
                <c:pt idx="5">
                  <c:v>94.15</c:v>
                </c:pt>
                <c:pt idx="6">
                  <c:v>94.15</c:v>
                </c:pt>
                <c:pt idx="7">
                  <c:v>94.15</c:v>
                </c:pt>
                <c:pt idx="8">
                  <c:v>96.27</c:v>
                </c:pt>
                <c:pt idx="9">
                  <c:v>96.27</c:v>
                </c:pt>
                <c:pt idx="10">
                  <c:v>96.27</c:v>
                </c:pt>
                <c:pt idx="11">
                  <c:v>96.27</c:v>
                </c:pt>
              </c:numCache>
            </c:numRef>
          </c:val>
          <c:smooth val="0"/>
          <c:extLst>
            <c:ext xmlns:c16="http://schemas.microsoft.com/office/drawing/2014/chart" uri="{C3380CC4-5D6E-409C-BE32-E72D297353CC}">
              <c16:uniqueId val="{00000003-FE09-4D2C-A8AE-F231BB54990E}"/>
            </c:ext>
          </c:extLst>
        </c:ser>
        <c:dLbls>
          <c:showLegendKey val="0"/>
          <c:showVal val="0"/>
          <c:showCatName val="0"/>
          <c:showSerName val="0"/>
          <c:showPercent val="0"/>
          <c:showBubbleSize val="0"/>
        </c:dLbls>
        <c:smooth val="0"/>
        <c:axId val="1277554880"/>
        <c:axId val="1277574848"/>
      </c:lineChart>
      <c:catAx>
        <c:axId val="1277554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crossAx val="1277574848"/>
        <c:crosses val="autoZero"/>
        <c:auto val="1"/>
        <c:lblAlgn val="ctr"/>
        <c:lblOffset val="100"/>
        <c:noMultiLvlLbl val="0"/>
      </c:catAx>
      <c:valAx>
        <c:axId val="1277574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EUR/MWh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LID4096"/>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crossAx val="1277554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LID4096"/>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a:t>REN-Hydrogen</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ID4096"/>
        </a:p>
      </c:txPr>
    </c:title>
    <c:autoTitleDeleted val="0"/>
    <c:plotArea>
      <c:layout/>
      <c:lineChart>
        <c:grouping val="standard"/>
        <c:varyColors val="0"/>
        <c:ser>
          <c:idx val="0"/>
          <c:order val="0"/>
          <c:tx>
            <c:strRef>
              <c:f>'Levelised costs of production'!$A$24</c:f>
              <c:strCache>
                <c:ptCount val="1"/>
                <c:pt idx="0">
                  <c:v>Biomethane production cost</c:v>
                </c:pt>
              </c:strCache>
            </c:strRef>
          </c:tx>
          <c:spPr>
            <a:ln w="28575" cap="rnd">
              <a:solidFill>
                <a:schemeClr val="accent1"/>
              </a:solidFill>
              <a:round/>
            </a:ln>
            <a:effectLst/>
          </c:spPr>
          <c:marker>
            <c:symbol val="none"/>
          </c:marker>
          <c:cat>
            <c:multiLvlStrRef>
              <c:f>'Levelised costs of production'!$B$22:$M$23</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'Levelised costs of production'!$B$24:$M$24</c:f>
              <c:numCache>
                <c:formatCode>0</c:formatCode>
                <c:ptCount val="12"/>
                <c:pt idx="0">
                  <c:v>98.978022225955499</c:v>
                </c:pt>
                <c:pt idx="1">
                  <c:v>68.886266882491142</c:v>
                </c:pt>
                <c:pt idx="2">
                  <c:v>83.68303819036602</c:v>
                </c:pt>
                <c:pt idx="3">
                  <c:v>77.638786048135827</c:v>
                </c:pt>
                <c:pt idx="4">
                  <c:v>71.724439488933726</c:v>
                </c:pt>
                <c:pt idx="5">
                  <c:v>49.104377713338828</c:v>
                </c:pt>
                <c:pt idx="6">
                  <c:v>63.629634544784288</c:v>
                </c:pt>
                <c:pt idx="7">
                  <c:v>58.611911461040549</c:v>
                </c:pt>
                <c:pt idx="8">
                  <c:v>67.955861498847739</c:v>
                </c:pt>
                <c:pt idx="9">
                  <c:v>45.817881059941229</c:v>
                </c:pt>
                <c:pt idx="10">
                  <c:v>59.383312297432227</c:v>
                </c:pt>
                <c:pt idx="11">
                  <c:v>55.902336160767355</c:v>
                </c:pt>
              </c:numCache>
            </c:numRef>
          </c:val>
          <c:smooth val="0"/>
          <c:extLst>
            <c:ext xmlns:c16="http://schemas.microsoft.com/office/drawing/2014/chart" uri="{C3380CC4-5D6E-409C-BE32-E72D297353CC}">
              <c16:uniqueId val="{00000000-FB14-4F67-AD7C-EC9ACB714EFD}"/>
            </c:ext>
          </c:extLst>
        </c:ser>
        <c:ser>
          <c:idx val="1"/>
          <c:order val="1"/>
          <c:tx>
            <c:strRef>
              <c:f>'Levelised costs of production'!$A$25</c:f>
              <c:strCache>
                <c:ptCount val="1"/>
                <c:pt idx="0">
                  <c:v>Hydrogen production cost</c:v>
                </c:pt>
              </c:strCache>
            </c:strRef>
          </c:tx>
          <c:spPr>
            <a:ln w="28575" cap="rnd">
              <a:solidFill>
                <a:schemeClr val="accent2"/>
              </a:solidFill>
              <a:round/>
            </a:ln>
            <a:effectLst/>
          </c:spPr>
          <c:marker>
            <c:symbol val="none"/>
          </c:marker>
          <c:cat>
            <c:multiLvlStrRef>
              <c:f>'Levelised costs of production'!$B$22:$M$23</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'Levelised costs of production'!$B$25:$M$25</c:f>
              <c:numCache>
                <c:formatCode>0</c:formatCode>
                <c:ptCount val="12"/>
                <c:pt idx="0">
                  <c:v>301.94851976348451</c:v>
                </c:pt>
                <c:pt idx="1">
                  <c:v>270.37634629079321</c:v>
                </c:pt>
                <c:pt idx="2">
                  <c:v>237.58983193467765</c:v>
                </c:pt>
                <c:pt idx="3">
                  <c:v>252.74304503665164</c:v>
                </c:pt>
                <c:pt idx="4">
                  <c:v>144.64575396271474</c:v>
                </c:pt>
                <c:pt idx="5">
                  <c:v>128.67463651440218</c:v>
                </c:pt>
                <c:pt idx="6">
                  <c:v>127.30782674429963</c:v>
                </c:pt>
                <c:pt idx="7">
                  <c:v>139.06655321328924</c:v>
                </c:pt>
                <c:pt idx="8">
                  <c:v>95.087809122303952</c:v>
                </c:pt>
                <c:pt idx="9">
                  <c:v>85.767924002334297</c:v>
                </c:pt>
                <c:pt idx="10">
                  <c:v>95.335835854701443</c:v>
                </c:pt>
                <c:pt idx="11">
                  <c:v>107.01878838169283</c:v>
                </c:pt>
              </c:numCache>
            </c:numRef>
          </c:val>
          <c:smooth val="0"/>
          <c:extLst>
            <c:ext xmlns:c16="http://schemas.microsoft.com/office/drawing/2014/chart" uri="{C3380CC4-5D6E-409C-BE32-E72D297353CC}">
              <c16:uniqueId val="{00000001-FB14-4F67-AD7C-EC9ACB714EFD}"/>
            </c:ext>
          </c:extLst>
        </c:ser>
        <c:ser>
          <c:idx val="2"/>
          <c:order val="2"/>
          <c:tx>
            <c:strRef>
              <c:f>'Levelised costs of production'!$A$26</c:f>
              <c:strCache>
                <c:ptCount val="1"/>
                <c:pt idx="0">
                  <c:v>SNG production cost</c:v>
                </c:pt>
              </c:strCache>
            </c:strRef>
          </c:tx>
          <c:spPr>
            <a:ln w="28575" cap="rnd">
              <a:solidFill>
                <a:schemeClr val="accent3"/>
              </a:solidFill>
              <a:round/>
            </a:ln>
            <a:effectLst/>
          </c:spPr>
          <c:marker>
            <c:symbol val="none"/>
          </c:marker>
          <c:cat>
            <c:multiLvlStrRef>
              <c:f>'Levelised costs of production'!$B$22:$M$23</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'Levelised costs of production'!$B$26:$M$26</c:f>
              <c:numCache>
                <c:formatCode>0</c:formatCode>
                <c:ptCount val="12"/>
              </c:numCache>
            </c:numRef>
          </c:val>
          <c:smooth val="0"/>
          <c:extLst>
            <c:ext xmlns:c16="http://schemas.microsoft.com/office/drawing/2014/chart" uri="{C3380CC4-5D6E-409C-BE32-E72D297353CC}">
              <c16:uniqueId val="{00000002-FB14-4F67-AD7C-EC9ACB714EFD}"/>
            </c:ext>
          </c:extLst>
        </c:ser>
        <c:ser>
          <c:idx val="3"/>
          <c:order val="3"/>
          <c:tx>
            <c:strRef>
              <c:f>'Levelised costs of production'!$A$27</c:f>
              <c:strCache>
                <c:ptCount val="1"/>
                <c:pt idx="0">
                  <c:v>NG price with ETS</c:v>
                </c:pt>
              </c:strCache>
            </c:strRef>
          </c:tx>
          <c:spPr>
            <a:ln w="28575" cap="rnd">
              <a:solidFill>
                <a:schemeClr val="accent4"/>
              </a:solidFill>
              <a:round/>
            </a:ln>
            <a:effectLst/>
          </c:spPr>
          <c:marker>
            <c:symbol val="none"/>
          </c:marker>
          <c:cat>
            <c:multiLvlStrRef>
              <c:f>'Levelised costs of production'!$B$22:$M$23</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'Levelised costs of production'!$B$27:$M$27</c:f>
              <c:numCache>
                <c:formatCode>0</c:formatCode>
                <c:ptCount val="12"/>
                <c:pt idx="0">
                  <c:v>112.8</c:v>
                </c:pt>
                <c:pt idx="1">
                  <c:v>112.8</c:v>
                </c:pt>
                <c:pt idx="2">
                  <c:v>112.8</c:v>
                </c:pt>
                <c:pt idx="3">
                  <c:v>112.8</c:v>
                </c:pt>
                <c:pt idx="4">
                  <c:v>124.6</c:v>
                </c:pt>
                <c:pt idx="5">
                  <c:v>124.6</c:v>
                </c:pt>
                <c:pt idx="6">
                  <c:v>124.6</c:v>
                </c:pt>
                <c:pt idx="7">
                  <c:v>124.6</c:v>
                </c:pt>
                <c:pt idx="8">
                  <c:v>137.6</c:v>
                </c:pt>
                <c:pt idx="9">
                  <c:v>137.6</c:v>
                </c:pt>
                <c:pt idx="10">
                  <c:v>137.6</c:v>
                </c:pt>
                <c:pt idx="11">
                  <c:v>137.6</c:v>
                </c:pt>
              </c:numCache>
            </c:numRef>
          </c:val>
          <c:smooth val="0"/>
          <c:extLst>
            <c:ext xmlns:c16="http://schemas.microsoft.com/office/drawing/2014/chart" uri="{C3380CC4-5D6E-409C-BE32-E72D297353CC}">
              <c16:uniqueId val="{00000003-FB14-4F67-AD7C-EC9ACB714EFD}"/>
            </c:ext>
          </c:extLst>
        </c:ser>
        <c:ser>
          <c:idx val="4"/>
          <c:order val="4"/>
          <c:tx>
            <c:strRef>
              <c:f>'Levelised costs of production'!$A$28</c:f>
              <c:strCache>
                <c:ptCount val="1"/>
                <c:pt idx="0">
                  <c:v>NG price without ETS</c:v>
                </c:pt>
              </c:strCache>
            </c:strRef>
          </c:tx>
          <c:spPr>
            <a:ln w="28575" cap="rnd">
              <a:solidFill>
                <a:schemeClr val="accent5"/>
              </a:solidFill>
              <a:round/>
            </a:ln>
            <a:effectLst/>
          </c:spPr>
          <c:marker>
            <c:symbol val="none"/>
          </c:marker>
          <c:cat>
            <c:multiLvlStrRef>
              <c:f>'Levelised costs of production'!$B$22:$M$23</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'Levelised costs of production'!$B$28:$M$28</c:f>
              <c:numCache>
                <c:formatCode>0</c:formatCode>
                <c:ptCount val="12"/>
                <c:pt idx="0">
                  <c:v>91.36</c:v>
                </c:pt>
                <c:pt idx="1">
                  <c:v>91.36</c:v>
                </c:pt>
                <c:pt idx="2">
                  <c:v>91.36</c:v>
                </c:pt>
                <c:pt idx="3">
                  <c:v>91.36</c:v>
                </c:pt>
                <c:pt idx="4">
                  <c:v>94.15</c:v>
                </c:pt>
                <c:pt idx="5">
                  <c:v>94.15</c:v>
                </c:pt>
                <c:pt idx="6">
                  <c:v>94.15</c:v>
                </c:pt>
                <c:pt idx="7">
                  <c:v>94.15</c:v>
                </c:pt>
                <c:pt idx="8">
                  <c:v>96.27</c:v>
                </c:pt>
                <c:pt idx="9">
                  <c:v>96.27</c:v>
                </c:pt>
                <c:pt idx="10">
                  <c:v>96.27</c:v>
                </c:pt>
                <c:pt idx="11">
                  <c:v>96.27</c:v>
                </c:pt>
              </c:numCache>
            </c:numRef>
          </c:val>
          <c:smooth val="0"/>
          <c:extLst>
            <c:ext xmlns:c16="http://schemas.microsoft.com/office/drawing/2014/chart" uri="{C3380CC4-5D6E-409C-BE32-E72D297353CC}">
              <c16:uniqueId val="{00000004-FB14-4F67-AD7C-EC9ACB714EFD}"/>
            </c:ext>
          </c:extLst>
        </c:ser>
        <c:dLbls>
          <c:showLegendKey val="0"/>
          <c:showVal val="0"/>
          <c:showCatName val="0"/>
          <c:showSerName val="0"/>
          <c:showPercent val="0"/>
          <c:showBubbleSize val="0"/>
        </c:dLbls>
        <c:smooth val="0"/>
        <c:axId val="862680079"/>
        <c:axId val="862700047"/>
      </c:lineChart>
      <c:catAx>
        <c:axId val="8626800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crossAx val="862700047"/>
        <c:crosses val="autoZero"/>
        <c:auto val="1"/>
        <c:lblAlgn val="ctr"/>
        <c:lblOffset val="100"/>
        <c:noMultiLvlLbl val="0"/>
      </c:catAx>
      <c:valAx>
        <c:axId val="86270004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EUR/MWh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LID4096"/>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crossAx val="8626800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LID4096"/>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REN-Hydrogen</a:t>
            </a:r>
            <a:r>
              <a:rPr lang="en-US" baseline="0"/>
              <a:t> - Demand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col"/>
        <c:grouping val="stacked"/>
        <c:varyColors val="0"/>
        <c:ser>
          <c:idx val="0"/>
          <c:order val="0"/>
          <c:tx>
            <c:strRef>
              <c:f>'Gas demand'!$A$27</c:f>
              <c:strCache>
                <c:ptCount val="1"/>
                <c:pt idx="0">
                  <c:v>Natural gas</c:v>
                </c:pt>
              </c:strCache>
            </c:strRef>
          </c:tx>
          <c:spPr>
            <a:solidFill>
              <a:schemeClr val="accent1"/>
            </a:solidFill>
            <a:ln>
              <a:noFill/>
            </a:ln>
            <a:effectLst/>
          </c:spPr>
          <c:invertIfNegative val="0"/>
          <c:cat>
            <c:multiLvlStrRef>
              <c:f>'Gas demand'!$B$25:$M$26</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'Gas demand'!$B$27:$M$27</c:f>
              <c:numCache>
                <c:formatCode>General</c:formatCode>
                <c:ptCount val="12"/>
                <c:pt idx="0">
                  <c:v>3.2575000000000003</c:v>
                </c:pt>
                <c:pt idx="1">
                  <c:v>7.5527100000000011</c:v>
                </c:pt>
                <c:pt idx="2">
                  <c:v>15.581200000000001</c:v>
                </c:pt>
                <c:pt idx="3">
                  <c:v>12.374999999999998</c:v>
                </c:pt>
                <c:pt idx="4">
                  <c:v>1.5163329999999999</c:v>
                </c:pt>
                <c:pt idx="5">
                  <c:v>4.8365333333333327</c:v>
                </c:pt>
                <c:pt idx="6">
                  <c:v>9.4458888888888843</c:v>
                </c:pt>
                <c:pt idx="7">
                  <c:v>5.0060000000000002</c:v>
                </c:pt>
                <c:pt idx="8">
                  <c:v>0</c:v>
                </c:pt>
                <c:pt idx="9">
                  <c:v>0</c:v>
                </c:pt>
                <c:pt idx="10">
                  <c:v>0</c:v>
                </c:pt>
                <c:pt idx="11">
                  <c:v>0</c:v>
                </c:pt>
              </c:numCache>
            </c:numRef>
          </c:val>
          <c:extLst>
            <c:ext xmlns:c16="http://schemas.microsoft.com/office/drawing/2014/chart" uri="{C3380CC4-5D6E-409C-BE32-E72D297353CC}">
              <c16:uniqueId val="{00000000-8894-41CE-8617-2047A465F2A5}"/>
            </c:ext>
          </c:extLst>
        </c:ser>
        <c:ser>
          <c:idx val="1"/>
          <c:order val="1"/>
          <c:tx>
            <c:strRef>
              <c:f>'Gas demand'!$A$28</c:f>
              <c:strCache>
                <c:ptCount val="1"/>
                <c:pt idx="0">
                  <c:v>Biomethane for blending</c:v>
                </c:pt>
              </c:strCache>
            </c:strRef>
          </c:tx>
          <c:spPr>
            <a:solidFill>
              <a:schemeClr val="accent2"/>
            </a:solidFill>
            <a:ln>
              <a:noFill/>
            </a:ln>
            <a:effectLst/>
          </c:spPr>
          <c:invertIfNegative val="0"/>
          <c:cat>
            <c:multiLvlStrRef>
              <c:f>'Gas demand'!$B$25:$M$26</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'Gas demand'!$B$28:$M$28</c:f>
              <c:numCache>
                <c:formatCode>General</c:formatCode>
                <c:ptCount val="12"/>
                <c:pt idx="0">
                  <c:v>0.18600000000000003</c:v>
                </c:pt>
                <c:pt idx="1">
                  <c:v>0.25</c:v>
                </c:pt>
                <c:pt idx="2">
                  <c:v>1.0029999999999999</c:v>
                </c:pt>
                <c:pt idx="3">
                  <c:v>2.9765000000000001</c:v>
                </c:pt>
                <c:pt idx="4">
                  <c:v>0.39266699999999999</c:v>
                </c:pt>
                <c:pt idx="5">
                  <c:v>0.38888888888888901</c:v>
                </c:pt>
                <c:pt idx="6">
                  <c:v>2.1174444444444442</c:v>
                </c:pt>
                <c:pt idx="7">
                  <c:v>3.5</c:v>
                </c:pt>
                <c:pt idx="8">
                  <c:v>0</c:v>
                </c:pt>
                <c:pt idx="9">
                  <c:v>0</c:v>
                </c:pt>
                <c:pt idx="10">
                  <c:v>0</c:v>
                </c:pt>
                <c:pt idx="11">
                  <c:v>0</c:v>
                </c:pt>
              </c:numCache>
            </c:numRef>
          </c:val>
          <c:extLst>
            <c:ext xmlns:c16="http://schemas.microsoft.com/office/drawing/2014/chart" uri="{C3380CC4-5D6E-409C-BE32-E72D297353CC}">
              <c16:uniqueId val="{00000001-8894-41CE-8617-2047A465F2A5}"/>
            </c:ext>
          </c:extLst>
        </c:ser>
        <c:ser>
          <c:idx val="2"/>
          <c:order val="2"/>
          <c:tx>
            <c:strRef>
              <c:f>'Gas demand'!$A$29</c:f>
              <c:strCache>
                <c:ptCount val="1"/>
                <c:pt idx="0">
                  <c:v>Hydrogen for blending</c:v>
                </c:pt>
              </c:strCache>
            </c:strRef>
          </c:tx>
          <c:spPr>
            <a:solidFill>
              <a:schemeClr val="accent3"/>
            </a:solidFill>
            <a:ln>
              <a:noFill/>
            </a:ln>
            <a:effectLst/>
          </c:spPr>
          <c:invertIfNegative val="0"/>
          <c:cat>
            <c:multiLvlStrRef>
              <c:f>'Gas demand'!$B$25:$M$26</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'Gas demand'!$B$29:$M$29</c:f>
              <c:numCache>
                <c:formatCode>General</c:formatCode>
                <c:ptCount val="12"/>
                <c:pt idx="0">
                  <c:v>0.10100000000000001</c:v>
                </c:pt>
                <c:pt idx="1">
                  <c:v>0.23499999999999999</c:v>
                </c:pt>
                <c:pt idx="2">
                  <c:v>0.48499999999999999</c:v>
                </c:pt>
                <c:pt idx="3">
                  <c:v>0.38600000000000001</c:v>
                </c:pt>
                <c:pt idx="4">
                  <c:v>5.3499999999999999E-2</c:v>
                </c:pt>
                <c:pt idx="5">
                  <c:v>0.155</c:v>
                </c:pt>
                <c:pt idx="6">
                  <c:v>0.32800000000000001</c:v>
                </c:pt>
                <c:pt idx="7">
                  <c:v>0.122</c:v>
                </c:pt>
                <c:pt idx="8">
                  <c:v>1.5083329999999999</c:v>
                </c:pt>
                <c:pt idx="9">
                  <c:v>3.0178333333333338</c:v>
                </c:pt>
                <c:pt idx="10">
                  <c:v>9.6246888888888833</c:v>
                </c:pt>
                <c:pt idx="11">
                  <c:v>4.7140000000000004</c:v>
                </c:pt>
              </c:numCache>
            </c:numRef>
          </c:val>
          <c:extLst>
            <c:ext xmlns:c16="http://schemas.microsoft.com/office/drawing/2014/chart" uri="{C3380CC4-5D6E-409C-BE32-E72D297353CC}">
              <c16:uniqueId val="{00000002-8894-41CE-8617-2047A465F2A5}"/>
            </c:ext>
          </c:extLst>
        </c:ser>
        <c:ser>
          <c:idx val="3"/>
          <c:order val="3"/>
          <c:tx>
            <c:strRef>
              <c:f>'Gas demand'!$A$30</c:f>
              <c:strCache>
                <c:ptCount val="1"/>
                <c:pt idx="0">
                  <c:v>SNG for blending</c:v>
                </c:pt>
              </c:strCache>
            </c:strRef>
          </c:tx>
          <c:spPr>
            <a:solidFill>
              <a:schemeClr val="accent4"/>
            </a:solidFill>
            <a:ln>
              <a:noFill/>
            </a:ln>
            <a:effectLst/>
          </c:spPr>
          <c:invertIfNegative val="0"/>
          <c:cat>
            <c:multiLvlStrRef>
              <c:f>'Gas demand'!$B$25:$M$26</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'Gas demand'!$B$30:$M$30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8894-41CE-8617-2047A465F2A5}"/>
            </c:ext>
          </c:extLst>
        </c:ser>
        <c:ser>
          <c:idx val="4"/>
          <c:order val="4"/>
          <c:tx>
            <c:strRef>
              <c:f>'Gas demand'!$A$31</c:f>
              <c:strCache>
                <c:ptCount val="1"/>
                <c:pt idx="0">
                  <c:v>Pure Biomethane </c:v>
                </c:pt>
              </c:strCache>
            </c:strRef>
          </c:tx>
          <c:spPr>
            <a:solidFill>
              <a:schemeClr val="accent5"/>
            </a:solidFill>
            <a:ln>
              <a:noFill/>
            </a:ln>
            <a:effectLst/>
          </c:spPr>
          <c:invertIfNegative val="0"/>
          <c:cat>
            <c:multiLvlStrRef>
              <c:f>'Gas demand'!$B$25:$M$26</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'Gas demand'!$B$31:$M$31</c:f>
              <c:numCache>
                <c:formatCode>General</c:formatCode>
                <c:ptCount val="12"/>
                <c:pt idx="0">
                  <c:v>0.154</c:v>
                </c:pt>
                <c:pt idx="1">
                  <c:v>0</c:v>
                </c:pt>
                <c:pt idx="2">
                  <c:v>0</c:v>
                </c:pt>
                <c:pt idx="3">
                  <c:v>0.156</c:v>
                </c:pt>
                <c:pt idx="4">
                  <c:v>0.154</c:v>
                </c:pt>
                <c:pt idx="5">
                  <c:v>0</c:v>
                </c:pt>
                <c:pt idx="6">
                  <c:v>0</c:v>
                </c:pt>
                <c:pt idx="7">
                  <c:v>0.156</c:v>
                </c:pt>
                <c:pt idx="8">
                  <c:v>0.39266699999999999</c:v>
                </c:pt>
                <c:pt idx="9">
                  <c:v>0.3888888888888889</c:v>
                </c:pt>
                <c:pt idx="10">
                  <c:v>2.1174444444444442</c:v>
                </c:pt>
                <c:pt idx="11">
                  <c:v>3.5</c:v>
                </c:pt>
              </c:numCache>
            </c:numRef>
          </c:val>
          <c:extLst>
            <c:ext xmlns:c16="http://schemas.microsoft.com/office/drawing/2014/chart" uri="{C3380CC4-5D6E-409C-BE32-E72D297353CC}">
              <c16:uniqueId val="{00000004-8894-41CE-8617-2047A465F2A5}"/>
            </c:ext>
          </c:extLst>
        </c:ser>
        <c:ser>
          <c:idx val="5"/>
          <c:order val="5"/>
          <c:tx>
            <c:strRef>
              <c:f>'Gas demand'!$A$32</c:f>
              <c:strCache>
                <c:ptCount val="1"/>
                <c:pt idx="0">
                  <c:v>Pure H2</c:v>
                </c:pt>
              </c:strCache>
            </c:strRef>
          </c:tx>
          <c:spPr>
            <a:solidFill>
              <a:schemeClr val="accent6"/>
            </a:solidFill>
            <a:ln>
              <a:noFill/>
            </a:ln>
            <a:effectLst/>
          </c:spPr>
          <c:invertIfNegative val="0"/>
          <c:cat>
            <c:multiLvlStrRef>
              <c:f>'Gas demand'!$B$25:$M$26</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'Gas demand'!$B$32:$M$32</c:f>
              <c:numCache>
                <c:formatCode>General</c:formatCode>
                <c:ptCount val="12"/>
                <c:pt idx="0">
                  <c:v>0.1239</c:v>
                </c:pt>
                <c:pt idx="1">
                  <c:v>0.16</c:v>
                </c:pt>
                <c:pt idx="2">
                  <c:v>2.4259999999999997</c:v>
                </c:pt>
                <c:pt idx="3">
                  <c:v>2.887</c:v>
                </c:pt>
                <c:pt idx="4">
                  <c:v>0.77900000000000003</c:v>
                </c:pt>
                <c:pt idx="5">
                  <c:v>0.33777777777777779</c:v>
                </c:pt>
                <c:pt idx="6">
                  <c:v>5.1166666666666698</c:v>
                </c:pt>
                <c:pt idx="7">
                  <c:v>4.4000000000000004</c:v>
                </c:pt>
                <c:pt idx="8">
                  <c:v>0.77900000000000003</c:v>
                </c:pt>
                <c:pt idx="9">
                  <c:v>0.33777777777777779</c:v>
                </c:pt>
                <c:pt idx="10">
                  <c:v>5.1166666666666698</c:v>
                </c:pt>
                <c:pt idx="11">
                  <c:v>4.4000000000000004</c:v>
                </c:pt>
              </c:numCache>
            </c:numRef>
          </c:val>
          <c:extLst>
            <c:ext xmlns:c16="http://schemas.microsoft.com/office/drawing/2014/chart" uri="{C3380CC4-5D6E-409C-BE32-E72D297353CC}">
              <c16:uniqueId val="{00000005-8894-41CE-8617-2047A465F2A5}"/>
            </c:ext>
          </c:extLst>
        </c:ser>
        <c:dLbls>
          <c:showLegendKey val="0"/>
          <c:showVal val="0"/>
          <c:showCatName val="0"/>
          <c:showSerName val="0"/>
          <c:showPercent val="0"/>
          <c:showBubbleSize val="0"/>
        </c:dLbls>
        <c:gapWidth val="150"/>
        <c:overlap val="100"/>
        <c:axId val="1245403423"/>
        <c:axId val="1245387199"/>
      </c:barChart>
      <c:catAx>
        <c:axId val="12454034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245387199"/>
        <c:crosses val="autoZero"/>
        <c:auto val="1"/>
        <c:lblAlgn val="ctr"/>
        <c:lblOffset val="100"/>
        <c:noMultiLvlLbl val="0"/>
      </c:catAx>
      <c:valAx>
        <c:axId val="12453871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2454034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C.M</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ID4096"/>
        </a:p>
      </c:txPr>
    </c:title>
    <c:autoTitleDeleted val="0"/>
    <c:plotArea>
      <c:layout/>
      <c:lineChart>
        <c:grouping val="standard"/>
        <c:varyColors val="0"/>
        <c:ser>
          <c:idx val="0"/>
          <c:order val="0"/>
          <c:tx>
            <c:strRef>
              <c:f>'Levelised costs of production'!$A$33</c:f>
              <c:strCache>
                <c:ptCount val="1"/>
                <c:pt idx="0">
                  <c:v>Biomethane production cost</c:v>
                </c:pt>
              </c:strCache>
            </c:strRef>
          </c:tx>
          <c:spPr>
            <a:ln w="28575" cap="rnd">
              <a:solidFill>
                <a:schemeClr val="accent1"/>
              </a:solidFill>
              <a:round/>
            </a:ln>
            <a:effectLst/>
          </c:spPr>
          <c:marker>
            <c:symbol val="none"/>
          </c:marker>
          <c:cat>
            <c:multiLvlStrRef>
              <c:f>'Levelised costs of production'!$B$31:$M$32</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'Levelised costs of production'!$B$33:$M$33</c:f>
              <c:numCache>
                <c:formatCode>0</c:formatCode>
                <c:ptCount val="12"/>
                <c:pt idx="0">
                  <c:v>70.459958125785718</c:v>
                </c:pt>
                <c:pt idx="1">
                  <c:v>55.089657457082801</c:v>
                </c:pt>
                <c:pt idx="2">
                  <c:v>69.542275671314997</c:v>
                </c:pt>
                <c:pt idx="3">
                  <c:v>63.850699191877005</c:v>
                </c:pt>
                <c:pt idx="4">
                  <c:v>60.351626852517775</c:v>
                </c:pt>
                <c:pt idx="5">
                  <c:v>45.989468651351189</c:v>
                </c:pt>
                <c:pt idx="6">
                  <c:v>60.398427127673628</c:v>
                </c:pt>
                <c:pt idx="7">
                  <c:v>54.563523294583121</c:v>
                </c:pt>
                <c:pt idx="8">
                  <c:v>57.43845349682433</c:v>
                </c:pt>
                <c:pt idx="9">
                  <c:v>43.366837195776952</c:v>
                </c:pt>
                <c:pt idx="10">
                  <c:v>57.85062508664911</c:v>
                </c:pt>
                <c:pt idx="11">
                  <c:v>51.88700304190958</c:v>
                </c:pt>
              </c:numCache>
            </c:numRef>
          </c:val>
          <c:smooth val="0"/>
          <c:extLst>
            <c:ext xmlns:c16="http://schemas.microsoft.com/office/drawing/2014/chart" uri="{C3380CC4-5D6E-409C-BE32-E72D297353CC}">
              <c16:uniqueId val="{00000000-2885-4947-81C8-BCFB478E6E8B}"/>
            </c:ext>
          </c:extLst>
        </c:ser>
        <c:ser>
          <c:idx val="1"/>
          <c:order val="1"/>
          <c:tx>
            <c:strRef>
              <c:f>'Levelised costs of production'!$A$34</c:f>
              <c:strCache>
                <c:ptCount val="1"/>
                <c:pt idx="0">
                  <c:v>Hydrogen production cost</c:v>
                </c:pt>
              </c:strCache>
            </c:strRef>
          </c:tx>
          <c:spPr>
            <a:ln w="28575" cap="rnd">
              <a:solidFill>
                <a:schemeClr val="accent2"/>
              </a:solidFill>
              <a:round/>
            </a:ln>
            <a:effectLst/>
          </c:spPr>
          <c:marker>
            <c:symbol val="none"/>
          </c:marker>
          <c:cat>
            <c:multiLvlStrRef>
              <c:f>'Levelised costs of production'!$B$31:$M$32</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'Levelised costs of production'!$B$34:$M$34</c:f>
              <c:numCache>
                <c:formatCode>0</c:formatCode>
                <c:ptCount val="12"/>
                <c:pt idx="0">
                  <c:v>230.38295452179966</c:v>
                </c:pt>
                <c:pt idx="1">
                  <c:v>205.8501319024075</c:v>
                </c:pt>
                <c:pt idx="2">
                  <c:v>221.74005876534017</c:v>
                </c:pt>
                <c:pt idx="3">
                  <c:v>238.08057554626706</c:v>
                </c:pt>
                <c:pt idx="4">
                  <c:v>149.25426315894049</c:v>
                </c:pt>
                <c:pt idx="5">
                  <c:v>154.64958536553934</c:v>
                </c:pt>
                <c:pt idx="6">
                  <c:v>133.71451686758203</c:v>
                </c:pt>
                <c:pt idx="7">
                  <c:v>140.65037728802034</c:v>
                </c:pt>
                <c:pt idx="8">
                  <c:v>125.21575516131259</c:v>
                </c:pt>
                <c:pt idx="9">
                  <c:v>138.79224052892604</c:v>
                </c:pt>
                <c:pt idx="10">
                  <c:v>108.25802682832843</c:v>
                </c:pt>
                <c:pt idx="11">
                  <c:v>112.79878626006084</c:v>
                </c:pt>
              </c:numCache>
            </c:numRef>
          </c:val>
          <c:smooth val="0"/>
          <c:extLst>
            <c:ext xmlns:c16="http://schemas.microsoft.com/office/drawing/2014/chart" uri="{C3380CC4-5D6E-409C-BE32-E72D297353CC}">
              <c16:uniqueId val="{00000001-2885-4947-81C8-BCFB478E6E8B}"/>
            </c:ext>
          </c:extLst>
        </c:ser>
        <c:ser>
          <c:idx val="3"/>
          <c:order val="3"/>
          <c:tx>
            <c:strRef>
              <c:f>'Levelised costs of production'!$A$36</c:f>
              <c:strCache>
                <c:ptCount val="1"/>
                <c:pt idx="0">
                  <c:v>NG price with ETS</c:v>
                </c:pt>
              </c:strCache>
            </c:strRef>
          </c:tx>
          <c:spPr>
            <a:ln w="28575" cap="rnd">
              <a:solidFill>
                <a:schemeClr val="accent4"/>
              </a:solidFill>
              <a:round/>
            </a:ln>
            <a:effectLst/>
          </c:spPr>
          <c:marker>
            <c:symbol val="none"/>
          </c:marker>
          <c:cat>
            <c:multiLvlStrRef>
              <c:f>'Levelised costs of production'!$B$31:$M$32</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'Levelised costs of production'!$B$36:$M$36</c:f>
              <c:numCache>
                <c:formatCode>0</c:formatCode>
                <c:ptCount val="12"/>
                <c:pt idx="0">
                  <c:v>112.8</c:v>
                </c:pt>
                <c:pt idx="1">
                  <c:v>112.8</c:v>
                </c:pt>
                <c:pt idx="2">
                  <c:v>112.8</c:v>
                </c:pt>
                <c:pt idx="3">
                  <c:v>112.8</c:v>
                </c:pt>
                <c:pt idx="4">
                  <c:v>124.6</c:v>
                </c:pt>
                <c:pt idx="5">
                  <c:v>124.6</c:v>
                </c:pt>
                <c:pt idx="6">
                  <c:v>124.6</c:v>
                </c:pt>
                <c:pt idx="7">
                  <c:v>124.6</c:v>
                </c:pt>
                <c:pt idx="8">
                  <c:v>137.6</c:v>
                </c:pt>
                <c:pt idx="9">
                  <c:v>137.6</c:v>
                </c:pt>
                <c:pt idx="10">
                  <c:v>137.6</c:v>
                </c:pt>
                <c:pt idx="11">
                  <c:v>137.6</c:v>
                </c:pt>
              </c:numCache>
            </c:numRef>
          </c:val>
          <c:smooth val="0"/>
          <c:extLst>
            <c:ext xmlns:c16="http://schemas.microsoft.com/office/drawing/2014/chart" uri="{C3380CC4-5D6E-409C-BE32-E72D297353CC}">
              <c16:uniqueId val="{00000003-2885-4947-81C8-BCFB478E6E8B}"/>
            </c:ext>
          </c:extLst>
        </c:ser>
        <c:ser>
          <c:idx val="4"/>
          <c:order val="4"/>
          <c:tx>
            <c:strRef>
              <c:f>'Levelised costs of production'!$A$37</c:f>
              <c:strCache>
                <c:ptCount val="1"/>
                <c:pt idx="0">
                  <c:v>NG price without ETS</c:v>
                </c:pt>
              </c:strCache>
            </c:strRef>
          </c:tx>
          <c:spPr>
            <a:ln w="28575" cap="rnd">
              <a:solidFill>
                <a:schemeClr val="accent5"/>
              </a:solidFill>
              <a:round/>
            </a:ln>
            <a:effectLst/>
          </c:spPr>
          <c:marker>
            <c:symbol val="none"/>
          </c:marker>
          <c:cat>
            <c:multiLvlStrRef>
              <c:f>'Levelised costs of production'!$B$31:$M$32</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'Levelised costs of production'!$B$37:$M$37</c:f>
              <c:numCache>
                <c:formatCode>0</c:formatCode>
                <c:ptCount val="12"/>
                <c:pt idx="0">
                  <c:v>91.36</c:v>
                </c:pt>
                <c:pt idx="1">
                  <c:v>91.36</c:v>
                </c:pt>
                <c:pt idx="2">
                  <c:v>91.36</c:v>
                </c:pt>
                <c:pt idx="3">
                  <c:v>91.36</c:v>
                </c:pt>
                <c:pt idx="4">
                  <c:v>94.15</c:v>
                </c:pt>
                <c:pt idx="5">
                  <c:v>94.15</c:v>
                </c:pt>
                <c:pt idx="6">
                  <c:v>94.15</c:v>
                </c:pt>
                <c:pt idx="7">
                  <c:v>94.15</c:v>
                </c:pt>
                <c:pt idx="8">
                  <c:v>96.27</c:v>
                </c:pt>
                <c:pt idx="9">
                  <c:v>96.27</c:v>
                </c:pt>
                <c:pt idx="10">
                  <c:v>96.27</c:v>
                </c:pt>
                <c:pt idx="11">
                  <c:v>96.27</c:v>
                </c:pt>
              </c:numCache>
            </c:numRef>
          </c:val>
          <c:smooth val="0"/>
          <c:extLst>
            <c:ext xmlns:c16="http://schemas.microsoft.com/office/drawing/2014/chart" uri="{C3380CC4-5D6E-409C-BE32-E72D297353CC}">
              <c16:uniqueId val="{00000004-2885-4947-81C8-BCFB478E6E8B}"/>
            </c:ext>
          </c:extLst>
        </c:ser>
        <c:dLbls>
          <c:showLegendKey val="0"/>
          <c:showVal val="0"/>
          <c:showCatName val="0"/>
          <c:showSerName val="0"/>
          <c:showPercent val="0"/>
          <c:showBubbleSize val="0"/>
        </c:dLbls>
        <c:marker val="1"/>
        <c:smooth val="0"/>
        <c:axId val="375028991"/>
        <c:axId val="375029823"/>
      </c:lineChart>
      <c:scatterChart>
        <c:scatterStyle val="lineMarker"/>
        <c:varyColors val="0"/>
        <c:ser>
          <c:idx val="2"/>
          <c:order val="2"/>
          <c:tx>
            <c:strRef>
              <c:f>'Levelised costs of production'!$A$35</c:f>
              <c:strCache>
                <c:ptCount val="1"/>
                <c:pt idx="0">
                  <c:v>SNG production cost</c:v>
                </c:pt>
              </c:strCache>
            </c:strRef>
          </c:tx>
          <c:spPr>
            <a:ln w="25400" cap="rnd">
              <a:noFill/>
              <a:round/>
            </a:ln>
            <a:effectLst/>
          </c:spPr>
          <c:marker>
            <c:symbol val="circle"/>
            <c:size val="5"/>
            <c:spPr>
              <a:solidFill>
                <a:schemeClr val="accent3"/>
              </a:solidFill>
              <a:ln w="9525">
                <a:solidFill>
                  <a:schemeClr val="accent3"/>
                </a:solidFill>
              </a:ln>
              <a:effectLst/>
            </c:spPr>
          </c:marker>
          <c:xVal>
            <c:multiLvlStrRef>
              <c:f>'Levelised costs of production'!$B$31:$M$32</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xVal>
          <c:yVal>
            <c:numRef>
              <c:f>'Levelised costs of production'!$B$35:$M$35</c:f>
              <c:numCache>
                <c:formatCode>0</c:formatCode>
                <c:ptCount val="12"/>
                <c:pt idx="2">
                  <c:v>692.07423584969854</c:v>
                </c:pt>
                <c:pt idx="6">
                  <c:v>161.93537757780078</c:v>
                </c:pt>
                <c:pt idx="10">
                  <c:v>152.96793186676686</c:v>
                </c:pt>
              </c:numCache>
            </c:numRef>
          </c:yVal>
          <c:smooth val="0"/>
          <c:extLst>
            <c:ext xmlns:c16="http://schemas.microsoft.com/office/drawing/2014/chart" uri="{C3380CC4-5D6E-409C-BE32-E72D297353CC}">
              <c16:uniqueId val="{00000002-2885-4947-81C8-BCFB478E6E8B}"/>
            </c:ext>
          </c:extLst>
        </c:ser>
        <c:dLbls>
          <c:showLegendKey val="0"/>
          <c:showVal val="0"/>
          <c:showCatName val="0"/>
          <c:showSerName val="0"/>
          <c:showPercent val="0"/>
          <c:showBubbleSize val="0"/>
        </c:dLbls>
        <c:axId val="375028991"/>
        <c:axId val="375029823"/>
      </c:scatterChart>
      <c:catAx>
        <c:axId val="375028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crossAx val="375029823"/>
        <c:crosses val="autoZero"/>
        <c:auto val="1"/>
        <c:lblAlgn val="ctr"/>
        <c:lblOffset val="100"/>
        <c:noMultiLvlLbl val="0"/>
      </c:catAx>
      <c:valAx>
        <c:axId val="37502982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EUR/MWh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LID4096"/>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crossAx val="3750289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LID4096"/>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a:t>Estonia</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ID4096"/>
        </a:p>
      </c:txPr>
    </c:title>
    <c:autoTitleDeleted val="0"/>
    <c:plotArea>
      <c:layout/>
      <c:lineChart>
        <c:grouping val="standard"/>
        <c:varyColors val="0"/>
        <c:ser>
          <c:idx val="0"/>
          <c:order val="0"/>
          <c:tx>
            <c:strRef>
              <c:f>'Levelised costs of production'!$Q$6</c:f>
              <c:strCache>
                <c:ptCount val="1"/>
                <c:pt idx="0">
                  <c:v>Biomethane production cost</c:v>
                </c:pt>
              </c:strCache>
            </c:strRef>
          </c:tx>
          <c:spPr>
            <a:ln w="28575" cap="rnd">
              <a:solidFill>
                <a:schemeClr val="accent1"/>
              </a:solidFill>
              <a:round/>
            </a:ln>
            <a:effectLst/>
          </c:spPr>
          <c:marker>
            <c:symbol val="none"/>
          </c:marker>
          <c:cat>
            <c:multiLvlStrRef>
              <c:f>'Levelised costs of production'!$R$4:$Y$5</c:f>
              <c:multiLvlStrCache>
                <c:ptCount val="8"/>
                <c:lvl>
                  <c:pt idx="0">
                    <c:v>BAU</c:v>
                  </c:pt>
                  <c:pt idx="1">
                    <c:v>REN-Methane</c:v>
                  </c:pt>
                  <c:pt idx="2">
                    <c:v>REN-Hydrogen </c:v>
                  </c:pt>
                  <c:pt idx="3">
                    <c:v>Cost minimal</c:v>
                  </c:pt>
                  <c:pt idx="4">
                    <c:v>BAU</c:v>
                  </c:pt>
                  <c:pt idx="5">
                    <c:v>REN-Methane</c:v>
                  </c:pt>
                  <c:pt idx="6">
                    <c:v>REN-Hydrogen </c:v>
                  </c:pt>
                  <c:pt idx="7">
                    <c:v>Cost Minimal</c:v>
                  </c:pt>
                </c:lvl>
                <c:lvl>
                  <c:pt idx="0">
                    <c:v>2030</c:v>
                  </c:pt>
                  <c:pt idx="4">
                    <c:v>2050</c:v>
                  </c:pt>
                </c:lvl>
              </c:multiLvlStrCache>
            </c:multiLvlStrRef>
          </c:cat>
          <c:val>
            <c:numRef>
              <c:f>'Levelised costs of production'!$R$6:$Y$6</c:f>
              <c:numCache>
                <c:formatCode>0</c:formatCode>
                <c:ptCount val="8"/>
                <c:pt idx="0">
                  <c:v>98.978022225955527</c:v>
                </c:pt>
                <c:pt idx="1">
                  <c:v>90.776206909820502</c:v>
                </c:pt>
                <c:pt idx="2">
                  <c:v>98.978022225955499</c:v>
                </c:pt>
                <c:pt idx="3">
                  <c:v>70.459958125785718</c:v>
                </c:pt>
                <c:pt idx="4">
                  <c:v>65.357674230342454</c:v>
                </c:pt>
                <c:pt idx="5">
                  <c:v>60.038961827969445</c:v>
                </c:pt>
                <c:pt idx="6">
                  <c:v>67.955861498847739</c:v>
                </c:pt>
                <c:pt idx="7">
                  <c:v>57.43845349682433</c:v>
                </c:pt>
              </c:numCache>
            </c:numRef>
          </c:val>
          <c:smooth val="0"/>
          <c:extLst>
            <c:ext xmlns:c16="http://schemas.microsoft.com/office/drawing/2014/chart" uri="{C3380CC4-5D6E-409C-BE32-E72D297353CC}">
              <c16:uniqueId val="{00000000-0EE0-43C2-8F78-C92BD0CDF99C}"/>
            </c:ext>
          </c:extLst>
        </c:ser>
        <c:ser>
          <c:idx val="1"/>
          <c:order val="1"/>
          <c:tx>
            <c:strRef>
              <c:f>'Levelised costs of production'!$Q$7</c:f>
              <c:strCache>
                <c:ptCount val="1"/>
                <c:pt idx="0">
                  <c:v>Hydrogen production cost</c:v>
                </c:pt>
              </c:strCache>
            </c:strRef>
          </c:tx>
          <c:spPr>
            <a:ln w="28575" cap="rnd">
              <a:solidFill>
                <a:schemeClr val="accent2"/>
              </a:solidFill>
              <a:round/>
            </a:ln>
            <a:effectLst/>
          </c:spPr>
          <c:marker>
            <c:symbol val="none"/>
          </c:marker>
          <c:cat>
            <c:multiLvlStrRef>
              <c:f>'Levelised costs of production'!$R$4:$Y$5</c:f>
              <c:multiLvlStrCache>
                <c:ptCount val="8"/>
                <c:lvl>
                  <c:pt idx="0">
                    <c:v>BAU</c:v>
                  </c:pt>
                  <c:pt idx="1">
                    <c:v>REN-Methane</c:v>
                  </c:pt>
                  <c:pt idx="2">
                    <c:v>REN-Hydrogen </c:v>
                  </c:pt>
                  <c:pt idx="3">
                    <c:v>Cost minimal</c:v>
                  </c:pt>
                  <c:pt idx="4">
                    <c:v>BAU</c:v>
                  </c:pt>
                  <c:pt idx="5">
                    <c:v>REN-Methane</c:v>
                  </c:pt>
                  <c:pt idx="6">
                    <c:v>REN-Hydrogen </c:v>
                  </c:pt>
                  <c:pt idx="7">
                    <c:v>Cost Minimal</c:v>
                  </c:pt>
                </c:lvl>
                <c:lvl>
                  <c:pt idx="0">
                    <c:v>2030</c:v>
                  </c:pt>
                  <c:pt idx="4">
                    <c:v>2050</c:v>
                  </c:pt>
                </c:lvl>
              </c:multiLvlStrCache>
            </c:multiLvlStrRef>
          </c:cat>
          <c:val>
            <c:numRef>
              <c:f>'Levelised costs of production'!$R$7:$Y$7</c:f>
              <c:numCache>
                <c:formatCode>0</c:formatCode>
                <c:ptCount val="8"/>
                <c:pt idx="0">
                  <c:v>293.29017006775575</c:v>
                </c:pt>
                <c:pt idx="1">
                  <c:v>290.14188592368231</c:v>
                </c:pt>
                <c:pt idx="2">
                  <c:v>301.94851976348451</c:v>
                </c:pt>
                <c:pt idx="3">
                  <c:v>230.38295452179966</c:v>
                </c:pt>
                <c:pt idx="4">
                  <c:v>97.561049441119465</c:v>
                </c:pt>
                <c:pt idx="5">
                  <c:v>95.154690539536659</c:v>
                </c:pt>
                <c:pt idx="6">
                  <c:v>95.087809122303952</c:v>
                </c:pt>
                <c:pt idx="7">
                  <c:v>125.21575516131259</c:v>
                </c:pt>
              </c:numCache>
            </c:numRef>
          </c:val>
          <c:smooth val="0"/>
          <c:extLst>
            <c:ext xmlns:c16="http://schemas.microsoft.com/office/drawing/2014/chart" uri="{C3380CC4-5D6E-409C-BE32-E72D297353CC}">
              <c16:uniqueId val="{00000001-0EE0-43C2-8F78-C92BD0CDF99C}"/>
            </c:ext>
          </c:extLst>
        </c:ser>
        <c:ser>
          <c:idx val="3"/>
          <c:order val="3"/>
          <c:tx>
            <c:strRef>
              <c:f>'Levelised costs of production'!$Q$9</c:f>
              <c:strCache>
                <c:ptCount val="1"/>
                <c:pt idx="0">
                  <c:v>NG price with ETS</c:v>
                </c:pt>
              </c:strCache>
            </c:strRef>
          </c:tx>
          <c:spPr>
            <a:ln w="28575" cap="rnd">
              <a:solidFill>
                <a:schemeClr val="accent4"/>
              </a:solidFill>
              <a:round/>
            </a:ln>
            <a:effectLst/>
          </c:spPr>
          <c:marker>
            <c:symbol val="none"/>
          </c:marker>
          <c:cat>
            <c:multiLvlStrRef>
              <c:f>'Levelised costs of production'!$R$4:$Y$5</c:f>
              <c:multiLvlStrCache>
                <c:ptCount val="8"/>
                <c:lvl>
                  <c:pt idx="0">
                    <c:v>BAU</c:v>
                  </c:pt>
                  <c:pt idx="1">
                    <c:v>REN-Methane</c:v>
                  </c:pt>
                  <c:pt idx="2">
                    <c:v>REN-Hydrogen </c:v>
                  </c:pt>
                  <c:pt idx="3">
                    <c:v>Cost minimal</c:v>
                  </c:pt>
                  <c:pt idx="4">
                    <c:v>BAU</c:v>
                  </c:pt>
                  <c:pt idx="5">
                    <c:v>REN-Methane</c:v>
                  </c:pt>
                  <c:pt idx="6">
                    <c:v>REN-Hydrogen </c:v>
                  </c:pt>
                  <c:pt idx="7">
                    <c:v>Cost Minimal</c:v>
                  </c:pt>
                </c:lvl>
                <c:lvl>
                  <c:pt idx="0">
                    <c:v>2030</c:v>
                  </c:pt>
                  <c:pt idx="4">
                    <c:v>2050</c:v>
                  </c:pt>
                </c:lvl>
              </c:multiLvlStrCache>
            </c:multiLvlStrRef>
          </c:cat>
          <c:val>
            <c:numRef>
              <c:f>'Levelised costs of production'!$R$9:$Y$9</c:f>
              <c:numCache>
                <c:formatCode>0</c:formatCode>
                <c:ptCount val="8"/>
                <c:pt idx="0">
                  <c:v>112.8</c:v>
                </c:pt>
                <c:pt idx="1">
                  <c:v>112.8</c:v>
                </c:pt>
                <c:pt idx="2">
                  <c:v>112.8</c:v>
                </c:pt>
                <c:pt idx="3">
                  <c:v>112.8</c:v>
                </c:pt>
                <c:pt idx="4">
                  <c:v>137.6</c:v>
                </c:pt>
                <c:pt idx="5">
                  <c:v>137.6</c:v>
                </c:pt>
                <c:pt idx="6">
                  <c:v>137.6</c:v>
                </c:pt>
                <c:pt idx="7">
                  <c:v>137.6</c:v>
                </c:pt>
              </c:numCache>
            </c:numRef>
          </c:val>
          <c:smooth val="0"/>
          <c:extLst>
            <c:ext xmlns:c16="http://schemas.microsoft.com/office/drawing/2014/chart" uri="{C3380CC4-5D6E-409C-BE32-E72D297353CC}">
              <c16:uniqueId val="{00000003-0EE0-43C2-8F78-C92BD0CDF99C}"/>
            </c:ext>
          </c:extLst>
        </c:ser>
        <c:ser>
          <c:idx val="4"/>
          <c:order val="4"/>
          <c:tx>
            <c:strRef>
              <c:f>'Levelised costs of production'!$Q$10</c:f>
              <c:strCache>
                <c:ptCount val="1"/>
                <c:pt idx="0">
                  <c:v>NG price without ETS</c:v>
                </c:pt>
              </c:strCache>
            </c:strRef>
          </c:tx>
          <c:spPr>
            <a:ln w="28575" cap="rnd">
              <a:solidFill>
                <a:schemeClr val="accent5"/>
              </a:solidFill>
              <a:round/>
            </a:ln>
            <a:effectLst/>
          </c:spPr>
          <c:marker>
            <c:symbol val="none"/>
          </c:marker>
          <c:cat>
            <c:multiLvlStrRef>
              <c:f>'Levelised costs of production'!$R$4:$Y$5</c:f>
              <c:multiLvlStrCache>
                <c:ptCount val="8"/>
                <c:lvl>
                  <c:pt idx="0">
                    <c:v>BAU</c:v>
                  </c:pt>
                  <c:pt idx="1">
                    <c:v>REN-Methane</c:v>
                  </c:pt>
                  <c:pt idx="2">
                    <c:v>REN-Hydrogen </c:v>
                  </c:pt>
                  <c:pt idx="3">
                    <c:v>Cost minimal</c:v>
                  </c:pt>
                  <c:pt idx="4">
                    <c:v>BAU</c:v>
                  </c:pt>
                  <c:pt idx="5">
                    <c:v>REN-Methane</c:v>
                  </c:pt>
                  <c:pt idx="6">
                    <c:v>REN-Hydrogen </c:v>
                  </c:pt>
                  <c:pt idx="7">
                    <c:v>Cost Minimal</c:v>
                  </c:pt>
                </c:lvl>
                <c:lvl>
                  <c:pt idx="0">
                    <c:v>2030</c:v>
                  </c:pt>
                  <c:pt idx="4">
                    <c:v>2050</c:v>
                  </c:pt>
                </c:lvl>
              </c:multiLvlStrCache>
            </c:multiLvlStrRef>
          </c:cat>
          <c:val>
            <c:numRef>
              <c:f>'Levelised costs of production'!$R$10:$Y$10</c:f>
              <c:numCache>
                <c:formatCode>0</c:formatCode>
                <c:ptCount val="8"/>
                <c:pt idx="0">
                  <c:v>91.36</c:v>
                </c:pt>
                <c:pt idx="1">
                  <c:v>91.36</c:v>
                </c:pt>
                <c:pt idx="2">
                  <c:v>91.36</c:v>
                </c:pt>
                <c:pt idx="3">
                  <c:v>91.36</c:v>
                </c:pt>
                <c:pt idx="4">
                  <c:v>96.27</c:v>
                </c:pt>
                <c:pt idx="5">
                  <c:v>96.27</c:v>
                </c:pt>
                <c:pt idx="6">
                  <c:v>96.27</c:v>
                </c:pt>
                <c:pt idx="7">
                  <c:v>96.27</c:v>
                </c:pt>
              </c:numCache>
            </c:numRef>
          </c:val>
          <c:smooth val="0"/>
          <c:extLst>
            <c:ext xmlns:c16="http://schemas.microsoft.com/office/drawing/2014/chart" uri="{C3380CC4-5D6E-409C-BE32-E72D297353CC}">
              <c16:uniqueId val="{00000004-0EE0-43C2-8F78-C92BD0CDF99C}"/>
            </c:ext>
          </c:extLst>
        </c:ser>
        <c:dLbls>
          <c:showLegendKey val="0"/>
          <c:showVal val="0"/>
          <c:showCatName val="0"/>
          <c:showSerName val="0"/>
          <c:showPercent val="0"/>
          <c:showBubbleSize val="0"/>
        </c:dLbls>
        <c:marker val="1"/>
        <c:smooth val="0"/>
        <c:axId val="820174351"/>
        <c:axId val="820193071"/>
      </c:lineChart>
      <c:scatterChart>
        <c:scatterStyle val="lineMarker"/>
        <c:varyColors val="0"/>
        <c:ser>
          <c:idx val="2"/>
          <c:order val="2"/>
          <c:tx>
            <c:strRef>
              <c:f>'Levelised costs of production'!$Q$8</c:f>
              <c:strCache>
                <c:ptCount val="1"/>
                <c:pt idx="0">
                  <c:v>SNG production cost</c:v>
                </c:pt>
              </c:strCache>
            </c:strRef>
          </c:tx>
          <c:spPr>
            <a:ln w="25400" cap="rnd">
              <a:noFill/>
              <a:round/>
            </a:ln>
            <a:effectLst/>
          </c:spPr>
          <c:marker>
            <c:symbol val="circle"/>
            <c:size val="5"/>
            <c:spPr>
              <a:solidFill>
                <a:schemeClr val="accent3"/>
              </a:solidFill>
              <a:ln w="9525">
                <a:solidFill>
                  <a:schemeClr val="accent3"/>
                </a:solidFill>
              </a:ln>
              <a:effectLst/>
            </c:spPr>
          </c:marker>
          <c:xVal>
            <c:multiLvlStrRef>
              <c:f>'Levelised costs of production'!$R$4:$Y$5</c:f>
              <c:multiLvlStrCache>
                <c:ptCount val="8"/>
                <c:lvl>
                  <c:pt idx="0">
                    <c:v>BAU</c:v>
                  </c:pt>
                  <c:pt idx="1">
                    <c:v>REN-Methane</c:v>
                  </c:pt>
                  <c:pt idx="2">
                    <c:v>REN-Hydrogen </c:v>
                  </c:pt>
                  <c:pt idx="3">
                    <c:v>Cost minimal</c:v>
                  </c:pt>
                  <c:pt idx="4">
                    <c:v>BAU</c:v>
                  </c:pt>
                  <c:pt idx="5">
                    <c:v>REN-Methane</c:v>
                  </c:pt>
                  <c:pt idx="6">
                    <c:v>REN-Hydrogen </c:v>
                  </c:pt>
                  <c:pt idx="7">
                    <c:v>Cost Minimal</c:v>
                  </c:pt>
                </c:lvl>
                <c:lvl>
                  <c:pt idx="0">
                    <c:v>2030</c:v>
                  </c:pt>
                  <c:pt idx="4">
                    <c:v>2050</c:v>
                  </c:pt>
                </c:lvl>
              </c:multiLvlStrCache>
            </c:multiLvlStrRef>
          </c:xVal>
          <c:yVal>
            <c:numRef>
              <c:f>'Levelised costs of production'!$R$8:$Y$8</c:f>
              <c:numCache>
                <c:formatCode>0</c:formatCode>
                <c:ptCount val="8"/>
                <c:pt idx="1">
                  <c:v>700.49567278261964</c:v>
                </c:pt>
                <c:pt idx="5">
                  <c:v>155.76549729118838</c:v>
                </c:pt>
              </c:numCache>
            </c:numRef>
          </c:yVal>
          <c:smooth val="0"/>
          <c:extLst>
            <c:ext xmlns:c16="http://schemas.microsoft.com/office/drawing/2014/chart" uri="{C3380CC4-5D6E-409C-BE32-E72D297353CC}">
              <c16:uniqueId val="{00000002-0EE0-43C2-8F78-C92BD0CDF99C}"/>
            </c:ext>
          </c:extLst>
        </c:ser>
        <c:dLbls>
          <c:showLegendKey val="0"/>
          <c:showVal val="0"/>
          <c:showCatName val="0"/>
          <c:showSerName val="0"/>
          <c:showPercent val="0"/>
          <c:showBubbleSize val="0"/>
        </c:dLbls>
        <c:axId val="820174351"/>
        <c:axId val="820193071"/>
      </c:scatterChart>
      <c:catAx>
        <c:axId val="8201743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crossAx val="820193071"/>
        <c:crosses val="autoZero"/>
        <c:auto val="1"/>
        <c:lblAlgn val="ctr"/>
        <c:lblOffset val="100"/>
        <c:noMultiLvlLbl val="0"/>
      </c:catAx>
      <c:valAx>
        <c:axId val="8201930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EUR/kWh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LID4096"/>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crossAx val="8201743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LID4096"/>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a:t>Latvia</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ID4096"/>
        </a:p>
      </c:txPr>
    </c:title>
    <c:autoTitleDeleted val="0"/>
    <c:plotArea>
      <c:layout/>
      <c:lineChart>
        <c:grouping val="standard"/>
        <c:varyColors val="0"/>
        <c:ser>
          <c:idx val="0"/>
          <c:order val="0"/>
          <c:tx>
            <c:strRef>
              <c:f>'Levelised costs of production'!$Q$15</c:f>
              <c:strCache>
                <c:ptCount val="1"/>
                <c:pt idx="0">
                  <c:v>Biomethane production cost</c:v>
                </c:pt>
              </c:strCache>
            </c:strRef>
          </c:tx>
          <c:spPr>
            <a:ln w="28575" cap="rnd">
              <a:solidFill>
                <a:schemeClr val="accent1"/>
              </a:solidFill>
              <a:round/>
            </a:ln>
            <a:effectLst/>
          </c:spPr>
          <c:marker>
            <c:symbol val="none"/>
          </c:marker>
          <c:cat>
            <c:multiLvlStrRef>
              <c:f>'Levelised costs of production'!$R$13:$Y$14</c:f>
              <c:multiLvlStrCache>
                <c:ptCount val="8"/>
                <c:lvl>
                  <c:pt idx="0">
                    <c:v>BAU</c:v>
                  </c:pt>
                  <c:pt idx="1">
                    <c:v>REN-Methane</c:v>
                  </c:pt>
                  <c:pt idx="2">
                    <c:v>REN-Hydrogen </c:v>
                  </c:pt>
                  <c:pt idx="3">
                    <c:v>Cost minimal</c:v>
                  </c:pt>
                  <c:pt idx="4">
                    <c:v>BAU</c:v>
                  </c:pt>
                  <c:pt idx="5">
                    <c:v>REN-Methane</c:v>
                  </c:pt>
                  <c:pt idx="6">
                    <c:v>REN-Hydrogen </c:v>
                  </c:pt>
                  <c:pt idx="7">
                    <c:v>Cost Minimal</c:v>
                  </c:pt>
                </c:lvl>
                <c:lvl>
                  <c:pt idx="0">
                    <c:v>2030</c:v>
                  </c:pt>
                  <c:pt idx="4">
                    <c:v>2050</c:v>
                  </c:pt>
                </c:lvl>
              </c:multiLvlStrCache>
            </c:multiLvlStrRef>
          </c:cat>
          <c:val>
            <c:numRef>
              <c:f>'Levelised costs of production'!$R$15:$Y$15</c:f>
              <c:numCache>
                <c:formatCode>0</c:formatCode>
                <c:ptCount val="8"/>
                <c:pt idx="0">
                  <c:v>68.886266882491157</c:v>
                </c:pt>
                <c:pt idx="1">
                  <c:v>52.045665241408614</c:v>
                </c:pt>
                <c:pt idx="2">
                  <c:v>68.886266882491142</c:v>
                </c:pt>
                <c:pt idx="3">
                  <c:v>55.089657457082801</c:v>
                </c:pt>
                <c:pt idx="4">
                  <c:v>44.807186161184447</c:v>
                </c:pt>
                <c:pt idx="5">
                  <c:v>41.332867095435681</c:v>
                </c:pt>
                <c:pt idx="6">
                  <c:v>45.817881059941229</c:v>
                </c:pt>
                <c:pt idx="7">
                  <c:v>43.366837195776952</c:v>
                </c:pt>
              </c:numCache>
            </c:numRef>
          </c:val>
          <c:smooth val="0"/>
          <c:extLst>
            <c:ext xmlns:c16="http://schemas.microsoft.com/office/drawing/2014/chart" uri="{C3380CC4-5D6E-409C-BE32-E72D297353CC}">
              <c16:uniqueId val="{00000000-BED8-4131-AC48-3B8B2C89DC09}"/>
            </c:ext>
          </c:extLst>
        </c:ser>
        <c:ser>
          <c:idx val="1"/>
          <c:order val="1"/>
          <c:tx>
            <c:strRef>
              <c:f>'Levelised costs of production'!$Q$16</c:f>
              <c:strCache>
                <c:ptCount val="1"/>
                <c:pt idx="0">
                  <c:v>Hydrogen production cost</c:v>
                </c:pt>
              </c:strCache>
            </c:strRef>
          </c:tx>
          <c:spPr>
            <a:ln w="28575" cap="rnd">
              <a:solidFill>
                <a:schemeClr val="accent2"/>
              </a:solidFill>
              <a:round/>
            </a:ln>
            <a:effectLst/>
          </c:spPr>
          <c:marker>
            <c:symbol val="none"/>
          </c:marker>
          <c:cat>
            <c:multiLvlStrRef>
              <c:f>'Levelised costs of production'!$R$13:$Y$14</c:f>
              <c:multiLvlStrCache>
                <c:ptCount val="8"/>
                <c:lvl>
                  <c:pt idx="0">
                    <c:v>BAU</c:v>
                  </c:pt>
                  <c:pt idx="1">
                    <c:v>REN-Methane</c:v>
                  </c:pt>
                  <c:pt idx="2">
                    <c:v>REN-Hydrogen </c:v>
                  </c:pt>
                  <c:pt idx="3">
                    <c:v>Cost minimal</c:v>
                  </c:pt>
                  <c:pt idx="4">
                    <c:v>BAU</c:v>
                  </c:pt>
                  <c:pt idx="5">
                    <c:v>REN-Methane</c:v>
                  </c:pt>
                  <c:pt idx="6">
                    <c:v>REN-Hydrogen </c:v>
                  </c:pt>
                  <c:pt idx="7">
                    <c:v>Cost Minimal</c:v>
                  </c:pt>
                </c:lvl>
                <c:lvl>
                  <c:pt idx="0">
                    <c:v>2030</c:v>
                  </c:pt>
                  <c:pt idx="4">
                    <c:v>2050</c:v>
                  </c:pt>
                </c:lvl>
              </c:multiLvlStrCache>
            </c:multiLvlStrRef>
          </c:cat>
          <c:val>
            <c:numRef>
              <c:f>'Levelised costs of production'!$R$16:$Y$16</c:f>
              <c:numCache>
                <c:formatCode>0</c:formatCode>
                <c:ptCount val="8"/>
                <c:pt idx="0">
                  <c:v>301.32013290554937</c:v>
                </c:pt>
                <c:pt idx="1">
                  <c:v>296.53026874309739</c:v>
                </c:pt>
                <c:pt idx="2">
                  <c:v>270.37634629079321</c:v>
                </c:pt>
                <c:pt idx="3">
                  <c:v>205.8501319024075</c:v>
                </c:pt>
                <c:pt idx="4">
                  <c:v>102.29263927091824</c:v>
                </c:pt>
                <c:pt idx="5">
                  <c:v>102.13240047819647</c:v>
                </c:pt>
                <c:pt idx="6">
                  <c:v>85.767924002334297</c:v>
                </c:pt>
                <c:pt idx="7">
                  <c:v>138.79224052892604</c:v>
                </c:pt>
              </c:numCache>
            </c:numRef>
          </c:val>
          <c:smooth val="0"/>
          <c:extLst>
            <c:ext xmlns:c16="http://schemas.microsoft.com/office/drawing/2014/chart" uri="{C3380CC4-5D6E-409C-BE32-E72D297353CC}">
              <c16:uniqueId val="{00000001-BED8-4131-AC48-3B8B2C89DC09}"/>
            </c:ext>
          </c:extLst>
        </c:ser>
        <c:ser>
          <c:idx val="3"/>
          <c:order val="3"/>
          <c:tx>
            <c:strRef>
              <c:f>'Levelised costs of production'!$Q$18</c:f>
              <c:strCache>
                <c:ptCount val="1"/>
                <c:pt idx="0">
                  <c:v>NG price with ETS</c:v>
                </c:pt>
              </c:strCache>
            </c:strRef>
          </c:tx>
          <c:spPr>
            <a:ln w="28575" cap="rnd">
              <a:solidFill>
                <a:schemeClr val="accent4"/>
              </a:solidFill>
              <a:round/>
            </a:ln>
            <a:effectLst/>
          </c:spPr>
          <c:marker>
            <c:symbol val="none"/>
          </c:marker>
          <c:cat>
            <c:multiLvlStrRef>
              <c:f>'Levelised costs of production'!$R$13:$Y$14</c:f>
              <c:multiLvlStrCache>
                <c:ptCount val="8"/>
                <c:lvl>
                  <c:pt idx="0">
                    <c:v>BAU</c:v>
                  </c:pt>
                  <c:pt idx="1">
                    <c:v>REN-Methane</c:v>
                  </c:pt>
                  <c:pt idx="2">
                    <c:v>REN-Hydrogen </c:v>
                  </c:pt>
                  <c:pt idx="3">
                    <c:v>Cost minimal</c:v>
                  </c:pt>
                  <c:pt idx="4">
                    <c:v>BAU</c:v>
                  </c:pt>
                  <c:pt idx="5">
                    <c:v>REN-Methane</c:v>
                  </c:pt>
                  <c:pt idx="6">
                    <c:v>REN-Hydrogen </c:v>
                  </c:pt>
                  <c:pt idx="7">
                    <c:v>Cost Minimal</c:v>
                  </c:pt>
                </c:lvl>
                <c:lvl>
                  <c:pt idx="0">
                    <c:v>2030</c:v>
                  </c:pt>
                  <c:pt idx="4">
                    <c:v>2050</c:v>
                  </c:pt>
                </c:lvl>
              </c:multiLvlStrCache>
            </c:multiLvlStrRef>
          </c:cat>
          <c:val>
            <c:numRef>
              <c:f>'Levelised costs of production'!$R$18:$Y$18</c:f>
              <c:numCache>
                <c:formatCode>0</c:formatCode>
                <c:ptCount val="8"/>
                <c:pt idx="0">
                  <c:v>112.8</c:v>
                </c:pt>
                <c:pt idx="1">
                  <c:v>112.8</c:v>
                </c:pt>
                <c:pt idx="2">
                  <c:v>112.8</c:v>
                </c:pt>
                <c:pt idx="3">
                  <c:v>112.8</c:v>
                </c:pt>
                <c:pt idx="4">
                  <c:v>137.6</c:v>
                </c:pt>
                <c:pt idx="5">
                  <c:v>137.6</c:v>
                </c:pt>
                <c:pt idx="6">
                  <c:v>137.6</c:v>
                </c:pt>
                <c:pt idx="7">
                  <c:v>137.6</c:v>
                </c:pt>
              </c:numCache>
            </c:numRef>
          </c:val>
          <c:smooth val="0"/>
          <c:extLst>
            <c:ext xmlns:c16="http://schemas.microsoft.com/office/drawing/2014/chart" uri="{C3380CC4-5D6E-409C-BE32-E72D297353CC}">
              <c16:uniqueId val="{00000003-BED8-4131-AC48-3B8B2C89DC09}"/>
            </c:ext>
          </c:extLst>
        </c:ser>
        <c:ser>
          <c:idx val="4"/>
          <c:order val="4"/>
          <c:tx>
            <c:strRef>
              <c:f>'Levelised costs of production'!$Q$19</c:f>
              <c:strCache>
                <c:ptCount val="1"/>
                <c:pt idx="0">
                  <c:v>NG price without ETS</c:v>
                </c:pt>
              </c:strCache>
            </c:strRef>
          </c:tx>
          <c:spPr>
            <a:ln w="28575" cap="rnd">
              <a:solidFill>
                <a:schemeClr val="accent5"/>
              </a:solidFill>
              <a:round/>
            </a:ln>
            <a:effectLst/>
          </c:spPr>
          <c:marker>
            <c:symbol val="none"/>
          </c:marker>
          <c:cat>
            <c:multiLvlStrRef>
              <c:f>'Levelised costs of production'!$R$13:$Y$14</c:f>
              <c:multiLvlStrCache>
                <c:ptCount val="8"/>
                <c:lvl>
                  <c:pt idx="0">
                    <c:v>BAU</c:v>
                  </c:pt>
                  <c:pt idx="1">
                    <c:v>REN-Methane</c:v>
                  </c:pt>
                  <c:pt idx="2">
                    <c:v>REN-Hydrogen </c:v>
                  </c:pt>
                  <c:pt idx="3">
                    <c:v>Cost minimal</c:v>
                  </c:pt>
                  <c:pt idx="4">
                    <c:v>BAU</c:v>
                  </c:pt>
                  <c:pt idx="5">
                    <c:v>REN-Methane</c:v>
                  </c:pt>
                  <c:pt idx="6">
                    <c:v>REN-Hydrogen </c:v>
                  </c:pt>
                  <c:pt idx="7">
                    <c:v>Cost Minimal</c:v>
                  </c:pt>
                </c:lvl>
                <c:lvl>
                  <c:pt idx="0">
                    <c:v>2030</c:v>
                  </c:pt>
                  <c:pt idx="4">
                    <c:v>2050</c:v>
                  </c:pt>
                </c:lvl>
              </c:multiLvlStrCache>
            </c:multiLvlStrRef>
          </c:cat>
          <c:val>
            <c:numRef>
              <c:f>'Levelised costs of production'!$R$19:$Y$19</c:f>
              <c:numCache>
                <c:formatCode>0</c:formatCode>
                <c:ptCount val="8"/>
                <c:pt idx="0">
                  <c:v>91.36</c:v>
                </c:pt>
                <c:pt idx="1">
                  <c:v>91.36</c:v>
                </c:pt>
                <c:pt idx="2">
                  <c:v>91.36</c:v>
                </c:pt>
                <c:pt idx="3">
                  <c:v>91.36</c:v>
                </c:pt>
                <c:pt idx="4">
                  <c:v>96.27</c:v>
                </c:pt>
                <c:pt idx="5">
                  <c:v>96.27</c:v>
                </c:pt>
                <c:pt idx="6">
                  <c:v>96.27</c:v>
                </c:pt>
                <c:pt idx="7">
                  <c:v>96.27</c:v>
                </c:pt>
              </c:numCache>
            </c:numRef>
          </c:val>
          <c:smooth val="0"/>
          <c:extLst>
            <c:ext xmlns:c16="http://schemas.microsoft.com/office/drawing/2014/chart" uri="{C3380CC4-5D6E-409C-BE32-E72D297353CC}">
              <c16:uniqueId val="{00000004-BED8-4131-AC48-3B8B2C89DC09}"/>
            </c:ext>
          </c:extLst>
        </c:ser>
        <c:dLbls>
          <c:showLegendKey val="0"/>
          <c:showVal val="0"/>
          <c:showCatName val="0"/>
          <c:showSerName val="0"/>
          <c:showPercent val="0"/>
          <c:showBubbleSize val="0"/>
        </c:dLbls>
        <c:marker val="1"/>
        <c:smooth val="0"/>
        <c:axId val="338371183"/>
        <c:axId val="338378671"/>
      </c:lineChart>
      <c:scatterChart>
        <c:scatterStyle val="lineMarker"/>
        <c:varyColors val="0"/>
        <c:ser>
          <c:idx val="2"/>
          <c:order val="2"/>
          <c:tx>
            <c:strRef>
              <c:f>'Levelised costs of production'!$Q$17</c:f>
              <c:strCache>
                <c:ptCount val="1"/>
                <c:pt idx="0">
                  <c:v>SNG production cost</c:v>
                </c:pt>
              </c:strCache>
            </c:strRef>
          </c:tx>
          <c:spPr>
            <a:ln w="25400" cap="rnd">
              <a:noFill/>
              <a:round/>
            </a:ln>
            <a:effectLst/>
          </c:spPr>
          <c:marker>
            <c:symbol val="circle"/>
            <c:size val="5"/>
            <c:spPr>
              <a:solidFill>
                <a:schemeClr val="accent3"/>
              </a:solidFill>
              <a:ln w="9525">
                <a:solidFill>
                  <a:schemeClr val="accent3"/>
                </a:solidFill>
              </a:ln>
              <a:effectLst/>
            </c:spPr>
          </c:marker>
          <c:xVal>
            <c:multiLvlStrRef>
              <c:f>'Levelised costs of production'!$R$13:$Y$14</c:f>
              <c:multiLvlStrCache>
                <c:ptCount val="8"/>
                <c:lvl>
                  <c:pt idx="0">
                    <c:v>BAU</c:v>
                  </c:pt>
                  <c:pt idx="1">
                    <c:v>REN-Methane</c:v>
                  </c:pt>
                  <c:pt idx="2">
                    <c:v>REN-Hydrogen </c:v>
                  </c:pt>
                  <c:pt idx="3">
                    <c:v>Cost minimal</c:v>
                  </c:pt>
                  <c:pt idx="4">
                    <c:v>BAU</c:v>
                  </c:pt>
                  <c:pt idx="5">
                    <c:v>REN-Methane</c:v>
                  </c:pt>
                  <c:pt idx="6">
                    <c:v>REN-Hydrogen </c:v>
                  </c:pt>
                  <c:pt idx="7">
                    <c:v>Cost Minimal</c:v>
                  </c:pt>
                </c:lvl>
                <c:lvl>
                  <c:pt idx="0">
                    <c:v>2030</c:v>
                  </c:pt>
                  <c:pt idx="4">
                    <c:v>2050</c:v>
                  </c:pt>
                </c:lvl>
              </c:multiLvlStrCache>
            </c:multiLvlStrRef>
          </c:xVal>
          <c:yVal>
            <c:numRef>
              <c:f>'Levelised costs of production'!$R$17:$Y$17</c:f>
              <c:numCache>
                <c:formatCode>0</c:formatCode>
                <c:ptCount val="8"/>
                <c:pt idx="1">
                  <c:v>710.75927522452207</c:v>
                </c:pt>
                <c:pt idx="5">
                  <c:v>127.54333770474705</c:v>
                </c:pt>
              </c:numCache>
            </c:numRef>
          </c:yVal>
          <c:smooth val="0"/>
          <c:extLst>
            <c:ext xmlns:c16="http://schemas.microsoft.com/office/drawing/2014/chart" uri="{C3380CC4-5D6E-409C-BE32-E72D297353CC}">
              <c16:uniqueId val="{00000002-BED8-4131-AC48-3B8B2C89DC09}"/>
            </c:ext>
          </c:extLst>
        </c:ser>
        <c:dLbls>
          <c:showLegendKey val="0"/>
          <c:showVal val="0"/>
          <c:showCatName val="0"/>
          <c:showSerName val="0"/>
          <c:showPercent val="0"/>
          <c:showBubbleSize val="0"/>
        </c:dLbls>
        <c:axId val="338371183"/>
        <c:axId val="338378671"/>
      </c:scatterChart>
      <c:catAx>
        <c:axId val="338371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crossAx val="338378671"/>
        <c:crosses val="autoZero"/>
        <c:auto val="1"/>
        <c:lblAlgn val="ctr"/>
        <c:lblOffset val="100"/>
        <c:noMultiLvlLbl val="0"/>
      </c:catAx>
      <c:valAx>
        <c:axId val="3383786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EUR/kWh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LID4096"/>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crossAx val="338371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LID4096"/>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a:t>Lithuania</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ID4096"/>
        </a:p>
      </c:txPr>
    </c:title>
    <c:autoTitleDeleted val="0"/>
    <c:plotArea>
      <c:layout/>
      <c:lineChart>
        <c:grouping val="standard"/>
        <c:varyColors val="0"/>
        <c:ser>
          <c:idx val="0"/>
          <c:order val="0"/>
          <c:tx>
            <c:strRef>
              <c:f>'Levelised costs of production'!$Q$24</c:f>
              <c:strCache>
                <c:ptCount val="1"/>
                <c:pt idx="0">
                  <c:v>Biomethane production cost</c:v>
                </c:pt>
              </c:strCache>
            </c:strRef>
          </c:tx>
          <c:spPr>
            <a:ln w="28575" cap="rnd">
              <a:solidFill>
                <a:schemeClr val="accent1"/>
              </a:solidFill>
              <a:round/>
            </a:ln>
            <a:effectLst/>
          </c:spPr>
          <c:marker>
            <c:symbol val="none"/>
          </c:marker>
          <c:cat>
            <c:multiLvlStrRef>
              <c:f>'Levelised costs of production'!$R$22:$Y$23</c:f>
              <c:multiLvlStrCache>
                <c:ptCount val="8"/>
                <c:lvl>
                  <c:pt idx="0">
                    <c:v>BAU</c:v>
                  </c:pt>
                  <c:pt idx="1">
                    <c:v>REN-Methane</c:v>
                  </c:pt>
                  <c:pt idx="2">
                    <c:v>REN-Hydrogen </c:v>
                  </c:pt>
                  <c:pt idx="3">
                    <c:v>Cost minimal</c:v>
                  </c:pt>
                  <c:pt idx="4">
                    <c:v>BAU</c:v>
                  </c:pt>
                  <c:pt idx="5">
                    <c:v>REN-Methane</c:v>
                  </c:pt>
                  <c:pt idx="6">
                    <c:v>REN-Hydrogen </c:v>
                  </c:pt>
                  <c:pt idx="7">
                    <c:v>Cost Minimal</c:v>
                  </c:pt>
                </c:lvl>
                <c:lvl>
                  <c:pt idx="0">
                    <c:v>2030</c:v>
                  </c:pt>
                  <c:pt idx="4">
                    <c:v>2050</c:v>
                  </c:pt>
                </c:lvl>
              </c:multiLvlStrCache>
            </c:multiLvlStrRef>
          </c:cat>
          <c:val>
            <c:numRef>
              <c:f>'Levelised costs of production'!$R$24:$Y$24</c:f>
              <c:numCache>
                <c:formatCode>0</c:formatCode>
                <c:ptCount val="8"/>
                <c:pt idx="0">
                  <c:v>64.193138784142022</c:v>
                </c:pt>
                <c:pt idx="1">
                  <c:v>66.575794914606718</c:v>
                </c:pt>
                <c:pt idx="2">
                  <c:v>83.68303819036602</c:v>
                </c:pt>
                <c:pt idx="3">
                  <c:v>69.542275671314997</c:v>
                </c:pt>
                <c:pt idx="4">
                  <c:v>54.405628645482579</c:v>
                </c:pt>
                <c:pt idx="5">
                  <c:v>54.471517806006808</c:v>
                </c:pt>
                <c:pt idx="6">
                  <c:v>59.383312297432227</c:v>
                </c:pt>
                <c:pt idx="7">
                  <c:v>57.85062508664911</c:v>
                </c:pt>
              </c:numCache>
            </c:numRef>
          </c:val>
          <c:smooth val="0"/>
          <c:extLst>
            <c:ext xmlns:c16="http://schemas.microsoft.com/office/drawing/2014/chart" uri="{C3380CC4-5D6E-409C-BE32-E72D297353CC}">
              <c16:uniqueId val="{00000000-EC46-46A7-B0A6-08D4725AED44}"/>
            </c:ext>
          </c:extLst>
        </c:ser>
        <c:ser>
          <c:idx val="1"/>
          <c:order val="1"/>
          <c:tx>
            <c:strRef>
              <c:f>'Levelised costs of production'!$Q$25</c:f>
              <c:strCache>
                <c:ptCount val="1"/>
                <c:pt idx="0">
                  <c:v>Hydrogen production cost</c:v>
                </c:pt>
              </c:strCache>
            </c:strRef>
          </c:tx>
          <c:spPr>
            <a:ln w="28575" cap="rnd">
              <a:solidFill>
                <a:schemeClr val="accent2"/>
              </a:solidFill>
              <a:round/>
            </a:ln>
            <a:effectLst/>
          </c:spPr>
          <c:marker>
            <c:symbol val="none"/>
          </c:marker>
          <c:cat>
            <c:multiLvlStrRef>
              <c:f>'Levelised costs of production'!$R$22:$Y$23</c:f>
              <c:multiLvlStrCache>
                <c:ptCount val="8"/>
                <c:lvl>
                  <c:pt idx="0">
                    <c:v>BAU</c:v>
                  </c:pt>
                  <c:pt idx="1">
                    <c:v>REN-Methane</c:v>
                  </c:pt>
                  <c:pt idx="2">
                    <c:v>REN-Hydrogen </c:v>
                  </c:pt>
                  <c:pt idx="3">
                    <c:v>Cost minimal</c:v>
                  </c:pt>
                  <c:pt idx="4">
                    <c:v>BAU</c:v>
                  </c:pt>
                  <c:pt idx="5">
                    <c:v>REN-Methane</c:v>
                  </c:pt>
                  <c:pt idx="6">
                    <c:v>REN-Hydrogen </c:v>
                  </c:pt>
                  <c:pt idx="7">
                    <c:v>Cost Minimal</c:v>
                  </c:pt>
                </c:lvl>
                <c:lvl>
                  <c:pt idx="0">
                    <c:v>2030</c:v>
                  </c:pt>
                  <c:pt idx="4">
                    <c:v>2050</c:v>
                  </c:pt>
                </c:lvl>
              </c:multiLvlStrCache>
            </c:multiLvlStrRef>
          </c:cat>
          <c:val>
            <c:numRef>
              <c:f>'Levelised costs of production'!$R$25:$Y$25</c:f>
              <c:numCache>
                <c:formatCode>0</c:formatCode>
                <c:ptCount val="8"/>
                <c:pt idx="0">
                  <c:v>227.05235241512244</c:v>
                </c:pt>
                <c:pt idx="1">
                  <c:v>237.62562618339319</c:v>
                </c:pt>
                <c:pt idx="2">
                  <c:v>237.58983193467765</c:v>
                </c:pt>
                <c:pt idx="3">
                  <c:v>221.74005876534017</c:v>
                </c:pt>
                <c:pt idx="4">
                  <c:v>100.7223817850881</c:v>
                </c:pt>
                <c:pt idx="5">
                  <c:v>100.97121484178167</c:v>
                </c:pt>
                <c:pt idx="6">
                  <c:v>95.335835854701443</c:v>
                </c:pt>
                <c:pt idx="7">
                  <c:v>108.25802682832843</c:v>
                </c:pt>
              </c:numCache>
            </c:numRef>
          </c:val>
          <c:smooth val="0"/>
          <c:extLst>
            <c:ext xmlns:c16="http://schemas.microsoft.com/office/drawing/2014/chart" uri="{C3380CC4-5D6E-409C-BE32-E72D297353CC}">
              <c16:uniqueId val="{00000001-EC46-46A7-B0A6-08D4725AED44}"/>
            </c:ext>
          </c:extLst>
        </c:ser>
        <c:ser>
          <c:idx val="3"/>
          <c:order val="3"/>
          <c:tx>
            <c:strRef>
              <c:f>'Levelised costs of production'!$Q$27</c:f>
              <c:strCache>
                <c:ptCount val="1"/>
                <c:pt idx="0">
                  <c:v>NG price with ETS</c:v>
                </c:pt>
              </c:strCache>
            </c:strRef>
          </c:tx>
          <c:spPr>
            <a:ln w="28575" cap="rnd">
              <a:solidFill>
                <a:schemeClr val="accent4"/>
              </a:solidFill>
              <a:round/>
            </a:ln>
            <a:effectLst/>
          </c:spPr>
          <c:marker>
            <c:symbol val="none"/>
          </c:marker>
          <c:cat>
            <c:multiLvlStrRef>
              <c:f>'Levelised costs of production'!$R$22:$Y$23</c:f>
              <c:multiLvlStrCache>
                <c:ptCount val="8"/>
                <c:lvl>
                  <c:pt idx="0">
                    <c:v>BAU</c:v>
                  </c:pt>
                  <c:pt idx="1">
                    <c:v>REN-Methane</c:v>
                  </c:pt>
                  <c:pt idx="2">
                    <c:v>REN-Hydrogen </c:v>
                  </c:pt>
                  <c:pt idx="3">
                    <c:v>Cost minimal</c:v>
                  </c:pt>
                  <c:pt idx="4">
                    <c:v>BAU</c:v>
                  </c:pt>
                  <c:pt idx="5">
                    <c:v>REN-Methane</c:v>
                  </c:pt>
                  <c:pt idx="6">
                    <c:v>REN-Hydrogen </c:v>
                  </c:pt>
                  <c:pt idx="7">
                    <c:v>Cost Minimal</c:v>
                  </c:pt>
                </c:lvl>
                <c:lvl>
                  <c:pt idx="0">
                    <c:v>2030</c:v>
                  </c:pt>
                  <c:pt idx="4">
                    <c:v>2050</c:v>
                  </c:pt>
                </c:lvl>
              </c:multiLvlStrCache>
            </c:multiLvlStrRef>
          </c:cat>
          <c:val>
            <c:numRef>
              <c:f>'Levelised costs of production'!$R$27:$Y$27</c:f>
              <c:numCache>
                <c:formatCode>0</c:formatCode>
                <c:ptCount val="8"/>
                <c:pt idx="0">
                  <c:v>112.8</c:v>
                </c:pt>
                <c:pt idx="1">
                  <c:v>112.8</c:v>
                </c:pt>
                <c:pt idx="2">
                  <c:v>112.8</c:v>
                </c:pt>
                <c:pt idx="3">
                  <c:v>112.8</c:v>
                </c:pt>
                <c:pt idx="4">
                  <c:v>137.6</c:v>
                </c:pt>
                <c:pt idx="5">
                  <c:v>137.6</c:v>
                </c:pt>
                <c:pt idx="6">
                  <c:v>137.6</c:v>
                </c:pt>
                <c:pt idx="7">
                  <c:v>137.6</c:v>
                </c:pt>
              </c:numCache>
            </c:numRef>
          </c:val>
          <c:smooth val="0"/>
          <c:extLst>
            <c:ext xmlns:c16="http://schemas.microsoft.com/office/drawing/2014/chart" uri="{C3380CC4-5D6E-409C-BE32-E72D297353CC}">
              <c16:uniqueId val="{00000003-EC46-46A7-B0A6-08D4725AED44}"/>
            </c:ext>
          </c:extLst>
        </c:ser>
        <c:ser>
          <c:idx val="4"/>
          <c:order val="4"/>
          <c:tx>
            <c:strRef>
              <c:f>'Levelised costs of production'!$Q$28</c:f>
              <c:strCache>
                <c:ptCount val="1"/>
                <c:pt idx="0">
                  <c:v>NG price without ETS</c:v>
                </c:pt>
              </c:strCache>
            </c:strRef>
          </c:tx>
          <c:spPr>
            <a:ln w="28575" cap="rnd">
              <a:solidFill>
                <a:schemeClr val="accent5"/>
              </a:solidFill>
              <a:round/>
            </a:ln>
            <a:effectLst/>
          </c:spPr>
          <c:marker>
            <c:symbol val="none"/>
          </c:marker>
          <c:cat>
            <c:multiLvlStrRef>
              <c:f>'Levelised costs of production'!$R$22:$Y$23</c:f>
              <c:multiLvlStrCache>
                <c:ptCount val="8"/>
                <c:lvl>
                  <c:pt idx="0">
                    <c:v>BAU</c:v>
                  </c:pt>
                  <c:pt idx="1">
                    <c:v>REN-Methane</c:v>
                  </c:pt>
                  <c:pt idx="2">
                    <c:v>REN-Hydrogen </c:v>
                  </c:pt>
                  <c:pt idx="3">
                    <c:v>Cost minimal</c:v>
                  </c:pt>
                  <c:pt idx="4">
                    <c:v>BAU</c:v>
                  </c:pt>
                  <c:pt idx="5">
                    <c:v>REN-Methane</c:v>
                  </c:pt>
                  <c:pt idx="6">
                    <c:v>REN-Hydrogen </c:v>
                  </c:pt>
                  <c:pt idx="7">
                    <c:v>Cost Minimal</c:v>
                  </c:pt>
                </c:lvl>
                <c:lvl>
                  <c:pt idx="0">
                    <c:v>2030</c:v>
                  </c:pt>
                  <c:pt idx="4">
                    <c:v>2050</c:v>
                  </c:pt>
                </c:lvl>
              </c:multiLvlStrCache>
            </c:multiLvlStrRef>
          </c:cat>
          <c:val>
            <c:numRef>
              <c:f>'Levelised costs of production'!$R$28:$Y$28</c:f>
              <c:numCache>
                <c:formatCode>0</c:formatCode>
                <c:ptCount val="8"/>
                <c:pt idx="0">
                  <c:v>91.36</c:v>
                </c:pt>
                <c:pt idx="1">
                  <c:v>91.36</c:v>
                </c:pt>
                <c:pt idx="2">
                  <c:v>91.36</c:v>
                </c:pt>
                <c:pt idx="3">
                  <c:v>91.36</c:v>
                </c:pt>
                <c:pt idx="4">
                  <c:v>96.27</c:v>
                </c:pt>
                <c:pt idx="5">
                  <c:v>96.27</c:v>
                </c:pt>
                <c:pt idx="6">
                  <c:v>96.27</c:v>
                </c:pt>
                <c:pt idx="7">
                  <c:v>96.27</c:v>
                </c:pt>
              </c:numCache>
            </c:numRef>
          </c:val>
          <c:smooth val="0"/>
          <c:extLst>
            <c:ext xmlns:c16="http://schemas.microsoft.com/office/drawing/2014/chart" uri="{C3380CC4-5D6E-409C-BE32-E72D297353CC}">
              <c16:uniqueId val="{00000004-EC46-46A7-B0A6-08D4725AED44}"/>
            </c:ext>
          </c:extLst>
        </c:ser>
        <c:dLbls>
          <c:showLegendKey val="0"/>
          <c:showVal val="0"/>
          <c:showCatName val="0"/>
          <c:showSerName val="0"/>
          <c:showPercent val="0"/>
          <c:showBubbleSize val="0"/>
        </c:dLbls>
        <c:marker val="1"/>
        <c:smooth val="0"/>
        <c:axId val="874357231"/>
        <c:axId val="874358479"/>
      </c:lineChart>
      <c:scatterChart>
        <c:scatterStyle val="lineMarker"/>
        <c:varyColors val="0"/>
        <c:ser>
          <c:idx val="2"/>
          <c:order val="2"/>
          <c:tx>
            <c:strRef>
              <c:f>'Levelised costs of production'!$Q$26</c:f>
              <c:strCache>
                <c:ptCount val="1"/>
                <c:pt idx="0">
                  <c:v>SNG production cost</c:v>
                </c:pt>
              </c:strCache>
            </c:strRef>
          </c:tx>
          <c:spPr>
            <a:ln w="25400" cap="rnd">
              <a:noFill/>
              <a:round/>
            </a:ln>
            <a:effectLst/>
          </c:spPr>
          <c:marker>
            <c:symbol val="circle"/>
            <c:size val="5"/>
            <c:spPr>
              <a:solidFill>
                <a:schemeClr val="accent3"/>
              </a:solidFill>
              <a:ln w="9525">
                <a:solidFill>
                  <a:schemeClr val="accent3"/>
                </a:solidFill>
              </a:ln>
              <a:effectLst/>
            </c:spPr>
          </c:marker>
          <c:xVal>
            <c:multiLvlStrRef>
              <c:f>'Levelised costs of production'!$R$22:$Y$23</c:f>
              <c:multiLvlStrCache>
                <c:ptCount val="8"/>
                <c:lvl>
                  <c:pt idx="0">
                    <c:v>BAU</c:v>
                  </c:pt>
                  <c:pt idx="1">
                    <c:v>REN-Methane</c:v>
                  </c:pt>
                  <c:pt idx="2">
                    <c:v>REN-Hydrogen </c:v>
                  </c:pt>
                  <c:pt idx="3">
                    <c:v>Cost minimal</c:v>
                  </c:pt>
                  <c:pt idx="4">
                    <c:v>BAU</c:v>
                  </c:pt>
                  <c:pt idx="5">
                    <c:v>REN-Methane</c:v>
                  </c:pt>
                  <c:pt idx="6">
                    <c:v>REN-Hydrogen </c:v>
                  </c:pt>
                  <c:pt idx="7">
                    <c:v>Cost Minimal</c:v>
                  </c:pt>
                </c:lvl>
                <c:lvl>
                  <c:pt idx="0">
                    <c:v>2030</c:v>
                  </c:pt>
                  <c:pt idx="4">
                    <c:v>2050</c:v>
                  </c:pt>
                </c:lvl>
              </c:multiLvlStrCache>
            </c:multiLvlStrRef>
          </c:xVal>
          <c:yVal>
            <c:numRef>
              <c:f>'Levelised costs of production'!$R$26:$Y$26</c:f>
              <c:numCache>
                <c:formatCode>0</c:formatCode>
                <c:ptCount val="8"/>
                <c:pt idx="1">
                  <c:v>692.07423584970149</c:v>
                </c:pt>
                <c:pt idx="3">
                  <c:v>692.07423584969854</c:v>
                </c:pt>
                <c:pt idx="5">
                  <c:v>137.68419752387763</c:v>
                </c:pt>
                <c:pt idx="7">
                  <c:v>152.96793186676686</c:v>
                </c:pt>
              </c:numCache>
            </c:numRef>
          </c:yVal>
          <c:smooth val="0"/>
          <c:extLst>
            <c:ext xmlns:c16="http://schemas.microsoft.com/office/drawing/2014/chart" uri="{C3380CC4-5D6E-409C-BE32-E72D297353CC}">
              <c16:uniqueId val="{00000002-EC46-46A7-B0A6-08D4725AED44}"/>
            </c:ext>
          </c:extLst>
        </c:ser>
        <c:dLbls>
          <c:showLegendKey val="0"/>
          <c:showVal val="0"/>
          <c:showCatName val="0"/>
          <c:showSerName val="0"/>
          <c:showPercent val="0"/>
          <c:showBubbleSize val="0"/>
        </c:dLbls>
        <c:axId val="874357231"/>
        <c:axId val="874358479"/>
      </c:scatterChart>
      <c:catAx>
        <c:axId val="8743572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crossAx val="874358479"/>
        <c:crosses val="autoZero"/>
        <c:auto val="1"/>
        <c:lblAlgn val="ctr"/>
        <c:lblOffset val="100"/>
        <c:noMultiLvlLbl val="0"/>
      </c:catAx>
      <c:valAx>
        <c:axId val="8743584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EUR/kWh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LID4096"/>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crossAx val="8743572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LID4096"/>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a:t>Finland</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ID4096"/>
        </a:p>
      </c:txPr>
    </c:title>
    <c:autoTitleDeleted val="0"/>
    <c:plotArea>
      <c:layout/>
      <c:lineChart>
        <c:grouping val="standard"/>
        <c:varyColors val="0"/>
        <c:ser>
          <c:idx val="0"/>
          <c:order val="0"/>
          <c:tx>
            <c:strRef>
              <c:f>'Levelised costs of production'!$Q$33</c:f>
              <c:strCache>
                <c:ptCount val="1"/>
                <c:pt idx="0">
                  <c:v>Biomethane production cost</c:v>
                </c:pt>
              </c:strCache>
            </c:strRef>
          </c:tx>
          <c:spPr>
            <a:ln w="28575" cap="rnd">
              <a:solidFill>
                <a:schemeClr val="accent1"/>
              </a:solidFill>
              <a:round/>
            </a:ln>
            <a:effectLst/>
          </c:spPr>
          <c:marker>
            <c:symbol val="none"/>
          </c:marker>
          <c:cat>
            <c:multiLvlStrRef>
              <c:f>'Levelised costs of production'!$R$31:$Y$32</c:f>
              <c:multiLvlStrCache>
                <c:ptCount val="8"/>
                <c:lvl>
                  <c:pt idx="0">
                    <c:v>BAU</c:v>
                  </c:pt>
                  <c:pt idx="1">
                    <c:v>REN-Methane</c:v>
                  </c:pt>
                  <c:pt idx="2">
                    <c:v>REN-Hydrogen </c:v>
                  </c:pt>
                  <c:pt idx="3">
                    <c:v>Cost minimal</c:v>
                  </c:pt>
                  <c:pt idx="4">
                    <c:v>BAU</c:v>
                  </c:pt>
                  <c:pt idx="5">
                    <c:v>REN-Methane</c:v>
                  </c:pt>
                  <c:pt idx="6">
                    <c:v>REN-Hydrogen </c:v>
                  </c:pt>
                  <c:pt idx="7">
                    <c:v>Cost Minimal</c:v>
                  </c:pt>
                </c:lvl>
                <c:lvl>
                  <c:pt idx="0">
                    <c:v>2030</c:v>
                  </c:pt>
                  <c:pt idx="4">
                    <c:v>2050</c:v>
                  </c:pt>
                </c:lvl>
              </c:multiLvlStrCache>
            </c:multiLvlStrRef>
          </c:cat>
          <c:val>
            <c:numRef>
              <c:f>'Levelised costs of production'!$R$33:$Y$33</c:f>
              <c:numCache>
                <c:formatCode>0</c:formatCode>
                <c:ptCount val="8"/>
                <c:pt idx="0">
                  <c:v>77.161689214211265</c:v>
                </c:pt>
                <c:pt idx="1">
                  <c:v>75.278275286462133</c:v>
                </c:pt>
                <c:pt idx="2">
                  <c:v>77.638786048135827</c:v>
                </c:pt>
                <c:pt idx="3">
                  <c:v>63.850699191877005</c:v>
                </c:pt>
                <c:pt idx="4">
                  <c:v>53.449689571357588</c:v>
                </c:pt>
                <c:pt idx="5">
                  <c:v>53.749541843990706</c:v>
                </c:pt>
                <c:pt idx="6">
                  <c:v>55.902336160767355</c:v>
                </c:pt>
                <c:pt idx="7">
                  <c:v>51.88700304190958</c:v>
                </c:pt>
              </c:numCache>
            </c:numRef>
          </c:val>
          <c:smooth val="0"/>
          <c:extLst>
            <c:ext xmlns:c16="http://schemas.microsoft.com/office/drawing/2014/chart" uri="{C3380CC4-5D6E-409C-BE32-E72D297353CC}">
              <c16:uniqueId val="{00000000-3472-459A-89EC-DE2AE131034A}"/>
            </c:ext>
          </c:extLst>
        </c:ser>
        <c:ser>
          <c:idx val="1"/>
          <c:order val="1"/>
          <c:tx>
            <c:strRef>
              <c:f>'Levelised costs of production'!$Q$34</c:f>
              <c:strCache>
                <c:ptCount val="1"/>
                <c:pt idx="0">
                  <c:v>Hydrogen production cost</c:v>
                </c:pt>
              </c:strCache>
            </c:strRef>
          </c:tx>
          <c:spPr>
            <a:ln w="28575" cap="rnd">
              <a:solidFill>
                <a:schemeClr val="accent2"/>
              </a:solidFill>
              <a:round/>
            </a:ln>
            <a:effectLst/>
          </c:spPr>
          <c:marker>
            <c:symbol val="none"/>
          </c:marker>
          <c:cat>
            <c:multiLvlStrRef>
              <c:f>'Levelised costs of production'!$R$31:$Y$32</c:f>
              <c:multiLvlStrCache>
                <c:ptCount val="8"/>
                <c:lvl>
                  <c:pt idx="0">
                    <c:v>BAU</c:v>
                  </c:pt>
                  <c:pt idx="1">
                    <c:v>REN-Methane</c:v>
                  </c:pt>
                  <c:pt idx="2">
                    <c:v>REN-Hydrogen </c:v>
                  </c:pt>
                  <c:pt idx="3">
                    <c:v>Cost minimal</c:v>
                  </c:pt>
                  <c:pt idx="4">
                    <c:v>BAU</c:v>
                  </c:pt>
                  <c:pt idx="5">
                    <c:v>REN-Methane</c:v>
                  </c:pt>
                  <c:pt idx="6">
                    <c:v>REN-Hydrogen </c:v>
                  </c:pt>
                  <c:pt idx="7">
                    <c:v>Cost Minimal</c:v>
                  </c:pt>
                </c:lvl>
                <c:lvl>
                  <c:pt idx="0">
                    <c:v>2030</c:v>
                  </c:pt>
                  <c:pt idx="4">
                    <c:v>2050</c:v>
                  </c:pt>
                </c:lvl>
              </c:multiLvlStrCache>
            </c:multiLvlStrRef>
          </c:cat>
          <c:val>
            <c:numRef>
              <c:f>'Levelised costs of production'!$R$34:$Y$34</c:f>
              <c:numCache>
                <c:formatCode>0</c:formatCode>
                <c:ptCount val="8"/>
                <c:pt idx="0">
                  <c:v>252.97467108636928</c:v>
                </c:pt>
                <c:pt idx="1">
                  <c:v>232.32939396832373</c:v>
                </c:pt>
                <c:pt idx="2">
                  <c:v>252.74304503665164</c:v>
                </c:pt>
                <c:pt idx="3">
                  <c:v>238.08057554626706</c:v>
                </c:pt>
                <c:pt idx="4">
                  <c:v>105.65859858729185</c:v>
                </c:pt>
                <c:pt idx="5">
                  <c:v>105.6234403240628</c:v>
                </c:pt>
                <c:pt idx="6">
                  <c:v>107.01878838169283</c:v>
                </c:pt>
                <c:pt idx="7">
                  <c:v>112.79878626006084</c:v>
                </c:pt>
              </c:numCache>
            </c:numRef>
          </c:val>
          <c:smooth val="0"/>
          <c:extLst>
            <c:ext xmlns:c16="http://schemas.microsoft.com/office/drawing/2014/chart" uri="{C3380CC4-5D6E-409C-BE32-E72D297353CC}">
              <c16:uniqueId val="{00000001-3472-459A-89EC-DE2AE131034A}"/>
            </c:ext>
          </c:extLst>
        </c:ser>
        <c:ser>
          <c:idx val="3"/>
          <c:order val="2"/>
          <c:tx>
            <c:strRef>
              <c:f>'Levelised costs of production'!$Q$36</c:f>
              <c:strCache>
                <c:ptCount val="1"/>
                <c:pt idx="0">
                  <c:v>NG price with ETS</c:v>
                </c:pt>
              </c:strCache>
            </c:strRef>
          </c:tx>
          <c:spPr>
            <a:ln w="28575" cap="rnd">
              <a:solidFill>
                <a:schemeClr val="accent4"/>
              </a:solidFill>
              <a:round/>
            </a:ln>
            <a:effectLst/>
          </c:spPr>
          <c:marker>
            <c:symbol val="none"/>
          </c:marker>
          <c:cat>
            <c:multiLvlStrRef>
              <c:f>'Levelised costs of production'!$R$31:$Y$32</c:f>
              <c:multiLvlStrCache>
                <c:ptCount val="8"/>
                <c:lvl>
                  <c:pt idx="0">
                    <c:v>BAU</c:v>
                  </c:pt>
                  <c:pt idx="1">
                    <c:v>REN-Methane</c:v>
                  </c:pt>
                  <c:pt idx="2">
                    <c:v>REN-Hydrogen </c:v>
                  </c:pt>
                  <c:pt idx="3">
                    <c:v>Cost minimal</c:v>
                  </c:pt>
                  <c:pt idx="4">
                    <c:v>BAU</c:v>
                  </c:pt>
                  <c:pt idx="5">
                    <c:v>REN-Methane</c:v>
                  </c:pt>
                  <c:pt idx="6">
                    <c:v>REN-Hydrogen </c:v>
                  </c:pt>
                  <c:pt idx="7">
                    <c:v>Cost Minimal</c:v>
                  </c:pt>
                </c:lvl>
                <c:lvl>
                  <c:pt idx="0">
                    <c:v>2030</c:v>
                  </c:pt>
                  <c:pt idx="4">
                    <c:v>2050</c:v>
                  </c:pt>
                </c:lvl>
              </c:multiLvlStrCache>
            </c:multiLvlStrRef>
          </c:cat>
          <c:val>
            <c:numRef>
              <c:f>'Levelised costs of production'!$R$36:$Y$36</c:f>
              <c:numCache>
                <c:formatCode>0</c:formatCode>
                <c:ptCount val="8"/>
                <c:pt idx="0">
                  <c:v>112.8</c:v>
                </c:pt>
                <c:pt idx="1">
                  <c:v>112.8</c:v>
                </c:pt>
                <c:pt idx="2">
                  <c:v>112.8</c:v>
                </c:pt>
                <c:pt idx="3">
                  <c:v>112.8</c:v>
                </c:pt>
                <c:pt idx="4">
                  <c:v>137.6</c:v>
                </c:pt>
                <c:pt idx="5">
                  <c:v>137.6</c:v>
                </c:pt>
                <c:pt idx="6">
                  <c:v>137.6</c:v>
                </c:pt>
                <c:pt idx="7">
                  <c:v>137.6</c:v>
                </c:pt>
              </c:numCache>
            </c:numRef>
          </c:val>
          <c:smooth val="0"/>
          <c:extLst>
            <c:ext xmlns:c16="http://schemas.microsoft.com/office/drawing/2014/chart" uri="{C3380CC4-5D6E-409C-BE32-E72D297353CC}">
              <c16:uniqueId val="{00000003-3472-459A-89EC-DE2AE131034A}"/>
            </c:ext>
          </c:extLst>
        </c:ser>
        <c:ser>
          <c:idx val="4"/>
          <c:order val="3"/>
          <c:tx>
            <c:strRef>
              <c:f>'Levelised costs of production'!$Q$37</c:f>
              <c:strCache>
                <c:ptCount val="1"/>
                <c:pt idx="0">
                  <c:v>NG price without ETS</c:v>
                </c:pt>
              </c:strCache>
            </c:strRef>
          </c:tx>
          <c:spPr>
            <a:ln w="28575" cap="rnd">
              <a:solidFill>
                <a:schemeClr val="accent5"/>
              </a:solidFill>
              <a:round/>
            </a:ln>
            <a:effectLst/>
          </c:spPr>
          <c:marker>
            <c:symbol val="none"/>
          </c:marker>
          <c:cat>
            <c:multiLvlStrRef>
              <c:f>'Levelised costs of production'!$R$31:$Y$32</c:f>
              <c:multiLvlStrCache>
                <c:ptCount val="8"/>
                <c:lvl>
                  <c:pt idx="0">
                    <c:v>BAU</c:v>
                  </c:pt>
                  <c:pt idx="1">
                    <c:v>REN-Methane</c:v>
                  </c:pt>
                  <c:pt idx="2">
                    <c:v>REN-Hydrogen </c:v>
                  </c:pt>
                  <c:pt idx="3">
                    <c:v>Cost minimal</c:v>
                  </c:pt>
                  <c:pt idx="4">
                    <c:v>BAU</c:v>
                  </c:pt>
                  <c:pt idx="5">
                    <c:v>REN-Methane</c:v>
                  </c:pt>
                  <c:pt idx="6">
                    <c:v>REN-Hydrogen </c:v>
                  </c:pt>
                  <c:pt idx="7">
                    <c:v>Cost Minimal</c:v>
                  </c:pt>
                </c:lvl>
                <c:lvl>
                  <c:pt idx="0">
                    <c:v>2030</c:v>
                  </c:pt>
                  <c:pt idx="4">
                    <c:v>2050</c:v>
                  </c:pt>
                </c:lvl>
              </c:multiLvlStrCache>
            </c:multiLvlStrRef>
          </c:cat>
          <c:val>
            <c:numRef>
              <c:f>'Levelised costs of production'!$R$37:$Y$37</c:f>
              <c:numCache>
                <c:formatCode>0</c:formatCode>
                <c:ptCount val="8"/>
                <c:pt idx="0">
                  <c:v>91.36</c:v>
                </c:pt>
                <c:pt idx="1">
                  <c:v>91.36</c:v>
                </c:pt>
                <c:pt idx="2">
                  <c:v>91.36</c:v>
                </c:pt>
                <c:pt idx="3">
                  <c:v>91.36</c:v>
                </c:pt>
                <c:pt idx="4">
                  <c:v>96.27</c:v>
                </c:pt>
                <c:pt idx="5">
                  <c:v>96.27</c:v>
                </c:pt>
                <c:pt idx="6">
                  <c:v>96.27</c:v>
                </c:pt>
                <c:pt idx="7">
                  <c:v>96.27</c:v>
                </c:pt>
              </c:numCache>
            </c:numRef>
          </c:val>
          <c:smooth val="0"/>
          <c:extLst>
            <c:ext xmlns:c16="http://schemas.microsoft.com/office/drawing/2014/chart" uri="{C3380CC4-5D6E-409C-BE32-E72D297353CC}">
              <c16:uniqueId val="{00000004-3472-459A-89EC-DE2AE131034A}"/>
            </c:ext>
          </c:extLst>
        </c:ser>
        <c:dLbls>
          <c:showLegendKey val="0"/>
          <c:showVal val="0"/>
          <c:showCatName val="0"/>
          <c:showSerName val="0"/>
          <c:showPercent val="0"/>
          <c:showBubbleSize val="0"/>
        </c:dLbls>
        <c:smooth val="0"/>
        <c:axId val="47723168"/>
        <c:axId val="47739392"/>
      </c:lineChart>
      <c:catAx>
        <c:axId val="47723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crossAx val="47739392"/>
        <c:crosses val="autoZero"/>
        <c:auto val="1"/>
        <c:lblAlgn val="ctr"/>
        <c:lblOffset val="100"/>
        <c:noMultiLvlLbl val="0"/>
      </c:catAx>
      <c:valAx>
        <c:axId val="47739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EUR/kWh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LID4096"/>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crossAx val="47723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LID4096"/>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[DLV3 - Final modelling outputs.xlsx]Across scenarios CAPEX-OPEX!PivotTable1</c:name>
    <c:fmtId val="28"/>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62"/>
        <c:spPr>
          <a:solidFill>
            <a:schemeClr val="tx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63"/>
        <c:spPr>
          <a:solidFill>
            <a:schemeClr val="tx2">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64"/>
        <c:spPr>
          <a:solidFill>
            <a:schemeClr val="tx2">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65"/>
        <c:spPr>
          <a:solidFill>
            <a:schemeClr val="tx2">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66"/>
        <c:spPr>
          <a:solidFill>
            <a:schemeClr val="bg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6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68"/>
        <c:spPr>
          <a:solidFill>
            <a:schemeClr val="accent2">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69"/>
        <c:spPr>
          <a:solidFill>
            <a:schemeClr val="accent2">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0"/>
        <c:spPr>
          <a:solidFill>
            <a:schemeClr val="accent5">
              <a:lumMod val="9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1"/>
        <c:spPr>
          <a:solidFill>
            <a:schemeClr val="accent4">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2"/>
        <c:spPr>
          <a:solidFill>
            <a:schemeClr val="bg2">
              <a:lumMod val="9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3"/>
        <c:spPr>
          <a:solidFill>
            <a:schemeClr val="accent4">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4"/>
        <c:spPr>
          <a:solidFill>
            <a:schemeClr val="tx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5"/>
        <c:spPr>
          <a:solidFill>
            <a:schemeClr val="tx2">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6"/>
        <c:spPr>
          <a:solidFill>
            <a:schemeClr val="tx2">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7"/>
        <c:spPr>
          <a:solidFill>
            <a:schemeClr val="tx2">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8"/>
        <c:spPr>
          <a:solidFill>
            <a:schemeClr val="bg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9"/>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80"/>
        <c:spPr>
          <a:solidFill>
            <a:schemeClr val="accent2">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81"/>
        <c:spPr>
          <a:solidFill>
            <a:schemeClr val="accent2">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82"/>
        <c:spPr>
          <a:solidFill>
            <a:schemeClr val="accent5">
              <a:lumMod val="9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83"/>
        <c:spPr>
          <a:solidFill>
            <a:schemeClr val="bg2">
              <a:lumMod val="9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8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8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8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87"/>
        <c:spPr>
          <a:solidFill>
            <a:srgbClr val="00596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88"/>
        <c:spPr>
          <a:solidFill>
            <a:srgbClr val="F04E3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8.6933861544397001E-2"/>
          <c:y val="4.2817419540499217E-2"/>
          <c:w val="0.89751701863390121"/>
          <c:h val="0.80817390231698949"/>
        </c:manualLayout>
      </c:layout>
      <c:barChart>
        <c:barDir val="col"/>
        <c:grouping val="stacked"/>
        <c:varyColors val="0"/>
        <c:ser>
          <c:idx val="0"/>
          <c:order val="0"/>
          <c:tx>
            <c:strRef>
              <c:f>'Across scenarios CAPEX-OPEX'!$B$3:$B$4</c:f>
              <c:strCache>
                <c:ptCount val="1"/>
                <c:pt idx="0">
                  <c:v>Discounted CAPEX</c:v>
                </c:pt>
              </c:strCache>
            </c:strRef>
          </c:tx>
          <c:spPr>
            <a:solidFill>
              <a:srgbClr val="005962"/>
            </a:solidFill>
            <a:ln>
              <a:noFill/>
            </a:ln>
            <a:effectLst/>
          </c:spPr>
          <c:invertIfNegative val="0"/>
          <c:cat>
            <c:multiLvlStrRef>
              <c:f>'Across scenarios CAPEX-OPEX'!$A$5:$A$21</c:f>
              <c:multiLvlStrCache>
                <c:ptCount val="12"/>
                <c:lvl>
                  <c:pt idx="0">
                    <c:v>2022-2030</c:v>
                  </c:pt>
                  <c:pt idx="1">
                    <c:v>2031-2040</c:v>
                  </c:pt>
                  <c:pt idx="2">
                    <c:v>2041-2050</c:v>
                  </c:pt>
                  <c:pt idx="3">
                    <c:v>2022-2030</c:v>
                  </c:pt>
                  <c:pt idx="4">
                    <c:v>2031-2040</c:v>
                  </c:pt>
                  <c:pt idx="5">
                    <c:v>2041-2050</c:v>
                  </c:pt>
                  <c:pt idx="6">
                    <c:v>2022-2030</c:v>
                  </c:pt>
                  <c:pt idx="7">
                    <c:v>2031-2040</c:v>
                  </c:pt>
                  <c:pt idx="8">
                    <c:v>2041-2050</c:v>
                  </c:pt>
                  <c:pt idx="9">
                    <c:v>2022-2030</c:v>
                  </c:pt>
                  <c:pt idx="10">
                    <c:v>2031-2040</c:v>
                  </c:pt>
                  <c:pt idx="11">
                    <c:v>2041-2050</c:v>
                  </c:pt>
                </c:lvl>
                <c:lvl>
                  <c:pt idx="0">
                    <c:v>BAU</c:v>
                  </c:pt>
                  <c:pt idx="3">
                    <c:v>REN-H</c:v>
                  </c:pt>
                  <c:pt idx="6">
                    <c:v>REN-M</c:v>
                  </c:pt>
                  <c:pt idx="9">
                    <c:v>CM</c:v>
                  </c:pt>
                </c:lvl>
              </c:multiLvlStrCache>
            </c:multiLvlStrRef>
          </c:cat>
          <c:val>
            <c:numRef>
              <c:f>'Across scenarios CAPEX-OPEX'!$B$5:$B$21</c:f>
              <c:numCache>
                <c:formatCode>General</c:formatCode>
                <c:ptCount val="12"/>
                <c:pt idx="0">
                  <c:v>4930.9248866294611</c:v>
                </c:pt>
                <c:pt idx="1">
                  <c:v>3908.9647822684783</c:v>
                </c:pt>
                <c:pt idx="2">
                  <c:v>2547.0554563548412</c:v>
                </c:pt>
                <c:pt idx="3">
                  <c:v>6074.5989246744175</c:v>
                </c:pt>
                <c:pt idx="4">
                  <c:v>2677.4230112201021</c:v>
                </c:pt>
                <c:pt idx="5">
                  <c:v>2432.058214776388</c:v>
                </c:pt>
                <c:pt idx="6">
                  <c:v>5890.3779057081592</c:v>
                </c:pt>
                <c:pt idx="7">
                  <c:v>3146.5434326224522</c:v>
                </c:pt>
                <c:pt idx="8">
                  <c:v>1012.7246729623211</c:v>
                </c:pt>
                <c:pt idx="9">
                  <c:v>9648.019676961032</c:v>
                </c:pt>
                <c:pt idx="10">
                  <c:v>890.95567811510114</c:v>
                </c:pt>
                <c:pt idx="11">
                  <c:v>241.61016821863234</c:v>
                </c:pt>
              </c:numCache>
            </c:numRef>
          </c:val>
          <c:extLst>
            <c:ext xmlns:c16="http://schemas.microsoft.com/office/drawing/2014/chart" uri="{C3380CC4-5D6E-409C-BE32-E72D297353CC}">
              <c16:uniqueId val="{00000000-8674-4ECB-A1C8-011F20538548}"/>
            </c:ext>
          </c:extLst>
        </c:ser>
        <c:ser>
          <c:idx val="1"/>
          <c:order val="1"/>
          <c:tx>
            <c:strRef>
              <c:f>'Across scenarios CAPEX-OPEX'!$C$3:$C$4</c:f>
              <c:strCache>
                <c:ptCount val="1"/>
                <c:pt idx="0">
                  <c:v>Discounted OPEX</c:v>
                </c:pt>
              </c:strCache>
            </c:strRef>
          </c:tx>
          <c:spPr>
            <a:solidFill>
              <a:srgbClr val="F04E30"/>
            </a:solidFill>
            <a:ln>
              <a:noFill/>
            </a:ln>
            <a:effectLst/>
          </c:spPr>
          <c:invertIfNegative val="0"/>
          <c:cat>
            <c:multiLvlStrRef>
              <c:f>'Across scenarios CAPEX-OPEX'!$A$5:$A$21</c:f>
              <c:multiLvlStrCache>
                <c:ptCount val="12"/>
                <c:lvl>
                  <c:pt idx="0">
                    <c:v>2022-2030</c:v>
                  </c:pt>
                  <c:pt idx="1">
                    <c:v>2031-2040</c:v>
                  </c:pt>
                  <c:pt idx="2">
                    <c:v>2041-2050</c:v>
                  </c:pt>
                  <c:pt idx="3">
                    <c:v>2022-2030</c:v>
                  </c:pt>
                  <c:pt idx="4">
                    <c:v>2031-2040</c:v>
                  </c:pt>
                  <c:pt idx="5">
                    <c:v>2041-2050</c:v>
                  </c:pt>
                  <c:pt idx="6">
                    <c:v>2022-2030</c:v>
                  </c:pt>
                  <c:pt idx="7">
                    <c:v>2031-2040</c:v>
                  </c:pt>
                  <c:pt idx="8">
                    <c:v>2041-2050</c:v>
                  </c:pt>
                  <c:pt idx="9">
                    <c:v>2022-2030</c:v>
                  </c:pt>
                  <c:pt idx="10">
                    <c:v>2031-2040</c:v>
                  </c:pt>
                  <c:pt idx="11">
                    <c:v>2041-2050</c:v>
                  </c:pt>
                </c:lvl>
                <c:lvl>
                  <c:pt idx="0">
                    <c:v>BAU</c:v>
                  </c:pt>
                  <c:pt idx="3">
                    <c:v>REN-H</c:v>
                  </c:pt>
                  <c:pt idx="6">
                    <c:v>REN-M</c:v>
                  </c:pt>
                  <c:pt idx="9">
                    <c:v>CM</c:v>
                  </c:pt>
                </c:lvl>
              </c:multiLvlStrCache>
            </c:multiLvlStrRef>
          </c:cat>
          <c:val>
            <c:numRef>
              <c:f>'Across scenarios CAPEX-OPEX'!$C$5:$C$21</c:f>
              <c:numCache>
                <c:formatCode>General</c:formatCode>
                <c:ptCount val="12"/>
                <c:pt idx="0">
                  <c:v>95926.390163515855</c:v>
                </c:pt>
                <c:pt idx="1">
                  <c:v>44523.148369846749</c:v>
                </c:pt>
                <c:pt idx="2">
                  <c:v>23392.610005477123</c:v>
                </c:pt>
                <c:pt idx="3">
                  <c:v>91703.476718672217</c:v>
                </c:pt>
                <c:pt idx="4">
                  <c:v>33286.186579400222</c:v>
                </c:pt>
                <c:pt idx="5">
                  <c:v>8327.6718925440418</c:v>
                </c:pt>
                <c:pt idx="6">
                  <c:v>85586.7040091159</c:v>
                </c:pt>
                <c:pt idx="7">
                  <c:v>29608.660529368142</c:v>
                </c:pt>
                <c:pt idx="8">
                  <c:v>10048.710115722393</c:v>
                </c:pt>
                <c:pt idx="9">
                  <c:v>59772.75694550317</c:v>
                </c:pt>
                <c:pt idx="10">
                  <c:v>20490.411608273931</c:v>
                </c:pt>
                <c:pt idx="11">
                  <c:v>7302.9821488867092</c:v>
                </c:pt>
              </c:numCache>
            </c:numRef>
          </c:val>
          <c:extLst>
            <c:ext xmlns:c16="http://schemas.microsoft.com/office/drawing/2014/chart" uri="{C3380CC4-5D6E-409C-BE32-E72D297353CC}">
              <c16:uniqueId val="{00000001-8674-4ECB-A1C8-011F20538548}"/>
            </c:ext>
          </c:extLst>
        </c:ser>
        <c:dLbls>
          <c:showLegendKey val="0"/>
          <c:showVal val="0"/>
          <c:showCatName val="0"/>
          <c:showSerName val="0"/>
          <c:showPercent val="0"/>
          <c:showBubbleSize val="0"/>
        </c:dLbls>
        <c:gapWidth val="150"/>
        <c:overlap val="100"/>
        <c:axId val="2131822208"/>
        <c:axId val="2133729600"/>
      </c:barChart>
      <c:catAx>
        <c:axId val="2131822208"/>
        <c:scaling>
          <c:orientation val="minMax"/>
        </c:scaling>
        <c:delete val="0"/>
        <c:axPos val="b"/>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ysClr val="windowText" lastClr="000000"/>
                </a:solidFill>
                <a:latin typeface="+mn-lt"/>
                <a:ea typeface="+mn-ea"/>
                <a:cs typeface="+mn-cs"/>
              </a:defRPr>
            </a:pPr>
            <a:endParaRPr lang="LID4096"/>
          </a:p>
        </c:txPr>
        <c:crossAx val="2133729600"/>
        <c:crosses val="autoZero"/>
        <c:auto val="1"/>
        <c:lblAlgn val="ctr"/>
        <c:lblOffset val="100"/>
        <c:noMultiLvlLbl val="0"/>
      </c:catAx>
      <c:valAx>
        <c:axId val="2133729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n-GB"/>
                  <a:t>Billion EUR</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LID4096"/>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LID4096"/>
          </a:p>
        </c:txPr>
        <c:crossAx val="2131822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defRPr>
      </a:pPr>
      <a:endParaRPr lang="LID4096"/>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[DLV3 - Final modelling outputs.xlsx]Across scenarios - CAPEX (EE)!PivotTable1</c:name>
    <c:fmtId val="2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62"/>
        <c:spPr>
          <a:solidFill>
            <a:schemeClr val="accent5">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63"/>
        <c:spPr>
          <a:solidFill>
            <a:schemeClr val="accent5">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64"/>
        <c:spPr>
          <a:solidFill>
            <a:schemeClr val="accent5">
              <a:lumMod val="9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6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66"/>
        <c:spPr>
          <a:solidFill>
            <a:srgbClr val="FFF2D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67"/>
        <c:spPr>
          <a:solidFill>
            <a:schemeClr val="accent4">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68"/>
        <c:spPr>
          <a:solidFill>
            <a:schemeClr val="accent4">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69"/>
        <c:spPr>
          <a:solidFill>
            <a:schemeClr val="accent4">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0"/>
        <c:spPr>
          <a:solidFill>
            <a:schemeClr val="accent2">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1"/>
        <c:spPr>
          <a:solidFill>
            <a:schemeClr val="accent6">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2"/>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3"/>
        <c:spPr>
          <a:solidFill>
            <a:schemeClr val="accent6">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4"/>
        <c:spPr>
          <a:solidFill>
            <a:schemeClr val="accent5">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5"/>
        <c:spPr>
          <a:solidFill>
            <a:schemeClr val="accent5">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6"/>
        <c:spPr>
          <a:solidFill>
            <a:schemeClr val="accent5">
              <a:lumMod val="9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8"/>
        <c:spPr>
          <a:solidFill>
            <a:srgbClr val="FFF2D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9"/>
        <c:spPr>
          <a:solidFill>
            <a:schemeClr val="accent4">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80"/>
        <c:spPr>
          <a:solidFill>
            <a:schemeClr val="accent4">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81"/>
        <c:spPr>
          <a:solidFill>
            <a:schemeClr val="accent4">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82"/>
        <c:spPr>
          <a:solidFill>
            <a:schemeClr val="accent2">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83"/>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84"/>
        <c:spPr>
          <a:solidFill>
            <a:schemeClr val="accent6">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85"/>
        <c:spPr>
          <a:solidFill>
            <a:schemeClr val="accent5">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86"/>
        <c:spPr>
          <a:solidFill>
            <a:schemeClr val="accent5">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87"/>
        <c:spPr>
          <a:solidFill>
            <a:schemeClr val="accent5">
              <a:lumMod val="9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8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89"/>
        <c:spPr>
          <a:solidFill>
            <a:srgbClr val="FFF2D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90"/>
        <c:spPr>
          <a:solidFill>
            <a:schemeClr val="accent4">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91"/>
        <c:spPr>
          <a:solidFill>
            <a:schemeClr val="accent4">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92"/>
        <c:spPr>
          <a:solidFill>
            <a:schemeClr val="accent4">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93"/>
        <c:spPr>
          <a:solidFill>
            <a:schemeClr val="accent2">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94"/>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3909918231794843E-2"/>
          <c:y val="4.2817419540499203E-2"/>
          <c:w val="0.91386339708594988"/>
          <c:h val="0.86748396349669443"/>
        </c:manualLayout>
      </c:layout>
      <c:barChart>
        <c:barDir val="col"/>
        <c:grouping val="stacked"/>
        <c:varyColors val="0"/>
        <c:ser>
          <c:idx val="0"/>
          <c:order val="0"/>
          <c:tx>
            <c:strRef>
              <c:f>'Across scenarios - CAPEX (EE)'!$B$6:$B$7</c:f>
              <c:strCache>
                <c:ptCount val="1"/>
                <c:pt idx="0">
                  <c:v>Põllumajandusjäätmete kääritamine segamiseks</c:v>
                </c:pt>
              </c:strCache>
            </c:strRef>
          </c:tx>
          <c:spPr>
            <a:solidFill>
              <a:schemeClr val="accent6">
                <a:lumMod val="50000"/>
              </a:schemeClr>
            </a:solidFill>
            <a:ln>
              <a:noFill/>
            </a:ln>
            <a:effectLst/>
          </c:spPr>
          <c:invertIfNegative val="0"/>
          <c:cat>
            <c:multiLvlStrRef>
              <c:f>'Across scenarios - CAPEX (EE)'!$A$8:$A$24</c:f>
              <c:multiLvlStrCache>
                <c:ptCount val="12"/>
                <c:lvl>
                  <c:pt idx="0">
                    <c:v>2022-2030</c:v>
                  </c:pt>
                  <c:pt idx="1">
                    <c:v>2031-2040</c:v>
                  </c:pt>
                  <c:pt idx="2">
                    <c:v>2041-2050</c:v>
                  </c:pt>
                  <c:pt idx="3">
                    <c:v>2022-2030</c:v>
                  </c:pt>
                  <c:pt idx="4">
                    <c:v>2031-2040</c:v>
                  </c:pt>
                  <c:pt idx="5">
                    <c:v>2041-2050</c:v>
                  </c:pt>
                  <c:pt idx="6">
                    <c:v>2022-2030</c:v>
                  </c:pt>
                  <c:pt idx="7">
                    <c:v>2031-2040</c:v>
                  </c:pt>
                  <c:pt idx="8">
                    <c:v>2041-2050</c:v>
                  </c:pt>
                  <c:pt idx="9">
                    <c:v>2022-2030</c:v>
                  </c:pt>
                  <c:pt idx="10">
                    <c:v>2031-2040</c:v>
                  </c:pt>
                  <c:pt idx="11">
                    <c:v>2041-2050</c:v>
                  </c:pt>
                </c:lvl>
                <c:lvl>
                  <c:pt idx="0">
                    <c:v>BAU</c:v>
                  </c:pt>
                  <c:pt idx="3">
                    <c:v>REN-H</c:v>
                  </c:pt>
                  <c:pt idx="6">
                    <c:v>REN-M</c:v>
                  </c:pt>
                  <c:pt idx="9">
                    <c:v>CM</c:v>
                  </c:pt>
                </c:lvl>
              </c:multiLvlStrCache>
            </c:multiLvlStrRef>
          </c:cat>
          <c:val>
            <c:numRef>
              <c:f>'Across scenarios - CAPEX (EE)'!$B$8:$B$24</c:f>
              <c:numCache>
                <c:formatCode>0.0</c:formatCode>
                <c:ptCount val="12"/>
                <c:pt idx="0">
                  <c:v>258.08472631721412</c:v>
                </c:pt>
                <c:pt idx="1">
                  <c:v>132.23148695938914</c:v>
                </c:pt>
                <c:pt idx="2">
                  <c:v>74.4283321720808</c:v>
                </c:pt>
                <c:pt idx="3">
                  <c:v>259.91254429207572</c:v>
                </c:pt>
                <c:pt idx="4">
                  <c:v>110.19425766210652</c:v>
                </c:pt>
                <c:pt idx="6">
                  <c:v>450.91899231811357</c:v>
                </c:pt>
                <c:pt idx="7">
                  <c:v>244.97759842611137</c:v>
                </c:pt>
                <c:pt idx="8">
                  <c:v>188.1463602406447</c:v>
                </c:pt>
                <c:pt idx="9">
                  <c:v>1674.2513167270797</c:v>
                </c:pt>
              </c:numCache>
            </c:numRef>
          </c:val>
          <c:extLst>
            <c:ext xmlns:c16="http://schemas.microsoft.com/office/drawing/2014/chart" uri="{C3380CC4-5D6E-409C-BE32-E72D297353CC}">
              <c16:uniqueId val="{00000000-E615-4C11-BF47-6F47FDB39A41}"/>
            </c:ext>
          </c:extLst>
        </c:ser>
        <c:ser>
          <c:idx val="1"/>
          <c:order val="1"/>
          <c:tx>
            <c:strRef>
              <c:f>'Across scenarios - CAPEX (EE)'!$C$6:$C$7</c:f>
              <c:strCache>
                <c:ptCount val="1"/>
                <c:pt idx="0">
                  <c:v>Põllumajandusjäätmete lagundamine puhta biometaani saamiseks</c:v>
                </c:pt>
              </c:strCache>
            </c:strRef>
          </c:tx>
          <c:spPr>
            <a:solidFill>
              <a:schemeClr val="accent5">
                <a:lumMod val="50000"/>
              </a:schemeClr>
            </a:solidFill>
            <a:ln>
              <a:noFill/>
            </a:ln>
            <a:effectLst/>
          </c:spPr>
          <c:invertIfNegative val="0"/>
          <c:cat>
            <c:multiLvlStrRef>
              <c:f>'Across scenarios - CAPEX (EE)'!$A$8:$A$24</c:f>
              <c:multiLvlStrCache>
                <c:ptCount val="12"/>
                <c:lvl>
                  <c:pt idx="0">
                    <c:v>2022-2030</c:v>
                  </c:pt>
                  <c:pt idx="1">
                    <c:v>2031-2040</c:v>
                  </c:pt>
                  <c:pt idx="2">
                    <c:v>2041-2050</c:v>
                  </c:pt>
                  <c:pt idx="3">
                    <c:v>2022-2030</c:v>
                  </c:pt>
                  <c:pt idx="4">
                    <c:v>2031-2040</c:v>
                  </c:pt>
                  <c:pt idx="5">
                    <c:v>2041-2050</c:v>
                  </c:pt>
                  <c:pt idx="6">
                    <c:v>2022-2030</c:v>
                  </c:pt>
                  <c:pt idx="7">
                    <c:v>2031-2040</c:v>
                  </c:pt>
                  <c:pt idx="8">
                    <c:v>2041-2050</c:v>
                  </c:pt>
                  <c:pt idx="9">
                    <c:v>2022-2030</c:v>
                  </c:pt>
                  <c:pt idx="10">
                    <c:v>2031-2040</c:v>
                  </c:pt>
                  <c:pt idx="11">
                    <c:v>2041-2050</c:v>
                  </c:pt>
                </c:lvl>
                <c:lvl>
                  <c:pt idx="0">
                    <c:v>BAU</c:v>
                  </c:pt>
                  <c:pt idx="3">
                    <c:v>REN-H</c:v>
                  </c:pt>
                  <c:pt idx="6">
                    <c:v>REN-M</c:v>
                  </c:pt>
                  <c:pt idx="9">
                    <c:v>CM</c:v>
                  </c:pt>
                </c:lvl>
              </c:multiLvlStrCache>
            </c:multiLvlStrRef>
          </c:cat>
          <c:val>
            <c:numRef>
              <c:f>'Across scenarios - CAPEX (EE)'!$C$8:$C$24</c:f>
              <c:numCache>
                <c:formatCode>0.0</c:formatCode>
                <c:ptCount val="12"/>
                <c:pt idx="0">
                  <c:v>52.493000664035002</c:v>
                </c:pt>
                <c:pt idx="3">
                  <c:v>58.897907881342903</c:v>
                </c:pt>
                <c:pt idx="5">
                  <c:v>291.17634073187708</c:v>
                </c:pt>
                <c:pt idx="6">
                  <c:v>59.422905867483102</c:v>
                </c:pt>
                <c:pt idx="9">
                  <c:v>53.3876879590524</c:v>
                </c:pt>
              </c:numCache>
            </c:numRef>
          </c:val>
          <c:extLst>
            <c:ext xmlns:c16="http://schemas.microsoft.com/office/drawing/2014/chart" uri="{C3380CC4-5D6E-409C-BE32-E72D297353CC}">
              <c16:uniqueId val="{00000001-E615-4C11-BF47-6F47FDB39A41}"/>
            </c:ext>
          </c:extLst>
        </c:ser>
        <c:ser>
          <c:idx val="2"/>
          <c:order val="2"/>
          <c:tx>
            <c:strRef>
              <c:f>'Across scenarios - CAPEX (EE)'!$D$6:$D$7</c:f>
              <c:strCache>
                <c:ptCount val="1"/>
                <c:pt idx="0">
                  <c:v>Biojäätmed segamiseks</c:v>
                </c:pt>
              </c:strCache>
            </c:strRef>
          </c:tx>
          <c:spPr>
            <a:solidFill>
              <a:schemeClr val="accent5">
                <a:lumMod val="75000"/>
              </a:schemeClr>
            </a:solidFill>
            <a:ln>
              <a:noFill/>
            </a:ln>
            <a:effectLst/>
          </c:spPr>
          <c:invertIfNegative val="0"/>
          <c:cat>
            <c:multiLvlStrRef>
              <c:f>'Across scenarios - CAPEX (EE)'!$A$8:$A$24</c:f>
              <c:multiLvlStrCache>
                <c:ptCount val="12"/>
                <c:lvl>
                  <c:pt idx="0">
                    <c:v>2022-2030</c:v>
                  </c:pt>
                  <c:pt idx="1">
                    <c:v>2031-2040</c:v>
                  </c:pt>
                  <c:pt idx="2">
                    <c:v>2041-2050</c:v>
                  </c:pt>
                  <c:pt idx="3">
                    <c:v>2022-2030</c:v>
                  </c:pt>
                  <c:pt idx="4">
                    <c:v>2031-2040</c:v>
                  </c:pt>
                  <c:pt idx="5">
                    <c:v>2041-2050</c:v>
                  </c:pt>
                  <c:pt idx="6">
                    <c:v>2022-2030</c:v>
                  </c:pt>
                  <c:pt idx="7">
                    <c:v>2031-2040</c:v>
                  </c:pt>
                  <c:pt idx="8">
                    <c:v>2041-2050</c:v>
                  </c:pt>
                  <c:pt idx="9">
                    <c:v>2022-2030</c:v>
                  </c:pt>
                  <c:pt idx="10">
                    <c:v>2031-2040</c:v>
                  </c:pt>
                  <c:pt idx="11">
                    <c:v>2041-2050</c:v>
                  </c:pt>
                </c:lvl>
                <c:lvl>
                  <c:pt idx="0">
                    <c:v>BAU</c:v>
                  </c:pt>
                  <c:pt idx="3">
                    <c:v>REN-H</c:v>
                  </c:pt>
                  <c:pt idx="6">
                    <c:v>REN-M</c:v>
                  </c:pt>
                  <c:pt idx="9">
                    <c:v>CM</c:v>
                  </c:pt>
                </c:lvl>
              </c:multiLvlStrCache>
            </c:multiLvlStrRef>
          </c:cat>
          <c:val>
            <c:numRef>
              <c:f>'Across scenarios - CAPEX (EE)'!$D$8:$D$24</c:f>
              <c:numCache>
                <c:formatCode>0.0</c:formatCode>
                <c:ptCount val="12"/>
                <c:pt idx="0">
                  <c:v>270.90158523660415</c:v>
                </c:pt>
                <c:pt idx="1">
                  <c:v>121.04440829787035</c:v>
                </c:pt>
                <c:pt idx="2">
                  <c:v>67.963554675406129</c:v>
                </c:pt>
                <c:pt idx="3">
                  <c:v>272.9578804583233</c:v>
                </c:pt>
                <c:pt idx="4">
                  <c:v>97.480533401606493</c:v>
                </c:pt>
                <c:pt idx="6">
                  <c:v>706.51932643452096</c:v>
                </c:pt>
                <c:pt idx="7">
                  <c:v>188.16860121797762</c:v>
                </c:pt>
                <c:pt idx="8">
                  <c:v>185.84296817189605</c:v>
                </c:pt>
                <c:pt idx="9">
                  <c:v>1797.0160401012283</c:v>
                </c:pt>
              </c:numCache>
            </c:numRef>
          </c:val>
          <c:extLst>
            <c:ext xmlns:c16="http://schemas.microsoft.com/office/drawing/2014/chart" uri="{C3380CC4-5D6E-409C-BE32-E72D297353CC}">
              <c16:uniqueId val="{00000002-E615-4C11-BF47-6F47FDB39A41}"/>
            </c:ext>
          </c:extLst>
        </c:ser>
        <c:ser>
          <c:idx val="3"/>
          <c:order val="3"/>
          <c:tx>
            <c:strRef>
              <c:f>'Across scenarios - CAPEX (EE)'!$E$6:$E$7</c:f>
              <c:strCache>
                <c:ptCount val="1"/>
                <c:pt idx="0">
                  <c:v>Biojäätmed puhta biometaani tootmiseks</c:v>
                </c:pt>
              </c:strCache>
            </c:strRef>
          </c:tx>
          <c:spPr>
            <a:solidFill>
              <a:schemeClr val="accent5">
                <a:lumMod val="90000"/>
              </a:schemeClr>
            </a:solidFill>
            <a:ln>
              <a:noFill/>
            </a:ln>
            <a:effectLst/>
          </c:spPr>
          <c:invertIfNegative val="0"/>
          <c:cat>
            <c:multiLvlStrRef>
              <c:f>'Across scenarios - CAPEX (EE)'!$A$8:$A$24</c:f>
              <c:multiLvlStrCache>
                <c:ptCount val="12"/>
                <c:lvl>
                  <c:pt idx="0">
                    <c:v>2022-2030</c:v>
                  </c:pt>
                  <c:pt idx="1">
                    <c:v>2031-2040</c:v>
                  </c:pt>
                  <c:pt idx="2">
                    <c:v>2041-2050</c:v>
                  </c:pt>
                  <c:pt idx="3">
                    <c:v>2022-2030</c:v>
                  </c:pt>
                  <c:pt idx="4">
                    <c:v>2031-2040</c:v>
                  </c:pt>
                  <c:pt idx="5">
                    <c:v>2041-2050</c:v>
                  </c:pt>
                  <c:pt idx="6">
                    <c:v>2022-2030</c:v>
                  </c:pt>
                  <c:pt idx="7">
                    <c:v>2031-2040</c:v>
                  </c:pt>
                  <c:pt idx="8">
                    <c:v>2041-2050</c:v>
                  </c:pt>
                  <c:pt idx="9">
                    <c:v>2022-2030</c:v>
                  </c:pt>
                  <c:pt idx="10">
                    <c:v>2031-2040</c:v>
                  </c:pt>
                  <c:pt idx="11">
                    <c:v>2041-2050</c:v>
                  </c:pt>
                </c:lvl>
                <c:lvl>
                  <c:pt idx="0">
                    <c:v>BAU</c:v>
                  </c:pt>
                  <c:pt idx="3">
                    <c:v>REN-H</c:v>
                  </c:pt>
                  <c:pt idx="6">
                    <c:v>REN-M</c:v>
                  </c:pt>
                  <c:pt idx="9">
                    <c:v>CM</c:v>
                  </c:pt>
                </c:lvl>
              </c:multiLvlStrCache>
            </c:multiLvlStrRef>
          </c:cat>
          <c:val>
            <c:numRef>
              <c:f>'Across scenarios - CAPEX (EE)'!$E$8:$E$24</c:f>
              <c:numCache>
                <c:formatCode>0.0</c:formatCode>
                <c:ptCount val="12"/>
                <c:pt idx="0">
                  <c:v>60.568966148905503</c:v>
                </c:pt>
                <c:pt idx="3">
                  <c:v>54.164058931597495</c:v>
                </c:pt>
                <c:pt idx="5">
                  <c:v>257.62565678509304</c:v>
                </c:pt>
                <c:pt idx="6">
                  <c:v>53.639060945457402</c:v>
                </c:pt>
                <c:pt idx="9">
                  <c:v>59.674278853887998</c:v>
                </c:pt>
              </c:numCache>
            </c:numRef>
          </c:val>
          <c:extLst>
            <c:ext xmlns:c16="http://schemas.microsoft.com/office/drawing/2014/chart" uri="{C3380CC4-5D6E-409C-BE32-E72D297353CC}">
              <c16:uniqueId val="{00000003-E615-4C11-BF47-6F47FDB39A41}"/>
            </c:ext>
          </c:extLst>
        </c:ser>
        <c:ser>
          <c:idx val="4"/>
          <c:order val="4"/>
          <c:tx>
            <c:strRef>
              <c:f>'Across scenarios - CAPEX (EE)'!$F$6:$F$7</c:f>
              <c:strCache>
                <c:ptCount val="1"/>
                <c:pt idx="0">
                  <c:v>Reovee kääritamine segamiseks</c:v>
                </c:pt>
              </c:strCache>
            </c:strRef>
          </c:tx>
          <c:spPr>
            <a:solidFill>
              <a:schemeClr val="accent5"/>
            </a:solidFill>
            <a:ln>
              <a:noFill/>
            </a:ln>
            <a:effectLst/>
          </c:spPr>
          <c:invertIfNegative val="0"/>
          <c:cat>
            <c:multiLvlStrRef>
              <c:f>'Across scenarios - CAPEX (EE)'!$A$8:$A$24</c:f>
              <c:multiLvlStrCache>
                <c:ptCount val="12"/>
                <c:lvl>
                  <c:pt idx="0">
                    <c:v>2022-2030</c:v>
                  </c:pt>
                  <c:pt idx="1">
                    <c:v>2031-2040</c:v>
                  </c:pt>
                  <c:pt idx="2">
                    <c:v>2041-2050</c:v>
                  </c:pt>
                  <c:pt idx="3">
                    <c:v>2022-2030</c:v>
                  </c:pt>
                  <c:pt idx="4">
                    <c:v>2031-2040</c:v>
                  </c:pt>
                  <c:pt idx="5">
                    <c:v>2041-2050</c:v>
                  </c:pt>
                  <c:pt idx="6">
                    <c:v>2022-2030</c:v>
                  </c:pt>
                  <c:pt idx="7">
                    <c:v>2031-2040</c:v>
                  </c:pt>
                  <c:pt idx="8">
                    <c:v>2041-2050</c:v>
                  </c:pt>
                  <c:pt idx="9">
                    <c:v>2022-2030</c:v>
                  </c:pt>
                  <c:pt idx="10">
                    <c:v>2031-2040</c:v>
                  </c:pt>
                  <c:pt idx="11">
                    <c:v>2041-2050</c:v>
                  </c:pt>
                </c:lvl>
                <c:lvl>
                  <c:pt idx="0">
                    <c:v>BAU</c:v>
                  </c:pt>
                  <c:pt idx="3">
                    <c:v>REN-H</c:v>
                  </c:pt>
                  <c:pt idx="6">
                    <c:v>REN-M</c:v>
                  </c:pt>
                  <c:pt idx="9">
                    <c:v>CM</c:v>
                  </c:pt>
                </c:lvl>
              </c:multiLvlStrCache>
            </c:multiLvlStrRef>
          </c:cat>
          <c:val>
            <c:numRef>
              <c:f>'Across scenarios - CAPEX (EE)'!$F$8:$F$24</c:f>
              <c:numCache>
                <c:formatCode>0.0</c:formatCode>
                <c:ptCount val="12"/>
                <c:pt idx="0">
                  <c:v>86.344485915489599</c:v>
                </c:pt>
                <c:pt idx="1">
                  <c:v>39.084659457986461</c:v>
                </c:pt>
                <c:pt idx="2">
                  <c:v>21.58431104062528</c:v>
                </c:pt>
                <c:pt idx="3">
                  <c:v>87.111545645818524</c:v>
                </c:pt>
                <c:pt idx="4">
                  <c:v>29.942876500916547</c:v>
                </c:pt>
                <c:pt idx="6">
                  <c:v>129.47847201122946</c:v>
                </c:pt>
                <c:pt idx="7">
                  <c:v>57.465171967684171</c:v>
                </c:pt>
                <c:pt idx="8">
                  <c:v>54.254791960778398</c:v>
                </c:pt>
                <c:pt idx="9">
                  <c:v>471.63533597291411</c:v>
                </c:pt>
              </c:numCache>
            </c:numRef>
          </c:val>
          <c:extLst>
            <c:ext xmlns:c16="http://schemas.microsoft.com/office/drawing/2014/chart" uri="{C3380CC4-5D6E-409C-BE32-E72D297353CC}">
              <c16:uniqueId val="{00000004-E615-4C11-BF47-6F47FDB39A41}"/>
            </c:ext>
          </c:extLst>
        </c:ser>
        <c:ser>
          <c:idx val="5"/>
          <c:order val="5"/>
          <c:tx>
            <c:strRef>
              <c:f>'Across scenarios - CAPEX (EE)'!$G$6:$G$7</c:f>
              <c:strCache>
                <c:ptCount val="1"/>
                <c:pt idx="0">
                  <c:v>Reovee kääritamine puhta biometaani saamiseks</c:v>
                </c:pt>
              </c:strCache>
            </c:strRef>
          </c:tx>
          <c:spPr>
            <a:solidFill>
              <a:srgbClr val="FFF2D5"/>
            </a:solidFill>
            <a:ln>
              <a:noFill/>
            </a:ln>
            <a:effectLst/>
          </c:spPr>
          <c:invertIfNegative val="0"/>
          <c:cat>
            <c:multiLvlStrRef>
              <c:f>'Across scenarios - CAPEX (EE)'!$A$8:$A$24</c:f>
              <c:multiLvlStrCache>
                <c:ptCount val="12"/>
                <c:lvl>
                  <c:pt idx="0">
                    <c:v>2022-2030</c:v>
                  </c:pt>
                  <c:pt idx="1">
                    <c:v>2031-2040</c:v>
                  </c:pt>
                  <c:pt idx="2">
                    <c:v>2041-2050</c:v>
                  </c:pt>
                  <c:pt idx="3">
                    <c:v>2022-2030</c:v>
                  </c:pt>
                  <c:pt idx="4">
                    <c:v>2031-2040</c:v>
                  </c:pt>
                  <c:pt idx="5">
                    <c:v>2041-2050</c:v>
                  </c:pt>
                  <c:pt idx="6">
                    <c:v>2022-2030</c:v>
                  </c:pt>
                  <c:pt idx="7">
                    <c:v>2031-2040</c:v>
                  </c:pt>
                  <c:pt idx="8">
                    <c:v>2041-2050</c:v>
                  </c:pt>
                  <c:pt idx="9">
                    <c:v>2022-2030</c:v>
                  </c:pt>
                  <c:pt idx="10">
                    <c:v>2031-2040</c:v>
                  </c:pt>
                  <c:pt idx="11">
                    <c:v>2041-2050</c:v>
                  </c:pt>
                </c:lvl>
                <c:lvl>
                  <c:pt idx="0">
                    <c:v>BAU</c:v>
                  </c:pt>
                  <c:pt idx="3">
                    <c:v>REN-H</c:v>
                  </c:pt>
                  <c:pt idx="6">
                    <c:v>REN-M</c:v>
                  </c:pt>
                  <c:pt idx="9">
                    <c:v>CM</c:v>
                  </c:pt>
                </c:lvl>
              </c:multiLvlStrCache>
            </c:multiLvlStrRef>
          </c:cat>
          <c:val>
            <c:numRef>
              <c:f>'Across scenarios - CAPEX (EE)'!$G$8:$G$24</c:f>
              <c:numCache>
                <c:formatCode>0.0</c:formatCode>
                <c:ptCount val="12"/>
                <c:pt idx="0">
                  <c:v>5.5929690517392094</c:v>
                </c:pt>
                <c:pt idx="3">
                  <c:v>5.5929690517392103</c:v>
                </c:pt>
                <c:pt idx="5">
                  <c:v>43.056007399564102</c:v>
                </c:pt>
                <c:pt idx="6">
                  <c:v>5.5929690517391997</c:v>
                </c:pt>
                <c:pt idx="9">
                  <c:v>5.5929690517391997</c:v>
                </c:pt>
              </c:numCache>
            </c:numRef>
          </c:val>
          <c:extLst>
            <c:ext xmlns:c16="http://schemas.microsoft.com/office/drawing/2014/chart" uri="{C3380CC4-5D6E-409C-BE32-E72D297353CC}">
              <c16:uniqueId val="{00000005-E615-4C11-BF47-6F47FDB39A41}"/>
            </c:ext>
          </c:extLst>
        </c:ser>
        <c:ser>
          <c:idx val="6"/>
          <c:order val="6"/>
          <c:tx>
            <c:strRef>
              <c:f>'Across scenarios - CAPEX (EE)'!$H$6:$H$7</c:f>
              <c:strCache>
                <c:ptCount val="1"/>
                <c:pt idx="0">
                  <c:v>Elektrolüüs segamiseks</c:v>
                </c:pt>
              </c:strCache>
            </c:strRef>
          </c:tx>
          <c:spPr>
            <a:solidFill>
              <a:schemeClr val="accent4">
                <a:lumMod val="75000"/>
              </a:schemeClr>
            </a:solidFill>
            <a:ln>
              <a:noFill/>
            </a:ln>
            <a:effectLst/>
          </c:spPr>
          <c:invertIfNegative val="0"/>
          <c:cat>
            <c:multiLvlStrRef>
              <c:f>'Across scenarios - CAPEX (EE)'!$A$8:$A$24</c:f>
              <c:multiLvlStrCache>
                <c:ptCount val="12"/>
                <c:lvl>
                  <c:pt idx="0">
                    <c:v>2022-2030</c:v>
                  </c:pt>
                  <c:pt idx="1">
                    <c:v>2031-2040</c:v>
                  </c:pt>
                  <c:pt idx="2">
                    <c:v>2041-2050</c:v>
                  </c:pt>
                  <c:pt idx="3">
                    <c:v>2022-2030</c:v>
                  </c:pt>
                  <c:pt idx="4">
                    <c:v>2031-2040</c:v>
                  </c:pt>
                  <c:pt idx="5">
                    <c:v>2041-2050</c:v>
                  </c:pt>
                  <c:pt idx="6">
                    <c:v>2022-2030</c:v>
                  </c:pt>
                  <c:pt idx="7">
                    <c:v>2031-2040</c:v>
                  </c:pt>
                  <c:pt idx="8">
                    <c:v>2041-2050</c:v>
                  </c:pt>
                  <c:pt idx="9">
                    <c:v>2022-2030</c:v>
                  </c:pt>
                  <c:pt idx="10">
                    <c:v>2031-2040</c:v>
                  </c:pt>
                  <c:pt idx="11">
                    <c:v>2041-2050</c:v>
                  </c:pt>
                </c:lvl>
                <c:lvl>
                  <c:pt idx="0">
                    <c:v>BAU</c:v>
                  </c:pt>
                  <c:pt idx="3">
                    <c:v>REN-H</c:v>
                  </c:pt>
                  <c:pt idx="6">
                    <c:v>REN-M</c:v>
                  </c:pt>
                  <c:pt idx="9">
                    <c:v>CM</c:v>
                  </c:pt>
                </c:lvl>
              </c:multiLvlStrCache>
            </c:multiLvlStrRef>
          </c:cat>
          <c:val>
            <c:numRef>
              <c:f>'Across scenarios - CAPEX (EE)'!$H$8:$H$24</c:f>
              <c:numCache>
                <c:formatCode>0.0</c:formatCode>
                <c:ptCount val="12"/>
                <c:pt idx="0">
                  <c:v>118.16992033323751</c:v>
                </c:pt>
                <c:pt idx="3">
                  <c:v>192.3651505613181</c:v>
                </c:pt>
                <c:pt idx="4">
                  <c:v>0.51256643857911699</c:v>
                </c:pt>
                <c:pt idx="5">
                  <c:v>1840.2002098598509</c:v>
                </c:pt>
                <c:pt idx="6">
                  <c:v>221.69835019203148</c:v>
                </c:pt>
                <c:pt idx="9">
                  <c:v>1014.1375324075744</c:v>
                </c:pt>
              </c:numCache>
            </c:numRef>
          </c:val>
          <c:extLst>
            <c:ext xmlns:c16="http://schemas.microsoft.com/office/drawing/2014/chart" uri="{C3380CC4-5D6E-409C-BE32-E72D297353CC}">
              <c16:uniqueId val="{00000006-E615-4C11-BF47-6F47FDB39A41}"/>
            </c:ext>
          </c:extLst>
        </c:ser>
        <c:ser>
          <c:idx val="7"/>
          <c:order val="7"/>
          <c:tx>
            <c:strRef>
              <c:f>'Across scenarios - CAPEX (EE)'!$I$6:$I$7</c:f>
              <c:strCache>
                <c:ptCount val="1"/>
                <c:pt idx="0">
                  <c:v>Elektrolüüs puhta vesiniku tootmiseks</c:v>
                </c:pt>
              </c:strCache>
            </c:strRef>
          </c:tx>
          <c:spPr>
            <a:solidFill>
              <a:schemeClr val="accent4">
                <a:lumMod val="60000"/>
                <a:lumOff val="40000"/>
              </a:schemeClr>
            </a:solidFill>
            <a:ln>
              <a:noFill/>
            </a:ln>
            <a:effectLst/>
          </c:spPr>
          <c:invertIfNegative val="0"/>
          <c:cat>
            <c:multiLvlStrRef>
              <c:f>'Across scenarios - CAPEX (EE)'!$A$8:$A$24</c:f>
              <c:multiLvlStrCache>
                <c:ptCount val="12"/>
                <c:lvl>
                  <c:pt idx="0">
                    <c:v>2022-2030</c:v>
                  </c:pt>
                  <c:pt idx="1">
                    <c:v>2031-2040</c:v>
                  </c:pt>
                  <c:pt idx="2">
                    <c:v>2041-2050</c:v>
                  </c:pt>
                  <c:pt idx="3">
                    <c:v>2022-2030</c:v>
                  </c:pt>
                  <c:pt idx="4">
                    <c:v>2031-2040</c:v>
                  </c:pt>
                  <c:pt idx="5">
                    <c:v>2041-2050</c:v>
                  </c:pt>
                  <c:pt idx="6">
                    <c:v>2022-2030</c:v>
                  </c:pt>
                  <c:pt idx="7">
                    <c:v>2031-2040</c:v>
                  </c:pt>
                  <c:pt idx="8">
                    <c:v>2041-2050</c:v>
                  </c:pt>
                  <c:pt idx="9">
                    <c:v>2022-2030</c:v>
                  </c:pt>
                  <c:pt idx="10">
                    <c:v>2031-2040</c:v>
                  </c:pt>
                  <c:pt idx="11">
                    <c:v>2041-2050</c:v>
                  </c:pt>
                </c:lvl>
                <c:lvl>
                  <c:pt idx="0">
                    <c:v>BAU</c:v>
                  </c:pt>
                  <c:pt idx="3">
                    <c:v>REN-H</c:v>
                  </c:pt>
                  <c:pt idx="6">
                    <c:v>REN-M</c:v>
                  </c:pt>
                  <c:pt idx="9">
                    <c:v>CM</c:v>
                  </c:pt>
                </c:lvl>
              </c:multiLvlStrCache>
            </c:multiLvlStrRef>
          </c:cat>
          <c:val>
            <c:numRef>
              <c:f>'Across scenarios - CAPEX (EE)'!$I$8:$I$24</c:f>
              <c:numCache>
                <c:formatCode>0.0</c:formatCode>
                <c:ptCount val="12"/>
                <c:pt idx="0">
                  <c:v>2345.8929706292943</c:v>
                </c:pt>
                <c:pt idx="1">
                  <c:v>658.57356902667289</c:v>
                </c:pt>
                <c:pt idx="2">
                  <c:v>356.66643471665799</c:v>
                </c:pt>
                <c:pt idx="3">
                  <c:v>3525.2547156311748</c:v>
                </c:pt>
                <c:pt idx="4">
                  <c:v>855.74712159364253</c:v>
                </c:pt>
                <c:pt idx="6">
                  <c:v>2345.8929706292938</c:v>
                </c:pt>
                <c:pt idx="7">
                  <c:v>658.573569026673</c:v>
                </c:pt>
                <c:pt idx="8">
                  <c:v>224.70391389292723</c:v>
                </c:pt>
                <c:pt idx="9">
                  <c:v>3154.7850257429782</c:v>
                </c:pt>
                <c:pt idx="10">
                  <c:v>890.95567811510091</c:v>
                </c:pt>
                <c:pt idx="11">
                  <c:v>241.61016821863237</c:v>
                </c:pt>
              </c:numCache>
            </c:numRef>
          </c:val>
          <c:extLst>
            <c:ext xmlns:c16="http://schemas.microsoft.com/office/drawing/2014/chart" uri="{C3380CC4-5D6E-409C-BE32-E72D297353CC}">
              <c16:uniqueId val="{00000007-E615-4C11-BF47-6F47FDB39A41}"/>
            </c:ext>
          </c:extLst>
        </c:ser>
        <c:ser>
          <c:idx val="8"/>
          <c:order val="8"/>
          <c:tx>
            <c:strRef>
              <c:f>'Across scenarios - CAPEX (EE)'!$J$6:$J$7</c:f>
              <c:strCache>
                <c:ptCount val="1"/>
                <c:pt idx="0">
                  <c:v>Vesiniku ladustamine</c:v>
                </c:pt>
              </c:strCache>
            </c:strRef>
          </c:tx>
          <c:spPr>
            <a:solidFill>
              <a:schemeClr val="accent4">
                <a:lumMod val="40000"/>
                <a:lumOff val="60000"/>
              </a:schemeClr>
            </a:solidFill>
            <a:ln>
              <a:noFill/>
            </a:ln>
            <a:effectLst/>
          </c:spPr>
          <c:invertIfNegative val="0"/>
          <c:cat>
            <c:multiLvlStrRef>
              <c:f>'Across scenarios - CAPEX (EE)'!$A$8:$A$24</c:f>
              <c:multiLvlStrCache>
                <c:ptCount val="12"/>
                <c:lvl>
                  <c:pt idx="0">
                    <c:v>2022-2030</c:v>
                  </c:pt>
                  <c:pt idx="1">
                    <c:v>2031-2040</c:v>
                  </c:pt>
                  <c:pt idx="2">
                    <c:v>2041-2050</c:v>
                  </c:pt>
                  <c:pt idx="3">
                    <c:v>2022-2030</c:v>
                  </c:pt>
                  <c:pt idx="4">
                    <c:v>2031-2040</c:v>
                  </c:pt>
                  <c:pt idx="5">
                    <c:v>2041-2050</c:v>
                  </c:pt>
                  <c:pt idx="6">
                    <c:v>2022-2030</c:v>
                  </c:pt>
                  <c:pt idx="7">
                    <c:v>2031-2040</c:v>
                  </c:pt>
                  <c:pt idx="8">
                    <c:v>2041-2050</c:v>
                  </c:pt>
                  <c:pt idx="9">
                    <c:v>2022-2030</c:v>
                  </c:pt>
                  <c:pt idx="10">
                    <c:v>2031-2040</c:v>
                  </c:pt>
                  <c:pt idx="11">
                    <c:v>2041-2050</c:v>
                  </c:pt>
                </c:lvl>
                <c:lvl>
                  <c:pt idx="0">
                    <c:v>BAU</c:v>
                  </c:pt>
                  <c:pt idx="3">
                    <c:v>REN-H</c:v>
                  </c:pt>
                  <c:pt idx="6">
                    <c:v>REN-M</c:v>
                  </c:pt>
                  <c:pt idx="9">
                    <c:v>CM</c:v>
                  </c:pt>
                </c:lvl>
              </c:multiLvlStrCache>
            </c:multiLvlStrRef>
          </c:cat>
          <c:val>
            <c:numRef>
              <c:f>'Across scenarios - CAPEX (EE)'!$J$8:$J$24</c:f>
              <c:numCache>
                <c:formatCode>0.0</c:formatCode>
                <c:ptCount val="12"/>
                <c:pt idx="0">
                  <c:v>57.999231182824417</c:v>
                </c:pt>
                <c:pt idx="3">
                  <c:v>113.54636517622102</c:v>
                </c:pt>
                <c:pt idx="6">
                  <c:v>57.999231182824481</c:v>
                </c:pt>
                <c:pt idx="9">
                  <c:v>90.525881199968708</c:v>
                </c:pt>
              </c:numCache>
            </c:numRef>
          </c:val>
          <c:extLst>
            <c:ext xmlns:c16="http://schemas.microsoft.com/office/drawing/2014/chart" uri="{C3380CC4-5D6E-409C-BE32-E72D297353CC}">
              <c16:uniqueId val="{00000008-E615-4C11-BF47-6F47FDB39A41}"/>
            </c:ext>
          </c:extLst>
        </c:ser>
        <c:ser>
          <c:idx val="9"/>
          <c:order val="9"/>
          <c:tx>
            <c:strRef>
              <c:f>'Across scenarios - CAPEX (EE)'!$K$6:$K$7</c:f>
              <c:strCache>
                <c:ptCount val="1"/>
                <c:pt idx="0">
                  <c:v>SNG segamiseks</c:v>
                </c:pt>
              </c:strCache>
            </c:strRef>
          </c:tx>
          <c:spPr>
            <a:solidFill>
              <a:schemeClr val="accent2">
                <a:lumMod val="60000"/>
                <a:lumOff val="40000"/>
              </a:schemeClr>
            </a:solidFill>
            <a:ln>
              <a:noFill/>
            </a:ln>
            <a:effectLst/>
          </c:spPr>
          <c:invertIfNegative val="0"/>
          <c:cat>
            <c:multiLvlStrRef>
              <c:f>'Across scenarios - CAPEX (EE)'!$A$8:$A$24</c:f>
              <c:multiLvlStrCache>
                <c:ptCount val="12"/>
                <c:lvl>
                  <c:pt idx="0">
                    <c:v>2022-2030</c:v>
                  </c:pt>
                  <c:pt idx="1">
                    <c:v>2031-2040</c:v>
                  </c:pt>
                  <c:pt idx="2">
                    <c:v>2041-2050</c:v>
                  </c:pt>
                  <c:pt idx="3">
                    <c:v>2022-2030</c:v>
                  </c:pt>
                  <c:pt idx="4">
                    <c:v>2031-2040</c:v>
                  </c:pt>
                  <c:pt idx="5">
                    <c:v>2041-2050</c:v>
                  </c:pt>
                  <c:pt idx="6">
                    <c:v>2022-2030</c:v>
                  </c:pt>
                  <c:pt idx="7">
                    <c:v>2031-2040</c:v>
                  </c:pt>
                  <c:pt idx="8">
                    <c:v>2041-2050</c:v>
                  </c:pt>
                  <c:pt idx="9">
                    <c:v>2022-2030</c:v>
                  </c:pt>
                  <c:pt idx="10">
                    <c:v>2031-2040</c:v>
                  </c:pt>
                  <c:pt idx="11">
                    <c:v>2041-2050</c:v>
                  </c:pt>
                </c:lvl>
                <c:lvl>
                  <c:pt idx="0">
                    <c:v>BAU</c:v>
                  </c:pt>
                  <c:pt idx="3">
                    <c:v>REN-H</c:v>
                  </c:pt>
                  <c:pt idx="6">
                    <c:v>REN-M</c:v>
                  </c:pt>
                  <c:pt idx="9">
                    <c:v>CM</c:v>
                  </c:pt>
                </c:lvl>
              </c:multiLvlStrCache>
            </c:multiLvlStrRef>
          </c:cat>
          <c:val>
            <c:numRef>
              <c:f>'Across scenarios - CAPEX (EE)'!$K$8:$K$24</c:f>
              <c:numCache>
                <c:formatCode>0.0</c:formatCode>
                <c:ptCount val="12"/>
                <c:pt idx="6">
                  <c:v>471.35443856691199</c:v>
                </c:pt>
                <c:pt idx="7">
                  <c:v>211.62738922697687</c:v>
                </c:pt>
                <c:pt idx="8">
                  <c:v>21.354389686743421</c:v>
                </c:pt>
                <c:pt idx="9">
                  <c:v>1327.01360894461</c:v>
                </c:pt>
              </c:numCache>
            </c:numRef>
          </c:val>
          <c:extLst>
            <c:ext xmlns:c16="http://schemas.microsoft.com/office/drawing/2014/chart" uri="{C3380CC4-5D6E-409C-BE32-E72D297353CC}">
              <c16:uniqueId val="{00000009-E615-4C11-BF47-6F47FDB39A41}"/>
            </c:ext>
          </c:extLst>
        </c:ser>
        <c:ser>
          <c:idx val="10"/>
          <c:order val="10"/>
          <c:tx>
            <c:strRef>
              <c:f>'Across scenarios - CAPEX (EE)'!$L$6:$L$7</c:f>
              <c:strCache>
                <c:ptCount val="1"/>
                <c:pt idx="0">
                  <c:v>LNG Terminal</c:v>
                </c:pt>
              </c:strCache>
            </c:strRef>
          </c:tx>
          <c:spPr>
            <a:solidFill>
              <a:schemeClr val="accent3"/>
            </a:solidFill>
            <a:ln>
              <a:noFill/>
            </a:ln>
            <a:effectLst/>
          </c:spPr>
          <c:invertIfNegative val="0"/>
          <c:cat>
            <c:multiLvlStrRef>
              <c:f>'Across scenarios - CAPEX (EE)'!$A$8:$A$24</c:f>
              <c:multiLvlStrCache>
                <c:ptCount val="12"/>
                <c:lvl>
                  <c:pt idx="0">
                    <c:v>2022-2030</c:v>
                  </c:pt>
                  <c:pt idx="1">
                    <c:v>2031-2040</c:v>
                  </c:pt>
                  <c:pt idx="2">
                    <c:v>2041-2050</c:v>
                  </c:pt>
                  <c:pt idx="3">
                    <c:v>2022-2030</c:v>
                  </c:pt>
                  <c:pt idx="4">
                    <c:v>2031-2040</c:v>
                  </c:pt>
                  <c:pt idx="5">
                    <c:v>2041-2050</c:v>
                  </c:pt>
                  <c:pt idx="6">
                    <c:v>2022-2030</c:v>
                  </c:pt>
                  <c:pt idx="7">
                    <c:v>2031-2040</c:v>
                  </c:pt>
                  <c:pt idx="8">
                    <c:v>2041-2050</c:v>
                  </c:pt>
                  <c:pt idx="9">
                    <c:v>2022-2030</c:v>
                  </c:pt>
                  <c:pt idx="10">
                    <c:v>2031-2040</c:v>
                  </c:pt>
                  <c:pt idx="11">
                    <c:v>2041-2050</c:v>
                  </c:pt>
                </c:lvl>
                <c:lvl>
                  <c:pt idx="0">
                    <c:v>BAU</c:v>
                  </c:pt>
                  <c:pt idx="3">
                    <c:v>REN-H</c:v>
                  </c:pt>
                  <c:pt idx="6">
                    <c:v>REN-M</c:v>
                  </c:pt>
                  <c:pt idx="9">
                    <c:v>CM</c:v>
                  </c:pt>
                </c:lvl>
              </c:multiLvlStrCache>
            </c:multiLvlStrRef>
          </c:cat>
          <c:val>
            <c:numRef>
              <c:f>'Across scenarios - CAPEX (EE)'!$L$8:$L$24</c:f>
              <c:numCache>
                <c:formatCode>0.0</c:formatCode>
                <c:ptCount val="12"/>
                <c:pt idx="0">
                  <c:v>1674.8770311501128</c:v>
                </c:pt>
                <c:pt idx="1">
                  <c:v>2958.0306585265598</c:v>
                </c:pt>
                <c:pt idx="2">
                  <c:v>2026.4128237500699</c:v>
                </c:pt>
                <c:pt idx="3">
                  <c:v>1504.7957870448047</c:v>
                </c:pt>
                <c:pt idx="4">
                  <c:v>1583.54565562325</c:v>
                </c:pt>
                <c:pt idx="6">
                  <c:v>1387.86118850855</c:v>
                </c:pt>
                <c:pt idx="7">
                  <c:v>1785.7311027570299</c:v>
                </c:pt>
                <c:pt idx="8">
                  <c:v>338.42224900933098</c:v>
                </c:pt>
              </c:numCache>
            </c:numRef>
          </c:val>
          <c:extLst>
            <c:ext xmlns:c16="http://schemas.microsoft.com/office/drawing/2014/chart" uri="{C3380CC4-5D6E-409C-BE32-E72D297353CC}">
              <c16:uniqueId val="{0000000A-E615-4C11-BF47-6F47FDB39A41}"/>
            </c:ext>
          </c:extLst>
        </c:ser>
        <c:dLbls>
          <c:showLegendKey val="0"/>
          <c:showVal val="0"/>
          <c:showCatName val="0"/>
          <c:showSerName val="0"/>
          <c:showPercent val="0"/>
          <c:showBubbleSize val="0"/>
        </c:dLbls>
        <c:gapWidth val="150"/>
        <c:overlap val="100"/>
        <c:axId val="2131822208"/>
        <c:axId val="2133729600"/>
      </c:barChart>
      <c:catAx>
        <c:axId val="2131822208"/>
        <c:scaling>
          <c:orientation val="minMax"/>
        </c:scaling>
        <c:delete val="0"/>
        <c:axPos val="b"/>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ysClr val="windowText" lastClr="000000"/>
                </a:solidFill>
                <a:latin typeface="+mn-lt"/>
                <a:ea typeface="+mn-ea"/>
                <a:cs typeface="+mn-cs"/>
              </a:defRPr>
            </a:pPr>
            <a:endParaRPr lang="LID4096"/>
          </a:p>
        </c:txPr>
        <c:crossAx val="2133729600"/>
        <c:crosses val="autoZero"/>
        <c:auto val="1"/>
        <c:lblAlgn val="ctr"/>
        <c:lblOffset val="100"/>
        <c:noMultiLvlLbl val="0"/>
      </c:catAx>
      <c:valAx>
        <c:axId val="2133729600"/>
        <c:scaling>
          <c:orientation val="minMax"/>
          <c:max val="1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LID4096"/>
          </a:p>
        </c:txPr>
        <c:crossAx val="2131822208"/>
        <c:crosses val="autoZero"/>
        <c:crossBetween val="between"/>
      </c:valAx>
      <c:spPr>
        <a:noFill/>
        <a:ln>
          <a:noFill/>
        </a:ln>
        <a:effectLst/>
      </c:spPr>
    </c:plotArea>
    <c:legend>
      <c:legendPos val="r"/>
      <c:layout>
        <c:manualLayout>
          <c:xMode val="edge"/>
          <c:yMode val="edge"/>
          <c:x val="0.81253938519413138"/>
          <c:y val="7.6927065694709543E-2"/>
          <c:w val="0.17152762977352295"/>
          <c:h val="0.59841530479969218"/>
        </c:manualLayout>
      </c:layout>
      <c:overlay val="0"/>
      <c:spPr>
        <a:solidFill>
          <a:schemeClr val="bg1"/>
        </a:solid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LID4096"/>
        </a:p>
      </c:txPr>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defRPr>
      </a:pPr>
      <a:endParaRPr lang="LID4096"/>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[DLV3 - Final modelling outputs.xlsx]Across scenarios - CAPEX!PivotTable1</c:name>
    <c:fmtId val="2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62"/>
        <c:spPr>
          <a:solidFill>
            <a:schemeClr val="accent5">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63"/>
        <c:spPr>
          <a:solidFill>
            <a:schemeClr val="accent5">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64"/>
        <c:spPr>
          <a:solidFill>
            <a:schemeClr val="accent5">
              <a:lumMod val="9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6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66"/>
        <c:spPr>
          <a:solidFill>
            <a:srgbClr val="FFF2D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67"/>
        <c:spPr>
          <a:solidFill>
            <a:schemeClr val="accent4">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68"/>
        <c:spPr>
          <a:solidFill>
            <a:schemeClr val="accent4">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69"/>
        <c:spPr>
          <a:solidFill>
            <a:schemeClr val="accent4">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0"/>
        <c:spPr>
          <a:solidFill>
            <a:schemeClr val="accent2">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1"/>
        <c:spPr>
          <a:solidFill>
            <a:schemeClr val="accent6">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2"/>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3"/>
        <c:spPr>
          <a:solidFill>
            <a:schemeClr val="accent6">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4"/>
        <c:spPr>
          <a:solidFill>
            <a:schemeClr val="accent5">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5"/>
        <c:spPr>
          <a:solidFill>
            <a:schemeClr val="accent5">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6"/>
        <c:spPr>
          <a:solidFill>
            <a:schemeClr val="accent5">
              <a:lumMod val="9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8"/>
        <c:spPr>
          <a:solidFill>
            <a:srgbClr val="FFF2D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9"/>
        <c:spPr>
          <a:solidFill>
            <a:schemeClr val="accent4">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80"/>
        <c:spPr>
          <a:solidFill>
            <a:schemeClr val="accent4">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81"/>
        <c:spPr>
          <a:solidFill>
            <a:schemeClr val="accent4">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82"/>
        <c:spPr>
          <a:solidFill>
            <a:schemeClr val="accent2">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83"/>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3909918231794843E-2"/>
          <c:y val="4.2817419540499203E-2"/>
          <c:w val="0.91386339708594988"/>
          <c:h val="0.86748396349669443"/>
        </c:manualLayout>
      </c:layout>
      <c:barChart>
        <c:barDir val="col"/>
        <c:grouping val="stacked"/>
        <c:varyColors val="0"/>
        <c:ser>
          <c:idx val="0"/>
          <c:order val="0"/>
          <c:tx>
            <c:strRef>
              <c:f>'Across scenarios - CAPEX'!$B$6:$B$7</c:f>
              <c:strCache>
                <c:ptCount val="1"/>
                <c:pt idx="0">
                  <c:v>Agricultural Waste Digestion for Blending</c:v>
                </c:pt>
              </c:strCache>
            </c:strRef>
          </c:tx>
          <c:spPr>
            <a:solidFill>
              <a:schemeClr val="accent6">
                <a:lumMod val="50000"/>
              </a:schemeClr>
            </a:solidFill>
            <a:ln>
              <a:noFill/>
            </a:ln>
            <a:effectLst/>
          </c:spPr>
          <c:invertIfNegative val="0"/>
          <c:cat>
            <c:multiLvlStrRef>
              <c:f>'Across scenarios - CAPEX'!$A$8:$A$24</c:f>
              <c:multiLvlStrCache>
                <c:ptCount val="12"/>
                <c:lvl>
                  <c:pt idx="0">
                    <c:v>2022-2030</c:v>
                  </c:pt>
                  <c:pt idx="1">
                    <c:v>2031-2040</c:v>
                  </c:pt>
                  <c:pt idx="2">
                    <c:v>2041-2050</c:v>
                  </c:pt>
                  <c:pt idx="3">
                    <c:v>2022-2030</c:v>
                  </c:pt>
                  <c:pt idx="4">
                    <c:v>2031-2040</c:v>
                  </c:pt>
                  <c:pt idx="5">
                    <c:v>2041-2050</c:v>
                  </c:pt>
                  <c:pt idx="6">
                    <c:v>2022-2030</c:v>
                  </c:pt>
                  <c:pt idx="7">
                    <c:v>2031-2040</c:v>
                  </c:pt>
                  <c:pt idx="8">
                    <c:v>2041-2050</c:v>
                  </c:pt>
                  <c:pt idx="9">
                    <c:v>2022-2030</c:v>
                  </c:pt>
                  <c:pt idx="10">
                    <c:v>2031-2040</c:v>
                  </c:pt>
                  <c:pt idx="11">
                    <c:v>2041-2050</c:v>
                  </c:pt>
                </c:lvl>
                <c:lvl>
                  <c:pt idx="0">
                    <c:v>BAU</c:v>
                  </c:pt>
                  <c:pt idx="3">
                    <c:v>REN-H</c:v>
                  </c:pt>
                  <c:pt idx="6">
                    <c:v>REN-M</c:v>
                  </c:pt>
                  <c:pt idx="9">
                    <c:v>CM</c:v>
                  </c:pt>
                </c:lvl>
              </c:multiLvlStrCache>
            </c:multiLvlStrRef>
          </c:cat>
          <c:val>
            <c:numRef>
              <c:f>'Across scenarios - CAPEX'!$B$8:$B$24</c:f>
              <c:numCache>
                <c:formatCode>0.0</c:formatCode>
                <c:ptCount val="12"/>
                <c:pt idx="0">
                  <c:v>258.08472631721412</c:v>
                </c:pt>
                <c:pt idx="1">
                  <c:v>132.23148695938914</c:v>
                </c:pt>
                <c:pt idx="2">
                  <c:v>74.4283321720808</c:v>
                </c:pt>
                <c:pt idx="3">
                  <c:v>259.91254429207572</c:v>
                </c:pt>
                <c:pt idx="4">
                  <c:v>110.19425766210652</c:v>
                </c:pt>
                <c:pt idx="6">
                  <c:v>450.91899231811357</c:v>
                </c:pt>
                <c:pt idx="7">
                  <c:v>244.97759842611137</c:v>
                </c:pt>
                <c:pt idx="8">
                  <c:v>188.1463602406447</c:v>
                </c:pt>
                <c:pt idx="9">
                  <c:v>1674.2513167270797</c:v>
                </c:pt>
              </c:numCache>
            </c:numRef>
          </c:val>
          <c:extLst>
            <c:ext xmlns:c16="http://schemas.microsoft.com/office/drawing/2014/chart" uri="{C3380CC4-5D6E-409C-BE32-E72D297353CC}">
              <c16:uniqueId val="{00000000-7EFC-4DCF-9DED-3DE35D3B2748}"/>
            </c:ext>
          </c:extLst>
        </c:ser>
        <c:ser>
          <c:idx val="1"/>
          <c:order val="1"/>
          <c:tx>
            <c:strRef>
              <c:f>'Across scenarios - CAPEX'!$C$6:$C$7</c:f>
              <c:strCache>
                <c:ptCount val="1"/>
                <c:pt idx="0">
                  <c:v>Agricultural Waste Digestion for Pure BM</c:v>
                </c:pt>
              </c:strCache>
            </c:strRef>
          </c:tx>
          <c:spPr>
            <a:solidFill>
              <a:schemeClr val="accent5">
                <a:lumMod val="50000"/>
              </a:schemeClr>
            </a:solidFill>
            <a:ln>
              <a:noFill/>
            </a:ln>
            <a:effectLst/>
          </c:spPr>
          <c:invertIfNegative val="0"/>
          <c:cat>
            <c:multiLvlStrRef>
              <c:f>'Across scenarios - CAPEX'!$A$8:$A$24</c:f>
              <c:multiLvlStrCache>
                <c:ptCount val="12"/>
                <c:lvl>
                  <c:pt idx="0">
                    <c:v>2022-2030</c:v>
                  </c:pt>
                  <c:pt idx="1">
                    <c:v>2031-2040</c:v>
                  </c:pt>
                  <c:pt idx="2">
                    <c:v>2041-2050</c:v>
                  </c:pt>
                  <c:pt idx="3">
                    <c:v>2022-2030</c:v>
                  </c:pt>
                  <c:pt idx="4">
                    <c:v>2031-2040</c:v>
                  </c:pt>
                  <c:pt idx="5">
                    <c:v>2041-2050</c:v>
                  </c:pt>
                  <c:pt idx="6">
                    <c:v>2022-2030</c:v>
                  </c:pt>
                  <c:pt idx="7">
                    <c:v>2031-2040</c:v>
                  </c:pt>
                  <c:pt idx="8">
                    <c:v>2041-2050</c:v>
                  </c:pt>
                  <c:pt idx="9">
                    <c:v>2022-2030</c:v>
                  </c:pt>
                  <c:pt idx="10">
                    <c:v>2031-2040</c:v>
                  </c:pt>
                  <c:pt idx="11">
                    <c:v>2041-2050</c:v>
                  </c:pt>
                </c:lvl>
                <c:lvl>
                  <c:pt idx="0">
                    <c:v>BAU</c:v>
                  </c:pt>
                  <c:pt idx="3">
                    <c:v>REN-H</c:v>
                  </c:pt>
                  <c:pt idx="6">
                    <c:v>REN-M</c:v>
                  </c:pt>
                  <c:pt idx="9">
                    <c:v>CM</c:v>
                  </c:pt>
                </c:lvl>
              </c:multiLvlStrCache>
            </c:multiLvlStrRef>
          </c:cat>
          <c:val>
            <c:numRef>
              <c:f>'Across scenarios - CAPEX'!$C$8:$C$24</c:f>
              <c:numCache>
                <c:formatCode>0.0</c:formatCode>
                <c:ptCount val="12"/>
                <c:pt idx="0">
                  <c:v>52.493000664035002</c:v>
                </c:pt>
                <c:pt idx="3">
                  <c:v>58.897907881342903</c:v>
                </c:pt>
                <c:pt idx="5">
                  <c:v>291.17634073187708</c:v>
                </c:pt>
                <c:pt idx="6">
                  <c:v>59.422905867483102</c:v>
                </c:pt>
                <c:pt idx="9">
                  <c:v>53.3876879590524</c:v>
                </c:pt>
              </c:numCache>
            </c:numRef>
          </c:val>
          <c:extLst>
            <c:ext xmlns:c16="http://schemas.microsoft.com/office/drawing/2014/chart" uri="{C3380CC4-5D6E-409C-BE32-E72D297353CC}">
              <c16:uniqueId val="{00000045-CD52-4B77-BF2E-7F742746F083}"/>
            </c:ext>
          </c:extLst>
        </c:ser>
        <c:ser>
          <c:idx val="2"/>
          <c:order val="2"/>
          <c:tx>
            <c:strRef>
              <c:f>'Across scenarios - CAPEX'!$D$6:$D$7</c:f>
              <c:strCache>
                <c:ptCount val="1"/>
                <c:pt idx="0">
                  <c:v>Biowaste for Blending</c:v>
                </c:pt>
              </c:strCache>
            </c:strRef>
          </c:tx>
          <c:spPr>
            <a:solidFill>
              <a:schemeClr val="accent5">
                <a:lumMod val="75000"/>
              </a:schemeClr>
            </a:solidFill>
            <a:ln>
              <a:noFill/>
            </a:ln>
            <a:effectLst/>
          </c:spPr>
          <c:invertIfNegative val="0"/>
          <c:cat>
            <c:multiLvlStrRef>
              <c:f>'Across scenarios - CAPEX'!$A$8:$A$24</c:f>
              <c:multiLvlStrCache>
                <c:ptCount val="12"/>
                <c:lvl>
                  <c:pt idx="0">
                    <c:v>2022-2030</c:v>
                  </c:pt>
                  <c:pt idx="1">
                    <c:v>2031-2040</c:v>
                  </c:pt>
                  <c:pt idx="2">
                    <c:v>2041-2050</c:v>
                  </c:pt>
                  <c:pt idx="3">
                    <c:v>2022-2030</c:v>
                  </c:pt>
                  <c:pt idx="4">
                    <c:v>2031-2040</c:v>
                  </c:pt>
                  <c:pt idx="5">
                    <c:v>2041-2050</c:v>
                  </c:pt>
                  <c:pt idx="6">
                    <c:v>2022-2030</c:v>
                  </c:pt>
                  <c:pt idx="7">
                    <c:v>2031-2040</c:v>
                  </c:pt>
                  <c:pt idx="8">
                    <c:v>2041-2050</c:v>
                  </c:pt>
                  <c:pt idx="9">
                    <c:v>2022-2030</c:v>
                  </c:pt>
                  <c:pt idx="10">
                    <c:v>2031-2040</c:v>
                  </c:pt>
                  <c:pt idx="11">
                    <c:v>2041-2050</c:v>
                  </c:pt>
                </c:lvl>
                <c:lvl>
                  <c:pt idx="0">
                    <c:v>BAU</c:v>
                  </c:pt>
                  <c:pt idx="3">
                    <c:v>REN-H</c:v>
                  </c:pt>
                  <c:pt idx="6">
                    <c:v>REN-M</c:v>
                  </c:pt>
                  <c:pt idx="9">
                    <c:v>CM</c:v>
                  </c:pt>
                </c:lvl>
              </c:multiLvlStrCache>
            </c:multiLvlStrRef>
          </c:cat>
          <c:val>
            <c:numRef>
              <c:f>'Across scenarios - CAPEX'!$D$8:$D$24</c:f>
              <c:numCache>
                <c:formatCode>0.0</c:formatCode>
                <c:ptCount val="12"/>
                <c:pt idx="0">
                  <c:v>270.90158523660415</c:v>
                </c:pt>
                <c:pt idx="1">
                  <c:v>121.04440829787035</c:v>
                </c:pt>
                <c:pt idx="2">
                  <c:v>67.963554675406129</c:v>
                </c:pt>
                <c:pt idx="3">
                  <c:v>272.9578804583233</c:v>
                </c:pt>
                <c:pt idx="4">
                  <c:v>97.480533401606493</c:v>
                </c:pt>
                <c:pt idx="6">
                  <c:v>706.51932643452096</c:v>
                </c:pt>
                <c:pt idx="7">
                  <c:v>188.16860121797762</c:v>
                </c:pt>
                <c:pt idx="8">
                  <c:v>185.84296817189605</c:v>
                </c:pt>
                <c:pt idx="9">
                  <c:v>1797.0160401012283</c:v>
                </c:pt>
              </c:numCache>
            </c:numRef>
          </c:val>
          <c:extLst>
            <c:ext xmlns:c16="http://schemas.microsoft.com/office/drawing/2014/chart" uri="{C3380CC4-5D6E-409C-BE32-E72D297353CC}">
              <c16:uniqueId val="{00000046-CD52-4B77-BF2E-7F742746F083}"/>
            </c:ext>
          </c:extLst>
        </c:ser>
        <c:ser>
          <c:idx val="3"/>
          <c:order val="3"/>
          <c:tx>
            <c:strRef>
              <c:f>'Across scenarios - CAPEX'!$E$6:$E$7</c:f>
              <c:strCache>
                <c:ptCount val="1"/>
                <c:pt idx="0">
                  <c:v>Biowaste for Pure BM</c:v>
                </c:pt>
              </c:strCache>
            </c:strRef>
          </c:tx>
          <c:spPr>
            <a:solidFill>
              <a:schemeClr val="accent5">
                <a:lumMod val="90000"/>
              </a:schemeClr>
            </a:solidFill>
            <a:ln>
              <a:noFill/>
            </a:ln>
            <a:effectLst/>
          </c:spPr>
          <c:invertIfNegative val="0"/>
          <c:cat>
            <c:multiLvlStrRef>
              <c:f>'Across scenarios - CAPEX'!$A$8:$A$24</c:f>
              <c:multiLvlStrCache>
                <c:ptCount val="12"/>
                <c:lvl>
                  <c:pt idx="0">
                    <c:v>2022-2030</c:v>
                  </c:pt>
                  <c:pt idx="1">
                    <c:v>2031-2040</c:v>
                  </c:pt>
                  <c:pt idx="2">
                    <c:v>2041-2050</c:v>
                  </c:pt>
                  <c:pt idx="3">
                    <c:v>2022-2030</c:v>
                  </c:pt>
                  <c:pt idx="4">
                    <c:v>2031-2040</c:v>
                  </c:pt>
                  <c:pt idx="5">
                    <c:v>2041-2050</c:v>
                  </c:pt>
                  <c:pt idx="6">
                    <c:v>2022-2030</c:v>
                  </c:pt>
                  <c:pt idx="7">
                    <c:v>2031-2040</c:v>
                  </c:pt>
                  <c:pt idx="8">
                    <c:v>2041-2050</c:v>
                  </c:pt>
                  <c:pt idx="9">
                    <c:v>2022-2030</c:v>
                  </c:pt>
                  <c:pt idx="10">
                    <c:v>2031-2040</c:v>
                  </c:pt>
                  <c:pt idx="11">
                    <c:v>2041-2050</c:v>
                  </c:pt>
                </c:lvl>
                <c:lvl>
                  <c:pt idx="0">
                    <c:v>BAU</c:v>
                  </c:pt>
                  <c:pt idx="3">
                    <c:v>REN-H</c:v>
                  </c:pt>
                  <c:pt idx="6">
                    <c:v>REN-M</c:v>
                  </c:pt>
                  <c:pt idx="9">
                    <c:v>CM</c:v>
                  </c:pt>
                </c:lvl>
              </c:multiLvlStrCache>
            </c:multiLvlStrRef>
          </c:cat>
          <c:val>
            <c:numRef>
              <c:f>'Across scenarios - CAPEX'!$E$8:$E$24</c:f>
              <c:numCache>
                <c:formatCode>0.0</c:formatCode>
                <c:ptCount val="12"/>
                <c:pt idx="0">
                  <c:v>60.568966148905503</c:v>
                </c:pt>
                <c:pt idx="3">
                  <c:v>54.164058931597495</c:v>
                </c:pt>
                <c:pt idx="5">
                  <c:v>257.62565678509304</c:v>
                </c:pt>
                <c:pt idx="6">
                  <c:v>53.639060945457402</c:v>
                </c:pt>
                <c:pt idx="9">
                  <c:v>59.674278853887998</c:v>
                </c:pt>
              </c:numCache>
            </c:numRef>
          </c:val>
          <c:extLst>
            <c:ext xmlns:c16="http://schemas.microsoft.com/office/drawing/2014/chart" uri="{C3380CC4-5D6E-409C-BE32-E72D297353CC}">
              <c16:uniqueId val="{00000047-CD52-4B77-BF2E-7F742746F083}"/>
            </c:ext>
          </c:extLst>
        </c:ser>
        <c:ser>
          <c:idx val="4"/>
          <c:order val="4"/>
          <c:tx>
            <c:strRef>
              <c:f>'Across scenarios - CAPEX'!$F$6:$F$7</c:f>
              <c:strCache>
                <c:ptCount val="1"/>
                <c:pt idx="0">
                  <c:v>Wastewater Digestion for Blending</c:v>
                </c:pt>
              </c:strCache>
            </c:strRef>
          </c:tx>
          <c:spPr>
            <a:solidFill>
              <a:schemeClr val="accent5"/>
            </a:solidFill>
            <a:ln>
              <a:noFill/>
            </a:ln>
            <a:effectLst/>
          </c:spPr>
          <c:invertIfNegative val="0"/>
          <c:cat>
            <c:multiLvlStrRef>
              <c:f>'Across scenarios - CAPEX'!$A$8:$A$24</c:f>
              <c:multiLvlStrCache>
                <c:ptCount val="12"/>
                <c:lvl>
                  <c:pt idx="0">
                    <c:v>2022-2030</c:v>
                  </c:pt>
                  <c:pt idx="1">
                    <c:v>2031-2040</c:v>
                  </c:pt>
                  <c:pt idx="2">
                    <c:v>2041-2050</c:v>
                  </c:pt>
                  <c:pt idx="3">
                    <c:v>2022-2030</c:v>
                  </c:pt>
                  <c:pt idx="4">
                    <c:v>2031-2040</c:v>
                  </c:pt>
                  <c:pt idx="5">
                    <c:v>2041-2050</c:v>
                  </c:pt>
                  <c:pt idx="6">
                    <c:v>2022-2030</c:v>
                  </c:pt>
                  <c:pt idx="7">
                    <c:v>2031-2040</c:v>
                  </c:pt>
                  <c:pt idx="8">
                    <c:v>2041-2050</c:v>
                  </c:pt>
                  <c:pt idx="9">
                    <c:v>2022-2030</c:v>
                  </c:pt>
                  <c:pt idx="10">
                    <c:v>2031-2040</c:v>
                  </c:pt>
                  <c:pt idx="11">
                    <c:v>2041-2050</c:v>
                  </c:pt>
                </c:lvl>
                <c:lvl>
                  <c:pt idx="0">
                    <c:v>BAU</c:v>
                  </c:pt>
                  <c:pt idx="3">
                    <c:v>REN-H</c:v>
                  </c:pt>
                  <c:pt idx="6">
                    <c:v>REN-M</c:v>
                  </c:pt>
                  <c:pt idx="9">
                    <c:v>CM</c:v>
                  </c:pt>
                </c:lvl>
              </c:multiLvlStrCache>
            </c:multiLvlStrRef>
          </c:cat>
          <c:val>
            <c:numRef>
              <c:f>'Across scenarios - CAPEX'!$F$8:$F$24</c:f>
              <c:numCache>
                <c:formatCode>0.0</c:formatCode>
                <c:ptCount val="12"/>
                <c:pt idx="0">
                  <c:v>86.344485915489599</c:v>
                </c:pt>
                <c:pt idx="1">
                  <c:v>39.084659457986461</c:v>
                </c:pt>
                <c:pt idx="2">
                  <c:v>21.58431104062528</c:v>
                </c:pt>
                <c:pt idx="3">
                  <c:v>87.111545645818524</c:v>
                </c:pt>
                <c:pt idx="4">
                  <c:v>29.942876500916547</c:v>
                </c:pt>
                <c:pt idx="6">
                  <c:v>129.47847201122946</c:v>
                </c:pt>
                <c:pt idx="7">
                  <c:v>57.465171967684171</c:v>
                </c:pt>
                <c:pt idx="8">
                  <c:v>54.254791960778398</c:v>
                </c:pt>
                <c:pt idx="9">
                  <c:v>471.63533597291411</c:v>
                </c:pt>
              </c:numCache>
            </c:numRef>
          </c:val>
          <c:extLst>
            <c:ext xmlns:c16="http://schemas.microsoft.com/office/drawing/2014/chart" uri="{C3380CC4-5D6E-409C-BE32-E72D297353CC}">
              <c16:uniqueId val="{00000048-CD52-4B77-BF2E-7F742746F083}"/>
            </c:ext>
          </c:extLst>
        </c:ser>
        <c:ser>
          <c:idx val="5"/>
          <c:order val="5"/>
          <c:tx>
            <c:strRef>
              <c:f>'Across scenarios - CAPEX'!$G$6:$G$7</c:f>
              <c:strCache>
                <c:ptCount val="1"/>
                <c:pt idx="0">
                  <c:v>Wastewater Digestion for Pure BM</c:v>
                </c:pt>
              </c:strCache>
            </c:strRef>
          </c:tx>
          <c:spPr>
            <a:solidFill>
              <a:srgbClr val="FFF2D5"/>
            </a:solidFill>
            <a:ln>
              <a:noFill/>
            </a:ln>
            <a:effectLst/>
          </c:spPr>
          <c:invertIfNegative val="0"/>
          <c:cat>
            <c:multiLvlStrRef>
              <c:f>'Across scenarios - CAPEX'!$A$8:$A$24</c:f>
              <c:multiLvlStrCache>
                <c:ptCount val="12"/>
                <c:lvl>
                  <c:pt idx="0">
                    <c:v>2022-2030</c:v>
                  </c:pt>
                  <c:pt idx="1">
                    <c:v>2031-2040</c:v>
                  </c:pt>
                  <c:pt idx="2">
                    <c:v>2041-2050</c:v>
                  </c:pt>
                  <c:pt idx="3">
                    <c:v>2022-2030</c:v>
                  </c:pt>
                  <c:pt idx="4">
                    <c:v>2031-2040</c:v>
                  </c:pt>
                  <c:pt idx="5">
                    <c:v>2041-2050</c:v>
                  </c:pt>
                  <c:pt idx="6">
                    <c:v>2022-2030</c:v>
                  </c:pt>
                  <c:pt idx="7">
                    <c:v>2031-2040</c:v>
                  </c:pt>
                  <c:pt idx="8">
                    <c:v>2041-2050</c:v>
                  </c:pt>
                  <c:pt idx="9">
                    <c:v>2022-2030</c:v>
                  </c:pt>
                  <c:pt idx="10">
                    <c:v>2031-2040</c:v>
                  </c:pt>
                  <c:pt idx="11">
                    <c:v>2041-2050</c:v>
                  </c:pt>
                </c:lvl>
                <c:lvl>
                  <c:pt idx="0">
                    <c:v>BAU</c:v>
                  </c:pt>
                  <c:pt idx="3">
                    <c:v>REN-H</c:v>
                  </c:pt>
                  <c:pt idx="6">
                    <c:v>REN-M</c:v>
                  </c:pt>
                  <c:pt idx="9">
                    <c:v>CM</c:v>
                  </c:pt>
                </c:lvl>
              </c:multiLvlStrCache>
            </c:multiLvlStrRef>
          </c:cat>
          <c:val>
            <c:numRef>
              <c:f>'Across scenarios - CAPEX'!$G$8:$G$24</c:f>
              <c:numCache>
                <c:formatCode>0.0</c:formatCode>
                <c:ptCount val="12"/>
                <c:pt idx="0">
                  <c:v>5.5929690517392094</c:v>
                </c:pt>
                <c:pt idx="3">
                  <c:v>5.5929690517392103</c:v>
                </c:pt>
                <c:pt idx="5">
                  <c:v>43.056007399564102</c:v>
                </c:pt>
                <c:pt idx="6">
                  <c:v>5.5929690517391997</c:v>
                </c:pt>
                <c:pt idx="9">
                  <c:v>5.5929690517391997</c:v>
                </c:pt>
              </c:numCache>
            </c:numRef>
          </c:val>
          <c:extLst>
            <c:ext xmlns:c16="http://schemas.microsoft.com/office/drawing/2014/chart" uri="{C3380CC4-5D6E-409C-BE32-E72D297353CC}">
              <c16:uniqueId val="{00000049-CD52-4B77-BF2E-7F742746F083}"/>
            </c:ext>
          </c:extLst>
        </c:ser>
        <c:ser>
          <c:idx val="6"/>
          <c:order val="6"/>
          <c:tx>
            <c:strRef>
              <c:f>'Across scenarios - CAPEX'!$H$6:$H$7</c:f>
              <c:strCache>
                <c:ptCount val="1"/>
                <c:pt idx="0">
                  <c:v>Electrolysis for Blending</c:v>
                </c:pt>
              </c:strCache>
            </c:strRef>
          </c:tx>
          <c:spPr>
            <a:solidFill>
              <a:schemeClr val="accent4">
                <a:lumMod val="75000"/>
              </a:schemeClr>
            </a:solidFill>
            <a:ln>
              <a:noFill/>
            </a:ln>
            <a:effectLst/>
          </c:spPr>
          <c:invertIfNegative val="0"/>
          <c:cat>
            <c:multiLvlStrRef>
              <c:f>'Across scenarios - CAPEX'!$A$8:$A$24</c:f>
              <c:multiLvlStrCache>
                <c:ptCount val="12"/>
                <c:lvl>
                  <c:pt idx="0">
                    <c:v>2022-2030</c:v>
                  </c:pt>
                  <c:pt idx="1">
                    <c:v>2031-2040</c:v>
                  </c:pt>
                  <c:pt idx="2">
                    <c:v>2041-2050</c:v>
                  </c:pt>
                  <c:pt idx="3">
                    <c:v>2022-2030</c:v>
                  </c:pt>
                  <c:pt idx="4">
                    <c:v>2031-2040</c:v>
                  </c:pt>
                  <c:pt idx="5">
                    <c:v>2041-2050</c:v>
                  </c:pt>
                  <c:pt idx="6">
                    <c:v>2022-2030</c:v>
                  </c:pt>
                  <c:pt idx="7">
                    <c:v>2031-2040</c:v>
                  </c:pt>
                  <c:pt idx="8">
                    <c:v>2041-2050</c:v>
                  </c:pt>
                  <c:pt idx="9">
                    <c:v>2022-2030</c:v>
                  </c:pt>
                  <c:pt idx="10">
                    <c:v>2031-2040</c:v>
                  </c:pt>
                  <c:pt idx="11">
                    <c:v>2041-2050</c:v>
                  </c:pt>
                </c:lvl>
                <c:lvl>
                  <c:pt idx="0">
                    <c:v>BAU</c:v>
                  </c:pt>
                  <c:pt idx="3">
                    <c:v>REN-H</c:v>
                  </c:pt>
                  <c:pt idx="6">
                    <c:v>REN-M</c:v>
                  </c:pt>
                  <c:pt idx="9">
                    <c:v>CM</c:v>
                  </c:pt>
                </c:lvl>
              </c:multiLvlStrCache>
            </c:multiLvlStrRef>
          </c:cat>
          <c:val>
            <c:numRef>
              <c:f>'Across scenarios - CAPEX'!$H$8:$H$24</c:f>
              <c:numCache>
                <c:formatCode>0.0</c:formatCode>
                <c:ptCount val="12"/>
                <c:pt idx="0">
                  <c:v>118.16992033323751</c:v>
                </c:pt>
                <c:pt idx="3">
                  <c:v>192.3651505613181</c:v>
                </c:pt>
                <c:pt idx="4">
                  <c:v>0.51256643857911699</c:v>
                </c:pt>
                <c:pt idx="5">
                  <c:v>1840.2002098598509</c:v>
                </c:pt>
                <c:pt idx="6">
                  <c:v>221.69835019203148</c:v>
                </c:pt>
                <c:pt idx="9">
                  <c:v>1014.1375324075744</c:v>
                </c:pt>
              </c:numCache>
            </c:numRef>
          </c:val>
          <c:extLst>
            <c:ext xmlns:c16="http://schemas.microsoft.com/office/drawing/2014/chart" uri="{C3380CC4-5D6E-409C-BE32-E72D297353CC}">
              <c16:uniqueId val="{0000004A-CD52-4B77-BF2E-7F742746F083}"/>
            </c:ext>
          </c:extLst>
        </c:ser>
        <c:ser>
          <c:idx val="7"/>
          <c:order val="7"/>
          <c:tx>
            <c:strRef>
              <c:f>'Across scenarios - CAPEX'!$I$6:$I$7</c:f>
              <c:strCache>
                <c:ptCount val="1"/>
                <c:pt idx="0">
                  <c:v>Electrolysis for Pure H2</c:v>
                </c:pt>
              </c:strCache>
            </c:strRef>
          </c:tx>
          <c:spPr>
            <a:solidFill>
              <a:schemeClr val="accent4">
                <a:lumMod val="60000"/>
                <a:lumOff val="40000"/>
              </a:schemeClr>
            </a:solidFill>
            <a:ln>
              <a:noFill/>
            </a:ln>
            <a:effectLst/>
          </c:spPr>
          <c:invertIfNegative val="0"/>
          <c:cat>
            <c:multiLvlStrRef>
              <c:f>'Across scenarios - CAPEX'!$A$8:$A$24</c:f>
              <c:multiLvlStrCache>
                <c:ptCount val="12"/>
                <c:lvl>
                  <c:pt idx="0">
                    <c:v>2022-2030</c:v>
                  </c:pt>
                  <c:pt idx="1">
                    <c:v>2031-2040</c:v>
                  </c:pt>
                  <c:pt idx="2">
                    <c:v>2041-2050</c:v>
                  </c:pt>
                  <c:pt idx="3">
                    <c:v>2022-2030</c:v>
                  </c:pt>
                  <c:pt idx="4">
                    <c:v>2031-2040</c:v>
                  </c:pt>
                  <c:pt idx="5">
                    <c:v>2041-2050</c:v>
                  </c:pt>
                  <c:pt idx="6">
                    <c:v>2022-2030</c:v>
                  </c:pt>
                  <c:pt idx="7">
                    <c:v>2031-2040</c:v>
                  </c:pt>
                  <c:pt idx="8">
                    <c:v>2041-2050</c:v>
                  </c:pt>
                  <c:pt idx="9">
                    <c:v>2022-2030</c:v>
                  </c:pt>
                  <c:pt idx="10">
                    <c:v>2031-2040</c:v>
                  </c:pt>
                  <c:pt idx="11">
                    <c:v>2041-2050</c:v>
                  </c:pt>
                </c:lvl>
                <c:lvl>
                  <c:pt idx="0">
                    <c:v>BAU</c:v>
                  </c:pt>
                  <c:pt idx="3">
                    <c:v>REN-H</c:v>
                  </c:pt>
                  <c:pt idx="6">
                    <c:v>REN-M</c:v>
                  </c:pt>
                  <c:pt idx="9">
                    <c:v>CM</c:v>
                  </c:pt>
                </c:lvl>
              </c:multiLvlStrCache>
            </c:multiLvlStrRef>
          </c:cat>
          <c:val>
            <c:numRef>
              <c:f>'Across scenarios - CAPEX'!$I$8:$I$24</c:f>
              <c:numCache>
                <c:formatCode>0.0</c:formatCode>
                <c:ptCount val="12"/>
                <c:pt idx="0">
                  <c:v>2345.8929706292943</c:v>
                </c:pt>
                <c:pt idx="1">
                  <c:v>658.57356902667289</c:v>
                </c:pt>
                <c:pt idx="2">
                  <c:v>356.66643471665799</c:v>
                </c:pt>
                <c:pt idx="3">
                  <c:v>3525.2547156311748</c:v>
                </c:pt>
                <c:pt idx="4">
                  <c:v>855.74712159364253</c:v>
                </c:pt>
                <c:pt idx="6">
                  <c:v>2345.8929706292938</c:v>
                </c:pt>
                <c:pt idx="7">
                  <c:v>658.573569026673</c:v>
                </c:pt>
                <c:pt idx="8">
                  <c:v>224.70391389292723</c:v>
                </c:pt>
                <c:pt idx="9">
                  <c:v>3154.7850257429782</c:v>
                </c:pt>
                <c:pt idx="10">
                  <c:v>890.95567811510091</c:v>
                </c:pt>
                <c:pt idx="11">
                  <c:v>241.61016821863237</c:v>
                </c:pt>
              </c:numCache>
            </c:numRef>
          </c:val>
          <c:extLst>
            <c:ext xmlns:c16="http://schemas.microsoft.com/office/drawing/2014/chart" uri="{C3380CC4-5D6E-409C-BE32-E72D297353CC}">
              <c16:uniqueId val="{0000004B-CD52-4B77-BF2E-7F742746F083}"/>
            </c:ext>
          </c:extLst>
        </c:ser>
        <c:ser>
          <c:idx val="8"/>
          <c:order val="8"/>
          <c:tx>
            <c:strRef>
              <c:f>'Across scenarios - CAPEX'!$J$6:$J$7</c:f>
              <c:strCache>
                <c:ptCount val="1"/>
                <c:pt idx="0">
                  <c:v>Hydrogen Storage</c:v>
                </c:pt>
              </c:strCache>
            </c:strRef>
          </c:tx>
          <c:spPr>
            <a:solidFill>
              <a:schemeClr val="accent4">
                <a:lumMod val="40000"/>
                <a:lumOff val="60000"/>
              </a:schemeClr>
            </a:solidFill>
            <a:ln>
              <a:noFill/>
            </a:ln>
            <a:effectLst/>
          </c:spPr>
          <c:invertIfNegative val="0"/>
          <c:cat>
            <c:multiLvlStrRef>
              <c:f>'Across scenarios - CAPEX'!$A$8:$A$24</c:f>
              <c:multiLvlStrCache>
                <c:ptCount val="12"/>
                <c:lvl>
                  <c:pt idx="0">
                    <c:v>2022-2030</c:v>
                  </c:pt>
                  <c:pt idx="1">
                    <c:v>2031-2040</c:v>
                  </c:pt>
                  <c:pt idx="2">
                    <c:v>2041-2050</c:v>
                  </c:pt>
                  <c:pt idx="3">
                    <c:v>2022-2030</c:v>
                  </c:pt>
                  <c:pt idx="4">
                    <c:v>2031-2040</c:v>
                  </c:pt>
                  <c:pt idx="5">
                    <c:v>2041-2050</c:v>
                  </c:pt>
                  <c:pt idx="6">
                    <c:v>2022-2030</c:v>
                  </c:pt>
                  <c:pt idx="7">
                    <c:v>2031-2040</c:v>
                  </c:pt>
                  <c:pt idx="8">
                    <c:v>2041-2050</c:v>
                  </c:pt>
                  <c:pt idx="9">
                    <c:v>2022-2030</c:v>
                  </c:pt>
                  <c:pt idx="10">
                    <c:v>2031-2040</c:v>
                  </c:pt>
                  <c:pt idx="11">
                    <c:v>2041-2050</c:v>
                  </c:pt>
                </c:lvl>
                <c:lvl>
                  <c:pt idx="0">
                    <c:v>BAU</c:v>
                  </c:pt>
                  <c:pt idx="3">
                    <c:v>REN-H</c:v>
                  </c:pt>
                  <c:pt idx="6">
                    <c:v>REN-M</c:v>
                  </c:pt>
                  <c:pt idx="9">
                    <c:v>CM</c:v>
                  </c:pt>
                </c:lvl>
              </c:multiLvlStrCache>
            </c:multiLvlStrRef>
          </c:cat>
          <c:val>
            <c:numRef>
              <c:f>'Across scenarios - CAPEX'!$J$8:$J$24</c:f>
              <c:numCache>
                <c:formatCode>0.0</c:formatCode>
                <c:ptCount val="12"/>
                <c:pt idx="0">
                  <c:v>57.999231182824417</c:v>
                </c:pt>
                <c:pt idx="3">
                  <c:v>113.54636517622102</c:v>
                </c:pt>
                <c:pt idx="6">
                  <c:v>57.999231182824481</c:v>
                </c:pt>
                <c:pt idx="9">
                  <c:v>90.525881199968708</c:v>
                </c:pt>
              </c:numCache>
            </c:numRef>
          </c:val>
          <c:extLst>
            <c:ext xmlns:c16="http://schemas.microsoft.com/office/drawing/2014/chart" uri="{C3380CC4-5D6E-409C-BE32-E72D297353CC}">
              <c16:uniqueId val="{0000004C-CD52-4B77-BF2E-7F742746F083}"/>
            </c:ext>
          </c:extLst>
        </c:ser>
        <c:ser>
          <c:idx val="9"/>
          <c:order val="9"/>
          <c:tx>
            <c:strRef>
              <c:f>'Across scenarios - CAPEX'!$K$6:$K$7</c:f>
              <c:strCache>
                <c:ptCount val="1"/>
                <c:pt idx="0">
                  <c:v>SNG for blending</c:v>
                </c:pt>
              </c:strCache>
            </c:strRef>
          </c:tx>
          <c:spPr>
            <a:solidFill>
              <a:schemeClr val="accent2">
                <a:lumMod val="60000"/>
                <a:lumOff val="40000"/>
              </a:schemeClr>
            </a:solidFill>
            <a:ln>
              <a:noFill/>
            </a:ln>
            <a:effectLst/>
          </c:spPr>
          <c:invertIfNegative val="0"/>
          <c:cat>
            <c:multiLvlStrRef>
              <c:f>'Across scenarios - CAPEX'!$A$8:$A$24</c:f>
              <c:multiLvlStrCache>
                <c:ptCount val="12"/>
                <c:lvl>
                  <c:pt idx="0">
                    <c:v>2022-2030</c:v>
                  </c:pt>
                  <c:pt idx="1">
                    <c:v>2031-2040</c:v>
                  </c:pt>
                  <c:pt idx="2">
                    <c:v>2041-2050</c:v>
                  </c:pt>
                  <c:pt idx="3">
                    <c:v>2022-2030</c:v>
                  </c:pt>
                  <c:pt idx="4">
                    <c:v>2031-2040</c:v>
                  </c:pt>
                  <c:pt idx="5">
                    <c:v>2041-2050</c:v>
                  </c:pt>
                  <c:pt idx="6">
                    <c:v>2022-2030</c:v>
                  </c:pt>
                  <c:pt idx="7">
                    <c:v>2031-2040</c:v>
                  </c:pt>
                  <c:pt idx="8">
                    <c:v>2041-2050</c:v>
                  </c:pt>
                  <c:pt idx="9">
                    <c:v>2022-2030</c:v>
                  </c:pt>
                  <c:pt idx="10">
                    <c:v>2031-2040</c:v>
                  </c:pt>
                  <c:pt idx="11">
                    <c:v>2041-2050</c:v>
                  </c:pt>
                </c:lvl>
                <c:lvl>
                  <c:pt idx="0">
                    <c:v>BAU</c:v>
                  </c:pt>
                  <c:pt idx="3">
                    <c:v>REN-H</c:v>
                  </c:pt>
                  <c:pt idx="6">
                    <c:v>REN-M</c:v>
                  </c:pt>
                  <c:pt idx="9">
                    <c:v>CM</c:v>
                  </c:pt>
                </c:lvl>
              </c:multiLvlStrCache>
            </c:multiLvlStrRef>
          </c:cat>
          <c:val>
            <c:numRef>
              <c:f>'Across scenarios - CAPEX'!$K$8:$K$24</c:f>
              <c:numCache>
                <c:formatCode>0.0</c:formatCode>
                <c:ptCount val="12"/>
                <c:pt idx="6">
                  <c:v>471.35443856691199</c:v>
                </c:pt>
                <c:pt idx="7">
                  <c:v>211.62738922697687</c:v>
                </c:pt>
                <c:pt idx="8">
                  <c:v>21.354389686743421</c:v>
                </c:pt>
                <c:pt idx="9">
                  <c:v>1327.01360894461</c:v>
                </c:pt>
              </c:numCache>
            </c:numRef>
          </c:val>
          <c:extLst>
            <c:ext xmlns:c16="http://schemas.microsoft.com/office/drawing/2014/chart" uri="{C3380CC4-5D6E-409C-BE32-E72D297353CC}">
              <c16:uniqueId val="{0000004D-CD52-4B77-BF2E-7F742746F083}"/>
            </c:ext>
          </c:extLst>
        </c:ser>
        <c:ser>
          <c:idx val="10"/>
          <c:order val="10"/>
          <c:tx>
            <c:strRef>
              <c:f>'Across scenarios - CAPEX'!$L$6:$L$7</c:f>
              <c:strCache>
                <c:ptCount val="1"/>
                <c:pt idx="0">
                  <c:v>LNG Terminal</c:v>
                </c:pt>
              </c:strCache>
            </c:strRef>
          </c:tx>
          <c:spPr>
            <a:solidFill>
              <a:schemeClr val="accent3"/>
            </a:solidFill>
            <a:ln>
              <a:noFill/>
            </a:ln>
            <a:effectLst/>
          </c:spPr>
          <c:invertIfNegative val="0"/>
          <c:cat>
            <c:multiLvlStrRef>
              <c:f>'Across scenarios - CAPEX'!$A$8:$A$24</c:f>
              <c:multiLvlStrCache>
                <c:ptCount val="12"/>
                <c:lvl>
                  <c:pt idx="0">
                    <c:v>2022-2030</c:v>
                  </c:pt>
                  <c:pt idx="1">
                    <c:v>2031-2040</c:v>
                  </c:pt>
                  <c:pt idx="2">
                    <c:v>2041-2050</c:v>
                  </c:pt>
                  <c:pt idx="3">
                    <c:v>2022-2030</c:v>
                  </c:pt>
                  <c:pt idx="4">
                    <c:v>2031-2040</c:v>
                  </c:pt>
                  <c:pt idx="5">
                    <c:v>2041-2050</c:v>
                  </c:pt>
                  <c:pt idx="6">
                    <c:v>2022-2030</c:v>
                  </c:pt>
                  <c:pt idx="7">
                    <c:v>2031-2040</c:v>
                  </c:pt>
                  <c:pt idx="8">
                    <c:v>2041-2050</c:v>
                  </c:pt>
                  <c:pt idx="9">
                    <c:v>2022-2030</c:v>
                  </c:pt>
                  <c:pt idx="10">
                    <c:v>2031-2040</c:v>
                  </c:pt>
                  <c:pt idx="11">
                    <c:v>2041-2050</c:v>
                  </c:pt>
                </c:lvl>
                <c:lvl>
                  <c:pt idx="0">
                    <c:v>BAU</c:v>
                  </c:pt>
                  <c:pt idx="3">
                    <c:v>REN-H</c:v>
                  </c:pt>
                  <c:pt idx="6">
                    <c:v>REN-M</c:v>
                  </c:pt>
                  <c:pt idx="9">
                    <c:v>CM</c:v>
                  </c:pt>
                </c:lvl>
              </c:multiLvlStrCache>
            </c:multiLvlStrRef>
          </c:cat>
          <c:val>
            <c:numRef>
              <c:f>'Across scenarios - CAPEX'!$L$8:$L$24</c:f>
              <c:numCache>
                <c:formatCode>0.0</c:formatCode>
                <c:ptCount val="12"/>
                <c:pt idx="0">
                  <c:v>1674.8770311501128</c:v>
                </c:pt>
                <c:pt idx="1">
                  <c:v>2958.0306585265598</c:v>
                </c:pt>
                <c:pt idx="2">
                  <c:v>2026.4128237500699</c:v>
                </c:pt>
                <c:pt idx="3">
                  <c:v>1504.7957870448047</c:v>
                </c:pt>
                <c:pt idx="4">
                  <c:v>1583.54565562325</c:v>
                </c:pt>
                <c:pt idx="6">
                  <c:v>1387.86118850855</c:v>
                </c:pt>
                <c:pt idx="7">
                  <c:v>1785.7311027570299</c:v>
                </c:pt>
                <c:pt idx="8">
                  <c:v>338.42224900933098</c:v>
                </c:pt>
              </c:numCache>
            </c:numRef>
          </c:val>
          <c:extLst>
            <c:ext xmlns:c16="http://schemas.microsoft.com/office/drawing/2014/chart" uri="{C3380CC4-5D6E-409C-BE32-E72D297353CC}">
              <c16:uniqueId val="{0000004E-CD52-4B77-BF2E-7F742746F083}"/>
            </c:ext>
          </c:extLst>
        </c:ser>
        <c:dLbls>
          <c:showLegendKey val="0"/>
          <c:showVal val="0"/>
          <c:showCatName val="0"/>
          <c:showSerName val="0"/>
          <c:showPercent val="0"/>
          <c:showBubbleSize val="0"/>
        </c:dLbls>
        <c:gapWidth val="150"/>
        <c:overlap val="100"/>
        <c:axId val="2131822208"/>
        <c:axId val="2133729600"/>
      </c:barChart>
      <c:catAx>
        <c:axId val="2131822208"/>
        <c:scaling>
          <c:orientation val="minMax"/>
        </c:scaling>
        <c:delete val="0"/>
        <c:axPos val="b"/>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ysClr val="windowText" lastClr="000000"/>
                </a:solidFill>
                <a:latin typeface="+mn-lt"/>
                <a:ea typeface="+mn-ea"/>
                <a:cs typeface="+mn-cs"/>
              </a:defRPr>
            </a:pPr>
            <a:endParaRPr lang="LID4096"/>
          </a:p>
        </c:txPr>
        <c:crossAx val="2133729600"/>
        <c:crosses val="autoZero"/>
        <c:auto val="1"/>
        <c:lblAlgn val="ctr"/>
        <c:lblOffset val="100"/>
        <c:noMultiLvlLbl val="0"/>
      </c:catAx>
      <c:valAx>
        <c:axId val="2133729600"/>
        <c:scaling>
          <c:orientation val="minMax"/>
          <c:max val="1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LID4096"/>
          </a:p>
        </c:txPr>
        <c:crossAx val="2131822208"/>
        <c:crosses val="autoZero"/>
        <c:crossBetween val="between"/>
      </c:valAx>
      <c:spPr>
        <a:noFill/>
        <a:ln>
          <a:noFill/>
        </a:ln>
        <a:effectLst/>
      </c:spPr>
    </c:plotArea>
    <c:legend>
      <c:legendPos val="r"/>
      <c:layout>
        <c:manualLayout>
          <c:xMode val="edge"/>
          <c:yMode val="edge"/>
          <c:x val="0.81253938519413138"/>
          <c:y val="7.6927065694709543E-2"/>
          <c:w val="0.17152762977352295"/>
          <c:h val="0.53886732553926864"/>
        </c:manualLayout>
      </c:layout>
      <c:overlay val="0"/>
      <c:spPr>
        <a:solidFill>
          <a:schemeClr val="bg1"/>
        </a:solid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LID4096"/>
        </a:p>
      </c:txPr>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defRPr>
      </a:pPr>
      <a:endParaRPr lang="LID4096"/>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BAU</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lineChart>
        <c:grouping val="standard"/>
        <c:varyColors val="0"/>
        <c:ser>
          <c:idx val="0"/>
          <c:order val="0"/>
          <c:tx>
            <c:strRef>
              <c:f>'UGS char._dischar._st. levels'!$B$5:$B$6</c:f>
              <c:strCache>
                <c:ptCount val="2"/>
                <c:pt idx="0">
                  <c:v>Injection/Withdrawal (+/-)  in Terawatt-hours</c:v>
                </c:pt>
                <c:pt idx="1">
                  <c:v>2030</c:v>
                </c:pt>
              </c:strCache>
            </c:strRef>
          </c:tx>
          <c:spPr>
            <a:ln w="28575" cap="rnd">
              <a:solidFill>
                <a:schemeClr val="accent1"/>
              </a:solidFill>
              <a:round/>
            </a:ln>
            <a:effectLst/>
          </c:spPr>
          <c:marker>
            <c:symbol val="none"/>
          </c:marker>
          <c:cat>
            <c:strRef>
              <c:f>'UGS char._dischar._st. levels'!$A$7:$A$18</c:f>
              <c:strCache>
                <c:ptCount val="12"/>
                <c:pt idx="0">
                  <c:v>January</c:v>
                </c:pt>
                <c:pt idx="1">
                  <c:v>February</c:v>
                </c:pt>
                <c:pt idx="2">
                  <c:v>March</c:v>
                </c:pt>
                <c:pt idx="3">
                  <c:v>April</c:v>
                </c:pt>
                <c:pt idx="4">
                  <c:v>May</c:v>
                </c:pt>
                <c:pt idx="5">
                  <c:v>June </c:v>
                </c:pt>
                <c:pt idx="6">
                  <c:v>July</c:v>
                </c:pt>
                <c:pt idx="7">
                  <c:v>August</c:v>
                </c:pt>
                <c:pt idx="8">
                  <c:v>September</c:v>
                </c:pt>
                <c:pt idx="9">
                  <c:v>October</c:v>
                </c:pt>
                <c:pt idx="10">
                  <c:v>November</c:v>
                </c:pt>
                <c:pt idx="11">
                  <c:v>December</c:v>
                </c:pt>
              </c:strCache>
            </c:strRef>
          </c:cat>
          <c:val>
            <c:numRef>
              <c:f>'UGS char._dischar._st. levels'!$B$7:$B$18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0FF7-46A9-9694-A294F4489BAB}"/>
            </c:ext>
          </c:extLst>
        </c:ser>
        <c:ser>
          <c:idx val="1"/>
          <c:order val="1"/>
          <c:tx>
            <c:strRef>
              <c:f>'UGS char._dischar._st. levels'!$C$5:$C$6</c:f>
              <c:strCache>
                <c:ptCount val="2"/>
                <c:pt idx="0">
                  <c:v>Injection/Withdrawal (+/-)  in Terawatt-hours</c:v>
                </c:pt>
                <c:pt idx="1">
                  <c:v>2040</c:v>
                </c:pt>
              </c:strCache>
            </c:strRef>
          </c:tx>
          <c:spPr>
            <a:ln w="28575" cap="rnd">
              <a:solidFill>
                <a:schemeClr val="accent2"/>
              </a:solidFill>
              <a:round/>
            </a:ln>
            <a:effectLst/>
          </c:spPr>
          <c:marker>
            <c:symbol val="none"/>
          </c:marker>
          <c:cat>
            <c:strRef>
              <c:f>'UGS char._dischar._st. levels'!$A$7:$A$18</c:f>
              <c:strCache>
                <c:ptCount val="12"/>
                <c:pt idx="0">
                  <c:v>January</c:v>
                </c:pt>
                <c:pt idx="1">
                  <c:v>February</c:v>
                </c:pt>
                <c:pt idx="2">
                  <c:v>March</c:v>
                </c:pt>
                <c:pt idx="3">
                  <c:v>April</c:v>
                </c:pt>
                <c:pt idx="4">
                  <c:v>May</c:v>
                </c:pt>
                <c:pt idx="5">
                  <c:v>June </c:v>
                </c:pt>
                <c:pt idx="6">
                  <c:v>July</c:v>
                </c:pt>
                <c:pt idx="7">
                  <c:v>August</c:v>
                </c:pt>
                <c:pt idx="8">
                  <c:v>September</c:v>
                </c:pt>
                <c:pt idx="9">
                  <c:v>October</c:v>
                </c:pt>
                <c:pt idx="10">
                  <c:v>November</c:v>
                </c:pt>
                <c:pt idx="11">
                  <c:v>December</c:v>
                </c:pt>
              </c:strCache>
            </c:strRef>
          </c:cat>
          <c:val>
            <c:numRef>
              <c:f>'UGS char._dischar._st. levels'!$C$7:$C$18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0FF7-46A9-9694-A294F4489BAB}"/>
            </c:ext>
          </c:extLst>
        </c:ser>
        <c:ser>
          <c:idx val="2"/>
          <c:order val="2"/>
          <c:tx>
            <c:strRef>
              <c:f>'UGS char._dischar._st. levels'!$D$5:$D$6</c:f>
              <c:strCache>
                <c:ptCount val="2"/>
                <c:pt idx="0">
                  <c:v>Injection/Withdrawal (+/-)  in Terawatt-hours</c:v>
                </c:pt>
                <c:pt idx="1">
                  <c:v>2050</c:v>
                </c:pt>
              </c:strCache>
            </c:strRef>
          </c:tx>
          <c:spPr>
            <a:ln w="28575" cap="rnd">
              <a:solidFill>
                <a:schemeClr val="accent3"/>
              </a:solidFill>
              <a:round/>
            </a:ln>
            <a:effectLst/>
          </c:spPr>
          <c:marker>
            <c:symbol val="none"/>
          </c:marker>
          <c:cat>
            <c:strRef>
              <c:f>'UGS char._dischar._st. levels'!$A$7:$A$18</c:f>
              <c:strCache>
                <c:ptCount val="12"/>
                <c:pt idx="0">
                  <c:v>January</c:v>
                </c:pt>
                <c:pt idx="1">
                  <c:v>February</c:v>
                </c:pt>
                <c:pt idx="2">
                  <c:v>March</c:v>
                </c:pt>
                <c:pt idx="3">
                  <c:v>April</c:v>
                </c:pt>
                <c:pt idx="4">
                  <c:v>May</c:v>
                </c:pt>
                <c:pt idx="5">
                  <c:v>June </c:v>
                </c:pt>
                <c:pt idx="6">
                  <c:v>July</c:v>
                </c:pt>
                <c:pt idx="7">
                  <c:v>August</c:v>
                </c:pt>
                <c:pt idx="8">
                  <c:v>September</c:v>
                </c:pt>
                <c:pt idx="9">
                  <c:v>October</c:v>
                </c:pt>
                <c:pt idx="10">
                  <c:v>November</c:v>
                </c:pt>
                <c:pt idx="11">
                  <c:v>December</c:v>
                </c:pt>
              </c:strCache>
            </c:strRef>
          </c:cat>
          <c:val>
            <c:numRef>
              <c:f>'UGS char._dischar._st. levels'!$D$7:$D$18</c:f>
              <c:numCache>
                <c:formatCode>General</c:formatCode>
                <c:ptCount val="12"/>
                <c:pt idx="0">
                  <c:v>0</c:v>
                </c:pt>
                <c:pt idx="1">
                  <c:v>0</c:v>
                </c:pt>
                <c:pt idx="2">
                  <c:v>-6.8160832410316299E-2</c:v>
                </c:pt>
                <c:pt idx="3">
                  <c:v>0.17583469605258201</c:v>
                </c:pt>
                <c:pt idx="4">
                  <c:v>0.21151713651363599</c:v>
                </c:pt>
                <c:pt idx="5">
                  <c:v>0.213015921332011</c:v>
                </c:pt>
                <c:pt idx="6">
                  <c:v>0</c:v>
                </c:pt>
                <c:pt idx="7">
                  <c:v>0</c:v>
                </c:pt>
                <c:pt idx="8">
                  <c:v>0</c:v>
                </c:pt>
                <c:pt idx="9">
                  <c:v>0</c:v>
                </c:pt>
                <c:pt idx="10">
                  <c:v>0</c:v>
                </c:pt>
                <c:pt idx="11">
                  <c:v>-0.52019956640994802</c:v>
                </c:pt>
              </c:numCache>
            </c:numRef>
          </c:val>
          <c:smooth val="0"/>
          <c:extLst>
            <c:ext xmlns:c16="http://schemas.microsoft.com/office/drawing/2014/chart" uri="{C3380CC4-5D6E-409C-BE32-E72D297353CC}">
              <c16:uniqueId val="{00000002-0FF7-46A9-9694-A294F4489BAB}"/>
            </c:ext>
          </c:extLst>
        </c:ser>
        <c:dLbls>
          <c:showLegendKey val="0"/>
          <c:showVal val="0"/>
          <c:showCatName val="0"/>
          <c:showSerName val="0"/>
          <c:showPercent val="0"/>
          <c:showBubbleSize val="0"/>
        </c:dLbls>
        <c:smooth val="0"/>
        <c:axId val="883562959"/>
        <c:axId val="883559215"/>
      </c:lineChart>
      <c:catAx>
        <c:axId val="8835629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883559215"/>
        <c:crosses val="autoZero"/>
        <c:auto val="1"/>
        <c:lblAlgn val="ctr"/>
        <c:lblOffset val="100"/>
        <c:noMultiLvlLbl val="0"/>
      </c:catAx>
      <c:valAx>
        <c:axId val="88355921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8835629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REN-Methane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lineChart>
        <c:grouping val="standard"/>
        <c:varyColors val="0"/>
        <c:ser>
          <c:idx val="0"/>
          <c:order val="0"/>
          <c:tx>
            <c:strRef>
              <c:f>'UGS char._dischar._st. levels'!$B$21:$B$22</c:f>
              <c:strCache>
                <c:ptCount val="2"/>
                <c:pt idx="0">
                  <c:v>Injection/Withdrawal (+/-)  in Terawatt-hours</c:v>
                </c:pt>
                <c:pt idx="1">
                  <c:v>2030</c:v>
                </c:pt>
              </c:strCache>
            </c:strRef>
          </c:tx>
          <c:spPr>
            <a:ln w="28575" cap="rnd">
              <a:solidFill>
                <a:schemeClr val="accent1"/>
              </a:solidFill>
              <a:round/>
            </a:ln>
            <a:effectLst/>
          </c:spPr>
          <c:marker>
            <c:symbol val="none"/>
          </c:marker>
          <c:cat>
            <c:strRef>
              <c:f>'UGS char._dischar._st. levels'!$A$23:$A$34</c:f>
              <c:strCache>
                <c:ptCount val="12"/>
                <c:pt idx="0">
                  <c:v>January</c:v>
                </c:pt>
                <c:pt idx="1">
                  <c:v>February</c:v>
                </c:pt>
                <c:pt idx="2">
                  <c:v>March</c:v>
                </c:pt>
                <c:pt idx="3">
                  <c:v>April</c:v>
                </c:pt>
                <c:pt idx="4">
                  <c:v>May</c:v>
                </c:pt>
                <c:pt idx="5">
                  <c:v>June </c:v>
                </c:pt>
                <c:pt idx="6">
                  <c:v>July</c:v>
                </c:pt>
                <c:pt idx="7">
                  <c:v>August</c:v>
                </c:pt>
                <c:pt idx="8">
                  <c:v>September</c:v>
                </c:pt>
                <c:pt idx="9">
                  <c:v>October</c:v>
                </c:pt>
                <c:pt idx="10">
                  <c:v>November</c:v>
                </c:pt>
                <c:pt idx="11">
                  <c:v>December</c:v>
                </c:pt>
              </c:strCache>
            </c:strRef>
          </c:cat>
          <c:val>
            <c:numRef>
              <c:f>'UGS char._dischar._st. levels'!$B$23:$B$34</c:f>
              <c:numCache>
                <c:formatCode>General</c:formatCode>
                <c:ptCount val="12"/>
                <c:pt idx="0">
                  <c:v>0</c:v>
                </c:pt>
                <c:pt idx="1">
                  <c:v>0</c:v>
                </c:pt>
                <c:pt idx="2">
                  <c:v>0</c:v>
                </c:pt>
                <c:pt idx="3">
                  <c:v>0</c:v>
                </c:pt>
                <c:pt idx="4">
                  <c:v>0</c:v>
                </c:pt>
                <c:pt idx="5">
                  <c:v>0</c:v>
                </c:pt>
                <c:pt idx="6">
                  <c:v>0.48181716791924201</c:v>
                </c:pt>
                <c:pt idx="7">
                  <c:v>-0.151054789528732</c:v>
                </c:pt>
                <c:pt idx="8">
                  <c:v>0</c:v>
                </c:pt>
                <c:pt idx="9">
                  <c:v>-0.321126035032125</c:v>
                </c:pt>
                <c:pt idx="10">
                  <c:v>0</c:v>
                </c:pt>
                <c:pt idx="11">
                  <c:v>0</c:v>
                </c:pt>
              </c:numCache>
            </c:numRef>
          </c:val>
          <c:smooth val="0"/>
          <c:extLst>
            <c:ext xmlns:c16="http://schemas.microsoft.com/office/drawing/2014/chart" uri="{C3380CC4-5D6E-409C-BE32-E72D297353CC}">
              <c16:uniqueId val="{00000000-5DF5-4EB7-A1D4-655626DD0606}"/>
            </c:ext>
          </c:extLst>
        </c:ser>
        <c:ser>
          <c:idx val="1"/>
          <c:order val="1"/>
          <c:tx>
            <c:strRef>
              <c:f>'UGS char._dischar._st. levels'!$C$21:$C$22</c:f>
              <c:strCache>
                <c:ptCount val="2"/>
                <c:pt idx="0">
                  <c:v>Injection/Withdrawal (+/-)  in Terawatt-hours</c:v>
                </c:pt>
                <c:pt idx="1">
                  <c:v>2040</c:v>
                </c:pt>
              </c:strCache>
            </c:strRef>
          </c:tx>
          <c:spPr>
            <a:ln w="28575" cap="rnd">
              <a:solidFill>
                <a:schemeClr val="accent2"/>
              </a:solidFill>
              <a:round/>
            </a:ln>
            <a:effectLst/>
          </c:spPr>
          <c:marker>
            <c:symbol val="none"/>
          </c:marker>
          <c:cat>
            <c:strRef>
              <c:f>'UGS char._dischar._st. levels'!$A$23:$A$34</c:f>
              <c:strCache>
                <c:ptCount val="12"/>
                <c:pt idx="0">
                  <c:v>January</c:v>
                </c:pt>
                <c:pt idx="1">
                  <c:v>February</c:v>
                </c:pt>
                <c:pt idx="2">
                  <c:v>March</c:v>
                </c:pt>
                <c:pt idx="3">
                  <c:v>April</c:v>
                </c:pt>
                <c:pt idx="4">
                  <c:v>May</c:v>
                </c:pt>
                <c:pt idx="5">
                  <c:v>June </c:v>
                </c:pt>
                <c:pt idx="6">
                  <c:v>July</c:v>
                </c:pt>
                <c:pt idx="7">
                  <c:v>August</c:v>
                </c:pt>
                <c:pt idx="8">
                  <c:v>September</c:v>
                </c:pt>
                <c:pt idx="9">
                  <c:v>October</c:v>
                </c:pt>
                <c:pt idx="10">
                  <c:v>November</c:v>
                </c:pt>
                <c:pt idx="11">
                  <c:v>December</c:v>
                </c:pt>
              </c:strCache>
            </c:strRef>
          </c:cat>
          <c:val>
            <c:numRef>
              <c:f>'UGS char._dischar._st. levels'!$C$23:$C$34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5DF5-4EB7-A1D4-655626DD0606}"/>
            </c:ext>
          </c:extLst>
        </c:ser>
        <c:ser>
          <c:idx val="2"/>
          <c:order val="2"/>
          <c:tx>
            <c:strRef>
              <c:f>'UGS char._dischar._st. levels'!$D$21:$D$22</c:f>
              <c:strCache>
                <c:ptCount val="2"/>
                <c:pt idx="0">
                  <c:v>Injection/Withdrawal (+/-)  in Terawatt-hours</c:v>
                </c:pt>
                <c:pt idx="1">
                  <c:v>2050</c:v>
                </c:pt>
              </c:strCache>
            </c:strRef>
          </c:tx>
          <c:spPr>
            <a:ln w="28575" cap="rnd">
              <a:solidFill>
                <a:schemeClr val="accent3"/>
              </a:solidFill>
              <a:round/>
            </a:ln>
            <a:effectLst/>
          </c:spPr>
          <c:marker>
            <c:symbol val="none"/>
          </c:marker>
          <c:cat>
            <c:strRef>
              <c:f>'UGS char._dischar._st. levels'!$A$23:$A$34</c:f>
              <c:strCache>
                <c:ptCount val="12"/>
                <c:pt idx="0">
                  <c:v>January</c:v>
                </c:pt>
                <c:pt idx="1">
                  <c:v>February</c:v>
                </c:pt>
                <c:pt idx="2">
                  <c:v>March</c:v>
                </c:pt>
                <c:pt idx="3">
                  <c:v>April</c:v>
                </c:pt>
                <c:pt idx="4">
                  <c:v>May</c:v>
                </c:pt>
                <c:pt idx="5">
                  <c:v>June </c:v>
                </c:pt>
                <c:pt idx="6">
                  <c:v>July</c:v>
                </c:pt>
                <c:pt idx="7">
                  <c:v>August</c:v>
                </c:pt>
                <c:pt idx="8">
                  <c:v>September</c:v>
                </c:pt>
                <c:pt idx="9">
                  <c:v>October</c:v>
                </c:pt>
                <c:pt idx="10">
                  <c:v>November</c:v>
                </c:pt>
                <c:pt idx="11">
                  <c:v>December</c:v>
                </c:pt>
              </c:strCache>
            </c:strRef>
          </c:cat>
          <c:val>
            <c:numRef>
              <c:f>'UGS char._dischar._st. levels'!$D$23:$D$34</c:f>
              <c:numCache>
                <c:formatCode>General</c:formatCode>
                <c:ptCount val="12"/>
                <c:pt idx="0">
                  <c:v>-1.19452284350461</c:v>
                </c:pt>
                <c:pt idx="1">
                  <c:v>-1.0880397267444699</c:v>
                </c:pt>
                <c:pt idx="2">
                  <c:v>-1.31324630828321</c:v>
                </c:pt>
                <c:pt idx="3">
                  <c:v>0</c:v>
                </c:pt>
                <c:pt idx="4">
                  <c:v>0.56898081635368503</c:v>
                </c:pt>
                <c:pt idx="5">
                  <c:v>0.52885769628350499</c:v>
                </c:pt>
                <c:pt idx="6">
                  <c:v>0.750803108170502</c:v>
                </c:pt>
                <c:pt idx="7">
                  <c:v>0.72107435066239001</c:v>
                </c:pt>
                <c:pt idx="8">
                  <c:v>0.67760718718221402</c:v>
                </c:pt>
                <c:pt idx="9">
                  <c:v>0.57756973147191804</c:v>
                </c:pt>
                <c:pt idx="10">
                  <c:v>0.116693615440051</c:v>
                </c:pt>
                <c:pt idx="11">
                  <c:v>-0.26694589692070603</c:v>
                </c:pt>
              </c:numCache>
            </c:numRef>
          </c:val>
          <c:smooth val="0"/>
          <c:extLst>
            <c:ext xmlns:c16="http://schemas.microsoft.com/office/drawing/2014/chart" uri="{C3380CC4-5D6E-409C-BE32-E72D297353CC}">
              <c16:uniqueId val="{00000002-5DF5-4EB7-A1D4-655626DD0606}"/>
            </c:ext>
          </c:extLst>
        </c:ser>
        <c:dLbls>
          <c:showLegendKey val="0"/>
          <c:showVal val="0"/>
          <c:showCatName val="0"/>
          <c:showSerName val="0"/>
          <c:showPercent val="0"/>
          <c:showBubbleSize val="0"/>
        </c:dLbls>
        <c:smooth val="0"/>
        <c:axId val="883557967"/>
        <c:axId val="883552975"/>
      </c:lineChart>
      <c:catAx>
        <c:axId val="8835579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883552975"/>
        <c:crosses val="autoZero"/>
        <c:auto val="1"/>
        <c:lblAlgn val="ctr"/>
        <c:lblOffset val="100"/>
        <c:noMultiLvlLbl val="0"/>
      </c:catAx>
      <c:valAx>
        <c:axId val="88355297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8835579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Cost minimal -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col"/>
        <c:grouping val="stacked"/>
        <c:varyColors val="0"/>
        <c:ser>
          <c:idx val="0"/>
          <c:order val="0"/>
          <c:tx>
            <c:strRef>
              <c:f>'Gas demand'!$A$37</c:f>
              <c:strCache>
                <c:ptCount val="1"/>
                <c:pt idx="0">
                  <c:v>Pipeline gas demand</c:v>
                </c:pt>
              </c:strCache>
            </c:strRef>
          </c:tx>
          <c:spPr>
            <a:solidFill>
              <a:schemeClr val="accent1"/>
            </a:solidFill>
            <a:ln>
              <a:noFill/>
            </a:ln>
            <a:effectLst/>
          </c:spPr>
          <c:invertIfNegative val="0"/>
          <c:cat>
            <c:multiLvlStrRef>
              <c:f>'Gas demand'!$B$35:$M$36</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'Gas demand'!$B$37:$M$37</c:f>
              <c:numCache>
                <c:formatCode>General</c:formatCode>
                <c:ptCount val="12"/>
                <c:pt idx="0">
                  <c:v>3.5974000000000004</c:v>
                </c:pt>
                <c:pt idx="1">
                  <c:v>8.1117101435417744</c:v>
                </c:pt>
                <c:pt idx="2">
                  <c:v>17.027199999999997</c:v>
                </c:pt>
                <c:pt idx="3">
                  <c:v>16.225999999999999</c:v>
                </c:pt>
                <c:pt idx="4">
                  <c:v>2.591631111111111</c:v>
                </c:pt>
                <c:pt idx="5">
                  <c:v>5.5366748239061616</c:v>
                </c:pt>
                <c:pt idx="6">
                  <c:v>11.797877777777778</c:v>
                </c:pt>
                <c:pt idx="7">
                  <c:v>7.9634444444444448</c:v>
                </c:pt>
                <c:pt idx="8">
                  <c:v>2.2972222222222225</c:v>
                </c:pt>
                <c:pt idx="9">
                  <c:v>3.4673881233203141</c:v>
                </c:pt>
                <c:pt idx="10">
                  <c:v>8.9063555555555514</c:v>
                </c:pt>
                <c:pt idx="11">
                  <c:v>7.3934444444444463</c:v>
                </c:pt>
              </c:numCache>
            </c:numRef>
          </c:val>
          <c:extLst>
            <c:ext xmlns:c16="http://schemas.microsoft.com/office/drawing/2014/chart" uri="{C3380CC4-5D6E-409C-BE32-E72D297353CC}">
              <c16:uniqueId val="{00000000-3C36-4A97-ABEE-D671F69F5B3B}"/>
            </c:ext>
          </c:extLst>
        </c:ser>
        <c:ser>
          <c:idx val="1"/>
          <c:order val="1"/>
          <c:tx>
            <c:strRef>
              <c:f>'Gas demand'!$A$38</c:f>
              <c:strCache>
                <c:ptCount val="1"/>
                <c:pt idx="0">
                  <c:v>Pure Biomethane </c:v>
                </c:pt>
              </c:strCache>
            </c:strRef>
          </c:tx>
          <c:spPr>
            <a:solidFill>
              <a:schemeClr val="accent2"/>
            </a:solidFill>
            <a:ln>
              <a:noFill/>
            </a:ln>
            <a:effectLst/>
          </c:spPr>
          <c:invertIfNegative val="0"/>
          <c:cat>
            <c:multiLvlStrRef>
              <c:f>'Gas demand'!$B$35:$M$36</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'Gas demand'!$B$38:$M$38</c:f>
              <c:numCache>
                <c:formatCode>General</c:formatCode>
                <c:ptCount val="12"/>
                <c:pt idx="0">
                  <c:v>0.154</c:v>
                </c:pt>
                <c:pt idx="1">
                  <c:v>0</c:v>
                </c:pt>
                <c:pt idx="2">
                  <c:v>0</c:v>
                </c:pt>
                <c:pt idx="3">
                  <c:v>0.156</c:v>
                </c:pt>
                <c:pt idx="4">
                  <c:v>0.154</c:v>
                </c:pt>
                <c:pt idx="5">
                  <c:v>0</c:v>
                </c:pt>
                <c:pt idx="6">
                  <c:v>0</c:v>
                </c:pt>
                <c:pt idx="7">
                  <c:v>0.156</c:v>
                </c:pt>
                <c:pt idx="8">
                  <c:v>0.154</c:v>
                </c:pt>
                <c:pt idx="9">
                  <c:v>0</c:v>
                </c:pt>
                <c:pt idx="10">
                  <c:v>0</c:v>
                </c:pt>
                <c:pt idx="11">
                  <c:v>0.156</c:v>
                </c:pt>
              </c:numCache>
            </c:numRef>
          </c:val>
          <c:extLst>
            <c:ext xmlns:c16="http://schemas.microsoft.com/office/drawing/2014/chart" uri="{C3380CC4-5D6E-409C-BE32-E72D297353CC}">
              <c16:uniqueId val="{00000001-3C36-4A97-ABEE-D671F69F5B3B}"/>
            </c:ext>
          </c:extLst>
        </c:ser>
        <c:ser>
          <c:idx val="2"/>
          <c:order val="2"/>
          <c:tx>
            <c:strRef>
              <c:f>'Gas demand'!$A$39</c:f>
              <c:strCache>
                <c:ptCount val="1"/>
                <c:pt idx="0">
                  <c:v>Pure H2</c:v>
                </c:pt>
              </c:strCache>
            </c:strRef>
          </c:tx>
          <c:spPr>
            <a:solidFill>
              <a:schemeClr val="accent3"/>
            </a:solidFill>
            <a:ln>
              <a:noFill/>
            </a:ln>
            <a:effectLst/>
          </c:spPr>
          <c:invertIfNegative val="0"/>
          <c:cat>
            <c:multiLvlStrRef>
              <c:f>'Gas demand'!$B$35:$M$36</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'Gas demand'!$B$39:$M$39</c:f>
              <c:numCache>
                <c:formatCode>General</c:formatCode>
                <c:ptCount val="12"/>
                <c:pt idx="0">
                  <c:v>7.0999999999999994E-2</c:v>
                </c:pt>
                <c:pt idx="1">
                  <c:v>8.7999999999999995E-2</c:v>
                </c:pt>
                <c:pt idx="2">
                  <c:v>2.468</c:v>
                </c:pt>
                <c:pt idx="3">
                  <c:v>2.399</c:v>
                </c:pt>
                <c:pt idx="4">
                  <c:v>0.14988888888888888</c:v>
                </c:pt>
                <c:pt idx="5">
                  <c:v>0.18577777777777776</c:v>
                </c:pt>
                <c:pt idx="6">
                  <c:v>5.2102222222222219</c:v>
                </c:pt>
                <c:pt idx="7">
                  <c:v>5.0645555555555557</c:v>
                </c:pt>
                <c:pt idx="8">
                  <c:v>0.22877777777777775</c:v>
                </c:pt>
                <c:pt idx="9">
                  <c:v>0.28355555555555556</c:v>
                </c:pt>
                <c:pt idx="10">
                  <c:v>7.9524444444444438</c:v>
                </c:pt>
                <c:pt idx="11">
                  <c:v>5.0645555555555557</c:v>
                </c:pt>
              </c:numCache>
            </c:numRef>
          </c:val>
          <c:extLst>
            <c:ext xmlns:c16="http://schemas.microsoft.com/office/drawing/2014/chart" uri="{C3380CC4-5D6E-409C-BE32-E72D297353CC}">
              <c16:uniqueId val="{00000002-3C36-4A97-ABEE-D671F69F5B3B}"/>
            </c:ext>
          </c:extLst>
        </c:ser>
        <c:dLbls>
          <c:showLegendKey val="0"/>
          <c:showVal val="0"/>
          <c:showCatName val="0"/>
          <c:showSerName val="0"/>
          <c:showPercent val="0"/>
          <c:showBubbleSize val="0"/>
        </c:dLbls>
        <c:gapWidth val="150"/>
        <c:overlap val="100"/>
        <c:axId val="1450569695"/>
        <c:axId val="1450579263"/>
      </c:barChart>
      <c:catAx>
        <c:axId val="14505696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450579263"/>
        <c:crosses val="autoZero"/>
        <c:auto val="1"/>
        <c:lblAlgn val="ctr"/>
        <c:lblOffset val="100"/>
        <c:noMultiLvlLbl val="0"/>
      </c:catAx>
      <c:valAx>
        <c:axId val="14505792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45056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REN-Hydrogen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lineChart>
        <c:grouping val="standard"/>
        <c:varyColors val="0"/>
        <c:ser>
          <c:idx val="0"/>
          <c:order val="0"/>
          <c:tx>
            <c:strRef>
              <c:f>'UGS char._dischar._st. levels'!$B$37:$B$38</c:f>
              <c:strCache>
                <c:ptCount val="2"/>
                <c:pt idx="0">
                  <c:v>Injection/Withdrawal (+/-)  in Terawatt-hours</c:v>
                </c:pt>
                <c:pt idx="1">
                  <c:v>2030</c:v>
                </c:pt>
              </c:strCache>
            </c:strRef>
          </c:tx>
          <c:spPr>
            <a:ln w="28575" cap="rnd">
              <a:solidFill>
                <a:schemeClr val="accent1"/>
              </a:solidFill>
              <a:round/>
            </a:ln>
            <a:effectLst/>
          </c:spPr>
          <c:marker>
            <c:symbol val="none"/>
          </c:marker>
          <c:cat>
            <c:strRef>
              <c:f>'UGS char._dischar._st. levels'!$A$39:$A$50</c:f>
              <c:strCache>
                <c:ptCount val="12"/>
                <c:pt idx="0">
                  <c:v>January</c:v>
                </c:pt>
                <c:pt idx="1">
                  <c:v>February</c:v>
                </c:pt>
                <c:pt idx="2">
                  <c:v>March</c:v>
                </c:pt>
                <c:pt idx="3">
                  <c:v>April</c:v>
                </c:pt>
                <c:pt idx="4">
                  <c:v>May</c:v>
                </c:pt>
                <c:pt idx="5">
                  <c:v>June </c:v>
                </c:pt>
                <c:pt idx="6">
                  <c:v>July</c:v>
                </c:pt>
                <c:pt idx="7">
                  <c:v>August</c:v>
                </c:pt>
                <c:pt idx="8">
                  <c:v>September</c:v>
                </c:pt>
                <c:pt idx="9">
                  <c:v>October</c:v>
                </c:pt>
                <c:pt idx="10">
                  <c:v>November</c:v>
                </c:pt>
                <c:pt idx="11">
                  <c:v>December</c:v>
                </c:pt>
              </c:strCache>
            </c:strRef>
          </c:cat>
          <c:val>
            <c:numRef>
              <c:f>'UGS char._dischar._st. levels'!$B$39:$B$50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3AA6-41D8-A9F5-39DB0F6D5F47}"/>
            </c:ext>
          </c:extLst>
        </c:ser>
        <c:ser>
          <c:idx val="1"/>
          <c:order val="1"/>
          <c:tx>
            <c:strRef>
              <c:f>'UGS char._dischar._st. levels'!$C$37:$C$38</c:f>
              <c:strCache>
                <c:ptCount val="2"/>
                <c:pt idx="0">
                  <c:v>Injection/Withdrawal (+/-)  in Terawatt-hours</c:v>
                </c:pt>
                <c:pt idx="1">
                  <c:v>2040</c:v>
                </c:pt>
              </c:strCache>
            </c:strRef>
          </c:tx>
          <c:spPr>
            <a:ln w="28575" cap="rnd">
              <a:solidFill>
                <a:schemeClr val="accent2"/>
              </a:solidFill>
              <a:round/>
            </a:ln>
            <a:effectLst/>
          </c:spPr>
          <c:marker>
            <c:symbol val="none"/>
          </c:marker>
          <c:cat>
            <c:strRef>
              <c:f>'UGS char._dischar._st. levels'!$A$39:$A$50</c:f>
              <c:strCache>
                <c:ptCount val="12"/>
                <c:pt idx="0">
                  <c:v>January</c:v>
                </c:pt>
                <c:pt idx="1">
                  <c:v>February</c:v>
                </c:pt>
                <c:pt idx="2">
                  <c:v>March</c:v>
                </c:pt>
                <c:pt idx="3">
                  <c:v>April</c:v>
                </c:pt>
                <c:pt idx="4">
                  <c:v>May</c:v>
                </c:pt>
                <c:pt idx="5">
                  <c:v>June </c:v>
                </c:pt>
                <c:pt idx="6">
                  <c:v>July</c:v>
                </c:pt>
                <c:pt idx="7">
                  <c:v>August</c:v>
                </c:pt>
                <c:pt idx="8">
                  <c:v>September</c:v>
                </c:pt>
                <c:pt idx="9">
                  <c:v>October</c:v>
                </c:pt>
                <c:pt idx="10">
                  <c:v>November</c:v>
                </c:pt>
                <c:pt idx="11">
                  <c:v>December</c:v>
                </c:pt>
              </c:strCache>
            </c:strRef>
          </c:cat>
          <c:val>
            <c:numRef>
              <c:f>'UGS char._dischar._st. levels'!$C$39:$C$50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3AA6-41D8-A9F5-39DB0F6D5F47}"/>
            </c:ext>
          </c:extLst>
        </c:ser>
        <c:ser>
          <c:idx val="2"/>
          <c:order val="2"/>
          <c:tx>
            <c:strRef>
              <c:f>'UGS char._dischar._st. levels'!$D$37:$D$38</c:f>
              <c:strCache>
                <c:ptCount val="2"/>
                <c:pt idx="0">
                  <c:v>Injection/Withdrawal (+/-)  in Terawatt-hours</c:v>
                </c:pt>
                <c:pt idx="1">
                  <c:v>2050</c:v>
                </c:pt>
              </c:strCache>
            </c:strRef>
          </c:tx>
          <c:spPr>
            <a:ln w="28575" cap="rnd">
              <a:solidFill>
                <a:schemeClr val="accent3"/>
              </a:solidFill>
              <a:round/>
            </a:ln>
            <a:effectLst/>
          </c:spPr>
          <c:marker>
            <c:symbol val="none"/>
          </c:marker>
          <c:cat>
            <c:strRef>
              <c:f>'UGS char._dischar._st. levels'!$A$39:$A$50</c:f>
              <c:strCache>
                <c:ptCount val="12"/>
                <c:pt idx="0">
                  <c:v>January</c:v>
                </c:pt>
                <c:pt idx="1">
                  <c:v>February</c:v>
                </c:pt>
                <c:pt idx="2">
                  <c:v>March</c:v>
                </c:pt>
                <c:pt idx="3">
                  <c:v>April</c:v>
                </c:pt>
                <c:pt idx="4">
                  <c:v>May</c:v>
                </c:pt>
                <c:pt idx="5">
                  <c:v>June </c:v>
                </c:pt>
                <c:pt idx="6">
                  <c:v>July</c:v>
                </c:pt>
                <c:pt idx="7">
                  <c:v>August</c:v>
                </c:pt>
                <c:pt idx="8">
                  <c:v>September</c:v>
                </c:pt>
                <c:pt idx="9">
                  <c:v>October</c:v>
                </c:pt>
                <c:pt idx="10">
                  <c:v>November</c:v>
                </c:pt>
                <c:pt idx="11">
                  <c:v>December</c:v>
                </c:pt>
              </c:strCache>
            </c:strRef>
          </c:cat>
          <c:val>
            <c:numRef>
              <c:f>'UGS char._dischar._st. levels'!$D$39:$D$50</c:f>
              <c:numCache>
                <c:formatCode>General</c:formatCode>
                <c:ptCount val="12"/>
                <c:pt idx="0">
                  <c:v>0</c:v>
                </c:pt>
                <c:pt idx="1">
                  <c:v>-0.111321764543417</c:v>
                </c:pt>
                <c:pt idx="2">
                  <c:v>-5.8233013922861399E-2</c:v>
                </c:pt>
                <c:pt idx="3">
                  <c:v>0</c:v>
                </c:pt>
                <c:pt idx="4">
                  <c:v>0</c:v>
                </c:pt>
                <c:pt idx="5">
                  <c:v>0.12493765188656</c:v>
                </c:pt>
                <c:pt idx="6">
                  <c:v>0</c:v>
                </c:pt>
                <c:pt idx="7">
                  <c:v>0</c:v>
                </c:pt>
                <c:pt idx="8">
                  <c:v>0</c:v>
                </c:pt>
                <c:pt idx="9">
                  <c:v>0</c:v>
                </c:pt>
                <c:pt idx="10">
                  <c:v>4.80774281810709E-2</c:v>
                </c:pt>
                <c:pt idx="11">
                  <c:v>0</c:v>
                </c:pt>
              </c:numCache>
            </c:numRef>
          </c:val>
          <c:smooth val="0"/>
          <c:extLst>
            <c:ext xmlns:c16="http://schemas.microsoft.com/office/drawing/2014/chart" uri="{C3380CC4-5D6E-409C-BE32-E72D297353CC}">
              <c16:uniqueId val="{00000002-3AA6-41D8-A9F5-39DB0F6D5F47}"/>
            </c:ext>
          </c:extLst>
        </c:ser>
        <c:dLbls>
          <c:showLegendKey val="0"/>
          <c:showVal val="0"/>
          <c:showCatName val="0"/>
          <c:showSerName val="0"/>
          <c:showPercent val="0"/>
          <c:showBubbleSize val="0"/>
        </c:dLbls>
        <c:smooth val="0"/>
        <c:axId val="1291470287"/>
        <c:axId val="1291474447"/>
      </c:lineChart>
      <c:catAx>
        <c:axId val="12914702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291474447"/>
        <c:crosses val="autoZero"/>
        <c:auto val="1"/>
        <c:lblAlgn val="ctr"/>
        <c:lblOffset val="100"/>
        <c:noMultiLvlLbl val="0"/>
      </c:catAx>
      <c:valAx>
        <c:axId val="129147444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2914702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lineChart>
        <c:grouping val="standard"/>
        <c:varyColors val="0"/>
        <c:ser>
          <c:idx val="0"/>
          <c:order val="0"/>
          <c:tx>
            <c:strRef>
              <c:f>'UGS char._dischar._st. levels'!$B$53:$B$54</c:f>
              <c:strCache>
                <c:ptCount val="2"/>
                <c:pt idx="0">
                  <c:v>Injection/Withdrawal (+/-)  in Terawatt-hours</c:v>
                </c:pt>
                <c:pt idx="1">
                  <c:v>2030</c:v>
                </c:pt>
              </c:strCache>
            </c:strRef>
          </c:tx>
          <c:spPr>
            <a:ln w="28575" cap="rnd">
              <a:solidFill>
                <a:schemeClr val="accent1"/>
              </a:solidFill>
              <a:round/>
            </a:ln>
            <a:effectLst/>
          </c:spPr>
          <c:marker>
            <c:symbol val="none"/>
          </c:marker>
          <c:cat>
            <c:strRef>
              <c:f>'UGS char._dischar._st. levels'!$A$55:$A$66</c:f>
              <c:strCache>
                <c:ptCount val="12"/>
                <c:pt idx="0">
                  <c:v>January</c:v>
                </c:pt>
                <c:pt idx="1">
                  <c:v>February</c:v>
                </c:pt>
                <c:pt idx="2">
                  <c:v>March</c:v>
                </c:pt>
                <c:pt idx="3">
                  <c:v>April</c:v>
                </c:pt>
                <c:pt idx="4">
                  <c:v>May</c:v>
                </c:pt>
                <c:pt idx="5">
                  <c:v>June </c:v>
                </c:pt>
                <c:pt idx="6">
                  <c:v>July</c:v>
                </c:pt>
                <c:pt idx="7">
                  <c:v>August</c:v>
                </c:pt>
                <c:pt idx="8">
                  <c:v>September</c:v>
                </c:pt>
                <c:pt idx="9">
                  <c:v>October</c:v>
                </c:pt>
                <c:pt idx="10">
                  <c:v>November</c:v>
                </c:pt>
                <c:pt idx="11">
                  <c:v>December</c:v>
                </c:pt>
              </c:strCache>
            </c:strRef>
          </c:cat>
          <c:val>
            <c:numRef>
              <c:f>'UGS char._dischar._st. levels'!$B$55:$B$66</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D826-498B-B5FC-28A7EDE6B52E}"/>
            </c:ext>
          </c:extLst>
        </c:ser>
        <c:ser>
          <c:idx val="1"/>
          <c:order val="1"/>
          <c:tx>
            <c:strRef>
              <c:f>'UGS char._dischar._st. levels'!$C$53:$C$54</c:f>
              <c:strCache>
                <c:ptCount val="2"/>
                <c:pt idx="0">
                  <c:v>Injection/Withdrawal (+/-)  in Terawatt-hours</c:v>
                </c:pt>
                <c:pt idx="1">
                  <c:v>2040</c:v>
                </c:pt>
              </c:strCache>
            </c:strRef>
          </c:tx>
          <c:spPr>
            <a:ln w="28575" cap="rnd">
              <a:solidFill>
                <a:schemeClr val="accent2"/>
              </a:solidFill>
              <a:round/>
            </a:ln>
            <a:effectLst/>
          </c:spPr>
          <c:marker>
            <c:symbol val="none"/>
          </c:marker>
          <c:cat>
            <c:strRef>
              <c:f>'UGS char._dischar._st. levels'!$A$55:$A$66</c:f>
              <c:strCache>
                <c:ptCount val="12"/>
                <c:pt idx="0">
                  <c:v>January</c:v>
                </c:pt>
                <c:pt idx="1">
                  <c:v>February</c:v>
                </c:pt>
                <c:pt idx="2">
                  <c:v>March</c:v>
                </c:pt>
                <c:pt idx="3">
                  <c:v>April</c:v>
                </c:pt>
                <c:pt idx="4">
                  <c:v>May</c:v>
                </c:pt>
                <c:pt idx="5">
                  <c:v>June </c:v>
                </c:pt>
                <c:pt idx="6">
                  <c:v>July</c:v>
                </c:pt>
                <c:pt idx="7">
                  <c:v>August</c:v>
                </c:pt>
                <c:pt idx="8">
                  <c:v>September</c:v>
                </c:pt>
                <c:pt idx="9">
                  <c:v>October</c:v>
                </c:pt>
                <c:pt idx="10">
                  <c:v>November</c:v>
                </c:pt>
                <c:pt idx="11">
                  <c:v>December</c:v>
                </c:pt>
              </c:strCache>
            </c:strRef>
          </c:cat>
          <c:val>
            <c:numRef>
              <c:f>'UGS char._dischar._st. levels'!$C$55:$C$66</c:f>
              <c:numCache>
                <c:formatCode>General</c:formatCode>
                <c:ptCount val="12"/>
                <c:pt idx="0">
                  <c:v>-1.34293883024806</c:v>
                </c:pt>
                <c:pt idx="1">
                  <c:v>-1.1402153451794199</c:v>
                </c:pt>
                <c:pt idx="2">
                  <c:v>-1.70300465074038</c:v>
                </c:pt>
                <c:pt idx="3">
                  <c:v>0</c:v>
                </c:pt>
                <c:pt idx="4">
                  <c:v>0.55240463469421497</c:v>
                </c:pt>
                <c:pt idx="5">
                  <c:v>0.69698084009352601</c:v>
                </c:pt>
                <c:pt idx="6">
                  <c:v>0.84328204015128505</c:v>
                </c:pt>
                <c:pt idx="7">
                  <c:v>0.82521460670818103</c:v>
                </c:pt>
                <c:pt idx="8">
                  <c:v>0.68138093543248701</c:v>
                </c:pt>
                <c:pt idx="9">
                  <c:v>0.54765847708172699</c:v>
                </c:pt>
                <c:pt idx="10">
                  <c:v>0.41466759512295198</c:v>
                </c:pt>
                <c:pt idx="11">
                  <c:v>-0.284198520530832</c:v>
                </c:pt>
              </c:numCache>
            </c:numRef>
          </c:val>
          <c:smooth val="0"/>
          <c:extLst>
            <c:ext xmlns:c16="http://schemas.microsoft.com/office/drawing/2014/chart" uri="{C3380CC4-5D6E-409C-BE32-E72D297353CC}">
              <c16:uniqueId val="{00000001-D826-498B-B5FC-28A7EDE6B52E}"/>
            </c:ext>
          </c:extLst>
        </c:ser>
        <c:ser>
          <c:idx val="2"/>
          <c:order val="2"/>
          <c:tx>
            <c:strRef>
              <c:f>'UGS char._dischar._st. levels'!$D$53:$D$54</c:f>
              <c:strCache>
                <c:ptCount val="2"/>
                <c:pt idx="0">
                  <c:v>Injection/Withdrawal (+/-)  in Terawatt-hours</c:v>
                </c:pt>
                <c:pt idx="1">
                  <c:v>2050</c:v>
                </c:pt>
              </c:strCache>
            </c:strRef>
          </c:tx>
          <c:spPr>
            <a:ln w="28575" cap="rnd">
              <a:solidFill>
                <a:schemeClr val="accent3"/>
              </a:solidFill>
              <a:round/>
            </a:ln>
            <a:effectLst/>
          </c:spPr>
          <c:marker>
            <c:symbol val="none"/>
          </c:marker>
          <c:cat>
            <c:strRef>
              <c:f>'UGS char._dischar._st. levels'!$A$55:$A$66</c:f>
              <c:strCache>
                <c:ptCount val="12"/>
                <c:pt idx="0">
                  <c:v>January</c:v>
                </c:pt>
                <c:pt idx="1">
                  <c:v>February</c:v>
                </c:pt>
                <c:pt idx="2">
                  <c:v>March</c:v>
                </c:pt>
                <c:pt idx="3">
                  <c:v>April</c:v>
                </c:pt>
                <c:pt idx="4">
                  <c:v>May</c:v>
                </c:pt>
                <c:pt idx="5">
                  <c:v>June </c:v>
                </c:pt>
                <c:pt idx="6">
                  <c:v>July</c:v>
                </c:pt>
                <c:pt idx="7">
                  <c:v>August</c:v>
                </c:pt>
                <c:pt idx="8">
                  <c:v>September</c:v>
                </c:pt>
                <c:pt idx="9">
                  <c:v>October</c:v>
                </c:pt>
                <c:pt idx="10">
                  <c:v>November</c:v>
                </c:pt>
                <c:pt idx="11">
                  <c:v>December</c:v>
                </c:pt>
              </c:strCache>
            </c:strRef>
          </c:cat>
          <c:val>
            <c:numRef>
              <c:f>'UGS char._dischar._st. levels'!$D$55:$D$66</c:f>
              <c:numCache>
                <c:formatCode>General</c:formatCode>
                <c:ptCount val="12"/>
                <c:pt idx="0">
                  <c:v>-1.0744553784083499</c:v>
                </c:pt>
                <c:pt idx="1">
                  <c:v>-0.89396443536539705</c:v>
                </c:pt>
                <c:pt idx="2">
                  <c:v>-1.1629570127055</c:v>
                </c:pt>
                <c:pt idx="3">
                  <c:v>0</c:v>
                </c:pt>
                <c:pt idx="4">
                  <c:v>0.66817587382327803</c:v>
                </c:pt>
                <c:pt idx="5">
                  <c:v>0.125253250122393</c:v>
                </c:pt>
                <c:pt idx="6">
                  <c:v>0.55998769151959804</c:v>
                </c:pt>
                <c:pt idx="7">
                  <c:v>0.61748504403597004</c:v>
                </c:pt>
                <c:pt idx="8">
                  <c:v>0.56765079630137905</c:v>
                </c:pt>
                <c:pt idx="9">
                  <c:v>0.52648913426812505</c:v>
                </c:pt>
                <c:pt idx="10">
                  <c:v>0.37821497543891902</c:v>
                </c:pt>
                <c:pt idx="11">
                  <c:v>-0.243014803720221</c:v>
                </c:pt>
              </c:numCache>
            </c:numRef>
          </c:val>
          <c:smooth val="0"/>
          <c:extLst>
            <c:ext xmlns:c16="http://schemas.microsoft.com/office/drawing/2014/chart" uri="{C3380CC4-5D6E-409C-BE32-E72D297353CC}">
              <c16:uniqueId val="{00000002-D826-498B-B5FC-28A7EDE6B52E}"/>
            </c:ext>
          </c:extLst>
        </c:ser>
        <c:dLbls>
          <c:showLegendKey val="0"/>
          <c:showVal val="0"/>
          <c:showCatName val="0"/>
          <c:showSerName val="0"/>
          <c:showPercent val="0"/>
          <c:showBubbleSize val="0"/>
        </c:dLbls>
        <c:smooth val="0"/>
        <c:axId val="883533007"/>
        <c:axId val="883521359"/>
      </c:lineChart>
      <c:catAx>
        <c:axId val="883533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883521359"/>
        <c:crosses val="autoZero"/>
        <c:auto val="1"/>
        <c:lblAlgn val="ctr"/>
        <c:lblOffset val="100"/>
        <c:noMultiLvlLbl val="0"/>
      </c:catAx>
      <c:valAx>
        <c:axId val="8835213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883533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BAU</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lineChart>
        <c:grouping val="standard"/>
        <c:varyColors val="0"/>
        <c:ser>
          <c:idx val="0"/>
          <c:order val="0"/>
          <c:tx>
            <c:strRef>
              <c:f>'UGS char._dischar._st. levels'!$P$5</c:f>
              <c:strCache>
                <c:ptCount val="1"/>
                <c:pt idx="0">
                  <c:v>2030</c:v>
                </c:pt>
              </c:strCache>
            </c:strRef>
          </c:tx>
          <c:spPr>
            <a:ln w="28575" cap="rnd">
              <a:solidFill>
                <a:schemeClr val="accent1"/>
              </a:solidFill>
              <a:round/>
            </a:ln>
            <a:effectLst/>
          </c:spPr>
          <c:marker>
            <c:symbol val="none"/>
          </c:marker>
          <c:cat>
            <c:strRef>
              <c:f>'UGS char._dischar._st. levels'!$O$6:$O$17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'UGS char._dischar._st. levels'!$P$6:$P$17</c:f>
              <c:numCache>
                <c:formatCode>General</c:formatCode>
                <c:ptCount val="12"/>
                <c:pt idx="0">
                  <c:v>12.238</c:v>
                </c:pt>
                <c:pt idx="1">
                  <c:v>12.238000000000399</c:v>
                </c:pt>
                <c:pt idx="2">
                  <c:v>12.238000000001101</c:v>
                </c:pt>
                <c:pt idx="3">
                  <c:v>12.238000000001101</c:v>
                </c:pt>
                <c:pt idx="4">
                  <c:v>12.238000000001101</c:v>
                </c:pt>
                <c:pt idx="5">
                  <c:v>12.238000000001101</c:v>
                </c:pt>
                <c:pt idx="6">
                  <c:v>12.238000000001</c:v>
                </c:pt>
                <c:pt idx="7">
                  <c:v>12.238000000001</c:v>
                </c:pt>
                <c:pt idx="8">
                  <c:v>12.238000000001</c:v>
                </c:pt>
                <c:pt idx="9">
                  <c:v>12.238000000001</c:v>
                </c:pt>
                <c:pt idx="10">
                  <c:v>12.238000000001</c:v>
                </c:pt>
                <c:pt idx="11">
                  <c:v>12.2380000000009</c:v>
                </c:pt>
              </c:numCache>
            </c:numRef>
          </c:val>
          <c:smooth val="0"/>
          <c:extLst>
            <c:ext xmlns:c16="http://schemas.microsoft.com/office/drawing/2014/chart" uri="{C3380CC4-5D6E-409C-BE32-E72D297353CC}">
              <c16:uniqueId val="{00000000-55B5-425A-BEB1-D7C1A38EC62B}"/>
            </c:ext>
          </c:extLst>
        </c:ser>
        <c:ser>
          <c:idx val="1"/>
          <c:order val="1"/>
          <c:tx>
            <c:strRef>
              <c:f>'UGS char._dischar._st. levels'!$Q$5</c:f>
              <c:strCache>
                <c:ptCount val="1"/>
                <c:pt idx="0">
                  <c:v>2040</c:v>
                </c:pt>
              </c:strCache>
            </c:strRef>
          </c:tx>
          <c:spPr>
            <a:ln w="28575" cap="rnd">
              <a:solidFill>
                <a:schemeClr val="accent2"/>
              </a:solidFill>
              <a:round/>
            </a:ln>
            <a:effectLst/>
          </c:spPr>
          <c:marker>
            <c:symbol val="none"/>
          </c:marker>
          <c:cat>
            <c:strRef>
              <c:f>'UGS char._dischar._st. levels'!$O$6:$O$17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'UGS char._dischar._st. levels'!$Q$6:$Q$17</c:f>
              <c:numCache>
                <c:formatCode>General</c:formatCode>
                <c:ptCount val="12"/>
                <c:pt idx="0">
                  <c:v>12.2379999999999</c:v>
                </c:pt>
                <c:pt idx="1">
                  <c:v>12.2380000000005</c:v>
                </c:pt>
                <c:pt idx="2">
                  <c:v>12.2380000000013</c:v>
                </c:pt>
                <c:pt idx="3">
                  <c:v>12.2380000000013</c:v>
                </c:pt>
                <c:pt idx="4">
                  <c:v>12.2380000000012</c:v>
                </c:pt>
                <c:pt idx="5">
                  <c:v>12.2380000000012</c:v>
                </c:pt>
                <c:pt idx="6">
                  <c:v>12.2380000000012</c:v>
                </c:pt>
                <c:pt idx="7">
                  <c:v>12.2380000000012</c:v>
                </c:pt>
                <c:pt idx="8">
                  <c:v>12.238000000001101</c:v>
                </c:pt>
                <c:pt idx="9">
                  <c:v>12.238000000001101</c:v>
                </c:pt>
                <c:pt idx="10">
                  <c:v>12.238000000001101</c:v>
                </c:pt>
                <c:pt idx="11">
                  <c:v>12.238000000001101</c:v>
                </c:pt>
              </c:numCache>
            </c:numRef>
          </c:val>
          <c:smooth val="0"/>
          <c:extLst>
            <c:ext xmlns:c16="http://schemas.microsoft.com/office/drawing/2014/chart" uri="{C3380CC4-5D6E-409C-BE32-E72D297353CC}">
              <c16:uniqueId val="{00000001-55B5-425A-BEB1-D7C1A38EC62B}"/>
            </c:ext>
          </c:extLst>
        </c:ser>
        <c:ser>
          <c:idx val="2"/>
          <c:order val="2"/>
          <c:tx>
            <c:strRef>
              <c:f>'UGS char._dischar._st. levels'!$R$5</c:f>
              <c:strCache>
                <c:ptCount val="1"/>
                <c:pt idx="0">
                  <c:v>2050</c:v>
                </c:pt>
              </c:strCache>
            </c:strRef>
          </c:tx>
          <c:spPr>
            <a:ln w="28575" cap="rnd">
              <a:solidFill>
                <a:schemeClr val="accent3"/>
              </a:solidFill>
              <a:round/>
            </a:ln>
            <a:effectLst/>
          </c:spPr>
          <c:marker>
            <c:symbol val="none"/>
          </c:marker>
          <c:cat>
            <c:strRef>
              <c:f>'UGS char._dischar._st. levels'!$O$6:$O$17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'UGS char._dischar._st. levels'!$R$6:$R$17</c:f>
              <c:numCache>
                <c:formatCode>0.000</c:formatCode>
                <c:ptCount val="12"/>
                <c:pt idx="0">
                  <c:v>12.2379999999999</c:v>
                </c:pt>
                <c:pt idx="1">
                  <c:v>12.238000000000699</c:v>
                </c:pt>
                <c:pt idx="2">
                  <c:v>12.237908385979299</c:v>
                </c:pt>
                <c:pt idx="3">
                  <c:v>12.1700784981496</c:v>
                </c:pt>
                <c:pt idx="4">
                  <c:v>12.3424357810045</c:v>
                </c:pt>
                <c:pt idx="5">
                  <c:v>12.5497339018433</c:v>
                </c:pt>
                <c:pt idx="6">
                  <c:v>12.7581995664112</c:v>
                </c:pt>
                <c:pt idx="7">
                  <c:v>12.7581995664112</c:v>
                </c:pt>
                <c:pt idx="8">
                  <c:v>12.7581995664112</c:v>
                </c:pt>
                <c:pt idx="9">
                  <c:v>12.7581995664112</c:v>
                </c:pt>
                <c:pt idx="10">
                  <c:v>12.7581995664112</c:v>
                </c:pt>
                <c:pt idx="11">
                  <c:v>12.757500373445501</c:v>
                </c:pt>
              </c:numCache>
            </c:numRef>
          </c:val>
          <c:smooth val="0"/>
          <c:extLst>
            <c:ext xmlns:c16="http://schemas.microsoft.com/office/drawing/2014/chart" uri="{C3380CC4-5D6E-409C-BE32-E72D297353CC}">
              <c16:uniqueId val="{00000002-55B5-425A-BEB1-D7C1A38EC62B}"/>
            </c:ext>
          </c:extLst>
        </c:ser>
        <c:dLbls>
          <c:showLegendKey val="0"/>
          <c:showVal val="0"/>
          <c:showCatName val="0"/>
          <c:showSerName val="0"/>
          <c:showPercent val="0"/>
          <c:showBubbleSize val="0"/>
        </c:dLbls>
        <c:smooth val="0"/>
        <c:axId val="883618287"/>
        <c:axId val="883613295"/>
      </c:lineChart>
      <c:catAx>
        <c:axId val="8836182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883613295"/>
        <c:crosses val="autoZero"/>
        <c:auto val="1"/>
        <c:lblAlgn val="ctr"/>
        <c:lblOffset val="100"/>
        <c:noMultiLvlLbl val="0"/>
      </c:catAx>
      <c:valAx>
        <c:axId val="8836132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8836182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REN-Methane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lineChart>
        <c:grouping val="standard"/>
        <c:varyColors val="0"/>
        <c:ser>
          <c:idx val="0"/>
          <c:order val="0"/>
          <c:tx>
            <c:strRef>
              <c:f>'UGS char._dischar._st. levels'!$P$20</c:f>
              <c:strCache>
                <c:ptCount val="1"/>
                <c:pt idx="0">
                  <c:v>2030</c:v>
                </c:pt>
              </c:strCache>
            </c:strRef>
          </c:tx>
          <c:spPr>
            <a:ln w="28575" cap="rnd">
              <a:solidFill>
                <a:schemeClr val="accent1"/>
              </a:solidFill>
              <a:round/>
            </a:ln>
            <a:effectLst/>
          </c:spPr>
          <c:marker>
            <c:symbol val="none"/>
          </c:marker>
          <c:cat>
            <c:strRef>
              <c:f>'UGS char._dischar._st. levels'!$O$21:$O$32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'UGS char._dischar._st. levels'!$P$21:$P$32</c:f>
              <c:numCache>
                <c:formatCode>General</c:formatCode>
                <c:ptCount val="12"/>
                <c:pt idx="0">
                  <c:v>12.238</c:v>
                </c:pt>
                <c:pt idx="1">
                  <c:v>12.238000000000399</c:v>
                </c:pt>
                <c:pt idx="2">
                  <c:v>12.238000000001101</c:v>
                </c:pt>
                <c:pt idx="3">
                  <c:v>12.238000000001101</c:v>
                </c:pt>
                <c:pt idx="4">
                  <c:v>12.238000000001101</c:v>
                </c:pt>
                <c:pt idx="5">
                  <c:v>12.238000000001101</c:v>
                </c:pt>
                <c:pt idx="6">
                  <c:v>12.238634651647001</c:v>
                </c:pt>
                <c:pt idx="7">
                  <c:v>12.709977793930801</c:v>
                </c:pt>
                <c:pt idx="8">
                  <c:v>12.559126035033101</c:v>
                </c:pt>
                <c:pt idx="9">
                  <c:v>12.5586944140183</c:v>
                </c:pt>
                <c:pt idx="10">
                  <c:v>12.238000000001</c:v>
                </c:pt>
                <c:pt idx="11">
                  <c:v>12.2380000000009</c:v>
                </c:pt>
              </c:numCache>
            </c:numRef>
          </c:val>
          <c:smooth val="0"/>
          <c:extLst>
            <c:ext xmlns:c16="http://schemas.microsoft.com/office/drawing/2014/chart" uri="{C3380CC4-5D6E-409C-BE32-E72D297353CC}">
              <c16:uniqueId val="{00000000-0F70-4071-9A57-B085E44B7031}"/>
            </c:ext>
          </c:extLst>
        </c:ser>
        <c:ser>
          <c:idx val="1"/>
          <c:order val="1"/>
          <c:tx>
            <c:strRef>
              <c:f>'UGS char._dischar._st. levels'!$Q$20</c:f>
              <c:strCache>
                <c:ptCount val="1"/>
                <c:pt idx="0">
                  <c:v>2040</c:v>
                </c:pt>
              </c:strCache>
            </c:strRef>
          </c:tx>
          <c:spPr>
            <a:ln w="28575" cap="rnd">
              <a:solidFill>
                <a:schemeClr val="accent2"/>
              </a:solidFill>
              <a:round/>
            </a:ln>
            <a:effectLst/>
          </c:spPr>
          <c:marker>
            <c:symbol val="none"/>
          </c:marker>
          <c:cat>
            <c:strRef>
              <c:f>'UGS char._dischar._st. levels'!$O$21:$O$32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'UGS char._dischar._st. levels'!$Q$21:$Q$32</c:f>
              <c:numCache>
                <c:formatCode>General</c:formatCode>
                <c:ptCount val="12"/>
                <c:pt idx="0">
                  <c:v>12.238</c:v>
                </c:pt>
                <c:pt idx="1">
                  <c:v>12.238000000000399</c:v>
                </c:pt>
                <c:pt idx="2">
                  <c:v>12.238000000001101</c:v>
                </c:pt>
                <c:pt idx="3">
                  <c:v>12.238000000001101</c:v>
                </c:pt>
                <c:pt idx="4">
                  <c:v>12.238000000001101</c:v>
                </c:pt>
                <c:pt idx="5">
                  <c:v>12.238000000001101</c:v>
                </c:pt>
                <c:pt idx="6">
                  <c:v>12.238000000001</c:v>
                </c:pt>
                <c:pt idx="7">
                  <c:v>12.238000000001</c:v>
                </c:pt>
                <c:pt idx="8">
                  <c:v>12.238000000001</c:v>
                </c:pt>
                <c:pt idx="9">
                  <c:v>12.238000000001</c:v>
                </c:pt>
                <c:pt idx="10">
                  <c:v>12.238000000001</c:v>
                </c:pt>
                <c:pt idx="11">
                  <c:v>12.2380000000009</c:v>
                </c:pt>
              </c:numCache>
            </c:numRef>
          </c:val>
          <c:smooth val="0"/>
          <c:extLst>
            <c:ext xmlns:c16="http://schemas.microsoft.com/office/drawing/2014/chart" uri="{C3380CC4-5D6E-409C-BE32-E72D297353CC}">
              <c16:uniqueId val="{00000001-0F70-4071-9A57-B085E44B7031}"/>
            </c:ext>
          </c:extLst>
        </c:ser>
        <c:ser>
          <c:idx val="2"/>
          <c:order val="2"/>
          <c:tx>
            <c:strRef>
              <c:f>'UGS char._dischar._st. levels'!$R$20</c:f>
              <c:strCache>
                <c:ptCount val="1"/>
                <c:pt idx="0">
                  <c:v>2050</c:v>
                </c:pt>
              </c:strCache>
            </c:strRef>
          </c:tx>
          <c:spPr>
            <a:ln w="28575" cap="rnd">
              <a:solidFill>
                <a:schemeClr val="accent3"/>
              </a:solidFill>
              <a:round/>
            </a:ln>
            <a:effectLst/>
          </c:spPr>
          <c:marker>
            <c:symbol val="none"/>
          </c:marker>
          <c:cat>
            <c:strRef>
              <c:f>'UGS char._dischar._st. levels'!$O$21:$O$32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'UGS char._dischar._st. levels'!$R$21:$R$32</c:f>
              <c:numCache>
                <c:formatCode>General</c:formatCode>
                <c:ptCount val="12"/>
                <c:pt idx="0">
                  <c:v>12.2363944585436</c:v>
                </c:pt>
                <c:pt idx="1">
                  <c:v>11.041858049759799</c:v>
                </c:pt>
                <c:pt idx="2">
                  <c:v>9.9536723137465</c:v>
                </c:pt>
                <c:pt idx="3">
                  <c:v>8.6421911214690308</c:v>
                </c:pt>
                <c:pt idx="4">
                  <c:v>8.6429405854475299</c:v>
                </c:pt>
                <c:pt idx="5">
                  <c:v>9.2005121555822207</c:v>
                </c:pt>
                <c:pt idx="6">
                  <c:v>9.71906182493675</c:v>
                </c:pt>
                <c:pt idx="7">
                  <c:v>10.454809712096599</c:v>
                </c:pt>
                <c:pt idx="8">
                  <c:v>11.161435072181099</c:v>
                </c:pt>
                <c:pt idx="9">
                  <c:v>11.825328594282601</c:v>
                </c:pt>
                <c:pt idx="10">
                  <c:v>12.390744986767199</c:v>
                </c:pt>
                <c:pt idx="11">
                  <c:v>12.5045870986733</c:v>
                </c:pt>
              </c:numCache>
            </c:numRef>
          </c:val>
          <c:smooth val="0"/>
          <c:extLst>
            <c:ext xmlns:c16="http://schemas.microsoft.com/office/drawing/2014/chart" uri="{C3380CC4-5D6E-409C-BE32-E72D297353CC}">
              <c16:uniqueId val="{00000002-0F70-4071-9A57-B085E44B7031}"/>
            </c:ext>
          </c:extLst>
        </c:ser>
        <c:dLbls>
          <c:showLegendKey val="0"/>
          <c:showVal val="0"/>
          <c:showCatName val="0"/>
          <c:showSerName val="0"/>
          <c:showPercent val="0"/>
          <c:showBubbleSize val="0"/>
        </c:dLbls>
        <c:smooth val="0"/>
        <c:axId val="253917952"/>
        <c:axId val="253935840"/>
      </c:lineChart>
      <c:catAx>
        <c:axId val="253917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253935840"/>
        <c:crosses val="autoZero"/>
        <c:auto val="1"/>
        <c:lblAlgn val="ctr"/>
        <c:lblOffset val="100"/>
        <c:noMultiLvlLbl val="0"/>
      </c:catAx>
      <c:valAx>
        <c:axId val="253935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253917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REN-Hydrogen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lineChart>
        <c:grouping val="standard"/>
        <c:varyColors val="0"/>
        <c:ser>
          <c:idx val="0"/>
          <c:order val="0"/>
          <c:tx>
            <c:strRef>
              <c:f>'UGS char._dischar._st. levels'!$P$35</c:f>
              <c:strCache>
                <c:ptCount val="1"/>
                <c:pt idx="0">
                  <c:v>2030</c:v>
                </c:pt>
              </c:strCache>
            </c:strRef>
          </c:tx>
          <c:spPr>
            <a:ln w="28575" cap="rnd">
              <a:solidFill>
                <a:schemeClr val="accent1"/>
              </a:solidFill>
              <a:round/>
            </a:ln>
            <a:effectLst/>
          </c:spPr>
          <c:marker>
            <c:symbol val="none"/>
          </c:marker>
          <c:cat>
            <c:strRef>
              <c:f>'UGS char._dischar._st. levels'!$O$36:$O$47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'UGS char._dischar._st. levels'!$P$36:$P$47</c:f>
              <c:numCache>
                <c:formatCode>General</c:formatCode>
                <c:ptCount val="12"/>
                <c:pt idx="0">
                  <c:v>12.238</c:v>
                </c:pt>
                <c:pt idx="1">
                  <c:v>12.238000000000399</c:v>
                </c:pt>
                <c:pt idx="2">
                  <c:v>12.238000000001101</c:v>
                </c:pt>
                <c:pt idx="3">
                  <c:v>12.238000000001101</c:v>
                </c:pt>
                <c:pt idx="4">
                  <c:v>12.238000000001101</c:v>
                </c:pt>
                <c:pt idx="5">
                  <c:v>12.238000000001101</c:v>
                </c:pt>
                <c:pt idx="6">
                  <c:v>12.238000000001</c:v>
                </c:pt>
                <c:pt idx="7">
                  <c:v>12.238000000001</c:v>
                </c:pt>
                <c:pt idx="8">
                  <c:v>12.238000000001</c:v>
                </c:pt>
                <c:pt idx="9">
                  <c:v>12.238000000001</c:v>
                </c:pt>
                <c:pt idx="10">
                  <c:v>12.238000000001</c:v>
                </c:pt>
                <c:pt idx="11">
                  <c:v>12.2380000000009</c:v>
                </c:pt>
              </c:numCache>
            </c:numRef>
          </c:val>
          <c:smooth val="0"/>
          <c:extLst>
            <c:ext xmlns:c16="http://schemas.microsoft.com/office/drawing/2014/chart" uri="{C3380CC4-5D6E-409C-BE32-E72D297353CC}">
              <c16:uniqueId val="{00000000-5DE3-4A31-9079-2626BABEBB88}"/>
            </c:ext>
          </c:extLst>
        </c:ser>
        <c:ser>
          <c:idx val="1"/>
          <c:order val="1"/>
          <c:tx>
            <c:strRef>
              <c:f>'UGS char._dischar._st. levels'!$Q$35</c:f>
              <c:strCache>
                <c:ptCount val="1"/>
                <c:pt idx="0">
                  <c:v>2040</c:v>
                </c:pt>
              </c:strCache>
            </c:strRef>
          </c:tx>
          <c:spPr>
            <a:ln w="28575" cap="rnd">
              <a:solidFill>
                <a:schemeClr val="accent2"/>
              </a:solidFill>
              <a:round/>
            </a:ln>
            <a:effectLst/>
          </c:spPr>
          <c:marker>
            <c:symbol val="none"/>
          </c:marker>
          <c:cat>
            <c:strRef>
              <c:f>'UGS char._dischar._st. levels'!$O$36:$O$47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'UGS char._dischar._st. levels'!$Q$36:$Q$47</c:f>
              <c:numCache>
                <c:formatCode>General</c:formatCode>
                <c:ptCount val="12"/>
                <c:pt idx="0">
                  <c:v>12.238</c:v>
                </c:pt>
                <c:pt idx="1">
                  <c:v>12.238000000000399</c:v>
                </c:pt>
                <c:pt idx="2">
                  <c:v>12.238000000001101</c:v>
                </c:pt>
                <c:pt idx="3">
                  <c:v>12.238000000001101</c:v>
                </c:pt>
                <c:pt idx="4">
                  <c:v>12.238000000001101</c:v>
                </c:pt>
                <c:pt idx="5">
                  <c:v>12.238000000001101</c:v>
                </c:pt>
                <c:pt idx="6">
                  <c:v>12.238000000001</c:v>
                </c:pt>
                <c:pt idx="7">
                  <c:v>12.238000000001</c:v>
                </c:pt>
                <c:pt idx="8">
                  <c:v>12.238000000001</c:v>
                </c:pt>
                <c:pt idx="9">
                  <c:v>12.238000000001</c:v>
                </c:pt>
                <c:pt idx="10">
                  <c:v>12.238000000001</c:v>
                </c:pt>
                <c:pt idx="11">
                  <c:v>12.2380000000009</c:v>
                </c:pt>
              </c:numCache>
            </c:numRef>
          </c:val>
          <c:smooth val="0"/>
          <c:extLst>
            <c:ext xmlns:c16="http://schemas.microsoft.com/office/drawing/2014/chart" uri="{C3380CC4-5D6E-409C-BE32-E72D297353CC}">
              <c16:uniqueId val="{00000001-5DE3-4A31-9079-2626BABEBB88}"/>
            </c:ext>
          </c:extLst>
        </c:ser>
        <c:ser>
          <c:idx val="2"/>
          <c:order val="2"/>
          <c:tx>
            <c:strRef>
              <c:f>'UGS char._dischar._st. levels'!$R$35</c:f>
              <c:strCache>
                <c:ptCount val="1"/>
                <c:pt idx="0">
                  <c:v>2050</c:v>
                </c:pt>
              </c:strCache>
            </c:strRef>
          </c:tx>
          <c:spPr>
            <a:ln w="28575" cap="rnd">
              <a:solidFill>
                <a:schemeClr val="accent3"/>
              </a:solidFill>
              <a:round/>
            </a:ln>
            <a:effectLst/>
          </c:spPr>
          <c:marker>
            <c:symbol val="none"/>
          </c:marker>
          <c:cat>
            <c:strRef>
              <c:f>'UGS char._dischar._st. levels'!$O$36:$O$47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'UGS char._dischar._st. levels'!$R$36:$R$47</c:f>
              <c:numCache>
                <c:formatCode>General</c:formatCode>
                <c:ptCount val="12"/>
                <c:pt idx="0">
                  <c:v>12.2379999999999</c:v>
                </c:pt>
                <c:pt idx="1">
                  <c:v>12.237834342612301</c:v>
                </c:pt>
                <c:pt idx="2">
                  <c:v>12.1265999652774</c:v>
                </c:pt>
                <c:pt idx="3">
                  <c:v>12.068445221534599</c:v>
                </c:pt>
                <c:pt idx="4">
                  <c:v>12.0684452215345</c:v>
                </c:pt>
                <c:pt idx="5">
                  <c:v>12.068615275560701</c:v>
                </c:pt>
                <c:pt idx="6">
                  <c:v>12.1908841203833</c:v>
                </c:pt>
                <c:pt idx="7">
                  <c:v>12.1908841203833</c:v>
                </c:pt>
                <c:pt idx="8">
                  <c:v>12.1908841203833</c:v>
                </c:pt>
                <c:pt idx="9">
                  <c:v>12.190884120383201</c:v>
                </c:pt>
                <c:pt idx="10">
                  <c:v>12.190949559104901</c:v>
                </c:pt>
                <c:pt idx="11">
                  <c:v>12.2380000000006</c:v>
                </c:pt>
              </c:numCache>
            </c:numRef>
          </c:val>
          <c:smooth val="0"/>
          <c:extLst>
            <c:ext xmlns:c16="http://schemas.microsoft.com/office/drawing/2014/chart" uri="{C3380CC4-5D6E-409C-BE32-E72D297353CC}">
              <c16:uniqueId val="{00000002-5DE3-4A31-9079-2626BABEBB88}"/>
            </c:ext>
          </c:extLst>
        </c:ser>
        <c:dLbls>
          <c:showLegendKey val="0"/>
          <c:showVal val="0"/>
          <c:showCatName val="0"/>
          <c:showSerName val="0"/>
          <c:showPercent val="0"/>
          <c:showBubbleSize val="0"/>
        </c:dLbls>
        <c:smooth val="0"/>
        <c:axId val="300706640"/>
        <c:axId val="300702896"/>
      </c:lineChart>
      <c:catAx>
        <c:axId val="300706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300702896"/>
        <c:crosses val="autoZero"/>
        <c:auto val="1"/>
        <c:lblAlgn val="ctr"/>
        <c:lblOffset val="100"/>
        <c:noMultiLvlLbl val="0"/>
      </c:catAx>
      <c:valAx>
        <c:axId val="300702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300706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lineChart>
        <c:grouping val="standard"/>
        <c:varyColors val="0"/>
        <c:ser>
          <c:idx val="0"/>
          <c:order val="0"/>
          <c:tx>
            <c:strRef>
              <c:f>'UGS char._dischar._st. levels'!$P$50</c:f>
              <c:strCache>
                <c:ptCount val="1"/>
                <c:pt idx="0">
                  <c:v>2030</c:v>
                </c:pt>
              </c:strCache>
            </c:strRef>
          </c:tx>
          <c:spPr>
            <a:ln w="28575" cap="rnd">
              <a:solidFill>
                <a:schemeClr val="accent1"/>
              </a:solidFill>
              <a:round/>
            </a:ln>
            <a:effectLst/>
          </c:spPr>
          <c:marker>
            <c:symbol val="none"/>
          </c:marker>
          <c:cat>
            <c:strRef>
              <c:f>'UGS char._dischar._st. levels'!$O$51:$O$62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'UGS char._dischar._st. levels'!$P$51:$P$62</c:f>
              <c:numCache>
                <c:formatCode>General</c:formatCode>
                <c:ptCount val="12"/>
                <c:pt idx="0">
                  <c:v>12.238</c:v>
                </c:pt>
                <c:pt idx="1">
                  <c:v>12.238</c:v>
                </c:pt>
                <c:pt idx="2">
                  <c:v>12.238000000000801</c:v>
                </c:pt>
                <c:pt idx="3">
                  <c:v>12.238000000000801</c:v>
                </c:pt>
                <c:pt idx="4">
                  <c:v>12.238000000000801</c:v>
                </c:pt>
                <c:pt idx="5">
                  <c:v>12.238000000000801</c:v>
                </c:pt>
                <c:pt idx="6">
                  <c:v>12.238000000000699</c:v>
                </c:pt>
                <c:pt idx="7">
                  <c:v>12.238000000000699</c:v>
                </c:pt>
                <c:pt idx="8">
                  <c:v>12.238000000000699</c:v>
                </c:pt>
                <c:pt idx="9">
                  <c:v>12.238000000000699</c:v>
                </c:pt>
                <c:pt idx="10">
                  <c:v>12.238000000000699</c:v>
                </c:pt>
                <c:pt idx="11">
                  <c:v>12.2380000000006</c:v>
                </c:pt>
              </c:numCache>
            </c:numRef>
          </c:val>
          <c:smooth val="0"/>
          <c:extLst>
            <c:ext xmlns:c16="http://schemas.microsoft.com/office/drawing/2014/chart" uri="{C3380CC4-5D6E-409C-BE32-E72D297353CC}">
              <c16:uniqueId val="{00000000-F1A7-42C3-B7A7-C1B4DE77E120}"/>
            </c:ext>
          </c:extLst>
        </c:ser>
        <c:ser>
          <c:idx val="1"/>
          <c:order val="1"/>
          <c:tx>
            <c:strRef>
              <c:f>'UGS char._dischar._st. levels'!$Q$50</c:f>
              <c:strCache>
                <c:ptCount val="1"/>
                <c:pt idx="0">
                  <c:v>2040</c:v>
                </c:pt>
              </c:strCache>
            </c:strRef>
          </c:tx>
          <c:spPr>
            <a:ln w="28575" cap="rnd">
              <a:solidFill>
                <a:schemeClr val="accent2"/>
              </a:solidFill>
              <a:round/>
            </a:ln>
            <a:effectLst/>
          </c:spPr>
          <c:marker>
            <c:symbol val="none"/>
          </c:marker>
          <c:cat>
            <c:strRef>
              <c:f>'UGS char._dischar._st. levels'!$O$51:$O$62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'UGS char._dischar._st. levels'!$Q$51:$Q$62</c:f>
              <c:numCache>
                <c:formatCode>General</c:formatCode>
                <c:ptCount val="12"/>
                <c:pt idx="0">
                  <c:v>12.2361949746905</c:v>
                </c:pt>
                <c:pt idx="1">
                  <c:v>10.8933644207269</c:v>
                </c:pt>
                <c:pt idx="2">
                  <c:v>9.7525568398281006</c:v>
                </c:pt>
                <c:pt idx="3">
                  <c:v>8.0518411738333295</c:v>
                </c:pt>
                <c:pt idx="4">
                  <c:v>8.0525688035940597</c:v>
                </c:pt>
                <c:pt idx="5">
                  <c:v>8.5941463841993109</c:v>
                </c:pt>
                <c:pt idx="6">
                  <c:v>9.2773497138555605</c:v>
                </c:pt>
                <c:pt idx="7">
                  <c:v>10.103742314702799</c:v>
                </c:pt>
                <c:pt idx="8">
                  <c:v>10.9122930882096</c:v>
                </c:pt>
                <c:pt idx="9">
                  <c:v>11.5798403478728</c:v>
                </c:pt>
                <c:pt idx="10">
                  <c:v>12.1163886859825</c:v>
                </c:pt>
                <c:pt idx="11">
                  <c:v>12.5218165332731</c:v>
                </c:pt>
              </c:numCache>
            </c:numRef>
          </c:val>
          <c:smooth val="0"/>
          <c:extLst>
            <c:ext xmlns:c16="http://schemas.microsoft.com/office/drawing/2014/chart" uri="{C3380CC4-5D6E-409C-BE32-E72D297353CC}">
              <c16:uniqueId val="{00000001-F1A7-42C3-B7A7-C1B4DE77E120}"/>
            </c:ext>
          </c:extLst>
        </c:ser>
        <c:ser>
          <c:idx val="2"/>
          <c:order val="2"/>
          <c:tx>
            <c:strRef>
              <c:f>'UGS char._dischar._st. levels'!$R$50</c:f>
              <c:strCache>
                <c:ptCount val="1"/>
                <c:pt idx="0">
                  <c:v>2050</c:v>
                </c:pt>
              </c:strCache>
            </c:strRef>
          </c:tx>
          <c:spPr>
            <a:ln w="28575" cap="rnd">
              <a:solidFill>
                <a:schemeClr val="accent3"/>
              </a:solidFill>
              <a:round/>
            </a:ln>
            <a:effectLst/>
          </c:spPr>
          <c:marker>
            <c:symbol val="none"/>
          </c:marker>
          <c:cat>
            <c:strRef>
              <c:f>'UGS char._dischar._st. levels'!$O$51:$O$62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'UGS char._dischar._st. levels'!$R$51:$R$62</c:f>
              <c:numCache>
                <c:formatCode>General</c:formatCode>
                <c:ptCount val="12"/>
                <c:pt idx="0">
                  <c:v>12.236555839545</c:v>
                </c:pt>
                <c:pt idx="1">
                  <c:v>11.162214317373</c:v>
                </c:pt>
                <c:pt idx="2">
                  <c:v>10.2680170719632</c:v>
                </c:pt>
                <c:pt idx="3">
                  <c:v>9.1066231735220899</c:v>
                </c:pt>
                <c:pt idx="4">
                  <c:v>9.1075032976569297</c:v>
                </c:pt>
                <c:pt idx="5">
                  <c:v>9.7616060134592999</c:v>
                </c:pt>
                <c:pt idx="6">
                  <c:v>9.8849213331845895</c:v>
                </c:pt>
                <c:pt idx="7">
                  <c:v>10.4337850066338</c:v>
                </c:pt>
                <c:pt idx="8">
                  <c:v>11.038879631639301</c:v>
                </c:pt>
                <c:pt idx="9">
                  <c:v>11.5950982699606</c:v>
                </c:pt>
                <c:pt idx="10">
                  <c:v>12.110878920396701</c:v>
                </c:pt>
                <c:pt idx="11">
                  <c:v>12.4806881709207</c:v>
                </c:pt>
              </c:numCache>
            </c:numRef>
          </c:val>
          <c:smooth val="0"/>
          <c:extLst>
            <c:ext xmlns:c16="http://schemas.microsoft.com/office/drawing/2014/chart" uri="{C3380CC4-5D6E-409C-BE32-E72D297353CC}">
              <c16:uniqueId val="{00000002-F1A7-42C3-B7A7-C1B4DE77E120}"/>
            </c:ext>
          </c:extLst>
        </c:ser>
        <c:dLbls>
          <c:showLegendKey val="0"/>
          <c:showVal val="0"/>
          <c:showCatName val="0"/>
          <c:showSerName val="0"/>
          <c:showPercent val="0"/>
          <c:showBubbleSize val="0"/>
        </c:dLbls>
        <c:smooth val="0"/>
        <c:axId val="883594159"/>
        <c:axId val="883585839"/>
      </c:lineChart>
      <c:catAx>
        <c:axId val="8835941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883585839"/>
        <c:crosses val="autoZero"/>
        <c:auto val="1"/>
        <c:lblAlgn val="ctr"/>
        <c:lblOffset val="100"/>
        <c:noMultiLvlLbl val="0"/>
      </c:catAx>
      <c:valAx>
        <c:axId val="8835858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8835941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lineChart>
        <c:grouping val="standard"/>
        <c:varyColors val="0"/>
        <c:ser>
          <c:idx val="0"/>
          <c:order val="0"/>
          <c:tx>
            <c:strRef>
              <c:f>'UGS char._dischar._st. levels'!$B$70</c:f>
              <c:strCache>
                <c:ptCount val="1"/>
                <c:pt idx="0">
                  <c:v>BAU</c:v>
                </c:pt>
              </c:strCache>
            </c:strRef>
          </c:tx>
          <c:spPr>
            <a:ln w="28575" cap="rnd">
              <a:solidFill>
                <a:schemeClr val="accent1"/>
              </a:solidFill>
              <a:round/>
            </a:ln>
            <a:effectLst/>
          </c:spPr>
          <c:marker>
            <c:symbol val="none"/>
          </c:marker>
          <c:cat>
            <c:strRef>
              <c:f>'UGS char._dischar._st. levels'!$A$71:$A$82</c:f>
              <c:strCache>
                <c:ptCount val="12"/>
                <c:pt idx="0">
                  <c:v>Jan </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f>'UGS char._dischar._st. levels'!$B$71:$B$82</c:f>
              <c:numCache>
                <c:formatCode>General</c:formatCode>
                <c:ptCount val="12"/>
                <c:pt idx="0">
                  <c:v>0</c:v>
                </c:pt>
                <c:pt idx="1">
                  <c:v>0</c:v>
                </c:pt>
                <c:pt idx="2">
                  <c:v>-6.8279911541513499E-2</c:v>
                </c:pt>
                <c:pt idx="3">
                  <c:v>0</c:v>
                </c:pt>
                <c:pt idx="4">
                  <c:v>0</c:v>
                </c:pt>
                <c:pt idx="5">
                  <c:v>0.35333858146041403</c:v>
                </c:pt>
                <c:pt idx="6">
                  <c:v>0</c:v>
                </c:pt>
                <c:pt idx="7">
                  <c:v>0.24719337330254501</c:v>
                </c:pt>
                <c:pt idx="8">
                  <c:v>0</c:v>
                </c:pt>
                <c:pt idx="9">
                  <c:v>0</c:v>
                </c:pt>
                <c:pt idx="10">
                  <c:v>0</c:v>
                </c:pt>
                <c:pt idx="11">
                  <c:v>-0.52024140412618702</c:v>
                </c:pt>
              </c:numCache>
            </c:numRef>
          </c:val>
          <c:smooth val="0"/>
          <c:extLst>
            <c:ext xmlns:c16="http://schemas.microsoft.com/office/drawing/2014/chart" uri="{C3380CC4-5D6E-409C-BE32-E72D297353CC}">
              <c16:uniqueId val="{00000000-6BD4-4825-ACBB-FDEF2FB48BE9}"/>
            </c:ext>
          </c:extLst>
        </c:ser>
        <c:ser>
          <c:idx val="1"/>
          <c:order val="1"/>
          <c:tx>
            <c:strRef>
              <c:f>'UGS char._dischar._st. levels'!$C$70</c:f>
              <c:strCache>
                <c:ptCount val="1"/>
                <c:pt idx="0">
                  <c:v>REN-Methane</c:v>
                </c:pt>
              </c:strCache>
            </c:strRef>
          </c:tx>
          <c:spPr>
            <a:ln w="28575" cap="rnd">
              <a:solidFill>
                <a:schemeClr val="accent2"/>
              </a:solidFill>
              <a:round/>
            </a:ln>
            <a:effectLst/>
          </c:spPr>
          <c:marker>
            <c:symbol val="none"/>
          </c:marker>
          <c:cat>
            <c:strRef>
              <c:f>'UGS char._dischar._st. levels'!$A$71:$A$82</c:f>
              <c:strCache>
                <c:ptCount val="12"/>
                <c:pt idx="0">
                  <c:v>Jan </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f>'UGS char._dischar._st. levels'!$C$71:$C$82</c:f>
              <c:numCache>
                <c:formatCode>General</c:formatCode>
                <c:ptCount val="12"/>
                <c:pt idx="0">
                  <c:v>-1.21430772950799</c:v>
                </c:pt>
                <c:pt idx="1">
                  <c:v>-1.1059099463604301</c:v>
                </c:pt>
                <c:pt idx="2">
                  <c:v>-1.3330311942866</c:v>
                </c:pt>
                <c:pt idx="3">
                  <c:v>0</c:v>
                </c:pt>
                <c:pt idx="4">
                  <c:v>0.54919593035030201</c:v>
                </c:pt>
                <c:pt idx="5">
                  <c:v>0.51203519558605903</c:v>
                </c:pt>
                <c:pt idx="6">
                  <c:v>0.73271709400725105</c:v>
                </c:pt>
                <c:pt idx="7">
                  <c:v>0.70128946465900599</c:v>
                </c:pt>
                <c:pt idx="8">
                  <c:v>0.658460523307972</c:v>
                </c:pt>
                <c:pt idx="9">
                  <c:v>0.55778484546853502</c:v>
                </c:pt>
                <c:pt idx="10">
                  <c:v>0.30890434772201297</c:v>
                </c:pt>
                <c:pt idx="11">
                  <c:v>-0.28673078292408799</c:v>
                </c:pt>
              </c:numCache>
            </c:numRef>
          </c:val>
          <c:smooth val="0"/>
          <c:extLst>
            <c:ext xmlns:c16="http://schemas.microsoft.com/office/drawing/2014/chart" uri="{C3380CC4-5D6E-409C-BE32-E72D297353CC}">
              <c16:uniqueId val="{00000001-6BD4-4825-ACBB-FDEF2FB48BE9}"/>
            </c:ext>
          </c:extLst>
        </c:ser>
        <c:ser>
          <c:idx val="2"/>
          <c:order val="2"/>
          <c:tx>
            <c:strRef>
              <c:f>'UGS char._dischar._st. levels'!$D$70</c:f>
              <c:strCache>
                <c:ptCount val="1"/>
                <c:pt idx="0">
                  <c:v>REN-Hydrogen</c:v>
                </c:pt>
              </c:strCache>
            </c:strRef>
          </c:tx>
          <c:spPr>
            <a:ln w="28575" cap="rnd">
              <a:solidFill>
                <a:schemeClr val="accent3"/>
              </a:solidFill>
              <a:round/>
            </a:ln>
            <a:effectLst/>
          </c:spPr>
          <c:marker>
            <c:symbol val="none"/>
          </c:marker>
          <c:cat>
            <c:strRef>
              <c:f>'UGS char._dischar._st. levels'!$A$71:$A$82</c:f>
              <c:strCache>
                <c:ptCount val="12"/>
                <c:pt idx="0">
                  <c:v>Jan </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f>'UGS char._dischar._st. levels'!$D$71:$D$82</c:f>
              <c:numCache>
                <c:formatCode>General</c:formatCode>
                <c:ptCount val="12"/>
                <c:pt idx="0">
                  <c:v>0</c:v>
                </c:pt>
                <c:pt idx="1">
                  <c:v>-0.13198772041090701</c:v>
                </c:pt>
                <c:pt idx="2">
                  <c:v>-7.2882049538271806E-2</c:v>
                </c:pt>
                <c:pt idx="3">
                  <c:v>0</c:v>
                </c:pt>
                <c:pt idx="4">
                  <c:v>0</c:v>
                </c:pt>
                <c:pt idx="5">
                  <c:v>0</c:v>
                </c:pt>
                <c:pt idx="6">
                  <c:v>0</c:v>
                </c:pt>
                <c:pt idx="7">
                  <c:v>0</c:v>
                </c:pt>
                <c:pt idx="8">
                  <c:v>0.16097335748135699</c:v>
                </c:pt>
                <c:pt idx="9">
                  <c:v>0</c:v>
                </c:pt>
                <c:pt idx="10">
                  <c:v>4.80774281810709E-2</c:v>
                </c:pt>
                <c:pt idx="11">
                  <c:v>0</c:v>
                </c:pt>
              </c:numCache>
            </c:numRef>
          </c:val>
          <c:smooth val="0"/>
          <c:extLst>
            <c:ext xmlns:c16="http://schemas.microsoft.com/office/drawing/2014/chart" uri="{C3380CC4-5D6E-409C-BE32-E72D297353CC}">
              <c16:uniqueId val="{00000002-6BD4-4825-ACBB-FDEF2FB48BE9}"/>
            </c:ext>
          </c:extLst>
        </c:ser>
        <c:ser>
          <c:idx val="3"/>
          <c:order val="3"/>
          <c:tx>
            <c:strRef>
              <c:f>'UGS char._dischar._st. levels'!$E$70</c:f>
              <c:strCache>
                <c:ptCount val="1"/>
                <c:pt idx="0">
                  <c:v>Cost Minimal</c:v>
                </c:pt>
              </c:strCache>
            </c:strRef>
          </c:tx>
          <c:spPr>
            <a:ln w="28575" cap="rnd">
              <a:solidFill>
                <a:schemeClr val="accent4"/>
              </a:solidFill>
              <a:round/>
            </a:ln>
            <a:effectLst/>
          </c:spPr>
          <c:marker>
            <c:symbol val="none"/>
          </c:marker>
          <c:cat>
            <c:strRef>
              <c:f>'UGS char._dischar._st. levels'!$A$71:$A$82</c:f>
              <c:strCache>
                <c:ptCount val="12"/>
                <c:pt idx="0">
                  <c:v>Jan </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f>'UGS char._dischar._st. levels'!$E$71:$E$82</c:f>
              <c:numCache>
                <c:formatCode>General</c:formatCode>
                <c:ptCount val="12"/>
                <c:pt idx="0">
                  <c:v>-1.0744553784083499</c:v>
                </c:pt>
                <c:pt idx="1">
                  <c:v>-0.89396443536539705</c:v>
                </c:pt>
                <c:pt idx="2">
                  <c:v>-1.16295701270549</c:v>
                </c:pt>
                <c:pt idx="3">
                  <c:v>0.191108555325091</c:v>
                </c:pt>
                <c:pt idx="4">
                  <c:v>0.16475700405356999</c:v>
                </c:pt>
                <c:pt idx="5">
                  <c:v>0.711116263821023</c:v>
                </c:pt>
                <c:pt idx="6">
                  <c:v>0.66464996770449203</c:v>
                </c:pt>
                <c:pt idx="7">
                  <c:v>0.61748504403597004</c:v>
                </c:pt>
                <c:pt idx="8">
                  <c:v>0.56765079630137905</c:v>
                </c:pt>
                <c:pt idx="9">
                  <c:v>0.52648913426812505</c:v>
                </c:pt>
                <c:pt idx="10">
                  <c:v>0</c:v>
                </c:pt>
                <c:pt idx="11">
                  <c:v>-0.243014803720221</c:v>
                </c:pt>
              </c:numCache>
            </c:numRef>
          </c:val>
          <c:smooth val="0"/>
          <c:extLst>
            <c:ext xmlns:c16="http://schemas.microsoft.com/office/drawing/2014/chart" uri="{C3380CC4-5D6E-409C-BE32-E72D297353CC}">
              <c16:uniqueId val="{00000003-6BD4-4825-ACBB-FDEF2FB48BE9}"/>
            </c:ext>
          </c:extLst>
        </c:ser>
        <c:dLbls>
          <c:showLegendKey val="0"/>
          <c:showVal val="0"/>
          <c:showCatName val="0"/>
          <c:showSerName val="0"/>
          <c:showPercent val="0"/>
          <c:showBubbleSize val="0"/>
        </c:dLbls>
        <c:smooth val="0"/>
        <c:axId val="613688159"/>
        <c:axId val="613692735"/>
      </c:lineChart>
      <c:catAx>
        <c:axId val="6136881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613692735"/>
        <c:crosses val="autoZero"/>
        <c:auto val="1"/>
        <c:lblAlgn val="ctr"/>
        <c:lblOffset val="100"/>
        <c:noMultiLvlLbl val="0"/>
      </c:catAx>
      <c:valAx>
        <c:axId val="6136927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6136881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col"/>
        <c:grouping val="clustered"/>
        <c:varyColors val="0"/>
        <c:ser>
          <c:idx val="0"/>
          <c:order val="0"/>
          <c:spPr>
            <a:solidFill>
              <a:schemeClr val="accent1"/>
            </a:solidFill>
            <a:ln>
              <a:noFill/>
            </a:ln>
            <a:effectLst/>
          </c:spPr>
          <c:invertIfNegative val="0"/>
          <c:cat>
            <c:strRef>
              <c:f>'UGS char._dischar._st. levels'!$A$71:$A$82</c:f>
              <c:strCache>
                <c:ptCount val="12"/>
                <c:pt idx="0">
                  <c:v>Jan </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f>'UGS char._dischar._st. levels'!$E$71:$E$82</c:f>
              <c:numCache>
                <c:formatCode>General</c:formatCode>
                <c:ptCount val="12"/>
                <c:pt idx="0">
                  <c:v>-1.0744553784083499</c:v>
                </c:pt>
                <c:pt idx="1">
                  <c:v>-0.89396443536539705</c:v>
                </c:pt>
                <c:pt idx="2">
                  <c:v>-1.16295701270549</c:v>
                </c:pt>
                <c:pt idx="3">
                  <c:v>0.191108555325091</c:v>
                </c:pt>
                <c:pt idx="4">
                  <c:v>0.16475700405356999</c:v>
                </c:pt>
                <c:pt idx="5">
                  <c:v>0.711116263821023</c:v>
                </c:pt>
                <c:pt idx="6">
                  <c:v>0.66464996770449203</c:v>
                </c:pt>
                <c:pt idx="7">
                  <c:v>0.61748504403597004</c:v>
                </c:pt>
                <c:pt idx="8">
                  <c:v>0.56765079630137905</c:v>
                </c:pt>
                <c:pt idx="9">
                  <c:v>0.52648913426812505</c:v>
                </c:pt>
                <c:pt idx="10">
                  <c:v>0</c:v>
                </c:pt>
                <c:pt idx="11">
                  <c:v>-0.243014803720221</c:v>
                </c:pt>
              </c:numCache>
            </c:numRef>
          </c:val>
          <c:extLst>
            <c:ext xmlns:c16="http://schemas.microsoft.com/office/drawing/2014/chart" uri="{C3380CC4-5D6E-409C-BE32-E72D297353CC}">
              <c16:uniqueId val="{00000000-7A46-4DA6-88D2-B0589914FF1B}"/>
            </c:ext>
          </c:extLst>
        </c:ser>
        <c:dLbls>
          <c:showLegendKey val="0"/>
          <c:showVal val="0"/>
          <c:showCatName val="0"/>
          <c:showSerName val="0"/>
          <c:showPercent val="0"/>
          <c:showBubbleSize val="0"/>
        </c:dLbls>
        <c:gapWidth val="219"/>
        <c:overlap val="-27"/>
        <c:axId val="2050748687"/>
        <c:axId val="2050746191"/>
      </c:barChart>
      <c:catAx>
        <c:axId val="20507486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2050746191"/>
        <c:crosses val="autoZero"/>
        <c:auto val="1"/>
        <c:lblAlgn val="ctr"/>
        <c:lblOffset val="100"/>
        <c:noMultiLvlLbl val="0"/>
      </c:catAx>
      <c:valAx>
        <c:axId val="205074619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20507486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col"/>
        <c:grouping val="clustered"/>
        <c:varyColors val="0"/>
        <c:ser>
          <c:idx val="0"/>
          <c:order val="0"/>
          <c:tx>
            <c:strRef>
              <c:f>'Hydrogen storage'!$O$6</c:f>
              <c:strCache>
                <c:ptCount val="1"/>
                <c:pt idx="0">
                  <c:v>Estonia</c:v>
                </c:pt>
              </c:strCache>
            </c:strRef>
          </c:tx>
          <c:spPr>
            <a:solidFill>
              <a:schemeClr val="accent1"/>
            </a:solidFill>
            <a:ln>
              <a:noFill/>
            </a:ln>
            <a:effectLst/>
          </c:spPr>
          <c:invertIfNegative val="0"/>
          <c:cat>
            <c:multiLvlStrRef>
              <c:f>'Hydrogen storage'!$P$4:$W$5</c:f>
              <c:multiLvlStrCache>
                <c:ptCount val="8"/>
                <c:lvl>
                  <c:pt idx="0">
                    <c:v>BAU</c:v>
                  </c:pt>
                  <c:pt idx="1">
                    <c:v>REN-Methane</c:v>
                  </c:pt>
                  <c:pt idx="2">
                    <c:v>REN-Hydrogen</c:v>
                  </c:pt>
                  <c:pt idx="3">
                    <c:v>C.M</c:v>
                  </c:pt>
                  <c:pt idx="4">
                    <c:v>BAU</c:v>
                  </c:pt>
                  <c:pt idx="5">
                    <c:v>REN-Methane</c:v>
                  </c:pt>
                  <c:pt idx="6">
                    <c:v>REN-Hydrogen</c:v>
                  </c:pt>
                  <c:pt idx="7">
                    <c:v>C.M</c:v>
                  </c:pt>
                </c:lvl>
                <c:lvl>
                  <c:pt idx="0">
                    <c:v>2030</c:v>
                  </c:pt>
                  <c:pt idx="4">
                    <c:v>2050</c:v>
                  </c:pt>
                </c:lvl>
              </c:multiLvlStrCache>
            </c:multiLvlStrRef>
          </c:cat>
          <c:val>
            <c:numRef>
              <c:f>'Hydrogen storage'!$P$6:$W$6</c:f>
              <c:numCache>
                <c:formatCode>General</c:formatCode>
                <c:ptCount val="8"/>
                <c:pt idx="0" formatCode="0.0">
                  <c:v>0.52767915965685896</c:v>
                </c:pt>
                <c:pt idx="1">
                  <c:v>0.52767915965685896</c:v>
                </c:pt>
                <c:pt idx="2">
                  <c:v>5.0291882985757503</c:v>
                </c:pt>
                <c:pt idx="3">
                  <c:v>2.8819400258182299</c:v>
                </c:pt>
                <c:pt idx="4">
                  <c:v>0.52767915965685896</c:v>
                </c:pt>
                <c:pt idx="5">
                  <c:v>0.52767915965685896</c:v>
                </c:pt>
                <c:pt idx="6">
                  <c:v>5.0291882985757503</c:v>
                </c:pt>
                <c:pt idx="7">
                  <c:v>2.8819400258182299</c:v>
                </c:pt>
              </c:numCache>
            </c:numRef>
          </c:val>
          <c:extLst>
            <c:ext xmlns:c16="http://schemas.microsoft.com/office/drawing/2014/chart" uri="{C3380CC4-5D6E-409C-BE32-E72D297353CC}">
              <c16:uniqueId val="{00000000-9F11-45A8-AF9F-2497B4DEC017}"/>
            </c:ext>
          </c:extLst>
        </c:ser>
        <c:dLbls>
          <c:showLegendKey val="0"/>
          <c:showVal val="0"/>
          <c:showCatName val="0"/>
          <c:showSerName val="0"/>
          <c:showPercent val="0"/>
          <c:showBubbleSize val="0"/>
        </c:dLbls>
        <c:gapWidth val="219"/>
        <c:overlap val="-27"/>
        <c:axId val="140453920"/>
        <c:axId val="140446848"/>
      </c:barChart>
      <c:catAx>
        <c:axId val="140453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40446848"/>
        <c:crosses val="autoZero"/>
        <c:auto val="1"/>
        <c:lblAlgn val="ctr"/>
        <c:lblOffset val="100"/>
        <c:noMultiLvlLbl val="0"/>
      </c:catAx>
      <c:valAx>
        <c:axId val="140446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404539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col"/>
        <c:grouping val="clustered"/>
        <c:varyColors val="0"/>
        <c:ser>
          <c:idx val="0"/>
          <c:order val="0"/>
          <c:tx>
            <c:strRef>
              <c:f>'Hydrogen storage'!$O$7</c:f>
              <c:strCache>
                <c:ptCount val="1"/>
                <c:pt idx="0">
                  <c:v>Latvia</c:v>
                </c:pt>
              </c:strCache>
            </c:strRef>
          </c:tx>
          <c:spPr>
            <a:solidFill>
              <a:schemeClr val="accent1"/>
            </a:solidFill>
            <a:ln>
              <a:noFill/>
            </a:ln>
            <a:effectLst/>
          </c:spPr>
          <c:invertIfNegative val="0"/>
          <c:cat>
            <c:multiLvlStrRef>
              <c:f>'Hydrogen storage'!$P$4:$W$5</c:f>
              <c:multiLvlStrCache>
                <c:ptCount val="8"/>
                <c:lvl>
                  <c:pt idx="0">
                    <c:v>BAU</c:v>
                  </c:pt>
                  <c:pt idx="1">
                    <c:v>REN-Methane</c:v>
                  </c:pt>
                  <c:pt idx="2">
                    <c:v>REN-Hydrogen</c:v>
                  </c:pt>
                  <c:pt idx="3">
                    <c:v>C.M</c:v>
                  </c:pt>
                  <c:pt idx="4">
                    <c:v>BAU</c:v>
                  </c:pt>
                  <c:pt idx="5">
                    <c:v>REN-Methane</c:v>
                  </c:pt>
                  <c:pt idx="6">
                    <c:v>REN-Hydrogen</c:v>
                  </c:pt>
                  <c:pt idx="7">
                    <c:v>C.M</c:v>
                  </c:pt>
                </c:lvl>
                <c:lvl>
                  <c:pt idx="0">
                    <c:v>2030</c:v>
                  </c:pt>
                  <c:pt idx="4">
                    <c:v>2050</c:v>
                  </c:pt>
                </c:lvl>
              </c:multiLvlStrCache>
            </c:multiLvlStrRef>
          </c:cat>
          <c:val>
            <c:numRef>
              <c:f>'Hydrogen storage'!$P$7:$W$7</c:f>
              <c:numCache>
                <c:formatCode>0.0</c:formatCode>
                <c:ptCount val="8"/>
                <c:pt idx="0">
                  <c:v>0.57899376632169997</c:v>
                </c:pt>
                <c:pt idx="1">
                  <c:v>0.57899376632169997</c:v>
                </c:pt>
                <c:pt idx="2" formatCode="General">
                  <c:v>3.349624801724</c:v>
                </c:pt>
                <c:pt idx="3" formatCode="General">
                  <c:v>1.2427183277148699</c:v>
                </c:pt>
                <c:pt idx="4" formatCode="General">
                  <c:v>0.57899376632169997</c:v>
                </c:pt>
                <c:pt idx="5" formatCode="General">
                  <c:v>0.57899376632169997</c:v>
                </c:pt>
                <c:pt idx="6" formatCode="General">
                  <c:v>3.349624801724</c:v>
                </c:pt>
                <c:pt idx="7" formatCode="General">
                  <c:v>1.2427183277148699</c:v>
                </c:pt>
              </c:numCache>
            </c:numRef>
          </c:val>
          <c:extLst>
            <c:ext xmlns:c16="http://schemas.microsoft.com/office/drawing/2014/chart" uri="{C3380CC4-5D6E-409C-BE32-E72D297353CC}">
              <c16:uniqueId val="{00000000-5068-4946-A73A-E27C9E811FDF}"/>
            </c:ext>
          </c:extLst>
        </c:ser>
        <c:dLbls>
          <c:showLegendKey val="0"/>
          <c:showVal val="0"/>
          <c:showCatName val="0"/>
          <c:showSerName val="0"/>
          <c:showPercent val="0"/>
          <c:showBubbleSize val="0"/>
        </c:dLbls>
        <c:gapWidth val="219"/>
        <c:overlap val="-27"/>
        <c:axId val="140378624"/>
        <c:axId val="140376544"/>
      </c:barChart>
      <c:catAx>
        <c:axId val="14037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40376544"/>
        <c:crosses val="autoZero"/>
        <c:auto val="1"/>
        <c:lblAlgn val="ctr"/>
        <c:lblOffset val="100"/>
        <c:noMultiLvlLbl val="0"/>
      </c:catAx>
      <c:valAx>
        <c:axId val="1403765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40378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Electricity requirment </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ID4096"/>
        </a:p>
      </c:txPr>
    </c:title>
    <c:autoTitleDeleted val="0"/>
    <c:plotArea>
      <c:layout/>
      <c:barChart>
        <c:barDir val="col"/>
        <c:grouping val="clustered"/>
        <c:varyColors val="0"/>
        <c:ser>
          <c:idx val="0"/>
          <c:order val="0"/>
          <c:tx>
            <c:strRef>
              <c:f>'Electricity requirement'!$C$3</c:f>
              <c:strCache>
                <c:ptCount val="1"/>
                <c:pt idx="0">
                  <c:v>2030</c:v>
                </c:pt>
              </c:strCache>
            </c:strRef>
          </c:tx>
          <c:spPr>
            <a:solidFill>
              <a:schemeClr val="accent1"/>
            </a:solidFill>
            <a:ln>
              <a:noFill/>
            </a:ln>
            <a:effectLst/>
          </c:spPr>
          <c:invertIfNegative val="0"/>
          <c:cat>
            <c:multiLvlStrRef>
              <c:f>'Electricity requirement'!$A$4:$B$19</c:f>
              <c:multiLvlStrCache>
                <c:ptCount val="16"/>
                <c:lvl>
                  <c:pt idx="0">
                    <c:v>BAU</c:v>
                  </c:pt>
                  <c:pt idx="1">
                    <c:v>REN-Methane</c:v>
                  </c:pt>
                  <c:pt idx="2">
                    <c:v>REN-Hydrogen</c:v>
                  </c:pt>
                  <c:pt idx="3">
                    <c:v>Cost minimal</c:v>
                  </c:pt>
                  <c:pt idx="4">
                    <c:v>BAU</c:v>
                  </c:pt>
                  <c:pt idx="5">
                    <c:v>REN-Methane</c:v>
                  </c:pt>
                  <c:pt idx="6">
                    <c:v>REN-Hydrogen</c:v>
                  </c:pt>
                  <c:pt idx="7">
                    <c:v>Cost minimal</c:v>
                  </c:pt>
                  <c:pt idx="8">
                    <c:v>BAU</c:v>
                  </c:pt>
                  <c:pt idx="9">
                    <c:v>REN-Methane</c:v>
                  </c:pt>
                  <c:pt idx="10">
                    <c:v>REN-Hydrogen</c:v>
                  </c:pt>
                  <c:pt idx="11">
                    <c:v>Cost minimal</c:v>
                  </c:pt>
                  <c:pt idx="12">
                    <c:v>BAU</c:v>
                  </c:pt>
                  <c:pt idx="13">
                    <c:v>REN-Methane</c:v>
                  </c:pt>
                  <c:pt idx="14">
                    <c:v>REN-Hydrogen</c:v>
                  </c:pt>
                  <c:pt idx="15">
                    <c:v>Cost minimal</c:v>
                  </c:pt>
                </c:lvl>
                <c:lvl>
                  <c:pt idx="0">
                    <c:v>Estonia </c:v>
                  </c:pt>
                  <c:pt idx="4">
                    <c:v>Latvia</c:v>
                  </c:pt>
                  <c:pt idx="8">
                    <c:v>Lithuania</c:v>
                  </c:pt>
                  <c:pt idx="12">
                    <c:v>Finland</c:v>
                  </c:pt>
                </c:lvl>
              </c:multiLvlStrCache>
            </c:multiLvlStrRef>
          </c:cat>
          <c:val>
            <c:numRef>
              <c:f>'Electricity requirement'!$C$4:$C$19</c:f>
              <c:numCache>
                <c:formatCode>0.0</c:formatCode>
                <c:ptCount val="16"/>
                <c:pt idx="0">
                  <c:v>0.11512404425945148</c:v>
                </c:pt>
                <c:pt idx="1">
                  <c:v>0.71601169830843714</c:v>
                </c:pt>
                <c:pt idx="2">
                  <c:v>0.3306430619178205</c:v>
                </c:pt>
                <c:pt idx="3">
                  <c:v>0.2070861807595738</c:v>
                </c:pt>
                <c:pt idx="4">
                  <c:v>0.26432344617486869</c:v>
                </c:pt>
                <c:pt idx="5">
                  <c:v>1.002038705962929</c:v>
                </c:pt>
                <c:pt idx="6">
                  <c:v>0.57449149438267966</c:v>
                </c:pt>
                <c:pt idx="7">
                  <c:v>0.57759304931187061</c:v>
                </c:pt>
                <c:pt idx="8">
                  <c:v>3.9522718178094607</c:v>
                </c:pt>
                <c:pt idx="9">
                  <c:v>5.39267375907425</c:v>
                </c:pt>
                <c:pt idx="10">
                  <c:v>4.2435400160734051</c:v>
                </c:pt>
                <c:pt idx="11">
                  <c:v>10.626968508571256</c:v>
                </c:pt>
                <c:pt idx="12">
                  <c:v>2.3617481208670417</c:v>
                </c:pt>
                <c:pt idx="13">
                  <c:v>2.8161052735335703</c:v>
                </c:pt>
                <c:pt idx="14">
                  <c:v>4.8913915439360833</c:v>
                </c:pt>
                <c:pt idx="15">
                  <c:v>4.174757874530842</c:v>
                </c:pt>
              </c:numCache>
            </c:numRef>
          </c:val>
          <c:extLst>
            <c:ext xmlns:c16="http://schemas.microsoft.com/office/drawing/2014/chart" uri="{C3380CC4-5D6E-409C-BE32-E72D297353CC}">
              <c16:uniqueId val="{00000000-7074-48B9-9E8D-8839A4A57675}"/>
            </c:ext>
          </c:extLst>
        </c:ser>
        <c:ser>
          <c:idx val="1"/>
          <c:order val="1"/>
          <c:tx>
            <c:strRef>
              <c:f>'Electricity requirement'!$D$3</c:f>
              <c:strCache>
                <c:ptCount val="1"/>
                <c:pt idx="0">
                  <c:v>2040</c:v>
                </c:pt>
              </c:strCache>
            </c:strRef>
          </c:tx>
          <c:spPr>
            <a:solidFill>
              <a:schemeClr val="accent2"/>
            </a:solidFill>
            <a:ln>
              <a:noFill/>
            </a:ln>
            <a:effectLst/>
          </c:spPr>
          <c:invertIfNegative val="0"/>
          <c:cat>
            <c:multiLvlStrRef>
              <c:f>'Electricity requirement'!$A$4:$B$19</c:f>
              <c:multiLvlStrCache>
                <c:ptCount val="16"/>
                <c:lvl>
                  <c:pt idx="0">
                    <c:v>BAU</c:v>
                  </c:pt>
                  <c:pt idx="1">
                    <c:v>REN-Methane</c:v>
                  </c:pt>
                  <c:pt idx="2">
                    <c:v>REN-Hydrogen</c:v>
                  </c:pt>
                  <c:pt idx="3">
                    <c:v>Cost minimal</c:v>
                  </c:pt>
                  <c:pt idx="4">
                    <c:v>BAU</c:v>
                  </c:pt>
                  <c:pt idx="5">
                    <c:v>REN-Methane</c:v>
                  </c:pt>
                  <c:pt idx="6">
                    <c:v>REN-Hydrogen</c:v>
                  </c:pt>
                  <c:pt idx="7">
                    <c:v>Cost minimal</c:v>
                  </c:pt>
                  <c:pt idx="8">
                    <c:v>BAU</c:v>
                  </c:pt>
                  <c:pt idx="9">
                    <c:v>REN-Methane</c:v>
                  </c:pt>
                  <c:pt idx="10">
                    <c:v>REN-Hydrogen</c:v>
                  </c:pt>
                  <c:pt idx="11">
                    <c:v>Cost minimal</c:v>
                  </c:pt>
                  <c:pt idx="12">
                    <c:v>BAU</c:v>
                  </c:pt>
                  <c:pt idx="13">
                    <c:v>REN-Methane</c:v>
                  </c:pt>
                  <c:pt idx="14">
                    <c:v>REN-Hydrogen</c:v>
                  </c:pt>
                  <c:pt idx="15">
                    <c:v>Cost minimal</c:v>
                  </c:pt>
                </c:lvl>
                <c:lvl>
                  <c:pt idx="0">
                    <c:v>Estonia </c:v>
                  </c:pt>
                  <c:pt idx="4">
                    <c:v>Latvia</c:v>
                  </c:pt>
                  <c:pt idx="8">
                    <c:v>Lithuania</c:v>
                  </c:pt>
                  <c:pt idx="12">
                    <c:v>Finland</c:v>
                  </c:pt>
                </c:lvl>
              </c:multiLvlStrCache>
            </c:multiLvlStrRef>
          </c:cat>
          <c:val>
            <c:numRef>
              <c:f>'Electricity requirement'!$D$4:$D$19</c:f>
              <c:numCache>
                <c:formatCode>0.0</c:formatCode>
                <c:ptCount val="16"/>
                <c:pt idx="0">
                  <c:v>0.13431050213089904</c:v>
                </c:pt>
                <c:pt idx="1">
                  <c:v>0.49825965711367692</c:v>
                </c:pt>
                <c:pt idx="2">
                  <c:v>1.1720174848836402</c:v>
                </c:pt>
                <c:pt idx="3">
                  <c:v>0.31017915500434434</c:v>
                </c:pt>
                <c:pt idx="4">
                  <c:v>0.28434773548031911</c:v>
                </c:pt>
                <c:pt idx="5">
                  <c:v>2.1243624554803193</c:v>
                </c:pt>
                <c:pt idx="6">
                  <c:v>0.69859899515709301</c:v>
                </c:pt>
                <c:pt idx="7">
                  <c:v>0.38066422408533596</c:v>
                </c:pt>
                <c:pt idx="8">
                  <c:v>7.5199924738095429</c:v>
                </c:pt>
                <c:pt idx="9">
                  <c:v>8.4634918632361096</c:v>
                </c:pt>
                <c:pt idx="10">
                  <c:v>7.6552366872907065</c:v>
                </c:pt>
                <c:pt idx="11">
                  <c:v>13.844051913378324</c:v>
                </c:pt>
                <c:pt idx="12">
                  <c:v>4.2103792687246884</c:v>
                </c:pt>
                <c:pt idx="13">
                  <c:v>4.5404518393540734</c:v>
                </c:pt>
                <c:pt idx="14">
                  <c:v>6.5280428537644282</c:v>
                </c:pt>
                <c:pt idx="15">
                  <c:v>7.5687214225287374</c:v>
                </c:pt>
              </c:numCache>
            </c:numRef>
          </c:val>
          <c:extLst>
            <c:ext xmlns:c16="http://schemas.microsoft.com/office/drawing/2014/chart" uri="{C3380CC4-5D6E-409C-BE32-E72D297353CC}">
              <c16:uniqueId val="{00000001-7074-48B9-9E8D-8839A4A57675}"/>
            </c:ext>
          </c:extLst>
        </c:ser>
        <c:ser>
          <c:idx val="2"/>
          <c:order val="2"/>
          <c:tx>
            <c:strRef>
              <c:f>'Electricity requirement'!$E$3</c:f>
              <c:strCache>
                <c:ptCount val="1"/>
                <c:pt idx="0">
                  <c:v>2050</c:v>
                </c:pt>
              </c:strCache>
            </c:strRef>
          </c:tx>
          <c:spPr>
            <a:solidFill>
              <a:schemeClr val="accent3"/>
            </a:solidFill>
            <a:ln>
              <a:noFill/>
            </a:ln>
            <a:effectLst/>
          </c:spPr>
          <c:invertIfNegative val="0"/>
          <c:cat>
            <c:multiLvlStrRef>
              <c:f>'Electricity requirement'!$A$4:$B$19</c:f>
              <c:multiLvlStrCache>
                <c:ptCount val="16"/>
                <c:lvl>
                  <c:pt idx="0">
                    <c:v>BAU</c:v>
                  </c:pt>
                  <c:pt idx="1">
                    <c:v>REN-Methane</c:v>
                  </c:pt>
                  <c:pt idx="2">
                    <c:v>REN-Hydrogen</c:v>
                  </c:pt>
                  <c:pt idx="3">
                    <c:v>Cost minimal</c:v>
                  </c:pt>
                  <c:pt idx="4">
                    <c:v>BAU</c:v>
                  </c:pt>
                  <c:pt idx="5">
                    <c:v>REN-Methane</c:v>
                  </c:pt>
                  <c:pt idx="6">
                    <c:v>REN-Hydrogen</c:v>
                  </c:pt>
                  <c:pt idx="7">
                    <c:v>Cost minimal</c:v>
                  </c:pt>
                  <c:pt idx="8">
                    <c:v>BAU</c:v>
                  </c:pt>
                  <c:pt idx="9">
                    <c:v>REN-Methane</c:v>
                  </c:pt>
                  <c:pt idx="10">
                    <c:v>REN-Hydrogen</c:v>
                  </c:pt>
                  <c:pt idx="11">
                    <c:v>Cost minimal</c:v>
                  </c:pt>
                  <c:pt idx="12">
                    <c:v>BAU</c:v>
                  </c:pt>
                  <c:pt idx="13">
                    <c:v>REN-Methane</c:v>
                  </c:pt>
                  <c:pt idx="14">
                    <c:v>REN-Hydrogen</c:v>
                  </c:pt>
                  <c:pt idx="15">
                    <c:v>Cost minimal</c:v>
                  </c:pt>
                </c:lvl>
                <c:lvl>
                  <c:pt idx="0">
                    <c:v>Estonia </c:v>
                  </c:pt>
                  <c:pt idx="4">
                    <c:v>Latvia</c:v>
                  </c:pt>
                  <c:pt idx="8">
                    <c:v>Lithuania</c:v>
                  </c:pt>
                  <c:pt idx="12">
                    <c:v>Finland</c:v>
                  </c:pt>
                </c:lvl>
              </c:multiLvlStrCache>
            </c:multiLvlStrRef>
          </c:cat>
          <c:val>
            <c:numRef>
              <c:f>'Electricity requirement'!$E$4:$E$19</c:f>
              <c:numCache>
                <c:formatCode>0.0</c:formatCode>
                <c:ptCount val="16"/>
                <c:pt idx="0">
                  <c:v>0.1683564533819204</c:v>
                </c:pt>
                <c:pt idx="1">
                  <c:v>0.42547713226199724</c:v>
                </c:pt>
                <c:pt idx="2">
                  <c:v>3.1622696775659818</c:v>
                </c:pt>
                <c:pt idx="3">
                  <c:v>0.30920769586500835</c:v>
                </c:pt>
                <c:pt idx="4">
                  <c:v>0.28663338009247136</c:v>
                </c:pt>
                <c:pt idx="5">
                  <c:v>1.7622699941534969</c:v>
                </c:pt>
                <c:pt idx="6">
                  <c:v>4.72306021766369</c:v>
                </c:pt>
                <c:pt idx="7">
                  <c:v>0.38321257089326399</c:v>
                </c:pt>
                <c:pt idx="8">
                  <c:v>10.884698293932599</c:v>
                </c:pt>
                <c:pt idx="9">
                  <c:v>12.283830878523176</c:v>
                </c:pt>
                <c:pt idx="10">
                  <c:v>21.426907816270916</c:v>
                </c:pt>
                <c:pt idx="11">
                  <c:v>10.746743281693051</c:v>
                </c:pt>
                <c:pt idx="12">
                  <c:v>6.0430217245715188</c:v>
                </c:pt>
                <c:pt idx="13">
                  <c:v>4.3275982609975134</c:v>
                </c:pt>
                <c:pt idx="14">
                  <c:v>10.640907994260665</c:v>
                </c:pt>
                <c:pt idx="15">
                  <c:v>6.8442088771730472</c:v>
                </c:pt>
              </c:numCache>
            </c:numRef>
          </c:val>
          <c:extLst>
            <c:ext xmlns:c16="http://schemas.microsoft.com/office/drawing/2014/chart" uri="{C3380CC4-5D6E-409C-BE32-E72D297353CC}">
              <c16:uniqueId val="{00000002-7074-48B9-9E8D-8839A4A57675}"/>
            </c:ext>
          </c:extLst>
        </c:ser>
        <c:dLbls>
          <c:showLegendKey val="0"/>
          <c:showVal val="0"/>
          <c:showCatName val="0"/>
          <c:showSerName val="0"/>
          <c:showPercent val="0"/>
          <c:showBubbleSize val="0"/>
        </c:dLbls>
        <c:gapWidth val="150"/>
        <c:axId val="2141296480"/>
        <c:axId val="2141297312"/>
      </c:barChart>
      <c:catAx>
        <c:axId val="2141296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crossAx val="2141297312"/>
        <c:crosses val="autoZero"/>
        <c:auto val="1"/>
        <c:lblAlgn val="ctr"/>
        <c:lblOffset val="100"/>
        <c:noMultiLvlLbl val="0"/>
      </c:catAx>
      <c:valAx>
        <c:axId val="2141297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TWh</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LID4096"/>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crossAx val="2141296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LID4096"/>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col"/>
        <c:grouping val="clustered"/>
        <c:varyColors val="0"/>
        <c:ser>
          <c:idx val="0"/>
          <c:order val="0"/>
          <c:tx>
            <c:strRef>
              <c:f>'Hydrogen storage'!$O$8</c:f>
              <c:strCache>
                <c:ptCount val="1"/>
                <c:pt idx="0">
                  <c:v>Lithuania</c:v>
                </c:pt>
              </c:strCache>
            </c:strRef>
          </c:tx>
          <c:spPr>
            <a:solidFill>
              <a:schemeClr val="accent1"/>
            </a:solidFill>
            <a:ln>
              <a:noFill/>
            </a:ln>
            <a:effectLst/>
          </c:spPr>
          <c:invertIfNegative val="0"/>
          <c:cat>
            <c:multiLvlStrRef>
              <c:f>'Hydrogen storage'!$P$4:$W$5</c:f>
              <c:multiLvlStrCache>
                <c:ptCount val="8"/>
                <c:lvl>
                  <c:pt idx="0">
                    <c:v>BAU</c:v>
                  </c:pt>
                  <c:pt idx="1">
                    <c:v>REN-Methane</c:v>
                  </c:pt>
                  <c:pt idx="2">
                    <c:v>REN-Hydrogen</c:v>
                  </c:pt>
                  <c:pt idx="3">
                    <c:v>C.M</c:v>
                  </c:pt>
                  <c:pt idx="4">
                    <c:v>BAU</c:v>
                  </c:pt>
                  <c:pt idx="5">
                    <c:v>REN-Methane</c:v>
                  </c:pt>
                  <c:pt idx="6">
                    <c:v>REN-Hydrogen</c:v>
                  </c:pt>
                  <c:pt idx="7">
                    <c:v>C.M</c:v>
                  </c:pt>
                </c:lvl>
                <c:lvl>
                  <c:pt idx="0">
                    <c:v>2030</c:v>
                  </c:pt>
                  <c:pt idx="4">
                    <c:v>2050</c:v>
                  </c:pt>
                </c:lvl>
              </c:multiLvlStrCache>
            </c:multiLvlStrRef>
          </c:cat>
          <c:val>
            <c:numRef>
              <c:f>'Hydrogen storage'!$P$8:$W$8</c:f>
              <c:numCache>
                <c:formatCode>General</c:formatCode>
                <c:ptCount val="8"/>
                <c:pt idx="0">
                  <c:v>7.7733218753711402</c:v>
                </c:pt>
                <c:pt idx="1">
                  <c:v>7.7733218753711402</c:v>
                </c:pt>
                <c:pt idx="2">
                  <c:v>7.7733218753711002</c:v>
                </c:pt>
                <c:pt idx="3">
                  <c:v>7.9078971098169504</c:v>
                </c:pt>
                <c:pt idx="4">
                  <c:v>7.7733218753711402</c:v>
                </c:pt>
                <c:pt idx="5">
                  <c:v>7.7733218753711402</c:v>
                </c:pt>
                <c:pt idx="6">
                  <c:v>7.7733218753711002</c:v>
                </c:pt>
                <c:pt idx="7">
                  <c:v>7.9078971098169504</c:v>
                </c:pt>
              </c:numCache>
            </c:numRef>
          </c:val>
          <c:extLst>
            <c:ext xmlns:c16="http://schemas.microsoft.com/office/drawing/2014/chart" uri="{C3380CC4-5D6E-409C-BE32-E72D297353CC}">
              <c16:uniqueId val="{00000000-2850-4BA0-B88D-8149278C0DD8}"/>
            </c:ext>
          </c:extLst>
        </c:ser>
        <c:dLbls>
          <c:showLegendKey val="0"/>
          <c:showVal val="0"/>
          <c:showCatName val="0"/>
          <c:showSerName val="0"/>
          <c:showPercent val="0"/>
          <c:showBubbleSize val="0"/>
        </c:dLbls>
        <c:gapWidth val="219"/>
        <c:overlap val="-27"/>
        <c:axId val="301789488"/>
        <c:axId val="301797808"/>
      </c:barChart>
      <c:catAx>
        <c:axId val="301789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301797808"/>
        <c:crosses val="autoZero"/>
        <c:auto val="1"/>
        <c:lblAlgn val="ctr"/>
        <c:lblOffset val="100"/>
        <c:noMultiLvlLbl val="0"/>
      </c:catAx>
      <c:valAx>
        <c:axId val="301797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301789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col"/>
        <c:grouping val="clustered"/>
        <c:varyColors val="0"/>
        <c:ser>
          <c:idx val="0"/>
          <c:order val="0"/>
          <c:tx>
            <c:strRef>
              <c:f>'Hydrogen storage'!$O$9</c:f>
              <c:strCache>
                <c:ptCount val="1"/>
                <c:pt idx="0">
                  <c:v>Finland</c:v>
                </c:pt>
              </c:strCache>
            </c:strRef>
          </c:tx>
          <c:spPr>
            <a:solidFill>
              <a:schemeClr val="accent1"/>
            </a:solidFill>
            <a:ln>
              <a:noFill/>
            </a:ln>
            <a:effectLst/>
          </c:spPr>
          <c:invertIfNegative val="0"/>
          <c:cat>
            <c:multiLvlStrRef>
              <c:f>'Hydrogen storage'!$P$4:$W$5</c:f>
              <c:multiLvlStrCache>
                <c:ptCount val="8"/>
                <c:lvl>
                  <c:pt idx="0">
                    <c:v>BAU</c:v>
                  </c:pt>
                  <c:pt idx="1">
                    <c:v>REN-Methane</c:v>
                  </c:pt>
                  <c:pt idx="2">
                    <c:v>REN-Hydrogen</c:v>
                  </c:pt>
                  <c:pt idx="3">
                    <c:v>C.M</c:v>
                  </c:pt>
                  <c:pt idx="4">
                    <c:v>BAU</c:v>
                  </c:pt>
                  <c:pt idx="5">
                    <c:v>REN-Methane</c:v>
                  </c:pt>
                  <c:pt idx="6">
                    <c:v>REN-Hydrogen</c:v>
                  </c:pt>
                  <c:pt idx="7">
                    <c:v>C.M</c:v>
                  </c:pt>
                </c:lvl>
                <c:lvl>
                  <c:pt idx="0">
                    <c:v>2030</c:v>
                  </c:pt>
                  <c:pt idx="4">
                    <c:v>2050</c:v>
                  </c:pt>
                </c:lvl>
              </c:multiLvlStrCache>
            </c:multiLvlStrRef>
          </c:cat>
          <c:val>
            <c:numRef>
              <c:f>'Hydrogen storage'!$P$9:$W$9</c:f>
              <c:numCache>
                <c:formatCode>General</c:formatCode>
                <c:ptCount val="8"/>
                <c:pt idx="0">
                  <c:v>8.0259121327238301</c:v>
                </c:pt>
                <c:pt idx="1">
                  <c:v>8.0259121327238301</c:v>
                </c:pt>
                <c:pt idx="2">
                  <c:v>17.269768835485898</c:v>
                </c:pt>
                <c:pt idx="3">
                  <c:v>14.387339397180501</c:v>
                </c:pt>
                <c:pt idx="4">
                  <c:v>8.0259121327238301</c:v>
                </c:pt>
                <c:pt idx="5">
                  <c:v>8.0259121327238301</c:v>
                </c:pt>
                <c:pt idx="6">
                  <c:v>17.269768835485898</c:v>
                </c:pt>
                <c:pt idx="7">
                  <c:v>14.387339397180501</c:v>
                </c:pt>
              </c:numCache>
            </c:numRef>
          </c:val>
          <c:extLst>
            <c:ext xmlns:c16="http://schemas.microsoft.com/office/drawing/2014/chart" uri="{C3380CC4-5D6E-409C-BE32-E72D297353CC}">
              <c16:uniqueId val="{00000000-8830-4BD6-B6A8-6E056572CB8F}"/>
            </c:ext>
          </c:extLst>
        </c:ser>
        <c:dLbls>
          <c:showLegendKey val="0"/>
          <c:showVal val="0"/>
          <c:showCatName val="0"/>
          <c:showSerName val="0"/>
          <c:showPercent val="0"/>
          <c:showBubbleSize val="0"/>
        </c:dLbls>
        <c:gapWidth val="219"/>
        <c:overlap val="-27"/>
        <c:axId val="140329120"/>
        <c:axId val="140314144"/>
      </c:barChart>
      <c:catAx>
        <c:axId val="14032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40314144"/>
        <c:crosses val="autoZero"/>
        <c:auto val="1"/>
        <c:lblAlgn val="ctr"/>
        <c:lblOffset val="100"/>
        <c:noMultiLvlLbl val="0"/>
      </c:catAx>
      <c:valAx>
        <c:axId val="140314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40329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col"/>
        <c:grouping val="clustered"/>
        <c:varyColors val="0"/>
        <c:ser>
          <c:idx val="0"/>
          <c:order val="0"/>
          <c:tx>
            <c:strRef>
              <c:f>'Hydrogen storage'!$A$6</c:f>
              <c:strCache>
                <c:ptCount val="1"/>
                <c:pt idx="0">
                  <c:v>BAU </c:v>
                </c:pt>
              </c:strCache>
            </c:strRef>
          </c:tx>
          <c:spPr>
            <a:solidFill>
              <a:schemeClr val="accent1"/>
            </a:solidFill>
            <a:ln>
              <a:noFill/>
            </a:ln>
            <a:effectLst/>
          </c:spPr>
          <c:invertIfNegative val="0"/>
          <c:dLbls>
            <c:dLbl>
              <c:idx val="0"/>
              <c:layout>
                <c:manualLayout>
                  <c:x val="2.1136062431083586E-2"/>
                  <c:y val="-0.14351851851851852"/>
                </c:manualLayout>
              </c:layout>
              <c:tx>
                <c:rich>
                  <a:bodyPr/>
                  <a:lstStyle/>
                  <a:p>
                    <a:fld id="{6436449F-70E2-42DE-A152-9BFAA57185EC}" type="VALUE">
                      <a:rPr lang="en-US"/>
                      <a:pPr/>
                      <a:t>[VALUE]</a:t>
                    </a:fld>
                    <a:r>
                      <a:rPr lang="en-US"/>
                      <a:t> MW, 4.6</a:t>
                    </a:r>
                    <a:r>
                      <a:rPr lang="en-US" baseline="0"/>
                      <a:t> G</a:t>
                    </a:r>
                    <a:r>
                      <a:rPr lang="en-US"/>
                      <a:t>Wh</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969E-4FB2-8B57-A236F07BA904}"/>
                </c:ext>
              </c:extLst>
            </c:dLbl>
            <c:dLbl>
              <c:idx val="1"/>
              <c:tx>
                <c:rich>
                  <a:bodyPr/>
                  <a:lstStyle/>
                  <a:p>
                    <a:fld id="{ACC572F7-16D8-490D-AE4E-5430460E0DCF}" type="VALUE">
                      <a:rPr lang="en-US"/>
                      <a:pPr/>
                      <a:t>[VALUE]</a:t>
                    </a:fld>
                    <a:r>
                      <a:rPr lang="en-US"/>
                      <a:t> MW, 5.1 GWh</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969E-4FB2-8B57-A236F07BA904}"/>
                </c:ext>
              </c:extLst>
            </c:dLbl>
            <c:dLbl>
              <c:idx val="2"/>
              <c:layout>
                <c:manualLayout>
                  <c:x val="-3.5226770718472661E-2"/>
                  <c:y val="1.3888888888888888E-2"/>
                </c:manualLayout>
              </c:layout>
              <c:tx>
                <c:rich>
                  <a:bodyPr/>
                  <a:lstStyle/>
                  <a:p>
                    <a:fld id="{1639BDC2-7447-435D-97EC-930F1A04F981}" type="VALUE">
                      <a:rPr lang="en-US"/>
                      <a:pPr/>
                      <a:t>[VALUE]</a:t>
                    </a:fld>
                    <a:r>
                      <a:rPr lang="en-US"/>
                      <a:t> MW, 68.1 GWh</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969E-4FB2-8B57-A236F07BA904}"/>
                </c:ext>
              </c:extLst>
            </c:dLbl>
            <c:dLbl>
              <c:idx val="3"/>
              <c:tx>
                <c:rich>
                  <a:bodyPr/>
                  <a:lstStyle/>
                  <a:p>
                    <a:fld id="{B4359EA7-BE47-4E3C-8AE1-C3A9C5C7C7BC}" type="VALUE">
                      <a:rPr lang="en-US"/>
                      <a:pPr/>
                      <a:t>[VALUE]</a:t>
                    </a:fld>
                    <a:r>
                      <a:rPr lang="en-US"/>
                      <a:t> MW, 70.3 GWh</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969E-4FB2-8B57-A236F07BA904}"/>
                </c:ext>
              </c:extLst>
            </c:dLbl>
            <c:dLbl>
              <c:idx val="4"/>
              <c:layout>
                <c:manualLayout>
                  <c:x val="4.3054444620626103E-17"/>
                  <c:y val="-0.1111111111111111"/>
                </c:manualLayout>
              </c:layout>
              <c:tx>
                <c:rich>
                  <a:bodyPr/>
                  <a:lstStyle/>
                  <a:p>
                    <a:fld id="{8C77B338-6DE5-439F-AB0E-BE08A408659B}" type="VALUE">
                      <a:rPr lang="en-US"/>
                      <a:pPr/>
                      <a:t>[VALUE]</a:t>
                    </a:fld>
                    <a:r>
                      <a:rPr lang="en-US"/>
                      <a:t> MW, 4.6 GWh</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969E-4FB2-8B57-A236F07BA904}"/>
                </c:ext>
              </c:extLst>
            </c:dLbl>
            <c:dLbl>
              <c:idx val="5"/>
              <c:tx>
                <c:rich>
                  <a:bodyPr/>
                  <a:lstStyle/>
                  <a:p>
                    <a:fld id="{F7860E44-AE52-4E9D-8F61-15D6113D46EC}" type="VALUE">
                      <a:rPr lang="en-US"/>
                      <a:pPr/>
                      <a:t>[VALUE]</a:t>
                    </a:fld>
                    <a:r>
                      <a:rPr lang="en-US"/>
                      <a:t> MW, 5.1 GWh</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969E-4FB2-8B57-A236F07BA90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'Hydrogen storage'!$B$4:$M$5</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'Hydrogen storage'!$B$6:$M$6</c:f>
              <c:numCache>
                <c:formatCode>0.0</c:formatCode>
                <c:ptCount val="12"/>
                <c:pt idx="0">
                  <c:v>0.52767915965685896</c:v>
                </c:pt>
                <c:pt idx="1">
                  <c:v>0.57899376632169997</c:v>
                </c:pt>
                <c:pt idx="2">
                  <c:v>7.7733218753711402</c:v>
                </c:pt>
                <c:pt idx="3">
                  <c:v>8.0259121327238301</c:v>
                </c:pt>
                <c:pt idx="4">
                  <c:v>0.52767915965685896</c:v>
                </c:pt>
                <c:pt idx="5">
                  <c:v>0.57899376632169997</c:v>
                </c:pt>
                <c:pt idx="6">
                  <c:v>7.7733218753711402</c:v>
                </c:pt>
                <c:pt idx="7">
                  <c:v>8.0259121327238301</c:v>
                </c:pt>
                <c:pt idx="8">
                  <c:v>0.52767915965685896</c:v>
                </c:pt>
                <c:pt idx="9">
                  <c:v>0.57899376632169997</c:v>
                </c:pt>
                <c:pt idx="10">
                  <c:v>7.7733218753711402</c:v>
                </c:pt>
                <c:pt idx="11">
                  <c:v>8.0259121327238301</c:v>
                </c:pt>
              </c:numCache>
            </c:numRef>
          </c:val>
          <c:extLst>
            <c:ext xmlns:c16="http://schemas.microsoft.com/office/drawing/2014/chart" uri="{C3380CC4-5D6E-409C-BE32-E72D297353CC}">
              <c16:uniqueId val="{00000000-1538-4FC7-A62A-1CBC0E0F0C70}"/>
            </c:ext>
          </c:extLst>
        </c:ser>
        <c:dLbls>
          <c:dLblPos val="outEnd"/>
          <c:showLegendKey val="0"/>
          <c:showVal val="1"/>
          <c:showCatName val="0"/>
          <c:showSerName val="0"/>
          <c:showPercent val="0"/>
          <c:showBubbleSize val="0"/>
        </c:dLbls>
        <c:gapWidth val="219"/>
        <c:overlap val="-27"/>
        <c:axId val="1915938031"/>
        <c:axId val="1915937199"/>
      </c:barChart>
      <c:catAx>
        <c:axId val="19159380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915937199"/>
        <c:crosses val="autoZero"/>
        <c:auto val="1"/>
        <c:lblAlgn val="ctr"/>
        <c:lblOffset val="100"/>
        <c:noMultiLvlLbl val="0"/>
      </c:catAx>
      <c:valAx>
        <c:axId val="191593719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91593803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col"/>
        <c:grouping val="clustered"/>
        <c:varyColors val="0"/>
        <c:ser>
          <c:idx val="0"/>
          <c:order val="0"/>
          <c:tx>
            <c:strRef>
              <c:f>'Hydrogen storage'!$A$16</c:f>
              <c:strCache>
                <c:ptCount val="1"/>
                <c:pt idx="0">
                  <c:v>REN-Hydrogen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'Hydrogen storage'!$B$14:$M$15</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'Hydrogen storage'!$B$16:$M$16</c:f>
              <c:numCache>
                <c:formatCode>0.0</c:formatCode>
                <c:ptCount val="12"/>
                <c:pt idx="0">
                  <c:v>5.0291882985757503</c:v>
                </c:pt>
                <c:pt idx="1">
                  <c:v>3.349624801724</c:v>
                </c:pt>
                <c:pt idx="2">
                  <c:v>7.7733218753711002</c:v>
                </c:pt>
                <c:pt idx="3">
                  <c:v>17.269768835485898</c:v>
                </c:pt>
                <c:pt idx="4">
                  <c:v>5.0291882985757503</c:v>
                </c:pt>
                <c:pt idx="5">
                  <c:v>3.349624801724</c:v>
                </c:pt>
                <c:pt idx="6">
                  <c:v>7.7733218753711002</c:v>
                </c:pt>
                <c:pt idx="7">
                  <c:v>17.269768835485898</c:v>
                </c:pt>
                <c:pt idx="8">
                  <c:v>5.0291882985757503</c:v>
                </c:pt>
                <c:pt idx="9">
                  <c:v>3.349624801724</c:v>
                </c:pt>
                <c:pt idx="10">
                  <c:v>7.7733218753711002</c:v>
                </c:pt>
                <c:pt idx="11">
                  <c:v>17.269768835485898</c:v>
                </c:pt>
              </c:numCache>
            </c:numRef>
          </c:val>
          <c:extLst>
            <c:ext xmlns:c16="http://schemas.microsoft.com/office/drawing/2014/chart" uri="{C3380CC4-5D6E-409C-BE32-E72D297353CC}">
              <c16:uniqueId val="{00000000-BD68-4950-98AB-D7BE7DE069C5}"/>
            </c:ext>
          </c:extLst>
        </c:ser>
        <c:dLbls>
          <c:dLblPos val="outEnd"/>
          <c:showLegendKey val="0"/>
          <c:showVal val="1"/>
          <c:showCatName val="0"/>
          <c:showSerName val="0"/>
          <c:showPercent val="0"/>
          <c:showBubbleSize val="0"/>
        </c:dLbls>
        <c:gapWidth val="219"/>
        <c:overlap val="-27"/>
        <c:axId val="171877903"/>
        <c:axId val="171888719"/>
      </c:barChart>
      <c:catAx>
        <c:axId val="1718779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71888719"/>
        <c:crosses val="autoZero"/>
        <c:auto val="1"/>
        <c:lblAlgn val="ctr"/>
        <c:lblOffset val="100"/>
        <c:noMultiLvlLbl val="0"/>
      </c:catAx>
      <c:valAx>
        <c:axId val="171888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718779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col"/>
        <c:grouping val="clustered"/>
        <c:varyColors val="0"/>
        <c:ser>
          <c:idx val="0"/>
          <c:order val="0"/>
          <c:tx>
            <c:strRef>
              <c:f>'Hydrogen storage'!$A$21</c:f>
              <c:strCache>
                <c:ptCount val="1"/>
                <c:pt idx="0">
                  <c:v>Cost minimal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'Hydrogen storage'!$B$19:$M$20</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'Hydrogen storage'!$B$21:$M$21</c:f>
              <c:numCache>
                <c:formatCode>0.0</c:formatCode>
                <c:ptCount val="12"/>
                <c:pt idx="0">
                  <c:v>2.8819400258182299</c:v>
                </c:pt>
                <c:pt idx="1">
                  <c:v>1.2427183277148699</c:v>
                </c:pt>
                <c:pt idx="2">
                  <c:v>7.9078971098169504</c:v>
                </c:pt>
                <c:pt idx="3">
                  <c:v>14.387339397180501</c:v>
                </c:pt>
                <c:pt idx="4">
                  <c:v>2.8819400258182299</c:v>
                </c:pt>
                <c:pt idx="5">
                  <c:v>1.2427183277148699</c:v>
                </c:pt>
                <c:pt idx="6">
                  <c:v>7.9078971098169504</c:v>
                </c:pt>
                <c:pt idx="7">
                  <c:v>14.387339397180501</c:v>
                </c:pt>
                <c:pt idx="8">
                  <c:v>2.8819400258182299</c:v>
                </c:pt>
                <c:pt idx="9">
                  <c:v>1.2427183277148699</c:v>
                </c:pt>
                <c:pt idx="10">
                  <c:v>7.9078971098169504</c:v>
                </c:pt>
                <c:pt idx="11">
                  <c:v>14.387339397180501</c:v>
                </c:pt>
              </c:numCache>
            </c:numRef>
          </c:val>
          <c:extLst>
            <c:ext xmlns:c16="http://schemas.microsoft.com/office/drawing/2014/chart" uri="{C3380CC4-5D6E-409C-BE32-E72D297353CC}">
              <c16:uniqueId val="{00000000-EB10-444D-989A-C49A1EA09A57}"/>
            </c:ext>
          </c:extLst>
        </c:ser>
        <c:dLbls>
          <c:dLblPos val="outEnd"/>
          <c:showLegendKey val="0"/>
          <c:showVal val="1"/>
          <c:showCatName val="0"/>
          <c:showSerName val="0"/>
          <c:showPercent val="0"/>
          <c:showBubbleSize val="0"/>
        </c:dLbls>
        <c:gapWidth val="219"/>
        <c:overlap val="-27"/>
        <c:axId val="917534095"/>
        <c:axId val="917539087"/>
      </c:barChart>
      <c:catAx>
        <c:axId val="9175340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917539087"/>
        <c:crosses val="autoZero"/>
        <c:auto val="1"/>
        <c:lblAlgn val="ctr"/>
        <c:lblOffset val="100"/>
        <c:noMultiLvlLbl val="0"/>
      </c:catAx>
      <c:valAx>
        <c:axId val="91753908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91753409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col"/>
        <c:grouping val="clustered"/>
        <c:varyColors val="0"/>
        <c:ser>
          <c:idx val="0"/>
          <c:order val="0"/>
          <c:tx>
            <c:strRef>
              <c:f>'Hydrogen storage'!$A$11</c:f>
              <c:strCache>
                <c:ptCount val="1"/>
                <c:pt idx="0">
                  <c:v>REN-Methane</c:v>
                </c:pt>
              </c:strCache>
            </c:strRef>
          </c:tx>
          <c:spPr>
            <a:solidFill>
              <a:schemeClr val="accent1"/>
            </a:solidFill>
            <a:ln>
              <a:noFill/>
            </a:ln>
            <a:effectLst/>
          </c:spPr>
          <c:invertIfNegative val="0"/>
          <c:dLbls>
            <c:dLbl>
              <c:idx val="0"/>
              <c:layout>
                <c:manualLayout>
                  <c:x val="3.8481772858305618E-2"/>
                  <c:y val="-0.13425925925925927"/>
                </c:manualLayout>
              </c:layout>
              <c:tx>
                <c:rich>
                  <a:bodyPr/>
                  <a:lstStyle/>
                  <a:p>
                    <a:fld id="{82972EED-ECBB-47CF-9DD8-5E26C93B30DD}" type="VALUE">
                      <a:rPr lang="en-US"/>
                      <a:pPr/>
                      <a:t>[VALUE]</a:t>
                    </a:fld>
                    <a:r>
                      <a:rPr lang="en-US"/>
                      <a:t> mw, 4.6 GWh</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4479-441F-AD20-8134589035A1}"/>
                </c:ext>
              </c:extLst>
            </c:dLbl>
            <c:dLbl>
              <c:idx val="1"/>
              <c:tx>
                <c:rich>
                  <a:bodyPr/>
                  <a:lstStyle/>
                  <a:p>
                    <a:fld id="{66C276F3-F911-4210-808C-C5649DEF128D}" type="VALUE">
                      <a:rPr lang="en-US"/>
                      <a:pPr/>
                      <a:t>[VALUE]</a:t>
                    </a:fld>
                    <a:r>
                      <a:rPr lang="en-US"/>
                      <a:t> MW, 5.1 GWh</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4479-441F-AD20-8134589035A1}"/>
                </c:ext>
              </c:extLst>
            </c:dLbl>
            <c:dLbl>
              <c:idx val="2"/>
              <c:layout>
                <c:manualLayout>
                  <c:x val="-4.329199446559389E-2"/>
                  <c:y val="-7.8703703703703692E-2"/>
                </c:manualLayout>
              </c:layout>
              <c:tx>
                <c:rich>
                  <a:bodyPr/>
                  <a:lstStyle/>
                  <a:p>
                    <a:fld id="{56A927A3-F411-4D3B-A4BC-69FD8EC7ED87}" type="VALUE">
                      <a:rPr lang="en-US"/>
                      <a:pPr/>
                      <a:t>[VALUE]</a:t>
                    </a:fld>
                    <a:r>
                      <a:rPr lang="en-US"/>
                      <a:t> MW, 68.1 GWh</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4479-441F-AD20-8134589035A1}"/>
                </c:ext>
              </c:extLst>
            </c:dLbl>
            <c:dLbl>
              <c:idx val="3"/>
              <c:tx>
                <c:rich>
                  <a:bodyPr/>
                  <a:lstStyle/>
                  <a:p>
                    <a:fld id="{B7632CD8-DC6F-4FD3-805A-C1990BF60645}" type="VALUE">
                      <a:rPr lang="en-US"/>
                      <a:pPr/>
                      <a:t>[VALUE]</a:t>
                    </a:fld>
                    <a:r>
                      <a:rPr lang="en-US"/>
                      <a:t> MW, 70.3 GWh</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479-441F-AD20-8134589035A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'Hydrogen storage'!$B$8:$M$10</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'Hydrogen storage'!$B$11:$M$11</c:f>
              <c:numCache>
                <c:formatCode>0.0</c:formatCode>
                <c:ptCount val="12"/>
                <c:pt idx="0">
                  <c:v>0.52767915965685896</c:v>
                </c:pt>
                <c:pt idx="1">
                  <c:v>0.57899376632169997</c:v>
                </c:pt>
                <c:pt idx="2">
                  <c:v>7.7733218753711402</c:v>
                </c:pt>
                <c:pt idx="3">
                  <c:v>8.0259121327238301</c:v>
                </c:pt>
                <c:pt idx="4">
                  <c:v>0.52767915965685896</c:v>
                </c:pt>
                <c:pt idx="5">
                  <c:v>0.57899376632169997</c:v>
                </c:pt>
                <c:pt idx="6">
                  <c:v>7.7733218753711402</c:v>
                </c:pt>
                <c:pt idx="7">
                  <c:v>8.0259121327238301</c:v>
                </c:pt>
                <c:pt idx="8">
                  <c:v>0.52767915965685896</c:v>
                </c:pt>
                <c:pt idx="9">
                  <c:v>0.57899376632169997</c:v>
                </c:pt>
                <c:pt idx="10">
                  <c:v>7.7733218753711402</c:v>
                </c:pt>
                <c:pt idx="11">
                  <c:v>8.0259121327238301</c:v>
                </c:pt>
              </c:numCache>
            </c:numRef>
          </c:val>
          <c:extLst>
            <c:ext xmlns:c16="http://schemas.microsoft.com/office/drawing/2014/chart" uri="{C3380CC4-5D6E-409C-BE32-E72D297353CC}">
              <c16:uniqueId val="{00000000-8C45-4B86-AD1C-ED3F15607438}"/>
            </c:ext>
          </c:extLst>
        </c:ser>
        <c:dLbls>
          <c:dLblPos val="outEnd"/>
          <c:showLegendKey val="0"/>
          <c:showVal val="1"/>
          <c:showCatName val="0"/>
          <c:showSerName val="0"/>
          <c:showPercent val="0"/>
          <c:showBubbleSize val="0"/>
        </c:dLbls>
        <c:gapWidth val="219"/>
        <c:overlap val="-27"/>
        <c:axId val="336413776"/>
        <c:axId val="336420432"/>
      </c:barChart>
      <c:catAx>
        <c:axId val="336413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336420432"/>
        <c:crosses val="autoZero"/>
        <c:auto val="1"/>
        <c:lblAlgn val="ctr"/>
        <c:lblOffset val="100"/>
        <c:noMultiLvlLbl val="0"/>
      </c:catAx>
      <c:valAx>
        <c:axId val="336420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3364137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'Hydrogen storage'!$O$6</c:f>
              <c:strCache>
                <c:ptCount val="1"/>
                <c:pt idx="0">
                  <c:v>Estonia</c:v>
                </c:pt>
              </c:strCache>
            </c:strRef>
          </c:tx>
          <c:spPr>
            <a:solidFill>
              <a:schemeClr val="accent1"/>
            </a:solidFill>
            <a:ln>
              <a:noFill/>
            </a:ln>
            <a:effectLst/>
          </c:spPr>
          <c:invertIfNegative val="0"/>
          <c:cat>
            <c:multiLvlStrRef>
              <c:f>'Hydrogen storage'!$P$4:$W$5</c:f>
              <c:multiLvlStrCache>
                <c:ptCount val="8"/>
                <c:lvl>
                  <c:pt idx="0">
                    <c:v>BAU</c:v>
                  </c:pt>
                  <c:pt idx="1">
                    <c:v>REN-Methane</c:v>
                  </c:pt>
                  <c:pt idx="2">
                    <c:v>REN-Hydrogen</c:v>
                  </c:pt>
                  <c:pt idx="3">
                    <c:v>C.M</c:v>
                  </c:pt>
                  <c:pt idx="4">
                    <c:v>BAU</c:v>
                  </c:pt>
                  <c:pt idx="5">
                    <c:v>REN-Methane</c:v>
                  </c:pt>
                  <c:pt idx="6">
                    <c:v>REN-Hydrogen</c:v>
                  </c:pt>
                  <c:pt idx="7">
                    <c:v>C.M</c:v>
                  </c:pt>
                </c:lvl>
                <c:lvl>
                  <c:pt idx="0">
                    <c:v>2030</c:v>
                  </c:pt>
                  <c:pt idx="4">
                    <c:v>2050</c:v>
                  </c:pt>
                </c:lvl>
              </c:multiLvlStrCache>
            </c:multiLvlStrRef>
          </c:cat>
          <c:val>
            <c:numRef>
              <c:f>'Hydrogen storage'!$P$6:$W$6</c:f>
              <c:numCache>
                <c:formatCode>General</c:formatCode>
                <c:ptCount val="8"/>
                <c:pt idx="0" formatCode="0.0">
                  <c:v>0.52767915965685896</c:v>
                </c:pt>
                <c:pt idx="1">
                  <c:v>0.52767915965685896</c:v>
                </c:pt>
                <c:pt idx="2">
                  <c:v>5.0291882985757503</c:v>
                </c:pt>
                <c:pt idx="3">
                  <c:v>2.8819400258182299</c:v>
                </c:pt>
                <c:pt idx="4">
                  <c:v>0.52767915965685896</c:v>
                </c:pt>
                <c:pt idx="5">
                  <c:v>0.52767915965685896</c:v>
                </c:pt>
                <c:pt idx="6">
                  <c:v>5.0291882985757503</c:v>
                </c:pt>
                <c:pt idx="7">
                  <c:v>2.8819400258182299</c:v>
                </c:pt>
              </c:numCache>
            </c:numRef>
          </c:val>
          <c:extLst>
            <c:ext xmlns:c16="http://schemas.microsoft.com/office/drawing/2014/chart" uri="{C3380CC4-5D6E-409C-BE32-E72D297353CC}">
              <c16:uniqueId val="{00000000-6681-44CC-B8D5-6FD18E9C06DE}"/>
            </c:ext>
          </c:extLst>
        </c:ser>
        <c:ser>
          <c:idx val="1"/>
          <c:order val="1"/>
          <c:tx>
            <c:strRef>
              <c:f>'Hydrogen storage'!$O$7</c:f>
              <c:strCache>
                <c:ptCount val="1"/>
                <c:pt idx="0">
                  <c:v>Latvia</c:v>
                </c:pt>
              </c:strCache>
            </c:strRef>
          </c:tx>
          <c:spPr>
            <a:solidFill>
              <a:schemeClr val="accent2"/>
            </a:solidFill>
            <a:ln>
              <a:noFill/>
            </a:ln>
            <a:effectLst/>
          </c:spPr>
          <c:invertIfNegative val="0"/>
          <c:cat>
            <c:multiLvlStrRef>
              <c:f>'Hydrogen storage'!$P$4:$W$5</c:f>
              <c:multiLvlStrCache>
                <c:ptCount val="8"/>
                <c:lvl>
                  <c:pt idx="0">
                    <c:v>BAU</c:v>
                  </c:pt>
                  <c:pt idx="1">
                    <c:v>REN-Methane</c:v>
                  </c:pt>
                  <c:pt idx="2">
                    <c:v>REN-Hydrogen</c:v>
                  </c:pt>
                  <c:pt idx="3">
                    <c:v>C.M</c:v>
                  </c:pt>
                  <c:pt idx="4">
                    <c:v>BAU</c:v>
                  </c:pt>
                  <c:pt idx="5">
                    <c:v>REN-Methane</c:v>
                  </c:pt>
                  <c:pt idx="6">
                    <c:v>REN-Hydrogen</c:v>
                  </c:pt>
                  <c:pt idx="7">
                    <c:v>C.M</c:v>
                  </c:pt>
                </c:lvl>
                <c:lvl>
                  <c:pt idx="0">
                    <c:v>2030</c:v>
                  </c:pt>
                  <c:pt idx="4">
                    <c:v>2050</c:v>
                  </c:pt>
                </c:lvl>
              </c:multiLvlStrCache>
            </c:multiLvlStrRef>
          </c:cat>
          <c:val>
            <c:numRef>
              <c:f>'Hydrogen storage'!$P$7:$W$7</c:f>
              <c:numCache>
                <c:formatCode>0.0</c:formatCode>
                <c:ptCount val="8"/>
                <c:pt idx="0">
                  <c:v>0.57899376632169997</c:v>
                </c:pt>
                <c:pt idx="1">
                  <c:v>0.57899376632169997</c:v>
                </c:pt>
                <c:pt idx="2" formatCode="General">
                  <c:v>3.349624801724</c:v>
                </c:pt>
                <c:pt idx="3" formatCode="General">
                  <c:v>1.2427183277148699</c:v>
                </c:pt>
                <c:pt idx="4" formatCode="General">
                  <c:v>0.57899376632169997</c:v>
                </c:pt>
                <c:pt idx="5" formatCode="General">
                  <c:v>0.57899376632169997</c:v>
                </c:pt>
                <c:pt idx="6" formatCode="General">
                  <c:v>3.349624801724</c:v>
                </c:pt>
                <c:pt idx="7" formatCode="General">
                  <c:v>1.2427183277148699</c:v>
                </c:pt>
              </c:numCache>
            </c:numRef>
          </c:val>
          <c:extLst>
            <c:ext xmlns:c16="http://schemas.microsoft.com/office/drawing/2014/chart" uri="{C3380CC4-5D6E-409C-BE32-E72D297353CC}">
              <c16:uniqueId val="{00000001-6681-44CC-B8D5-6FD18E9C06DE}"/>
            </c:ext>
          </c:extLst>
        </c:ser>
        <c:ser>
          <c:idx val="2"/>
          <c:order val="2"/>
          <c:tx>
            <c:strRef>
              <c:f>'Hydrogen storage'!$O$8</c:f>
              <c:strCache>
                <c:ptCount val="1"/>
                <c:pt idx="0">
                  <c:v>Lithuania</c:v>
                </c:pt>
              </c:strCache>
            </c:strRef>
          </c:tx>
          <c:spPr>
            <a:solidFill>
              <a:schemeClr val="accent3"/>
            </a:solidFill>
            <a:ln>
              <a:noFill/>
            </a:ln>
            <a:effectLst/>
          </c:spPr>
          <c:invertIfNegative val="0"/>
          <c:cat>
            <c:multiLvlStrRef>
              <c:f>'Hydrogen storage'!$P$4:$W$5</c:f>
              <c:multiLvlStrCache>
                <c:ptCount val="8"/>
                <c:lvl>
                  <c:pt idx="0">
                    <c:v>BAU</c:v>
                  </c:pt>
                  <c:pt idx="1">
                    <c:v>REN-Methane</c:v>
                  </c:pt>
                  <c:pt idx="2">
                    <c:v>REN-Hydrogen</c:v>
                  </c:pt>
                  <c:pt idx="3">
                    <c:v>C.M</c:v>
                  </c:pt>
                  <c:pt idx="4">
                    <c:v>BAU</c:v>
                  </c:pt>
                  <c:pt idx="5">
                    <c:v>REN-Methane</c:v>
                  </c:pt>
                  <c:pt idx="6">
                    <c:v>REN-Hydrogen</c:v>
                  </c:pt>
                  <c:pt idx="7">
                    <c:v>C.M</c:v>
                  </c:pt>
                </c:lvl>
                <c:lvl>
                  <c:pt idx="0">
                    <c:v>2030</c:v>
                  </c:pt>
                  <c:pt idx="4">
                    <c:v>2050</c:v>
                  </c:pt>
                </c:lvl>
              </c:multiLvlStrCache>
            </c:multiLvlStrRef>
          </c:cat>
          <c:val>
            <c:numRef>
              <c:f>'Hydrogen storage'!$P$8:$W$8</c:f>
              <c:numCache>
                <c:formatCode>General</c:formatCode>
                <c:ptCount val="8"/>
                <c:pt idx="0">
                  <c:v>7.7733218753711402</c:v>
                </c:pt>
                <c:pt idx="1">
                  <c:v>7.7733218753711402</c:v>
                </c:pt>
                <c:pt idx="2">
                  <c:v>7.7733218753711002</c:v>
                </c:pt>
                <c:pt idx="3">
                  <c:v>7.9078971098169504</c:v>
                </c:pt>
                <c:pt idx="4">
                  <c:v>7.7733218753711402</c:v>
                </c:pt>
                <c:pt idx="5">
                  <c:v>7.7733218753711402</c:v>
                </c:pt>
                <c:pt idx="6">
                  <c:v>7.7733218753711002</c:v>
                </c:pt>
                <c:pt idx="7">
                  <c:v>7.9078971098169504</c:v>
                </c:pt>
              </c:numCache>
            </c:numRef>
          </c:val>
          <c:extLst>
            <c:ext xmlns:c16="http://schemas.microsoft.com/office/drawing/2014/chart" uri="{C3380CC4-5D6E-409C-BE32-E72D297353CC}">
              <c16:uniqueId val="{00000002-6681-44CC-B8D5-6FD18E9C06DE}"/>
            </c:ext>
          </c:extLst>
        </c:ser>
        <c:ser>
          <c:idx val="3"/>
          <c:order val="3"/>
          <c:tx>
            <c:strRef>
              <c:f>'Hydrogen storage'!$O$9</c:f>
              <c:strCache>
                <c:ptCount val="1"/>
                <c:pt idx="0">
                  <c:v>Finland</c:v>
                </c:pt>
              </c:strCache>
            </c:strRef>
          </c:tx>
          <c:spPr>
            <a:solidFill>
              <a:schemeClr val="accent4"/>
            </a:solidFill>
            <a:ln>
              <a:noFill/>
            </a:ln>
            <a:effectLst/>
          </c:spPr>
          <c:invertIfNegative val="0"/>
          <c:cat>
            <c:multiLvlStrRef>
              <c:f>'Hydrogen storage'!$P$4:$W$5</c:f>
              <c:multiLvlStrCache>
                <c:ptCount val="8"/>
                <c:lvl>
                  <c:pt idx="0">
                    <c:v>BAU</c:v>
                  </c:pt>
                  <c:pt idx="1">
                    <c:v>REN-Methane</c:v>
                  </c:pt>
                  <c:pt idx="2">
                    <c:v>REN-Hydrogen</c:v>
                  </c:pt>
                  <c:pt idx="3">
                    <c:v>C.M</c:v>
                  </c:pt>
                  <c:pt idx="4">
                    <c:v>BAU</c:v>
                  </c:pt>
                  <c:pt idx="5">
                    <c:v>REN-Methane</c:v>
                  </c:pt>
                  <c:pt idx="6">
                    <c:v>REN-Hydrogen</c:v>
                  </c:pt>
                  <c:pt idx="7">
                    <c:v>C.M</c:v>
                  </c:pt>
                </c:lvl>
                <c:lvl>
                  <c:pt idx="0">
                    <c:v>2030</c:v>
                  </c:pt>
                  <c:pt idx="4">
                    <c:v>2050</c:v>
                  </c:pt>
                </c:lvl>
              </c:multiLvlStrCache>
            </c:multiLvlStrRef>
          </c:cat>
          <c:val>
            <c:numRef>
              <c:f>'Hydrogen storage'!$P$9:$W$9</c:f>
              <c:numCache>
                <c:formatCode>General</c:formatCode>
                <c:ptCount val="8"/>
                <c:pt idx="0">
                  <c:v>8.0259121327238301</c:v>
                </c:pt>
                <c:pt idx="1">
                  <c:v>8.0259121327238301</c:v>
                </c:pt>
                <c:pt idx="2">
                  <c:v>17.269768835485898</c:v>
                </c:pt>
                <c:pt idx="3">
                  <c:v>14.387339397180501</c:v>
                </c:pt>
                <c:pt idx="4">
                  <c:v>8.0259121327238301</c:v>
                </c:pt>
                <c:pt idx="5">
                  <c:v>8.0259121327238301</c:v>
                </c:pt>
                <c:pt idx="6">
                  <c:v>17.269768835485898</c:v>
                </c:pt>
                <c:pt idx="7">
                  <c:v>14.387339397180501</c:v>
                </c:pt>
              </c:numCache>
            </c:numRef>
          </c:val>
          <c:extLst>
            <c:ext xmlns:c16="http://schemas.microsoft.com/office/drawing/2014/chart" uri="{C3380CC4-5D6E-409C-BE32-E72D297353CC}">
              <c16:uniqueId val="{00000003-6681-44CC-B8D5-6FD18E9C06DE}"/>
            </c:ext>
          </c:extLst>
        </c:ser>
        <c:dLbls>
          <c:showLegendKey val="0"/>
          <c:showVal val="0"/>
          <c:showCatName val="0"/>
          <c:showSerName val="0"/>
          <c:showPercent val="0"/>
          <c:showBubbleSize val="0"/>
        </c:dLbls>
        <c:gapWidth val="219"/>
        <c:overlap val="-27"/>
        <c:axId val="580237328"/>
        <c:axId val="580224016"/>
      </c:barChart>
      <c:catAx>
        <c:axId val="580237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580224016"/>
        <c:crosses val="autoZero"/>
        <c:auto val="1"/>
        <c:lblAlgn val="ctr"/>
        <c:lblOffset val="100"/>
        <c:noMultiLvlLbl val="0"/>
      </c:catAx>
      <c:valAx>
        <c:axId val="580224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580237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'Hydrogen storage'!$Y$6</c:f>
              <c:strCache>
                <c:ptCount val="1"/>
                <c:pt idx="0">
                  <c:v>Estonia</c:v>
                </c:pt>
              </c:strCache>
            </c:strRef>
          </c:tx>
          <c:spPr>
            <a:solidFill>
              <a:schemeClr val="accent1"/>
            </a:solidFill>
            <a:ln>
              <a:noFill/>
            </a:ln>
            <a:effectLst/>
          </c:spPr>
          <c:invertIfNegative val="0"/>
          <c:cat>
            <c:multiLvlStrRef>
              <c:f>'Hydrogen storage'!$Z$4:$AG$5</c:f>
              <c:multiLvlStrCache>
                <c:ptCount val="8"/>
                <c:lvl>
                  <c:pt idx="0">
                    <c:v>BAU</c:v>
                  </c:pt>
                  <c:pt idx="1">
                    <c:v>REN-Methane</c:v>
                  </c:pt>
                  <c:pt idx="2">
                    <c:v>REN-Hydrogen</c:v>
                  </c:pt>
                  <c:pt idx="3">
                    <c:v>C.M</c:v>
                  </c:pt>
                  <c:pt idx="4">
                    <c:v>BAU</c:v>
                  </c:pt>
                  <c:pt idx="5">
                    <c:v>REN-Methane</c:v>
                  </c:pt>
                  <c:pt idx="6">
                    <c:v>REN-Hydrogen</c:v>
                  </c:pt>
                  <c:pt idx="7">
                    <c:v>C.M</c:v>
                  </c:pt>
                </c:lvl>
                <c:lvl>
                  <c:pt idx="0">
                    <c:v>2030</c:v>
                  </c:pt>
                  <c:pt idx="4">
                    <c:v>2050</c:v>
                  </c:pt>
                </c:lvl>
              </c:multiLvlStrCache>
            </c:multiLvlStrRef>
          </c:cat>
          <c:val>
            <c:numRef>
              <c:f>'Hydrogen storage'!$Z$6:$AG$6</c:f>
              <c:numCache>
                <c:formatCode>0.0</c:formatCode>
                <c:ptCount val="8"/>
                <c:pt idx="0">
                  <c:v>4.6224694385940843</c:v>
                </c:pt>
                <c:pt idx="1">
                  <c:v>4.6224694385940843</c:v>
                </c:pt>
                <c:pt idx="2">
                  <c:v>44.055689495523566</c:v>
                </c:pt>
                <c:pt idx="3">
                  <c:v>25.245794626167694</c:v>
                </c:pt>
                <c:pt idx="4">
                  <c:v>4.6224694385940843</c:v>
                </c:pt>
                <c:pt idx="5">
                  <c:v>4.6224694385940843</c:v>
                </c:pt>
                <c:pt idx="6">
                  <c:v>44.055689495523566</c:v>
                </c:pt>
                <c:pt idx="7">
                  <c:v>25.245794626167694</c:v>
                </c:pt>
              </c:numCache>
            </c:numRef>
          </c:val>
          <c:extLst>
            <c:ext xmlns:c16="http://schemas.microsoft.com/office/drawing/2014/chart" uri="{C3380CC4-5D6E-409C-BE32-E72D297353CC}">
              <c16:uniqueId val="{00000000-6DA0-4A9C-95FB-A097790DB33D}"/>
            </c:ext>
          </c:extLst>
        </c:ser>
        <c:ser>
          <c:idx val="1"/>
          <c:order val="1"/>
          <c:tx>
            <c:strRef>
              <c:f>'Hydrogen storage'!$Y$7</c:f>
              <c:strCache>
                <c:ptCount val="1"/>
                <c:pt idx="0">
                  <c:v>Latvia</c:v>
                </c:pt>
              </c:strCache>
            </c:strRef>
          </c:tx>
          <c:spPr>
            <a:solidFill>
              <a:schemeClr val="accent2"/>
            </a:solidFill>
            <a:ln>
              <a:noFill/>
            </a:ln>
            <a:effectLst/>
          </c:spPr>
          <c:invertIfNegative val="0"/>
          <c:cat>
            <c:multiLvlStrRef>
              <c:f>'Hydrogen storage'!$Z$4:$AG$5</c:f>
              <c:multiLvlStrCache>
                <c:ptCount val="8"/>
                <c:lvl>
                  <c:pt idx="0">
                    <c:v>BAU</c:v>
                  </c:pt>
                  <c:pt idx="1">
                    <c:v>REN-Methane</c:v>
                  </c:pt>
                  <c:pt idx="2">
                    <c:v>REN-Hydrogen</c:v>
                  </c:pt>
                  <c:pt idx="3">
                    <c:v>C.M</c:v>
                  </c:pt>
                  <c:pt idx="4">
                    <c:v>BAU</c:v>
                  </c:pt>
                  <c:pt idx="5">
                    <c:v>REN-Methane</c:v>
                  </c:pt>
                  <c:pt idx="6">
                    <c:v>REN-Hydrogen</c:v>
                  </c:pt>
                  <c:pt idx="7">
                    <c:v>C.M</c:v>
                  </c:pt>
                </c:lvl>
                <c:lvl>
                  <c:pt idx="0">
                    <c:v>2030</c:v>
                  </c:pt>
                  <c:pt idx="4">
                    <c:v>2050</c:v>
                  </c:pt>
                </c:lvl>
              </c:multiLvlStrCache>
            </c:multiLvlStrRef>
          </c:cat>
          <c:val>
            <c:numRef>
              <c:f>'Hydrogen storage'!$Z$7:$AG$7</c:f>
              <c:numCache>
                <c:formatCode>0.0</c:formatCode>
                <c:ptCount val="8"/>
                <c:pt idx="0">
                  <c:v>5.0719853929780916</c:v>
                </c:pt>
                <c:pt idx="1">
                  <c:v>5.0719853929780916</c:v>
                </c:pt>
                <c:pt idx="2">
                  <c:v>29.34271326310224</c:v>
                </c:pt>
                <c:pt idx="3">
                  <c:v>10.886212550782259</c:v>
                </c:pt>
                <c:pt idx="4">
                  <c:v>5.0719853929780916</c:v>
                </c:pt>
                <c:pt idx="5">
                  <c:v>5.0719853929780916</c:v>
                </c:pt>
                <c:pt idx="6">
                  <c:v>29.34271326310224</c:v>
                </c:pt>
                <c:pt idx="7">
                  <c:v>10.886212550782259</c:v>
                </c:pt>
              </c:numCache>
            </c:numRef>
          </c:val>
          <c:extLst>
            <c:ext xmlns:c16="http://schemas.microsoft.com/office/drawing/2014/chart" uri="{C3380CC4-5D6E-409C-BE32-E72D297353CC}">
              <c16:uniqueId val="{00000001-6DA0-4A9C-95FB-A097790DB33D}"/>
            </c:ext>
          </c:extLst>
        </c:ser>
        <c:ser>
          <c:idx val="2"/>
          <c:order val="2"/>
          <c:tx>
            <c:strRef>
              <c:f>'Hydrogen storage'!$Y$8</c:f>
              <c:strCache>
                <c:ptCount val="1"/>
                <c:pt idx="0">
                  <c:v>Lithuania</c:v>
                </c:pt>
              </c:strCache>
            </c:strRef>
          </c:tx>
          <c:spPr>
            <a:solidFill>
              <a:schemeClr val="accent3"/>
            </a:solidFill>
            <a:ln>
              <a:noFill/>
            </a:ln>
            <a:effectLst/>
          </c:spPr>
          <c:invertIfNegative val="0"/>
          <c:cat>
            <c:multiLvlStrRef>
              <c:f>'Hydrogen storage'!$Z$4:$AG$5</c:f>
              <c:multiLvlStrCache>
                <c:ptCount val="8"/>
                <c:lvl>
                  <c:pt idx="0">
                    <c:v>BAU</c:v>
                  </c:pt>
                  <c:pt idx="1">
                    <c:v>REN-Methane</c:v>
                  </c:pt>
                  <c:pt idx="2">
                    <c:v>REN-Hydrogen</c:v>
                  </c:pt>
                  <c:pt idx="3">
                    <c:v>C.M</c:v>
                  </c:pt>
                  <c:pt idx="4">
                    <c:v>BAU</c:v>
                  </c:pt>
                  <c:pt idx="5">
                    <c:v>REN-Methane</c:v>
                  </c:pt>
                  <c:pt idx="6">
                    <c:v>REN-Hydrogen</c:v>
                  </c:pt>
                  <c:pt idx="7">
                    <c:v>C.M</c:v>
                  </c:pt>
                </c:lvl>
                <c:lvl>
                  <c:pt idx="0">
                    <c:v>2030</c:v>
                  </c:pt>
                  <c:pt idx="4">
                    <c:v>2050</c:v>
                  </c:pt>
                </c:lvl>
              </c:multiLvlStrCache>
            </c:multiLvlStrRef>
          </c:cat>
          <c:val>
            <c:numRef>
              <c:f>'Hydrogen storage'!$Z$8:$AG$8</c:f>
              <c:numCache>
                <c:formatCode>0.0</c:formatCode>
                <c:ptCount val="8"/>
                <c:pt idx="0">
                  <c:v>68.094299628251193</c:v>
                </c:pt>
                <c:pt idx="1">
                  <c:v>68.094299628251193</c:v>
                </c:pt>
                <c:pt idx="2">
                  <c:v>68.094299628250837</c:v>
                </c:pt>
                <c:pt idx="3">
                  <c:v>69.273178681996484</c:v>
                </c:pt>
                <c:pt idx="4">
                  <c:v>68.094299628251193</c:v>
                </c:pt>
                <c:pt idx="5">
                  <c:v>68.094299628251193</c:v>
                </c:pt>
                <c:pt idx="6">
                  <c:v>68.094299628250837</c:v>
                </c:pt>
                <c:pt idx="7">
                  <c:v>69.273178681996484</c:v>
                </c:pt>
              </c:numCache>
            </c:numRef>
          </c:val>
          <c:extLst>
            <c:ext xmlns:c16="http://schemas.microsoft.com/office/drawing/2014/chart" uri="{C3380CC4-5D6E-409C-BE32-E72D297353CC}">
              <c16:uniqueId val="{00000002-6DA0-4A9C-95FB-A097790DB33D}"/>
            </c:ext>
          </c:extLst>
        </c:ser>
        <c:ser>
          <c:idx val="3"/>
          <c:order val="3"/>
          <c:tx>
            <c:strRef>
              <c:f>'Hydrogen storage'!$Y$9</c:f>
              <c:strCache>
                <c:ptCount val="1"/>
                <c:pt idx="0">
                  <c:v>Finland</c:v>
                </c:pt>
              </c:strCache>
            </c:strRef>
          </c:tx>
          <c:spPr>
            <a:solidFill>
              <a:schemeClr val="accent4"/>
            </a:solidFill>
            <a:ln>
              <a:noFill/>
            </a:ln>
            <a:effectLst/>
          </c:spPr>
          <c:invertIfNegative val="0"/>
          <c:cat>
            <c:multiLvlStrRef>
              <c:f>'Hydrogen storage'!$Z$4:$AG$5</c:f>
              <c:multiLvlStrCache>
                <c:ptCount val="8"/>
                <c:lvl>
                  <c:pt idx="0">
                    <c:v>BAU</c:v>
                  </c:pt>
                  <c:pt idx="1">
                    <c:v>REN-Methane</c:v>
                  </c:pt>
                  <c:pt idx="2">
                    <c:v>REN-Hydrogen</c:v>
                  </c:pt>
                  <c:pt idx="3">
                    <c:v>C.M</c:v>
                  </c:pt>
                  <c:pt idx="4">
                    <c:v>BAU</c:v>
                  </c:pt>
                  <c:pt idx="5">
                    <c:v>REN-Methane</c:v>
                  </c:pt>
                  <c:pt idx="6">
                    <c:v>REN-Hydrogen</c:v>
                  </c:pt>
                  <c:pt idx="7">
                    <c:v>C.M</c:v>
                  </c:pt>
                </c:lvl>
                <c:lvl>
                  <c:pt idx="0">
                    <c:v>2030</c:v>
                  </c:pt>
                  <c:pt idx="4">
                    <c:v>2050</c:v>
                  </c:pt>
                </c:lvl>
              </c:multiLvlStrCache>
            </c:multiLvlStrRef>
          </c:cat>
          <c:val>
            <c:numRef>
              <c:f>'Hydrogen storage'!$Z$9:$AG$9</c:f>
              <c:numCache>
                <c:formatCode>0.0</c:formatCode>
                <c:ptCount val="8"/>
                <c:pt idx="0">
                  <c:v>70.306990282660749</c:v>
                </c:pt>
                <c:pt idx="1">
                  <c:v>70.306990282660749</c:v>
                </c:pt>
                <c:pt idx="2">
                  <c:v>151.28317499885648</c:v>
                </c:pt>
                <c:pt idx="3">
                  <c:v>126.0330931193012</c:v>
                </c:pt>
                <c:pt idx="4">
                  <c:v>70.306990282660749</c:v>
                </c:pt>
                <c:pt idx="5">
                  <c:v>70.306990282660749</c:v>
                </c:pt>
                <c:pt idx="6">
                  <c:v>151.28317499885648</c:v>
                </c:pt>
                <c:pt idx="7">
                  <c:v>126.0330931193012</c:v>
                </c:pt>
              </c:numCache>
            </c:numRef>
          </c:val>
          <c:extLst>
            <c:ext xmlns:c16="http://schemas.microsoft.com/office/drawing/2014/chart" uri="{C3380CC4-5D6E-409C-BE32-E72D297353CC}">
              <c16:uniqueId val="{00000003-6DA0-4A9C-95FB-A097790DB33D}"/>
            </c:ext>
          </c:extLst>
        </c:ser>
        <c:dLbls>
          <c:showLegendKey val="0"/>
          <c:showVal val="0"/>
          <c:showCatName val="0"/>
          <c:showSerName val="0"/>
          <c:showPercent val="0"/>
          <c:showBubbleSize val="0"/>
        </c:dLbls>
        <c:gapWidth val="219"/>
        <c:overlap val="-27"/>
        <c:axId val="1278266639"/>
        <c:axId val="1278268303"/>
      </c:barChart>
      <c:catAx>
        <c:axId val="1278266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278268303"/>
        <c:crosses val="autoZero"/>
        <c:auto val="1"/>
        <c:lblAlgn val="ctr"/>
        <c:lblOffset val="100"/>
        <c:noMultiLvlLbl val="0"/>
      </c:catAx>
      <c:valAx>
        <c:axId val="1278268303"/>
        <c:scaling>
          <c:orientation val="minMax"/>
          <c:max val="1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278266639"/>
        <c:crosses val="autoZero"/>
        <c:crossBetween val="between"/>
        <c:majorUnit val="3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Finland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lineChart>
        <c:grouping val="standard"/>
        <c:varyColors val="0"/>
        <c:ser>
          <c:idx val="0"/>
          <c:order val="0"/>
          <c:tx>
            <c:strRef>
              <c:f>'Total emissions'!$M$34</c:f>
              <c:strCache>
                <c:ptCount val="1"/>
                <c:pt idx="0">
                  <c:v>BAU</c:v>
                </c:pt>
              </c:strCache>
            </c:strRef>
          </c:tx>
          <c:spPr>
            <a:ln w="28575" cap="rnd">
              <a:solidFill>
                <a:schemeClr val="accent1"/>
              </a:solidFill>
              <a:round/>
            </a:ln>
            <a:effectLst/>
          </c:spPr>
          <c:marker>
            <c:symbol val="none"/>
          </c:marker>
          <c:cat>
            <c:numRef>
              <c:f>'Total emissions'!$L$35:$L$37</c:f>
              <c:numCache>
                <c:formatCode>General</c:formatCode>
                <c:ptCount val="3"/>
                <c:pt idx="0">
                  <c:v>2021</c:v>
                </c:pt>
                <c:pt idx="1">
                  <c:v>2030</c:v>
                </c:pt>
                <c:pt idx="2">
                  <c:v>2050</c:v>
                </c:pt>
              </c:numCache>
            </c:numRef>
          </c:cat>
          <c:val>
            <c:numRef>
              <c:f>'Total emissions'!$M$35:$M$37</c:f>
              <c:numCache>
                <c:formatCode>0.00</c:formatCode>
                <c:ptCount val="3"/>
                <c:pt idx="0">
                  <c:v>4.4715941999999993</c:v>
                </c:pt>
                <c:pt idx="1">
                  <c:v>3.1173214151664874</c:v>
                </c:pt>
                <c:pt idx="2">
                  <c:v>1.3511217877564796</c:v>
                </c:pt>
              </c:numCache>
            </c:numRef>
          </c:val>
          <c:smooth val="0"/>
          <c:extLst>
            <c:ext xmlns:c16="http://schemas.microsoft.com/office/drawing/2014/chart" uri="{C3380CC4-5D6E-409C-BE32-E72D297353CC}">
              <c16:uniqueId val="{00000000-74EF-4BBE-A859-F6204BFD5EA6}"/>
            </c:ext>
          </c:extLst>
        </c:ser>
        <c:ser>
          <c:idx val="1"/>
          <c:order val="1"/>
          <c:tx>
            <c:strRef>
              <c:f>'Total emissions'!$N$34</c:f>
              <c:strCache>
                <c:ptCount val="1"/>
                <c:pt idx="0">
                  <c:v>Methane</c:v>
                </c:pt>
              </c:strCache>
            </c:strRef>
          </c:tx>
          <c:spPr>
            <a:ln w="28575" cap="rnd">
              <a:solidFill>
                <a:schemeClr val="accent2"/>
              </a:solidFill>
              <a:round/>
            </a:ln>
            <a:effectLst/>
          </c:spPr>
          <c:marker>
            <c:symbol val="none"/>
          </c:marker>
          <c:cat>
            <c:numRef>
              <c:f>'Total emissions'!$L$35:$L$37</c:f>
              <c:numCache>
                <c:formatCode>General</c:formatCode>
                <c:ptCount val="3"/>
                <c:pt idx="0">
                  <c:v>2021</c:v>
                </c:pt>
                <c:pt idx="1">
                  <c:v>2030</c:v>
                </c:pt>
                <c:pt idx="2">
                  <c:v>2050</c:v>
                </c:pt>
              </c:numCache>
            </c:numRef>
          </c:cat>
          <c:val>
            <c:numRef>
              <c:f>'Total emissions'!$N$35:$N$37</c:f>
              <c:numCache>
                <c:formatCode>0.00</c:formatCode>
                <c:ptCount val="3"/>
                <c:pt idx="0">
                  <c:v>4.4715941999999993</c:v>
                </c:pt>
                <c:pt idx="1">
                  <c:v>2.3840089572214982</c:v>
                </c:pt>
                <c:pt idx="2">
                  <c:v>4.2760602221498328E-2</c:v>
                </c:pt>
              </c:numCache>
            </c:numRef>
          </c:val>
          <c:smooth val="0"/>
          <c:extLst>
            <c:ext xmlns:c16="http://schemas.microsoft.com/office/drawing/2014/chart" uri="{C3380CC4-5D6E-409C-BE32-E72D297353CC}">
              <c16:uniqueId val="{00000001-74EF-4BBE-A859-F6204BFD5EA6}"/>
            </c:ext>
          </c:extLst>
        </c:ser>
        <c:ser>
          <c:idx val="2"/>
          <c:order val="2"/>
          <c:tx>
            <c:strRef>
              <c:f>'Total emissions'!$O$34</c:f>
              <c:strCache>
                <c:ptCount val="1"/>
                <c:pt idx="0">
                  <c:v>Hydrogen </c:v>
                </c:pt>
              </c:strCache>
            </c:strRef>
          </c:tx>
          <c:spPr>
            <a:ln w="28575" cap="rnd">
              <a:solidFill>
                <a:schemeClr val="accent3"/>
              </a:solidFill>
              <a:round/>
            </a:ln>
            <a:effectLst/>
          </c:spPr>
          <c:marker>
            <c:symbol val="none"/>
          </c:marker>
          <c:cat>
            <c:numRef>
              <c:f>'Total emissions'!$L$35:$L$37</c:f>
              <c:numCache>
                <c:formatCode>General</c:formatCode>
                <c:ptCount val="3"/>
                <c:pt idx="0">
                  <c:v>2021</c:v>
                </c:pt>
                <c:pt idx="1">
                  <c:v>2030</c:v>
                </c:pt>
                <c:pt idx="2">
                  <c:v>2050</c:v>
                </c:pt>
              </c:numCache>
            </c:numRef>
          </c:cat>
          <c:val>
            <c:numRef>
              <c:f>'Total emissions'!$O$35:$O$37</c:f>
              <c:numCache>
                <c:formatCode>0.00</c:formatCode>
                <c:ptCount val="3"/>
                <c:pt idx="0">
                  <c:v>4.4715941999999993</c:v>
                </c:pt>
                <c:pt idx="1">
                  <c:v>2.2752823611456572</c:v>
                </c:pt>
                <c:pt idx="2">
                  <c:v>0.10273671598705975</c:v>
                </c:pt>
              </c:numCache>
            </c:numRef>
          </c:val>
          <c:smooth val="0"/>
          <c:extLst>
            <c:ext xmlns:c16="http://schemas.microsoft.com/office/drawing/2014/chart" uri="{C3380CC4-5D6E-409C-BE32-E72D297353CC}">
              <c16:uniqueId val="{00000002-74EF-4BBE-A859-F6204BFD5EA6}"/>
            </c:ext>
          </c:extLst>
        </c:ser>
        <c:ser>
          <c:idx val="3"/>
          <c:order val="3"/>
          <c:tx>
            <c:strRef>
              <c:f>'Total emissions'!$P$34</c:f>
              <c:strCache>
                <c:ptCount val="1"/>
                <c:pt idx="0">
                  <c:v>Cost minimal</c:v>
                </c:pt>
              </c:strCache>
            </c:strRef>
          </c:tx>
          <c:spPr>
            <a:ln w="28575" cap="rnd">
              <a:solidFill>
                <a:schemeClr val="accent4"/>
              </a:solidFill>
              <a:round/>
            </a:ln>
            <a:effectLst/>
          </c:spPr>
          <c:marker>
            <c:symbol val="none"/>
          </c:marker>
          <c:cat>
            <c:numRef>
              <c:f>'Total emissions'!$L$35:$L$37</c:f>
              <c:numCache>
                <c:formatCode>General</c:formatCode>
                <c:ptCount val="3"/>
                <c:pt idx="0">
                  <c:v>2021</c:v>
                </c:pt>
                <c:pt idx="1">
                  <c:v>2030</c:v>
                </c:pt>
                <c:pt idx="2">
                  <c:v>2050</c:v>
                </c:pt>
              </c:numCache>
            </c:numRef>
          </c:cat>
          <c:val>
            <c:numRef>
              <c:f>'Total emissions'!$P$35:$P$37</c:f>
              <c:numCache>
                <c:formatCode>0.00</c:formatCode>
                <c:ptCount val="3"/>
                <c:pt idx="0">
                  <c:v>4.4715941999999993</c:v>
                </c:pt>
                <c:pt idx="1">
                  <c:v>1.128772982782319</c:v>
                </c:pt>
                <c:pt idx="2">
                  <c:v>6.8480762672303186E-2</c:v>
                </c:pt>
              </c:numCache>
            </c:numRef>
          </c:val>
          <c:smooth val="0"/>
          <c:extLst>
            <c:ext xmlns:c16="http://schemas.microsoft.com/office/drawing/2014/chart" uri="{C3380CC4-5D6E-409C-BE32-E72D297353CC}">
              <c16:uniqueId val="{00000003-74EF-4BBE-A859-F6204BFD5EA6}"/>
            </c:ext>
          </c:extLst>
        </c:ser>
        <c:dLbls>
          <c:showLegendKey val="0"/>
          <c:showVal val="0"/>
          <c:showCatName val="0"/>
          <c:showSerName val="0"/>
          <c:showPercent val="0"/>
          <c:showBubbleSize val="0"/>
        </c:dLbls>
        <c:smooth val="0"/>
        <c:axId val="451269519"/>
        <c:axId val="451250799"/>
      </c:lineChart>
      <c:catAx>
        <c:axId val="451269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451250799"/>
        <c:crosses val="autoZero"/>
        <c:auto val="1"/>
        <c:lblAlgn val="ctr"/>
        <c:lblOffset val="100"/>
        <c:noMultiLvlLbl val="0"/>
      </c:catAx>
      <c:valAx>
        <c:axId val="45125079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a:t>
                </a:r>
                <a:r>
                  <a:rPr lang="en-US" baseline="0"/>
                  <a:t> ton CO2eq.</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451269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Lithuania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lineChart>
        <c:grouping val="standard"/>
        <c:varyColors val="0"/>
        <c:ser>
          <c:idx val="0"/>
          <c:order val="0"/>
          <c:tx>
            <c:strRef>
              <c:f>'Total emissions'!$M$24</c:f>
              <c:strCache>
                <c:ptCount val="1"/>
                <c:pt idx="0">
                  <c:v>BAU</c:v>
                </c:pt>
              </c:strCache>
            </c:strRef>
          </c:tx>
          <c:spPr>
            <a:ln w="28575" cap="rnd">
              <a:solidFill>
                <a:schemeClr val="accent1"/>
              </a:solidFill>
              <a:round/>
            </a:ln>
            <a:effectLst/>
          </c:spPr>
          <c:marker>
            <c:symbol val="none"/>
          </c:marker>
          <c:cat>
            <c:numRef>
              <c:f>'Total emissions'!$L$25:$L$27</c:f>
              <c:numCache>
                <c:formatCode>General</c:formatCode>
                <c:ptCount val="3"/>
                <c:pt idx="0">
                  <c:v>2021</c:v>
                </c:pt>
                <c:pt idx="1">
                  <c:v>2030</c:v>
                </c:pt>
                <c:pt idx="2">
                  <c:v>2050</c:v>
                </c:pt>
              </c:numCache>
            </c:numRef>
          </c:cat>
          <c:val>
            <c:numRef>
              <c:f>'Total emissions'!$M$25:$M$27</c:f>
              <c:numCache>
                <c:formatCode>0.00</c:formatCode>
                <c:ptCount val="3"/>
                <c:pt idx="0">
                  <c:v>4.2927119999999999</c:v>
                </c:pt>
                <c:pt idx="1">
                  <c:v>3.4352794985929944</c:v>
                </c:pt>
                <c:pt idx="2">
                  <c:v>2.3626367245746196</c:v>
                </c:pt>
              </c:numCache>
            </c:numRef>
          </c:val>
          <c:smooth val="0"/>
          <c:extLst>
            <c:ext xmlns:c16="http://schemas.microsoft.com/office/drawing/2014/chart" uri="{C3380CC4-5D6E-409C-BE32-E72D297353CC}">
              <c16:uniqueId val="{00000000-4FD6-4473-A28B-9712B5A3C8DE}"/>
            </c:ext>
          </c:extLst>
        </c:ser>
        <c:ser>
          <c:idx val="1"/>
          <c:order val="1"/>
          <c:tx>
            <c:strRef>
              <c:f>'Total emissions'!$N$24</c:f>
              <c:strCache>
                <c:ptCount val="1"/>
                <c:pt idx="0">
                  <c:v>Methane</c:v>
                </c:pt>
              </c:strCache>
            </c:strRef>
          </c:tx>
          <c:spPr>
            <a:ln w="28575" cap="rnd">
              <a:solidFill>
                <a:schemeClr val="accent2"/>
              </a:solidFill>
              <a:round/>
            </a:ln>
            <a:effectLst/>
          </c:spPr>
          <c:marker>
            <c:symbol val="none"/>
          </c:marker>
          <c:cat>
            <c:numRef>
              <c:f>'Total emissions'!$L$25:$L$27</c:f>
              <c:numCache>
                <c:formatCode>General</c:formatCode>
                <c:ptCount val="3"/>
                <c:pt idx="0">
                  <c:v>2021</c:v>
                </c:pt>
                <c:pt idx="1">
                  <c:v>2030</c:v>
                </c:pt>
                <c:pt idx="2">
                  <c:v>2050</c:v>
                </c:pt>
              </c:numCache>
            </c:numRef>
          </c:cat>
          <c:val>
            <c:numRef>
              <c:f>'Total emissions'!$N$25:$N$27</c:f>
              <c:numCache>
                <c:formatCode>0.00</c:formatCode>
                <c:ptCount val="3"/>
                <c:pt idx="0">
                  <c:v>4.2927119999999999</c:v>
                </c:pt>
                <c:pt idx="1">
                  <c:v>2.4174249121908931</c:v>
                </c:pt>
                <c:pt idx="2">
                  <c:v>0.11622519751989274</c:v>
                </c:pt>
              </c:numCache>
            </c:numRef>
          </c:val>
          <c:smooth val="0"/>
          <c:extLst>
            <c:ext xmlns:c16="http://schemas.microsoft.com/office/drawing/2014/chart" uri="{C3380CC4-5D6E-409C-BE32-E72D297353CC}">
              <c16:uniqueId val="{00000001-4FD6-4473-A28B-9712B5A3C8DE}"/>
            </c:ext>
          </c:extLst>
        </c:ser>
        <c:ser>
          <c:idx val="2"/>
          <c:order val="2"/>
          <c:tx>
            <c:strRef>
              <c:f>'Total emissions'!$O$24</c:f>
              <c:strCache>
                <c:ptCount val="1"/>
                <c:pt idx="0">
                  <c:v>Hydrogen </c:v>
                </c:pt>
              </c:strCache>
            </c:strRef>
          </c:tx>
          <c:spPr>
            <a:ln w="28575" cap="rnd">
              <a:solidFill>
                <a:schemeClr val="accent3"/>
              </a:solidFill>
              <a:round/>
            </a:ln>
            <a:effectLst/>
          </c:spPr>
          <c:marker>
            <c:symbol val="none"/>
          </c:marker>
          <c:cat>
            <c:numRef>
              <c:f>'Total emissions'!$L$25:$L$27</c:f>
              <c:numCache>
                <c:formatCode>General</c:formatCode>
                <c:ptCount val="3"/>
                <c:pt idx="0">
                  <c:v>2021</c:v>
                </c:pt>
                <c:pt idx="1">
                  <c:v>2030</c:v>
                </c:pt>
                <c:pt idx="2">
                  <c:v>2050</c:v>
                </c:pt>
              </c:numCache>
            </c:numRef>
          </c:cat>
          <c:val>
            <c:numRef>
              <c:f>'Total emissions'!$O$25:$O$27</c:f>
              <c:numCache>
                <c:formatCode>0.00</c:formatCode>
                <c:ptCount val="3"/>
                <c:pt idx="0">
                  <c:v>4.2927119999999999</c:v>
                </c:pt>
                <c:pt idx="1">
                  <c:v>2.8255646524301832</c:v>
                </c:pt>
                <c:pt idx="2">
                  <c:v>0.20612520419089275</c:v>
                </c:pt>
              </c:numCache>
            </c:numRef>
          </c:val>
          <c:smooth val="0"/>
          <c:extLst>
            <c:ext xmlns:c16="http://schemas.microsoft.com/office/drawing/2014/chart" uri="{C3380CC4-5D6E-409C-BE32-E72D297353CC}">
              <c16:uniqueId val="{00000002-4FD6-4473-A28B-9712B5A3C8DE}"/>
            </c:ext>
          </c:extLst>
        </c:ser>
        <c:ser>
          <c:idx val="3"/>
          <c:order val="3"/>
          <c:tx>
            <c:strRef>
              <c:f>'Total emissions'!$P$24</c:f>
              <c:strCache>
                <c:ptCount val="1"/>
                <c:pt idx="0">
                  <c:v>Cost minimal</c:v>
                </c:pt>
              </c:strCache>
            </c:strRef>
          </c:tx>
          <c:spPr>
            <a:ln w="28575" cap="rnd">
              <a:solidFill>
                <a:schemeClr val="accent4"/>
              </a:solidFill>
              <a:round/>
            </a:ln>
            <a:effectLst/>
          </c:spPr>
          <c:marker>
            <c:symbol val="none"/>
          </c:marker>
          <c:cat>
            <c:numRef>
              <c:f>'Total emissions'!$L$25:$L$27</c:f>
              <c:numCache>
                <c:formatCode>General</c:formatCode>
                <c:ptCount val="3"/>
                <c:pt idx="0">
                  <c:v>2021</c:v>
                </c:pt>
                <c:pt idx="1">
                  <c:v>2030</c:v>
                </c:pt>
                <c:pt idx="2">
                  <c:v>2050</c:v>
                </c:pt>
              </c:numCache>
            </c:numRef>
          </c:cat>
          <c:val>
            <c:numRef>
              <c:f>'Total emissions'!$P$25:$P$27</c:f>
              <c:numCache>
                <c:formatCode>0.00</c:formatCode>
                <c:ptCount val="3"/>
                <c:pt idx="0">
                  <c:v>4.2927119999999999</c:v>
                </c:pt>
                <c:pt idx="1">
                  <c:v>0.30401984260763004</c:v>
                </c:pt>
                <c:pt idx="2">
                  <c:v>0.10405991426187103</c:v>
                </c:pt>
              </c:numCache>
            </c:numRef>
          </c:val>
          <c:smooth val="0"/>
          <c:extLst>
            <c:ext xmlns:c16="http://schemas.microsoft.com/office/drawing/2014/chart" uri="{C3380CC4-5D6E-409C-BE32-E72D297353CC}">
              <c16:uniqueId val="{00000003-4FD6-4473-A28B-9712B5A3C8DE}"/>
            </c:ext>
          </c:extLst>
        </c:ser>
        <c:dLbls>
          <c:showLegendKey val="0"/>
          <c:showVal val="0"/>
          <c:showCatName val="0"/>
          <c:showSerName val="0"/>
          <c:showPercent val="0"/>
          <c:showBubbleSize val="0"/>
        </c:dLbls>
        <c:smooth val="0"/>
        <c:axId val="1136753599"/>
        <c:axId val="1136760671"/>
      </c:lineChart>
      <c:catAx>
        <c:axId val="11367535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136760671"/>
        <c:crosses val="autoZero"/>
        <c:auto val="1"/>
        <c:lblAlgn val="ctr"/>
        <c:lblOffset val="100"/>
        <c:noMultiLvlLbl val="0"/>
      </c:catAx>
      <c:valAx>
        <c:axId val="11367606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Million ton CO2eq.</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1367535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Dedicated wind capacity requirement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ID4096"/>
        </a:p>
      </c:txPr>
    </c:title>
    <c:autoTitleDeleted val="0"/>
    <c:plotArea>
      <c:layout/>
      <c:barChart>
        <c:barDir val="col"/>
        <c:grouping val="clustered"/>
        <c:varyColors val="0"/>
        <c:ser>
          <c:idx val="0"/>
          <c:order val="0"/>
          <c:tx>
            <c:strRef>
              <c:f>'Electricity requirement'!$I$3</c:f>
              <c:strCache>
                <c:ptCount val="1"/>
                <c:pt idx="0">
                  <c:v>Off-shore wind plant - 2050</c:v>
                </c:pt>
              </c:strCache>
            </c:strRef>
          </c:tx>
          <c:spPr>
            <a:solidFill>
              <a:schemeClr val="accent1"/>
            </a:solidFill>
            <a:ln>
              <a:noFill/>
            </a:ln>
            <a:effectLst/>
          </c:spPr>
          <c:invertIfNegative val="0"/>
          <c:cat>
            <c:multiLvlStrRef>
              <c:f>'Electricity requirement'!$G$4:$H$19</c:f>
              <c:multiLvlStrCache>
                <c:ptCount val="16"/>
                <c:lvl>
                  <c:pt idx="0">
                    <c:v>BAU</c:v>
                  </c:pt>
                  <c:pt idx="1">
                    <c:v>REN-Methane</c:v>
                  </c:pt>
                  <c:pt idx="2">
                    <c:v>REN-Hydrogen</c:v>
                  </c:pt>
                  <c:pt idx="3">
                    <c:v>Cost minimal</c:v>
                  </c:pt>
                  <c:pt idx="4">
                    <c:v>BAU</c:v>
                  </c:pt>
                  <c:pt idx="5">
                    <c:v>REN-Methane</c:v>
                  </c:pt>
                  <c:pt idx="6">
                    <c:v>REN-Hydrogen</c:v>
                  </c:pt>
                  <c:pt idx="7">
                    <c:v>Cost minimal</c:v>
                  </c:pt>
                  <c:pt idx="8">
                    <c:v>BAU</c:v>
                  </c:pt>
                  <c:pt idx="9">
                    <c:v>REN-Methane</c:v>
                  </c:pt>
                  <c:pt idx="10">
                    <c:v>REN-Hydrogen</c:v>
                  </c:pt>
                  <c:pt idx="11">
                    <c:v>Cost minimal</c:v>
                  </c:pt>
                  <c:pt idx="12">
                    <c:v>BAU</c:v>
                  </c:pt>
                  <c:pt idx="13">
                    <c:v>REN-Methane</c:v>
                  </c:pt>
                  <c:pt idx="14">
                    <c:v>REN-Hydrogen</c:v>
                  </c:pt>
                  <c:pt idx="15">
                    <c:v>Cost minimal</c:v>
                  </c:pt>
                </c:lvl>
                <c:lvl>
                  <c:pt idx="0">
                    <c:v>Estonia </c:v>
                  </c:pt>
                  <c:pt idx="4">
                    <c:v>Latvia</c:v>
                  </c:pt>
                  <c:pt idx="8">
                    <c:v>Lithuania</c:v>
                  </c:pt>
                  <c:pt idx="12">
                    <c:v>Finland</c:v>
                  </c:pt>
                </c:lvl>
              </c:multiLvlStrCache>
            </c:multiLvlStrRef>
          </c:cat>
          <c:val>
            <c:numRef>
              <c:f>'Electricity requirement'!$I$4:$I$19</c:f>
              <c:numCache>
                <c:formatCode>0.000</c:formatCode>
                <c:ptCount val="16"/>
                <c:pt idx="0">
                  <c:v>4.5758983850271912E-2</c:v>
                </c:pt>
                <c:pt idx="1">
                  <c:v>0.11564392592465678</c:v>
                </c:pt>
                <c:pt idx="2">
                  <c:v>0.85949926004728805</c:v>
                </c:pt>
                <c:pt idx="3">
                  <c:v>8.4042100419930515E-2</c:v>
                </c:pt>
                <c:pt idx="4" formatCode="0.0">
                  <c:v>7.9806598756117439E-2</c:v>
                </c:pt>
                <c:pt idx="5" formatCode="0.0">
                  <c:v>0.49066432624832862</c:v>
                </c:pt>
                <c:pt idx="6" formatCode="0.0">
                  <c:v>1.3150295739123763</c:v>
                </c:pt>
                <c:pt idx="7" formatCode="0.0">
                  <c:v>0.10669689578273304</c:v>
                </c:pt>
                <c:pt idx="8" formatCode="0.0">
                  <c:v>2.7612121496531201</c:v>
                </c:pt>
                <c:pt idx="9" formatCode="0.0">
                  <c:v>3.1161417753737131</c:v>
                </c:pt>
                <c:pt idx="10" formatCode="0.0">
                  <c:v>5.4355423176740016</c:v>
                </c:pt>
                <c:pt idx="11" formatCode="0.0">
                  <c:v>2.7262159517232503</c:v>
                </c:pt>
                <c:pt idx="12" formatCode="0.0">
                  <c:v>2.0289490077127041</c:v>
                </c:pt>
                <c:pt idx="13" formatCode="0.0">
                  <c:v>1.4529943127174032</c:v>
                </c:pt>
                <c:pt idx="14" formatCode="0.0">
                  <c:v>3.5726927189970001</c:v>
                </c:pt>
                <c:pt idx="15" formatCode="0.0">
                  <c:v>2.2979481859968596</c:v>
                </c:pt>
              </c:numCache>
            </c:numRef>
          </c:val>
          <c:extLst>
            <c:ext xmlns:c16="http://schemas.microsoft.com/office/drawing/2014/chart" uri="{C3380CC4-5D6E-409C-BE32-E72D297353CC}">
              <c16:uniqueId val="{00000000-4DDD-4713-8366-539DAC118BD1}"/>
            </c:ext>
          </c:extLst>
        </c:ser>
        <c:ser>
          <c:idx val="1"/>
          <c:order val="1"/>
          <c:tx>
            <c:strRef>
              <c:f>'Electricity requirement'!$J$3</c:f>
              <c:strCache>
                <c:ptCount val="1"/>
                <c:pt idx="0">
                  <c:v>On-shore wind plant - 2050</c:v>
                </c:pt>
              </c:strCache>
            </c:strRef>
          </c:tx>
          <c:spPr>
            <a:solidFill>
              <a:schemeClr val="accent2"/>
            </a:solidFill>
            <a:ln>
              <a:noFill/>
            </a:ln>
            <a:effectLst/>
          </c:spPr>
          <c:invertIfNegative val="0"/>
          <c:cat>
            <c:multiLvlStrRef>
              <c:f>'Electricity requirement'!$G$4:$H$19</c:f>
              <c:multiLvlStrCache>
                <c:ptCount val="16"/>
                <c:lvl>
                  <c:pt idx="0">
                    <c:v>BAU</c:v>
                  </c:pt>
                  <c:pt idx="1">
                    <c:v>REN-Methane</c:v>
                  </c:pt>
                  <c:pt idx="2">
                    <c:v>REN-Hydrogen</c:v>
                  </c:pt>
                  <c:pt idx="3">
                    <c:v>Cost minimal</c:v>
                  </c:pt>
                  <c:pt idx="4">
                    <c:v>BAU</c:v>
                  </c:pt>
                  <c:pt idx="5">
                    <c:v>REN-Methane</c:v>
                  </c:pt>
                  <c:pt idx="6">
                    <c:v>REN-Hydrogen</c:v>
                  </c:pt>
                  <c:pt idx="7">
                    <c:v>Cost minimal</c:v>
                  </c:pt>
                  <c:pt idx="8">
                    <c:v>BAU</c:v>
                  </c:pt>
                  <c:pt idx="9">
                    <c:v>REN-Methane</c:v>
                  </c:pt>
                  <c:pt idx="10">
                    <c:v>REN-Hydrogen</c:v>
                  </c:pt>
                  <c:pt idx="11">
                    <c:v>Cost minimal</c:v>
                  </c:pt>
                  <c:pt idx="12">
                    <c:v>BAU</c:v>
                  </c:pt>
                  <c:pt idx="13">
                    <c:v>REN-Methane</c:v>
                  </c:pt>
                  <c:pt idx="14">
                    <c:v>REN-Hydrogen</c:v>
                  </c:pt>
                  <c:pt idx="15">
                    <c:v>Cost minimal</c:v>
                  </c:pt>
                </c:lvl>
                <c:lvl>
                  <c:pt idx="0">
                    <c:v>Estonia </c:v>
                  </c:pt>
                  <c:pt idx="4">
                    <c:v>Latvia</c:v>
                  </c:pt>
                  <c:pt idx="8">
                    <c:v>Lithuania</c:v>
                  </c:pt>
                  <c:pt idx="12">
                    <c:v>Finland</c:v>
                  </c:pt>
                </c:lvl>
              </c:multiLvlStrCache>
            </c:multiLvlStrRef>
          </c:cat>
          <c:val>
            <c:numRef>
              <c:f>'Electricity requirement'!$J$4:$J$19</c:f>
              <c:numCache>
                <c:formatCode>0.0</c:formatCode>
                <c:ptCount val="16"/>
                <c:pt idx="0">
                  <c:v>6.4062577390380668E-2</c:v>
                </c:pt>
                <c:pt idx="1">
                  <c:v>0.1619014962945195</c:v>
                </c:pt>
                <c:pt idx="2">
                  <c:v>1.2032989640662033</c:v>
                </c:pt>
                <c:pt idx="3">
                  <c:v>0.11765894058790273</c:v>
                </c:pt>
                <c:pt idx="4">
                  <c:v>0.10906901830002716</c:v>
                </c:pt>
                <c:pt idx="5">
                  <c:v>0.67057457920604913</c:v>
                </c:pt>
                <c:pt idx="6">
                  <c:v>1.7972070843469141</c:v>
                </c:pt>
                <c:pt idx="7">
                  <c:v>0.14581909090306849</c:v>
                </c:pt>
                <c:pt idx="8">
                  <c:v>4.4376623833710855</c:v>
                </c:pt>
                <c:pt idx="9">
                  <c:v>5.0080849961363239</c:v>
                </c:pt>
                <c:pt idx="10">
                  <c:v>8.7356930105475019</c:v>
                </c:pt>
                <c:pt idx="11">
                  <c:v>4.3814184938409371</c:v>
                </c:pt>
                <c:pt idx="12">
                  <c:v>2.2252989116849013</c:v>
                </c:pt>
                <c:pt idx="13">
                  <c:v>1.5936066655610228</c:v>
                </c:pt>
                <c:pt idx="14">
                  <c:v>3.9184371756741294</c:v>
                </c:pt>
                <c:pt idx="15">
                  <c:v>2.5203302685126849</c:v>
                </c:pt>
              </c:numCache>
            </c:numRef>
          </c:val>
          <c:extLst>
            <c:ext xmlns:c16="http://schemas.microsoft.com/office/drawing/2014/chart" uri="{C3380CC4-5D6E-409C-BE32-E72D297353CC}">
              <c16:uniqueId val="{00000001-4DDD-4713-8366-539DAC118BD1}"/>
            </c:ext>
          </c:extLst>
        </c:ser>
        <c:dLbls>
          <c:showLegendKey val="0"/>
          <c:showVal val="0"/>
          <c:showCatName val="0"/>
          <c:showSerName val="0"/>
          <c:showPercent val="0"/>
          <c:showBubbleSize val="0"/>
        </c:dLbls>
        <c:gapWidth val="219"/>
        <c:overlap val="-27"/>
        <c:axId val="1440079200"/>
        <c:axId val="1440072544"/>
      </c:barChart>
      <c:catAx>
        <c:axId val="1440079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crossAx val="1440072544"/>
        <c:crosses val="autoZero"/>
        <c:auto val="1"/>
        <c:lblAlgn val="ctr"/>
        <c:lblOffset val="100"/>
        <c:noMultiLvlLbl val="0"/>
      </c:catAx>
      <c:valAx>
        <c:axId val="1440072544"/>
        <c:scaling>
          <c:orientation val="minMax"/>
          <c:max val="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GW</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LID4096"/>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crossAx val="1440079200"/>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LID4096"/>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Latvia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lineChart>
        <c:grouping val="standard"/>
        <c:varyColors val="0"/>
        <c:ser>
          <c:idx val="0"/>
          <c:order val="0"/>
          <c:tx>
            <c:strRef>
              <c:f>'Total emissions'!$M$15</c:f>
              <c:strCache>
                <c:ptCount val="1"/>
                <c:pt idx="0">
                  <c:v>BAU</c:v>
                </c:pt>
              </c:strCache>
            </c:strRef>
          </c:tx>
          <c:spPr>
            <a:ln w="28575" cap="rnd">
              <a:solidFill>
                <a:schemeClr val="accent1"/>
              </a:solidFill>
              <a:round/>
            </a:ln>
            <a:effectLst/>
          </c:spPr>
          <c:marker>
            <c:symbol val="none"/>
          </c:marker>
          <c:cat>
            <c:numRef>
              <c:f>'Total emissions'!$L$16:$L$18</c:f>
              <c:numCache>
                <c:formatCode>General</c:formatCode>
                <c:ptCount val="3"/>
                <c:pt idx="0">
                  <c:v>2021</c:v>
                </c:pt>
                <c:pt idx="1">
                  <c:v>2030</c:v>
                </c:pt>
                <c:pt idx="2">
                  <c:v>2050</c:v>
                </c:pt>
              </c:numCache>
            </c:numRef>
          </c:cat>
          <c:val>
            <c:numRef>
              <c:f>'Total emissions'!$M$16:$M$18</c:f>
              <c:numCache>
                <c:formatCode>0.00</c:formatCode>
                <c:ptCount val="3"/>
                <c:pt idx="0">
                  <c:v>1.3772450999999999</c:v>
                </c:pt>
                <c:pt idx="1">
                  <c:v>1.6450787543444896</c:v>
                </c:pt>
                <c:pt idx="2">
                  <c:v>0.85183992572402789</c:v>
                </c:pt>
              </c:numCache>
            </c:numRef>
          </c:val>
          <c:smooth val="0"/>
          <c:extLst>
            <c:ext xmlns:c16="http://schemas.microsoft.com/office/drawing/2014/chart" uri="{C3380CC4-5D6E-409C-BE32-E72D297353CC}">
              <c16:uniqueId val="{00000000-D839-4D84-A4B0-51484A4F6B57}"/>
            </c:ext>
          </c:extLst>
        </c:ser>
        <c:ser>
          <c:idx val="1"/>
          <c:order val="1"/>
          <c:tx>
            <c:strRef>
              <c:f>'Total emissions'!$N$15</c:f>
              <c:strCache>
                <c:ptCount val="1"/>
                <c:pt idx="0">
                  <c:v>Methane</c:v>
                </c:pt>
              </c:strCache>
            </c:strRef>
          </c:tx>
          <c:spPr>
            <a:ln w="28575" cap="rnd">
              <a:solidFill>
                <a:schemeClr val="accent2"/>
              </a:solidFill>
              <a:round/>
            </a:ln>
            <a:effectLst/>
          </c:spPr>
          <c:marker>
            <c:symbol val="none"/>
          </c:marker>
          <c:cat>
            <c:numRef>
              <c:f>'Total emissions'!$L$16:$L$18</c:f>
              <c:numCache>
                <c:formatCode>General</c:formatCode>
                <c:ptCount val="3"/>
                <c:pt idx="0">
                  <c:v>2021</c:v>
                </c:pt>
                <c:pt idx="1">
                  <c:v>2030</c:v>
                </c:pt>
                <c:pt idx="2">
                  <c:v>2050</c:v>
                </c:pt>
              </c:numCache>
            </c:numRef>
          </c:cat>
          <c:val>
            <c:numRef>
              <c:f>'Total emissions'!$N$16:$N$18</c:f>
              <c:numCache>
                <c:formatCode>0.00</c:formatCode>
                <c:ptCount val="3"/>
                <c:pt idx="0">
                  <c:v>1.3772450999999999</c:v>
                </c:pt>
                <c:pt idx="1">
                  <c:v>1.0410600377207275</c:v>
                </c:pt>
                <c:pt idx="2">
                  <c:v>1.4201990119613707E-2</c:v>
                </c:pt>
              </c:numCache>
            </c:numRef>
          </c:val>
          <c:smooth val="0"/>
          <c:extLst>
            <c:ext xmlns:c16="http://schemas.microsoft.com/office/drawing/2014/chart" uri="{C3380CC4-5D6E-409C-BE32-E72D297353CC}">
              <c16:uniqueId val="{00000001-D839-4D84-A4B0-51484A4F6B57}"/>
            </c:ext>
          </c:extLst>
        </c:ser>
        <c:ser>
          <c:idx val="2"/>
          <c:order val="2"/>
          <c:tx>
            <c:strRef>
              <c:f>'Total emissions'!$O$15</c:f>
              <c:strCache>
                <c:ptCount val="1"/>
                <c:pt idx="0">
                  <c:v>Hydrogen </c:v>
                </c:pt>
              </c:strCache>
            </c:strRef>
          </c:tx>
          <c:spPr>
            <a:ln w="28575" cap="rnd">
              <a:solidFill>
                <a:schemeClr val="accent3"/>
              </a:solidFill>
              <a:round/>
            </a:ln>
            <a:effectLst/>
          </c:spPr>
          <c:marker>
            <c:symbol val="none"/>
          </c:marker>
          <c:cat>
            <c:numRef>
              <c:f>'Total emissions'!$L$16:$L$18</c:f>
              <c:numCache>
                <c:formatCode>General</c:formatCode>
                <c:ptCount val="3"/>
                <c:pt idx="0">
                  <c:v>2021</c:v>
                </c:pt>
                <c:pt idx="1">
                  <c:v>2030</c:v>
                </c:pt>
                <c:pt idx="2">
                  <c:v>2050</c:v>
                </c:pt>
              </c:numCache>
            </c:numRef>
          </c:cat>
          <c:val>
            <c:numRef>
              <c:f>'Total emissions'!$O$16:$O$18</c:f>
              <c:numCache>
                <c:formatCode>0.00</c:formatCode>
                <c:ptCount val="3"/>
                <c:pt idx="0">
                  <c:v>1.3772450999999999</c:v>
                </c:pt>
                <c:pt idx="1">
                  <c:v>1.0383785724794328</c:v>
                </c:pt>
                <c:pt idx="2">
                  <c:v>4.543547581011817E-2</c:v>
                </c:pt>
              </c:numCache>
            </c:numRef>
          </c:val>
          <c:smooth val="0"/>
          <c:extLst>
            <c:ext xmlns:c16="http://schemas.microsoft.com/office/drawing/2014/chart" uri="{C3380CC4-5D6E-409C-BE32-E72D297353CC}">
              <c16:uniqueId val="{00000002-D839-4D84-A4B0-51484A4F6B57}"/>
            </c:ext>
          </c:extLst>
        </c:ser>
        <c:ser>
          <c:idx val="3"/>
          <c:order val="3"/>
          <c:tx>
            <c:strRef>
              <c:f>'Total emissions'!$P$15</c:f>
              <c:strCache>
                <c:ptCount val="1"/>
                <c:pt idx="0">
                  <c:v>Cost minimal</c:v>
                </c:pt>
              </c:strCache>
            </c:strRef>
          </c:tx>
          <c:spPr>
            <a:ln w="28575" cap="rnd">
              <a:solidFill>
                <a:schemeClr val="accent4"/>
              </a:solidFill>
              <a:round/>
            </a:ln>
            <a:effectLst/>
          </c:spPr>
          <c:marker>
            <c:symbol val="none"/>
          </c:marker>
          <c:cat>
            <c:numRef>
              <c:f>'Total emissions'!$L$16:$L$18</c:f>
              <c:numCache>
                <c:formatCode>General</c:formatCode>
                <c:ptCount val="3"/>
                <c:pt idx="0">
                  <c:v>2021</c:v>
                </c:pt>
                <c:pt idx="1">
                  <c:v>2030</c:v>
                </c:pt>
                <c:pt idx="2">
                  <c:v>2050</c:v>
                </c:pt>
              </c:numCache>
            </c:numRef>
          </c:cat>
          <c:val>
            <c:numRef>
              <c:f>'Total emissions'!$P$16:$P$18</c:f>
              <c:numCache>
                <c:formatCode>0.00</c:formatCode>
                <c:ptCount val="3"/>
                <c:pt idx="0">
                  <c:v>1.3772450999999999</c:v>
                </c:pt>
                <c:pt idx="1">
                  <c:v>1.0403387280435907</c:v>
                </c:pt>
                <c:pt idx="2">
                  <c:v>4.334475440189685E-3</c:v>
                </c:pt>
              </c:numCache>
            </c:numRef>
          </c:val>
          <c:smooth val="0"/>
          <c:extLst>
            <c:ext xmlns:c16="http://schemas.microsoft.com/office/drawing/2014/chart" uri="{C3380CC4-5D6E-409C-BE32-E72D297353CC}">
              <c16:uniqueId val="{00000003-D839-4D84-A4B0-51484A4F6B57}"/>
            </c:ext>
          </c:extLst>
        </c:ser>
        <c:dLbls>
          <c:showLegendKey val="0"/>
          <c:showVal val="0"/>
          <c:showCatName val="0"/>
          <c:showSerName val="0"/>
          <c:showPercent val="0"/>
          <c:showBubbleSize val="0"/>
        </c:dLbls>
        <c:smooth val="0"/>
        <c:axId val="1093194847"/>
        <c:axId val="1093194015"/>
      </c:lineChart>
      <c:catAx>
        <c:axId val="10931948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093194015"/>
        <c:crosses val="autoZero"/>
        <c:auto val="1"/>
        <c:lblAlgn val="ctr"/>
        <c:lblOffset val="100"/>
        <c:noMultiLvlLbl val="0"/>
      </c:catAx>
      <c:valAx>
        <c:axId val="109319401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 ton CO2eq.</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0931948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Estonia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lineChart>
        <c:grouping val="standard"/>
        <c:varyColors val="0"/>
        <c:ser>
          <c:idx val="0"/>
          <c:order val="0"/>
          <c:tx>
            <c:strRef>
              <c:f>'Total emissions'!$M$5</c:f>
              <c:strCache>
                <c:ptCount val="1"/>
                <c:pt idx="0">
                  <c:v>BAU</c:v>
                </c:pt>
              </c:strCache>
            </c:strRef>
          </c:tx>
          <c:spPr>
            <a:ln w="28575" cap="rnd">
              <a:solidFill>
                <a:schemeClr val="accent1"/>
              </a:solidFill>
              <a:round/>
            </a:ln>
            <a:effectLst/>
          </c:spPr>
          <c:marker>
            <c:symbol val="none"/>
          </c:marker>
          <c:cat>
            <c:numRef>
              <c:f>'Total emissions'!$L$6:$L$8</c:f>
              <c:numCache>
                <c:formatCode>General</c:formatCode>
                <c:ptCount val="3"/>
                <c:pt idx="0">
                  <c:v>2021</c:v>
                </c:pt>
                <c:pt idx="1">
                  <c:v>2030</c:v>
                </c:pt>
                <c:pt idx="2">
                  <c:v>2050</c:v>
                </c:pt>
              </c:numCache>
            </c:numRef>
          </c:cat>
          <c:val>
            <c:numRef>
              <c:f>'Total emissions'!$M$6:$M$8</c:f>
              <c:numCache>
                <c:formatCode>0.00</c:formatCode>
                <c:ptCount val="3"/>
                <c:pt idx="0">
                  <c:v>0.89862619200000005</c:v>
                </c:pt>
                <c:pt idx="1">
                  <c:v>0.74049309641577188</c:v>
                </c:pt>
                <c:pt idx="2">
                  <c:v>0.52629534103925835</c:v>
                </c:pt>
              </c:numCache>
            </c:numRef>
          </c:val>
          <c:smooth val="0"/>
          <c:extLst>
            <c:ext xmlns:c16="http://schemas.microsoft.com/office/drawing/2014/chart" uri="{C3380CC4-5D6E-409C-BE32-E72D297353CC}">
              <c16:uniqueId val="{00000000-D7CB-40B6-BE57-A5D512C19DE8}"/>
            </c:ext>
          </c:extLst>
        </c:ser>
        <c:ser>
          <c:idx val="1"/>
          <c:order val="1"/>
          <c:tx>
            <c:strRef>
              <c:f>'Total emissions'!$N$5</c:f>
              <c:strCache>
                <c:ptCount val="1"/>
                <c:pt idx="0">
                  <c:v>Methane</c:v>
                </c:pt>
              </c:strCache>
            </c:strRef>
          </c:tx>
          <c:spPr>
            <a:ln w="28575" cap="rnd">
              <a:solidFill>
                <a:schemeClr val="accent2"/>
              </a:solidFill>
              <a:round/>
            </a:ln>
            <a:effectLst/>
          </c:spPr>
          <c:marker>
            <c:symbol val="none"/>
          </c:marker>
          <c:cat>
            <c:numRef>
              <c:f>'Total emissions'!$L$6:$L$8</c:f>
              <c:numCache>
                <c:formatCode>General</c:formatCode>
                <c:ptCount val="3"/>
                <c:pt idx="0">
                  <c:v>2021</c:v>
                </c:pt>
                <c:pt idx="1">
                  <c:v>2030</c:v>
                </c:pt>
                <c:pt idx="2">
                  <c:v>2050</c:v>
                </c:pt>
              </c:numCache>
            </c:numRef>
          </c:cat>
          <c:val>
            <c:numRef>
              <c:f>'Total emissions'!$N$6:$N$8</c:f>
              <c:numCache>
                <c:formatCode>0.00</c:formatCode>
                <c:ptCount val="3"/>
                <c:pt idx="0">
                  <c:v>0.89862619200000005</c:v>
                </c:pt>
                <c:pt idx="1">
                  <c:v>0.4731610279872005</c:v>
                </c:pt>
                <c:pt idx="2">
                  <c:v>3.8888649872005233E-3</c:v>
                </c:pt>
              </c:numCache>
            </c:numRef>
          </c:val>
          <c:smooth val="0"/>
          <c:extLst>
            <c:ext xmlns:c16="http://schemas.microsoft.com/office/drawing/2014/chart" uri="{C3380CC4-5D6E-409C-BE32-E72D297353CC}">
              <c16:uniqueId val="{00000001-D7CB-40B6-BE57-A5D512C19DE8}"/>
            </c:ext>
          </c:extLst>
        </c:ser>
        <c:ser>
          <c:idx val="2"/>
          <c:order val="2"/>
          <c:tx>
            <c:strRef>
              <c:f>'Total emissions'!$O$5</c:f>
              <c:strCache>
                <c:ptCount val="1"/>
                <c:pt idx="0">
                  <c:v>Hydrogen </c:v>
                </c:pt>
              </c:strCache>
            </c:strRef>
          </c:tx>
          <c:spPr>
            <a:ln w="28575" cap="rnd">
              <a:solidFill>
                <a:schemeClr val="accent3"/>
              </a:solidFill>
              <a:round/>
            </a:ln>
            <a:effectLst/>
          </c:spPr>
          <c:marker>
            <c:symbol val="none"/>
          </c:marker>
          <c:cat>
            <c:numRef>
              <c:f>'Total emissions'!$L$6:$L$8</c:f>
              <c:numCache>
                <c:formatCode>General</c:formatCode>
                <c:ptCount val="3"/>
                <c:pt idx="0">
                  <c:v>2021</c:v>
                </c:pt>
                <c:pt idx="1">
                  <c:v>2030</c:v>
                </c:pt>
                <c:pt idx="2">
                  <c:v>2050</c:v>
                </c:pt>
              </c:numCache>
            </c:numRef>
          </c:cat>
          <c:val>
            <c:numRef>
              <c:f>'Total emissions'!$O$6:$O$8</c:f>
              <c:numCache>
                <c:formatCode>0.00</c:formatCode>
                <c:ptCount val="3"/>
                <c:pt idx="0">
                  <c:v>0.89862619200000005</c:v>
                </c:pt>
                <c:pt idx="1">
                  <c:v>0.58589349853864658</c:v>
                </c:pt>
                <c:pt idx="2">
                  <c:v>3.0461590931857286E-2</c:v>
                </c:pt>
              </c:numCache>
            </c:numRef>
          </c:val>
          <c:smooth val="0"/>
          <c:extLst>
            <c:ext xmlns:c16="http://schemas.microsoft.com/office/drawing/2014/chart" uri="{C3380CC4-5D6E-409C-BE32-E72D297353CC}">
              <c16:uniqueId val="{00000002-D7CB-40B6-BE57-A5D512C19DE8}"/>
            </c:ext>
          </c:extLst>
        </c:ser>
        <c:ser>
          <c:idx val="3"/>
          <c:order val="3"/>
          <c:tx>
            <c:strRef>
              <c:f>'Total emissions'!$P$5</c:f>
              <c:strCache>
                <c:ptCount val="1"/>
                <c:pt idx="0">
                  <c:v>Cost minimal</c:v>
                </c:pt>
              </c:strCache>
            </c:strRef>
          </c:tx>
          <c:spPr>
            <a:ln w="28575" cap="rnd">
              <a:solidFill>
                <a:schemeClr val="accent4"/>
              </a:solidFill>
              <a:round/>
            </a:ln>
            <a:effectLst/>
          </c:spPr>
          <c:marker>
            <c:symbol val="none"/>
          </c:marker>
          <c:cat>
            <c:numRef>
              <c:f>'Total emissions'!$L$6:$L$8</c:f>
              <c:numCache>
                <c:formatCode>General</c:formatCode>
                <c:ptCount val="3"/>
                <c:pt idx="0">
                  <c:v>2021</c:v>
                </c:pt>
                <c:pt idx="1">
                  <c:v>2030</c:v>
                </c:pt>
                <c:pt idx="2">
                  <c:v>2050</c:v>
                </c:pt>
              </c:numCache>
            </c:numRef>
          </c:cat>
          <c:val>
            <c:numRef>
              <c:f>'Total emissions'!$P$6:$P$8</c:f>
              <c:numCache>
                <c:formatCode>0.00</c:formatCode>
                <c:ptCount val="3"/>
                <c:pt idx="0">
                  <c:v>0.89862619200000005</c:v>
                </c:pt>
                <c:pt idx="1">
                  <c:v>0.26134424627081165</c:v>
                </c:pt>
                <c:pt idx="2">
                  <c:v>3.5320742377874699E-3</c:v>
                </c:pt>
              </c:numCache>
            </c:numRef>
          </c:val>
          <c:smooth val="0"/>
          <c:extLst>
            <c:ext xmlns:c16="http://schemas.microsoft.com/office/drawing/2014/chart" uri="{C3380CC4-5D6E-409C-BE32-E72D297353CC}">
              <c16:uniqueId val="{00000003-D7CB-40B6-BE57-A5D512C19DE8}"/>
            </c:ext>
          </c:extLst>
        </c:ser>
        <c:dLbls>
          <c:showLegendKey val="0"/>
          <c:showVal val="0"/>
          <c:showCatName val="0"/>
          <c:showSerName val="0"/>
          <c:showPercent val="0"/>
          <c:showBubbleSize val="0"/>
        </c:dLbls>
        <c:smooth val="0"/>
        <c:axId val="997475439"/>
        <c:axId val="997466287"/>
      </c:lineChart>
      <c:catAx>
        <c:axId val="99747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997466287"/>
        <c:crosses val="autoZero"/>
        <c:auto val="1"/>
        <c:lblAlgn val="ctr"/>
        <c:lblOffset val="100"/>
        <c:noMultiLvlLbl val="0"/>
      </c:catAx>
      <c:valAx>
        <c:axId val="99746628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Million ton CO2eq.</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9974754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BAU </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ID4096"/>
        </a:p>
      </c:txPr>
    </c:title>
    <c:autoTitleDeleted val="0"/>
    <c:plotArea>
      <c:layout/>
      <c:lineChart>
        <c:grouping val="standard"/>
        <c:varyColors val="0"/>
        <c:ser>
          <c:idx val="0"/>
          <c:order val="0"/>
          <c:tx>
            <c:strRef>
              <c:f>'Total emissions'!$S$5</c:f>
              <c:strCache>
                <c:ptCount val="1"/>
                <c:pt idx="0">
                  <c:v>Estonia</c:v>
                </c:pt>
              </c:strCache>
            </c:strRef>
          </c:tx>
          <c:spPr>
            <a:ln w="28575" cap="rnd">
              <a:solidFill>
                <a:schemeClr val="accent1"/>
              </a:solidFill>
              <a:round/>
            </a:ln>
            <a:effectLst/>
          </c:spPr>
          <c:marker>
            <c:symbol val="none"/>
          </c:marker>
          <c:cat>
            <c:numRef>
              <c:f>'Total emissions'!$R$6:$R$8</c:f>
              <c:numCache>
                <c:formatCode>General</c:formatCode>
                <c:ptCount val="3"/>
                <c:pt idx="0">
                  <c:v>2021</c:v>
                </c:pt>
                <c:pt idx="1">
                  <c:v>2030</c:v>
                </c:pt>
                <c:pt idx="2">
                  <c:v>2050</c:v>
                </c:pt>
              </c:numCache>
            </c:numRef>
          </c:cat>
          <c:val>
            <c:numRef>
              <c:f>'Total emissions'!$S$6:$S$8</c:f>
              <c:numCache>
                <c:formatCode>0.00</c:formatCode>
                <c:ptCount val="3"/>
                <c:pt idx="0">
                  <c:v>0.89862619200000005</c:v>
                </c:pt>
                <c:pt idx="1">
                  <c:v>0.74049309641577188</c:v>
                </c:pt>
                <c:pt idx="2">
                  <c:v>0.52629534103925835</c:v>
                </c:pt>
              </c:numCache>
            </c:numRef>
          </c:val>
          <c:smooth val="0"/>
          <c:extLst>
            <c:ext xmlns:c16="http://schemas.microsoft.com/office/drawing/2014/chart" uri="{C3380CC4-5D6E-409C-BE32-E72D297353CC}">
              <c16:uniqueId val="{00000000-6403-42E3-BDA1-2B0B6249EF4A}"/>
            </c:ext>
          </c:extLst>
        </c:ser>
        <c:ser>
          <c:idx val="1"/>
          <c:order val="1"/>
          <c:tx>
            <c:strRef>
              <c:f>'Total emissions'!$T$5</c:f>
              <c:strCache>
                <c:ptCount val="1"/>
                <c:pt idx="0">
                  <c:v>Latvia</c:v>
                </c:pt>
              </c:strCache>
            </c:strRef>
          </c:tx>
          <c:spPr>
            <a:ln w="28575" cap="rnd">
              <a:solidFill>
                <a:schemeClr val="accent2"/>
              </a:solidFill>
              <a:round/>
            </a:ln>
            <a:effectLst/>
          </c:spPr>
          <c:marker>
            <c:symbol val="none"/>
          </c:marker>
          <c:cat>
            <c:numRef>
              <c:f>'Total emissions'!$R$6:$R$8</c:f>
              <c:numCache>
                <c:formatCode>General</c:formatCode>
                <c:ptCount val="3"/>
                <c:pt idx="0">
                  <c:v>2021</c:v>
                </c:pt>
                <c:pt idx="1">
                  <c:v>2030</c:v>
                </c:pt>
                <c:pt idx="2">
                  <c:v>2050</c:v>
                </c:pt>
              </c:numCache>
            </c:numRef>
          </c:cat>
          <c:val>
            <c:numRef>
              <c:f>'Total emissions'!$T$6:$T$8</c:f>
              <c:numCache>
                <c:formatCode>0.00</c:formatCode>
                <c:ptCount val="3"/>
                <c:pt idx="0">
                  <c:v>1.3772450999999999</c:v>
                </c:pt>
                <c:pt idx="1">
                  <c:v>1.6450787543444896</c:v>
                </c:pt>
                <c:pt idx="2">
                  <c:v>0.85183992572402789</c:v>
                </c:pt>
              </c:numCache>
            </c:numRef>
          </c:val>
          <c:smooth val="0"/>
          <c:extLst>
            <c:ext xmlns:c16="http://schemas.microsoft.com/office/drawing/2014/chart" uri="{C3380CC4-5D6E-409C-BE32-E72D297353CC}">
              <c16:uniqueId val="{00000001-6403-42E3-BDA1-2B0B6249EF4A}"/>
            </c:ext>
          </c:extLst>
        </c:ser>
        <c:ser>
          <c:idx val="2"/>
          <c:order val="2"/>
          <c:tx>
            <c:strRef>
              <c:f>'Total emissions'!$U$5</c:f>
              <c:strCache>
                <c:ptCount val="1"/>
                <c:pt idx="0">
                  <c:v>Lithuania</c:v>
                </c:pt>
              </c:strCache>
            </c:strRef>
          </c:tx>
          <c:spPr>
            <a:ln w="28575" cap="rnd">
              <a:solidFill>
                <a:schemeClr val="accent3"/>
              </a:solidFill>
              <a:round/>
            </a:ln>
            <a:effectLst/>
          </c:spPr>
          <c:marker>
            <c:symbol val="none"/>
          </c:marker>
          <c:cat>
            <c:numRef>
              <c:f>'Total emissions'!$R$6:$R$8</c:f>
              <c:numCache>
                <c:formatCode>General</c:formatCode>
                <c:ptCount val="3"/>
                <c:pt idx="0">
                  <c:v>2021</c:v>
                </c:pt>
                <c:pt idx="1">
                  <c:v>2030</c:v>
                </c:pt>
                <c:pt idx="2">
                  <c:v>2050</c:v>
                </c:pt>
              </c:numCache>
            </c:numRef>
          </c:cat>
          <c:val>
            <c:numRef>
              <c:f>'Total emissions'!$U$6:$U$8</c:f>
              <c:numCache>
                <c:formatCode>0.00</c:formatCode>
                <c:ptCount val="3"/>
                <c:pt idx="0">
                  <c:v>4.2927119999999999</c:v>
                </c:pt>
                <c:pt idx="1">
                  <c:v>3.4352794985929944</c:v>
                </c:pt>
                <c:pt idx="2">
                  <c:v>2.3626367245746196</c:v>
                </c:pt>
              </c:numCache>
            </c:numRef>
          </c:val>
          <c:smooth val="0"/>
          <c:extLst>
            <c:ext xmlns:c16="http://schemas.microsoft.com/office/drawing/2014/chart" uri="{C3380CC4-5D6E-409C-BE32-E72D297353CC}">
              <c16:uniqueId val="{00000002-6403-42E3-BDA1-2B0B6249EF4A}"/>
            </c:ext>
          </c:extLst>
        </c:ser>
        <c:ser>
          <c:idx val="3"/>
          <c:order val="3"/>
          <c:tx>
            <c:strRef>
              <c:f>'Total emissions'!$V$5</c:f>
              <c:strCache>
                <c:ptCount val="1"/>
                <c:pt idx="0">
                  <c:v>Finland</c:v>
                </c:pt>
              </c:strCache>
            </c:strRef>
          </c:tx>
          <c:spPr>
            <a:ln w="28575" cap="rnd">
              <a:solidFill>
                <a:schemeClr val="accent4"/>
              </a:solidFill>
              <a:round/>
            </a:ln>
            <a:effectLst/>
          </c:spPr>
          <c:marker>
            <c:symbol val="none"/>
          </c:marker>
          <c:cat>
            <c:numRef>
              <c:f>'Total emissions'!$R$6:$R$8</c:f>
              <c:numCache>
                <c:formatCode>General</c:formatCode>
                <c:ptCount val="3"/>
                <c:pt idx="0">
                  <c:v>2021</c:v>
                </c:pt>
                <c:pt idx="1">
                  <c:v>2030</c:v>
                </c:pt>
                <c:pt idx="2">
                  <c:v>2050</c:v>
                </c:pt>
              </c:numCache>
            </c:numRef>
          </c:cat>
          <c:val>
            <c:numRef>
              <c:f>'Total emissions'!$V$6:$V$8</c:f>
              <c:numCache>
                <c:formatCode>0.00</c:formatCode>
                <c:ptCount val="3"/>
                <c:pt idx="0">
                  <c:v>4.4715941999999993</c:v>
                </c:pt>
                <c:pt idx="1">
                  <c:v>3.1173214151664874</c:v>
                </c:pt>
                <c:pt idx="2">
                  <c:v>1.3511217877564796</c:v>
                </c:pt>
              </c:numCache>
            </c:numRef>
          </c:val>
          <c:smooth val="0"/>
          <c:extLst>
            <c:ext xmlns:c16="http://schemas.microsoft.com/office/drawing/2014/chart" uri="{C3380CC4-5D6E-409C-BE32-E72D297353CC}">
              <c16:uniqueId val="{00000003-6403-42E3-BDA1-2B0B6249EF4A}"/>
            </c:ext>
          </c:extLst>
        </c:ser>
        <c:dLbls>
          <c:showLegendKey val="0"/>
          <c:showVal val="0"/>
          <c:showCatName val="0"/>
          <c:showSerName val="0"/>
          <c:showPercent val="0"/>
          <c:showBubbleSize val="0"/>
        </c:dLbls>
        <c:smooth val="0"/>
        <c:axId val="1327767647"/>
        <c:axId val="1327770975"/>
      </c:lineChart>
      <c:catAx>
        <c:axId val="1327767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crossAx val="1327770975"/>
        <c:crosses val="autoZero"/>
        <c:auto val="1"/>
        <c:lblAlgn val="ctr"/>
        <c:lblOffset val="100"/>
        <c:noMultiLvlLbl val="0"/>
      </c:catAx>
      <c:valAx>
        <c:axId val="132777097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t>Million ton CO2eq</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LID4096"/>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crossAx val="1327767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LID4096"/>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REN-Methane</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ID4096"/>
        </a:p>
      </c:txPr>
    </c:title>
    <c:autoTitleDeleted val="0"/>
    <c:plotArea>
      <c:layout/>
      <c:lineChart>
        <c:grouping val="standard"/>
        <c:varyColors val="0"/>
        <c:ser>
          <c:idx val="0"/>
          <c:order val="0"/>
          <c:tx>
            <c:strRef>
              <c:f>'Total emissions'!$S$15</c:f>
              <c:strCache>
                <c:ptCount val="1"/>
                <c:pt idx="0">
                  <c:v>Estonia</c:v>
                </c:pt>
              </c:strCache>
            </c:strRef>
          </c:tx>
          <c:spPr>
            <a:ln w="28575" cap="rnd">
              <a:solidFill>
                <a:schemeClr val="accent1"/>
              </a:solidFill>
              <a:round/>
            </a:ln>
            <a:effectLst/>
          </c:spPr>
          <c:marker>
            <c:symbol val="none"/>
          </c:marker>
          <c:cat>
            <c:numRef>
              <c:f>'Total emissions'!$R$16:$R$18</c:f>
              <c:numCache>
                <c:formatCode>General</c:formatCode>
                <c:ptCount val="3"/>
                <c:pt idx="0">
                  <c:v>2021</c:v>
                </c:pt>
                <c:pt idx="1">
                  <c:v>2030</c:v>
                </c:pt>
                <c:pt idx="2">
                  <c:v>2050</c:v>
                </c:pt>
              </c:numCache>
            </c:numRef>
          </c:cat>
          <c:val>
            <c:numRef>
              <c:f>'Total emissions'!$S$16:$S$18</c:f>
              <c:numCache>
                <c:formatCode>0</c:formatCode>
                <c:ptCount val="3"/>
                <c:pt idx="0">
                  <c:v>0.89862619200000005</c:v>
                </c:pt>
                <c:pt idx="1">
                  <c:v>0.4731610279872005</c:v>
                </c:pt>
                <c:pt idx="2">
                  <c:v>3.8888649872005233E-3</c:v>
                </c:pt>
              </c:numCache>
            </c:numRef>
          </c:val>
          <c:smooth val="0"/>
          <c:extLst>
            <c:ext xmlns:c16="http://schemas.microsoft.com/office/drawing/2014/chart" uri="{C3380CC4-5D6E-409C-BE32-E72D297353CC}">
              <c16:uniqueId val="{00000000-9253-4F9E-940F-5C38F695B465}"/>
            </c:ext>
          </c:extLst>
        </c:ser>
        <c:ser>
          <c:idx val="1"/>
          <c:order val="1"/>
          <c:tx>
            <c:strRef>
              <c:f>'Total emissions'!$T$15</c:f>
              <c:strCache>
                <c:ptCount val="1"/>
                <c:pt idx="0">
                  <c:v>Latvia</c:v>
                </c:pt>
              </c:strCache>
            </c:strRef>
          </c:tx>
          <c:spPr>
            <a:ln w="28575" cap="rnd">
              <a:solidFill>
                <a:schemeClr val="accent2"/>
              </a:solidFill>
              <a:round/>
            </a:ln>
            <a:effectLst/>
          </c:spPr>
          <c:marker>
            <c:symbol val="none"/>
          </c:marker>
          <c:cat>
            <c:numRef>
              <c:f>'Total emissions'!$R$16:$R$18</c:f>
              <c:numCache>
                <c:formatCode>General</c:formatCode>
                <c:ptCount val="3"/>
                <c:pt idx="0">
                  <c:v>2021</c:v>
                </c:pt>
                <c:pt idx="1">
                  <c:v>2030</c:v>
                </c:pt>
                <c:pt idx="2">
                  <c:v>2050</c:v>
                </c:pt>
              </c:numCache>
            </c:numRef>
          </c:cat>
          <c:val>
            <c:numRef>
              <c:f>'Total emissions'!$T$16:$T$18</c:f>
              <c:numCache>
                <c:formatCode>0</c:formatCode>
                <c:ptCount val="3"/>
                <c:pt idx="0">
                  <c:v>1.3772450999999999</c:v>
                </c:pt>
                <c:pt idx="1">
                  <c:v>1.0410600377207275</c:v>
                </c:pt>
                <c:pt idx="2">
                  <c:v>1.4201990119613707E-2</c:v>
                </c:pt>
              </c:numCache>
            </c:numRef>
          </c:val>
          <c:smooth val="0"/>
          <c:extLst>
            <c:ext xmlns:c16="http://schemas.microsoft.com/office/drawing/2014/chart" uri="{C3380CC4-5D6E-409C-BE32-E72D297353CC}">
              <c16:uniqueId val="{00000001-9253-4F9E-940F-5C38F695B465}"/>
            </c:ext>
          </c:extLst>
        </c:ser>
        <c:ser>
          <c:idx val="2"/>
          <c:order val="2"/>
          <c:tx>
            <c:strRef>
              <c:f>'Total emissions'!$U$15</c:f>
              <c:strCache>
                <c:ptCount val="1"/>
                <c:pt idx="0">
                  <c:v>Lithuania</c:v>
                </c:pt>
              </c:strCache>
            </c:strRef>
          </c:tx>
          <c:spPr>
            <a:ln w="28575" cap="rnd">
              <a:solidFill>
                <a:schemeClr val="accent3"/>
              </a:solidFill>
              <a:round/>
            </a:ln>
            <a:effectLst/>
          </c:spPr>
          <c:marker>
            <c:symbol val="none"/>
          </c:marker>
          <c:cat>
            <c:numRef>
              <c:f>'Total emissions'!$R$16:$R$18</c:f>
              <c:numCache>
                <c:formatCode>General</c:formatCode>
                <c:ptCount val="3"/>
                <c:pt idx="0">
                  <c:v>2021</c:v>
                </c:pt>
                <c:pt idx="1">
                  <c:v>2030</c:v>
                </c:pt>
                <c:pt idx="2">
                  <c:v>2050</c:v>
                </c:pt>
              </c:numCache>
            </c:numRef>
          </c:cat>
          <c:val>
            <c:numRef>
              <c:f>'Total emissions'!$U$16:$U$18</c:f>
              <c:numCache>
                <c:formatCode>0</c:formatCode>
                <c:ptCount val="3"/>
                <c:pt idx="0">
                  <c:v>4.2927119999999999</c:v>
                </c:pt>
                <c:pt idx="1">
                  <c:v>2.4174249121908931</c:v>
                </c:pt>
                <c:pt idx="2">
                  <c:v>0.11622519751989274</c:v>
                </c:pt>
              </c:numCache>
            </c:numRef>
          </c:val>
          <c:smooth val="0"/>
          <c:extLst>
            <c:ext xmlns:c16="http://schemas.microsoft.com/office/drawing/2014/chart" uri="{C3380CC4-5D6E-409C-BE32-E72D297353CC}">
              <c16:uniqueId val="{00000002-9253-4F9E-940F-5C38F695B465}"/>
            </c:ext>
          </c:extLst>
        </c:ser>
        <c:ser>
          <c:idx val="3"/>
          <c:order val="3"/>
          <c:tx>
            <c:strRef>
              <c:f>'Total emissions'!$V$15</c:f>
              <c:strCache>
                <c:ptCount val="1"/>
                <c:pt idx="0">
                  <c:v>Finland</c:v>
                </c:pt>
              </c:strCache>
            </c:strRef>
          </c:tx>
          <c:spPr>
            <a:ln w="28575" cap="rnd">
              <a:solidFill>
                <a:schemeClr val="accent4"/>
              </a:solidFill>
              <a:round/>
            </a:ln>
            <a:effectLst/>
          </c:spPr>
          <c:marker>
            <c:symbol val="none"/>
          </c:marker>
          <c:cat>
            <c:numRef>
              <c:f>'Total emissions'!$R$16:$R$18</c:f>
              <c:numCache>
                <c:formatCode>General</c:formatCode>
                <c:ptCount val="3"/>
                <c:pt idx="0">
                  <c:v>2021</c:v>
                </c:pt>
                <c:pt idx="1">
                  <c:v>2030</c:v>
                </c:pt>
                <c:pt idx="2">
                  <c:v>2050</c:v>
                </c:pt>
              </c:numCache>
            </c:numRef>
          </c:cat>
          <c:val>
            <c:numRef>
              <c:f>'Total emissions'!$V$16:$V$18</c:f>
              <c:numCache>
                <c:formatCode>0</c:formatCode>
                <c:ptCount val="3"/>
                <c:pt idx="0">
                  <c:v>4.4715941999999993</c:v>
                </c:pt>
                <c:pt idx="1">
                  <c:v>2.3840089572214982</c:v>
                </c:pt>
                <c:pt idx="2">
                  <c:v>4.2760602221498328E-2</c:v>
                </c:pt>
              </c:numCache>
            </c:numRef>
          </c:val>
          <c:smooth val="0"/>
          <c:extLst>
            <c:ext xmlns:c16="http://schemas.microsoft.com/office/drawing/2014/chart" uri="{C3380CC4-5D6E-409C-BE32-E72D297353CC}">
              <c16:uniqueId val="{00000003-9253-4F9E-940F-5C38F695B465}"/>
            </c:ext>
          </c:extLst>
        </c:ser>
        <c:dLbls>
          <c:showLegendKey val="0"/>
          <c:showVal val="0"/>
          <c:showCatName val="0"/>
          <c:showSerName val="0"/>
          <c:showPercent val="0"/>
          <c:showBubbleSize val="0"/>
        </c:dLbls>
        <c:smooth val="0"/>
        <c:axId val="1327745183"/>
        <c:axId val="1327757663"/>
      </c:lineChart>
      <c:catAx>
        <c:axId val="132774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crossAx val="1327757663"/>
        <c:crosses val="autoZero"/>
        <c:auto val="1"/>
        <c:lblAlgn val="ctr"/>
        <c:lblOffset val="100"/>
        <c:noMultiLvlLbl val="0"/>
      </c:catAx>
      <c:valAx>
        <c:axId val="13277576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t>Million ton CO2eq</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LID4096"/>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crossAx val="132774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LID4096"/>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REN-Hydrogen</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ID4096"/>
        </a:p>
      </c:txPr>
    </c:title>
    <c:autoTitleDeleted val="0"/>
    <c:plotArea>
      <c:layout/>
      <c:lineChart>
        <c:grouping val="standard"/>
        <c:varyColors val="0"/>
        <c:ser>
          <c:idx val="0"/>
          <c:order val="0"/>
          <c:tx>
            <c:strRef>
              <c:f>'Total emissions'!$S$24</c:f>
              <c:strCache>
                <c:ptCount val="1"/>
                <c:pt idx="0">
                  <c:v>Estonia</c:v>
                </c:pt>
              </c:strCache>
            </c:strRef>
          </c:tx>
          <c:spPr>
            <a:ln w="28575" cap="rnd">
              <a:solidFill>
                <a:schemeClr val="accent1"/>
              </a:solidFill>
              <a:round/>
            </a:ln>
            <a:effectLst/>
          </c:spPr>
          <c:marker>
            <c:symbol val="none"/>
          </c:marker>
          <c:cat>
            <c:numRef>
              <c:f>'Total emissions'!$R$25:$R$27</c:f>
              <c:numCache>
                <c:formatCode>General</c:formatCode>
                <c:ptCount val="3"/>
                <c:pt idx="0">
                  <c:v>2021</c:v>
                </c:pt>
                <c:pt idx="1">
                  <c:v>2030</c:v>
                </c:pt>
                <c:pt idx="2">
                  <c:v>2050</c:v>
                </c:pt>
              </c:numCache>
            </c:numRef>
          </c:cat>
          <c:val>
            <c:numRef>
              <c:f>'Total emissions'!$S$25:$S$27</c:f>
              <c:numCache>
                <c:formatCode>0</c:formatCode>
                <c:ptCount val="3"/>
                <c:pt idx="0">
                  <c:v>0.89862619200000005</c:v>
                </c:pt>
                <c:pt idx="1">
                  <c:v>0.58589349853864658</c:v>
                </c:pt>
                <c:pt idx="2">
                  <c:v>3.0461590931857286E-2</c:v>
                </c:pt>
              </c:numCache>
            </c:numRef>
          </c:val>
          <c:smooth val="0"/>
          <c:extLst>
            <c:ext xmlns:c16="http://schemas.microsoft.com/office/drawing/2014/chart" uri="{C3380CC4-5D6E-409C-BE32-E72D297353CC}">
              <c16:uniqueId val="{00000000-A737-488B-9C36-5AA859643D2D}"/>
            </c:ext>
          </c:extLst>
        </c:ser>
        <c:ser>
          <c:idx val="1"/>
          <c:order val="1"/>
          <c:tx>
            <c:strRef>
              <c:f>'Total emissions'!$T$24</c:f>
              <c:strCache>
                <c:ptCount val="1"/>
                <c:pt idx="0">
                  <c:v>Latvia</c:v>
                </c:pt>
              </c:strCache>
            </c:strRef>
          </c:tx>
          <c:spPr>
            <a:ln w="28575" cap="rnd">
              <a:solidFill>
                <a:schemeClr val="accent2"/>
              </a:solidFill>
              <a:round/>
            </a:ln>
            <a:effectLst/>
          </c:spPr>
          <c:marker>
            <c:symbol val="none"/>
          </c:marker>
          <c:cat>
            <c:numRef>
              <c:f>'Total emissions'!$R$25:$R$27</c:f>
              <c:numCache>
                <c:formatCode>General</c:formatCode>
                <c:ptCount val="3"/>
                <c:pt idx="0">
                  <c:v>2021</c:v>
                </c:pt>
                <c:pt idx="1">
                  <c:v>2030</c:v>
                </c:pt>
                <c:pt idx="2">
                  <c:v>2050</c:v>
                </c:pt>
              </c:numCache>
            </c:numRef>
          </c:cat>
          <c:val>
            <c:numRef>
              <c:f>'Total emissions'!$T$25:$T$27</c:f>
              <c:numCache>
                <c:formatCode>0</c:formatCode>
                <c:ptCount val="3"/>
                <c:pt idx="0">
                  <c:v>1.3772450999999999</c:v>
                </c:pt>
                <c:pt idx="1">
                  <c:v>1.0383785724794328</c:v>
                </c:pt>
                <c:pt idx="2">
                  <c:v>4.543547581011817E-2</c:v>
                </c:pt>
              </c:numCache>
            </c:numRef>
          </c:val>
          <c:smooth val="0"/>
          <c:extLst>
            <c:ext xmlns:c16="http://schemas.microsoft.com/office/drawing/2014/chart" uri="{C3380CC4-5D6E-409C-BE32-E72D297353CC}">
              <c16:uniqueId val="{00000001-A737-488B-9C36-5AA859643D2D}"/>
            </c:ext>
          </c:extLst>
        </c:ser>
        <c:ser>
          <c:idx val="2"/>
          <c:order val="2"/>
          <c:tx>
            <c:strRef>
              <c:f>'Total emissions'!$U$24</c:f>
              <c:strCache>
                <c:ptCount val="1"/>
                <c:pt idx="0">
                  <c:v>Lithuania</c:v>
                </c:pt>
              </c:strCache>
            </c:strRef>
          </c:tx>
          <c:spPr>
            <a:ln w="28575" cap="rnd">
              <a:solidFill>
                <a:schemeClr val="accent3"/>
              </a:solidFill>
              <a:round/>
            </a:ln>
            <a:effectLst/>
          </c:spPr>
          <c:marker>
            <c:symbol val="none"/>
          </c:marker>
          <c:cat>
            <c:numRef>
              <c:f>'Total emissions'!$R$25:$R$27</c:f>
              <c:numCache>
                <c:formatCode>General</c:formatCode>
                <c:ptCount val="3"/>
                <c:pt idx="0">
                  <c:v>2021</c:v>
                </c:pt>
                <c:pt idx="1">
                  <c:v>2030</c:v>
                </c:pt>
                <c:pt idx="2">
                  <c:v>2050</c:v>
                </c:pt>
              </c:numCache>
            </c:numRef>
          </c:cat>
          <c:val>
            <c:numRef>
              <c:f>'Total emissions'!$U$25:$U$27</c:f>
              <c:numCache>
                <c:formatCode>0</c:formatCode>
                <c:ptCount val="3"/>
                <c:pt idx="0">
                  <c:v>4.2927119999999999</c:v>
                </c:pt>
                <c:pt idx="1">
                  <c:v>2.8255646524301832</c:v>
                </c:pt>
                <c:pt idx="2">
                  <c:v>0.20612520419089275</c:v>
                </c:pt>
              </c:numCache>
            </c:numRef>
          </c:val>
          <c:smooth val="0"/>
          <c:extLst>
            <c:ext xmlns:c16="http://schemas.microsoft.com/office/drawing/2014/chart" uri="{C3380CC4-5D6E-409C-BE32-E72D297353CC}">
              <c16:uniqueId val="{00000002-A737-488B-9C36-5AA859643D2D}"/>
            </c:ext>
          </c:extLst>
        </c:ser>
        <c:ser>
          <c:idx val="3"/>
          <c:order val="3"/>
          <c:tx>
            <c:strRef>
              <c:f>'Total emissions'!$V$24</c:f>
              <c:strCache>
                <c:ptCount val="1"/>
                <c:pt idx="0">
                  <c:v>Finland</c:v>
                </c:pt>
              </c:strCache>
            </c:strRef>
          </c:tx>
          <c:spPr>
            <a:ln w="28575" cap="rnd">
              <a:solidFill>
                <a:schemeClr val="accent4"/>
              </a:solidFill>
              <a:round/>
            </a:ln>
            <a:effectLst/>
          </c:spPr>
          <c:marker>
            <c:symbol val="none"/>
          </c:marker>
          <c:cat>
            <c:numRef>
              <c:f>'Total emissions'!$R$25:$R$27</c:f>
              <c:numCache>
                <c:formatCode>General</c:formatCode>
                <c:ptCount val="3"/>
                <c:pt idx="0">
                  <c:v>2021</c:v>
                </c:pt>
                <c:pt idx="1">
                  <c:v>2030</c:v>
                </c:pt>
                <c:pt idx="2">
                  <c:v>2050</c:v>
                </c:pt>
              </c:numCache>
            </c:numRef>
          </c:cat>
          <c:val>
            <c:numRef>
              <c:f>'Total emissions'!$V$25:$V$27</c:f>
              <c:numCache>
                <c:formatCode>0</c:formatCode>
                <c:ptCount val="3"/>
                <c:pt idx="0">
                  <c:v>4.4715941999999993</c:v>
                </c:pt>
                <c:pt idx="1">
                  <c:v>2.2752823611456572</c:v>
                </c:pt>
                <c:pt idx="2">
                  <c:v>0.10273671598705975</c:v>
                </c:pt>
              </c:numCache>
            </c:numRef>
          </c:val>
          <c:smooth val="0"/>
          <c:extLst>
            <c:ext xmlns:c16="http://schemas.microsoft.com/office/drawing/2014/chart" uri="{C3380CC4-5D6E-409C-BE32-E72D297353CC}">
              <c16:uniqueId val="{00000003-A737-488B-9C36-5AA859643D2D}"/>
            </c:ext>
          </c:extLst>
        </c:ser>
        <c:dLbls>
          <c:showLegendKey val="0"/>
          <c:showVal val="0"/>
          <c:showCatName val="0"/>
          <c:showSerName val="0"/>
          <c:showPercent val="0"/>
          <c:showBubbleSize val="0"/>
        </c:dLbls>
        <c:smooth val="0"/>
        <c:axId val="962536847"/>
        <c:axId val="962538095"/>
      </c:lineChart>
      <c:catAx>
        <c:axId val="9625368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crossAx val="962538095"/>
        <c:crosses val="autoZero"/>
        <c:auto val="1"/>
        <c:lblAlgn val="ctr"/>
        <c:lblOffset val="100"/>
        <c:noMultiLvlLbl val="0"/>
      </c:catAx>
      <c:valAx>
        <c:axId val="9625380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t>Million ton CO2eq</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LID4096"/>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crossAx val="9625368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LID4096"/>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Cost minimal</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ID4096"/>
        </a:p>
      </c:txPr>
    </c:title>
    <c:autoTitleDeleted val="0"/>
    <c:plotArea>
      <c:layout/>
      <c:lineChart>
        <c:grouping val="standard"/>
        <c:varyColors val="0"/>
        <c:ser>
          <c:idx val="0"/>
          <c:order val="0"/>
          <c:tx>
            <c:strRef>
              <c:f>'Total emissions'!$S$34</c:f>
              <c:strCache>
                <c:ptCount val="1"/>
                <c:pt idx="0">
                  <c:v>Estonia</c:v>
                </c:pt>
              </c:strCache>
            </c:strRef>
          </c:tx>
          <c:spPr>
            <a:ln w="28575" cap="rnd">
              <a:solidFill>
                <a:schemeClr val="accent1"/>
              </a:solidFill>
              <a:round/>
            </a:ln>
            <a:effectLst/>
          </c:spPr>
          <c:marker>
            <c:symbol val="none"/>
          </c:marker>
          <c:cat>
            <c:numRef>
              <c:f>'Total emissions'!$R$35:$R$37</c:f>
              <c:numCache>
                <c:formatCode>General</c:formatCode>
                <c:ptCount val="3"/>
                <c:pt idx="0">
                  <c:v>2021</c:v>
                </c:pt>
                <c:pt idx="1">
                  <c:v>2030</c:v>
                </c:pt>
                <c:pt idx="2">
                  <c:v>2050</c:v>
                </c:pt>
              </c:numCache>
            </c:numRef>
          </c:cat>
          <c:val>
            <c:numRef>
              <c:f>'Total emissions'!$S$35:$S$37</c:f>
              <c:numCache>
                <c:formatCode>0.00</c:formatCode>
                <c:ptCount val="3"/>
                <c:pt idx="0">
                  <c:v>0.89862619200000005</c:v>
                </c:pt>
                <c:pt idx="1">
                  <c:v>0.26134424627081165</c:v>
                </c:pt>
                <c:pt idx="2">
                  <c:v>3.5320742377874699E-3</c:v>
                </c:pt>
              </c:numCache>
            </c:numRef>
          </c:val>
          <c:smooth val="0"/>
          <c:extLst>
            <c:ext xmlns:c16="http://schemas.microsoft.com/office/drawing/2014/chart" uri="{C3380CC4-5D6E-409C-BE32-E72D297353CC}">
              <c16:uniqueId val="{00000000-4B63-4252-8B0B-673B7A07F350}"/>
            </c:ext>
          </c:extLst>
        </c:ser>
        <c:ser>
          <c:idx val="1"/>
          <c:order val="1"/>
          <c:tx>
            <c:strRef>
              <c:f>'Total emissions'!$T$34</c:f>
              <c:strCache>
                <c:ptCount val="1"/>
                <c:pt idx="0">
                  <c:v>Latvia</c:v>
                </c:pt>
              </c:strCache>
            </c:strRef>
          </c:tx>
          <c:spPr>
            <a:ln w="28575" cap="rnd">
              <a:solidFill>
                <a:schemeClr val="accent2"/>
              </a:solidFill>
              <a:round/>
            </a:ln>
            <a:effectLst/>
          </c:spPr>
          <c:marker>
            <c:symbol val="none"/>
          </c:marker>
          <c:cat>
            <c:numRef>
              <c:f>'Total emissions'!$R$35:$R$37</c:f>
              <c:numCache>
                <c:formatCode>General</c:formatCode>
                <c:ptCount val="3"/>
                <c:pt idx="0">
                  <c:v>2021</c:v>
                </c:pt>
                <c:pt idx="1">
                  <c:v>2030</c:v>
                </c:pt>
                <c:pt idx="2">
                  <c:v>2050</c:v>
                </c:pt>
              </c:numCache>
            </c:numRef>
          </c:cat>
          <c:val>
            <c:numRef>
              <c:f>'Total emissions'!$T$35:$T$37</c:f>
              <c:numCache>
                <c:formatCode>0.00</c:formatCode>
                <c:ptCount val="3"/>
                <c:pt idx="0">
                  <c:v>1.3772450999999999</c:v>
                </c:pt>
                <c:pt idx="1">
                  <c:v>1.0403387280435907</c:v>
                </c:pt>
                <c:pt idx="2">
                  <c:v>4.334475440189685E-3</c:v>
                </c:pt>
              </c:numCache>
            </c:numRef>
          </c:val>
          <c:smooth val="0"/>
          <c:extLst>
            <c:ext xmlns:c16="http://schemas.microsoft.com/office/drawing/2014/chart" uri="{C3380CC4-5D6E-409C-BE32-E72D297353CC}">
              <c16:uniqueId val="{00000001-4B63-4252-8B0B-673B7A07F350}"/>
            </c:ext>
          </c:extLst>
        </c:ser>
        <c:ser>
          <c:idx val="2"/>
          <c:order val="2"/>
          <c:tx>
            <c:strRef>
              <c:f>'Total emissions'!$U$34</c:f>
              <c:strCache>
                <c:ptCount val="1"/>
                <c:pt idx="0">
                  <c:v>Lithuania</c:v>
                </c:pt>
              </c:strCache>
            </c:strRef>
          </c:tx>
          <c:spPr>
            <a:ln w="28575" cap="rnd">
              <a:solidFill>
                <a:schemeClr val="accent3"/>
              </a:solidFill>
              <a:round/>
            </a:ln>
            <a:effectLst/>
          </c:spPr>
          <c:marker>
            <c:symbol val="none"/>
          </c:marker>
          <c:cat>
            <c:numRef>
              <c:f>'Total emissions'!$R$35:$R$37</c:f>
              <c:numCache>
                <c:formatCode>General</c:formatCode>
                <c:ptCount val="3"/>
                <c:pt idx="0">
                  <c:v>2021</c:v>
                </c:pt>
                <c:pt idx="1">
                  <c:v>2030</c:v>
                </c:pt>
                <c:pt idx="2">
                  <c:v>2050</c:v>
                </c:pt>
              </c:numCache>
            </c:numRef>
          </c:cat>
          <c:val>
            <c:numRef>
              <c:f>'Total emissions'!$U$35:$U$37</c:f>
              <c:numCache>
                <c:formatCode>0.00</c:formatCode>
                <c:ptCount val="3"/>
                <c:pt idx="0">
                  <c:v>4.2927119999999999</c:v>
                </c:pt>
                <c:pt idx="1">
                  <c:v>0.30401984260763004</c:v>
                </c:pt>
                <c:pt idx="2">
                  <c:v>0.10405991426187103</c:v>
                </c:pt>
              </c:numCache>
            </c:numRef>
          </c:val>
          <c:smooth val="0"/>
          <c:extLst>
            <c:ext xmlns:c16="http://schemas.microsoft.com/office/drawing/2014/chart" uri="{C3380CC4-5D6E-409C-BE32-E72D297353CC}">
              <c16:uniqueId val="{00000002-4B63-4252-8B0B-673B7A07F350}"/>
            </c:ext>
          </c:extLst>
        </c:ser>
        <c:ser>
          <c:idx val="3"/>
          <c:order val="3"/>
          <c:tx>
            <c:strRef>
              <c:f>'Total emissions'!$V$34</c:f>
              <c:strCache>
                <c:ptCount val="1"/>
                <c:pt idx="0">
                  <c:v>Finland</c:v>
                </c:pt>
              </c:strCache>
            </c:strRef>
          </c:tx>
          <c:spPr>
            <a:ln w="28575" cap="rnd">
              <a:solidFill>
                <a:schemeClr val="accent4"/>
              </a:solidFill>
              <a:round/>
            </a:ln>
            <a:effectLst/>
          </c:spPr>
          <c:marker>
            <c:symbol val="none"/>
          </c:marker>
          <c:cat>
            <c:numRef>
              <c:f>'Total emissions'!$R$35:$R$37</c:f>
              <c:numCache>
                <c:formatCode>General</c:formatCode>
                <c:ptCount val="3"/>
                <c:pt idx="0">
                  <c:v>2021</c:v>
                </c:pt>
                <c:pt idx="1">
                  <c:v>2030</c:v>
                </c:pt>
                <c:pt idx="2">
                  <c:v>2050</c:v>
                </c:pt>
              </c:numCache>
            </c:numRef>
          </c:cat>
          <c:val>
            <c:numRef>
              <c:f>'Total emissions'!$V$35:$V$37</c:f>
              <c:numCache>
                <c:formatCode>0.00</c:formatCode>
                <c:ptCount val="3"/>
                <c:pt idx="0">
                  <c:v>4.4715941999999993</c:v>
                </c:pt>
                <c:pt idx="1">
                  <c:v>1.128772982782319</c:v>
                </c:pt>
                <c:pt idx="2">
                  <c:v>6.8480762672303186E-2</c:v>
                </c:pt>
              </c:numCache>
            </c:numRef>
          </c:val>
          <c:smooth val="0"/>
          <c:extLst>
            <c:ext xmlns:c16="http://schemas.microsoft.com/office/drawing/2014/chart" uri="{C3380CC4-5D6E-409C-BE32-E72D297353CC}">
              <c16:uniqueId val="{00000003-4B63-4252-8B0B-673B7A07F350}"/>
            </c:ext>
          </c:extLst>
        </c:ser>
        <c:dLbls>
          <c:showLegendKey val="0"/>
          <c:showVal val="0"/>
          <c:showCatName val="0"/>
          <c:showSerName val="0"/>
          <c:showPercent val="0"/>
          <c:showBubbleSize val="0"/>
        </c:dLbls>
        <c:smooth val="0"/>
        <c:axId val="1460546191"/>
        <c:axId val="1460541199"/>
      </c:lineChart>
      <c:catAx>
        <c:axId val="14605461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crossAx val="1460541199"/>
        <c:crosses val="autoZero"/>
        <c:auto val="1"/>
        <c:lblAlgn val="ctr"/>
        <c:lblOffset val="100"/>
        <c:noMultiLvlLbl val="0"/>
      </c:catAx>
      <c:valAx>
        <c:axId val="146054119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t>Million ton CO2eq</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LID4096"/>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crossAx val="14605461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ID4096"/>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LID4096"/>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BAU - LNG Terminal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col"/>
        <c:grouping val="stacked"/>
        <c:varyColors val="0"/>
        <c:ser>
          <c:idx val="0"/>
          <c:order val="0"/>
          <c:tx>
            <c:strRef>
              <c:f>'Installed Capacities'!$A$6</c:f>
              <c:strCache>
                <c:ptCount val="1"/>
                <c:pt idx="0">
                  <c:v>LNG Terminal</c:v>
                </c:pt>
              </c:strCache>
            </c:strRef>
          </c:tx>
          <c:spPr>
            <a:solidFill>
              <a:schemeClr val="accent1"/>
            </a:solidFill>
            <a:ln>
              <a:noFill/>
            </a:ln>
            <a:effectLst/>
          </c:spPr>
          <c:invertIfNegative val="0"/>
          <c:cat>
            <c:multiLvlStrRef>
              <c:f>'Installed Capacities'!$B$4:$M$5</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Capacities'!$B$6:$M$6</c:f>
              <c:numCache>
                <c:formatCode>0</c:formatCode>
                <c:ptCount val="12"/>
                <c:pt idx="0">
                  <c:v>677.84</c:v>
                </c:pt>
                <c:pt idx="1">
                  <c:v>7451</c:v>
                </c:pt>
                <c:pt idx="2">
                  <c:v>4505.7299999999996</c:v>
                </c:pt>
                <c:pt idx="3">
                  <c:v>6209</c:v>
                </c:pt>
                <c:pt idx="4">
                  <c:v>677.84</c:v>
                </c:pt>
                <c:pt idx="5">
                  <c:v>7451</c:v>
                </c:pt>
                <c:pt idx="6">
                  <c:v>4505.7299999999996</c:v>
                </c:pt>
                <c:pt idx="7">
                  <c:v>2245.2600000000002</c:v>
                </c:pt>
                <c:pt idx="8">
                  <c:v>677.84</c:v>
                </c:pt>
                <c:pt idx="9">
                  <c:v>7451</c:v>
                </c:pt>
                <c:pt idx="10">
                  <c:v>2396.38</c:v>
                </c:pt>
                <c:pt idx="11">
                  <c:v>2245.2600000000002</c:v>
                </c:pt>
              </c:numCache>
            </c:numRef>
          </c:val>
          <c:extLst>
            <c:ext xmlns:c16="http://schemas.microsoft.com/office/drawing/2014/chart" uri="{C3380CC4-5D6E-409C-BE32-E72D297353CC}">
              <c16:uniqueId val="{00000000-E4A5-46FA-875C-6124BB7B3D40}"/>
            </c:ext>
          </c:extLst>
        </c:ser>
        <c:dLbls>
          <c:showLegendKey val="0"/>
          <c:showVal val="0"/>
          <c:showCatName val="0"/>
          <c:showSerName val="0"/>
          <c:showPercent val="0"/>
          <c:showBubbleSize val="0"/>
        </c:dLbls>
        <c:gapWidth val="150"/>
        <c:overlap val="100"/>
        <c:axId val="735622256"/>
        <c:axId val="735622672"/>
      </c:barChart>
      <c:catAx>
        <c:axId val="735622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735622672"/>
        <c:crosses val="autoZero"/>
        <c:auto val="1"/>
        <c:lblAlgn val="ctr"/>
        <c:lblOffset val="100"/>
        <c:noMultiLvlLbl val="0"/>
      </c:catAx>
      <c:valAx>
        <c:axId val="7356226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7356222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REN-Methane</a:t>
            </a:r>
            <a:r>
              <a:rPr lang="en-US" baseline="0"/>
              <a:t> - </a:t>
            </a:r>
            <a:r>
              <a:rPr lang="en-US"/>
              <a:t>LNG Terminal Capacities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col"/>
        <c:grouping val="clustered"/>
        <c:varyColors val="0"/>
        <c:ser>
          <c:idx val="0"/>
          <c:order val="0"/>
          <c:tx>
            <c:strRef>
              <c:f>'Installed Capacities'!$A$23</c:f>
              <c:strCache>
                <c:ptCount val="1"/>
                <c:pt idx="0">
                  <c:v>LNG Terminal</c:v>
                </c:pt>
              </c:strCache>
            </c:strRef>
          </c:tx>
          <c:spPr>
            <a:solidFill>
              <a:schemeClr val="accent1"/>
            </a:solidFill>
            <a:ln>
              <a:noFill/>
            </a:ln>
            <a:effectLst/>
          </c:spPr>
          <c:invertIfNegative val="0"/>
          <c:cat>
            <c:multiLvlStrRef>
              <c:f>'Installed Capacities'!$B$21:$M$22</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Capacities'!$B$23:$M$23</c:f>
              <c:numCache>
                <c:formatCode>General</c:formatCode>
                <c:ptCount val="12"/>
                <c:pt idx="0">
                  <c:v>561</c:v>
                </c:pt>
                <c:pt idx="1">
                  <c:v>7451</c:v>
                </c:pt>
                <c:pt idx="2">
                  <c:v>4505.7291666666697</c:v>
                </c:pt>
                <c:pt idx="3">
                  <c:v>6209</c:v>
                </c:pt>
                <c:pt idx="4">
                  <c:v>561</c:v>
                </c:pt>
                <c:pt idx="5">
                  <c:v>7451</c:v>
                </c:pt>
                <c:pt idx="6">
                  <c:v>4505.7291666666697</c:v>
                </c:pt>
                <c:pt idx="7">
                  <c:v>1434.7</c:v>
                </c:pt>
                <c:pt idx="8">
                  <c:v>561</c:v>
                </c:pt>
                <c:pt idx="9">
                  <c:v>7451</c:v>
                </c:pt>
                <c:pt idx="10">
                  <c:v>400</c:v>
                </c:pt>
                <c:pt idx="11">
                  <c:v>1434.7</c:v>
                </c:pt>
              </c:numCache>
            </c:numRef>
          </c:val>
          <c:extLst>
            <c:ext xmlns:c16="http://schemas.microsoft.com/office/drawing/2014/chart" uri="{C3380CC4-5D6E-409C-BE32-E72D297353CC}">
              <c16:uniqueId val="{00000000-4B2E-4098-85B1-FACC4C6507A5}"/>
            </c:ext>
          </c:extLst>
        </c:ser>
        <c:dLbls>
          <c:showLegendKey val="0"/>
          <c:showVal val="0"/>
          <c:showCatName val="0"/>
          <c:showSerName val="0"/>
          <c:showPercent val="0"/>
          <c:showBubbleSize val="0"/>
        </c:dLbls>
        <c:gapWidth val="219"/>
        <c:overlap val="-27"/>
        <c:axId val="650798959"/>
        <c:axId val="650799375"/>
      </c:barChart>
      <c:catAx>
        <c:axId val="6507989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650799375"/>
        <c:crosses val="autoZero"/>
        <c:auto val="1"/>
        <c:lblAlgn val="ctr"/>
        <c:lblOffset val="100"/>
        <c:noMultiLvlLbl val="0"/>
      </c:catAx>
      <c:valAx>
        <c:axId val="65079937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6507989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REN-Hydrogen</a:t>
            </a:r>
            <a:r>
              <a:rPr lang="en-US" baseline="0"/>
              <a:t> - </a:t>
            </a:r>
            <a:r>
              <a:rPr lang="en-US"/>
              <a:t>LNG Terminal capacities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col"/>
        <c:grouping val="clustered"/>
        <c:varyColors val="0"/>
        <c:ser>
          <c:idx val="0"/>
          <c:order val="0"/>
          <c:tx>
            <c:strRef>
              <c:f>'Installed Capacities'!$A$41</c:f>
              <c:strCache>
                <c:ptCount val="1"/>
                <c:pt idx="0">
                  <c:v>LNG Terminal</c:v>
                </c:pt>
              </c:strCache>
            </c:strRef>
          </c:tx>
          <c:spPr>
            <a:solidFill>
              <a:schemeClr val="accent1"/>
            </a:solidFill>
            <a:ln>
              <a:noFill/>
            </a:ln>
            <a:effectLst/>
          </c:spPr>
          <c:invertIfNegative val="0"/>
          <c:cat>
            <c:multiLvlStrRef>
              <c:f>'Installed Capacities'!$B$39:$M$40</c:f>
              <c:multiLvlStrCache>
                <c:ptCount val="12"/>
                <c:lvl>
                  <c:pt idx="0">
                    <c:v>Estonia</c:v>
                  </c:pt>
                  <c:pt idx="1">
                    <c:v>Latvia</c:v>
                  </c:pt>
                  <c:pt idx="2">
                    <c:v>Lithuania</c:v>
                  </c:pt>
                  <c:pt idx="3">
                    <c:v>Finland</c:v>
                  </c:pt>
                  <c:pt idx="4">
                    <c:v>Estonia</c:v>
                  </c:pt>
                  <c:pt idx="5">
                    <c:v>Latvia</c:v>
                  </c:pt>
                  <c:pt idx="6">
                    <c:v>Lithuania</c:v>
                  </c:pt>
                  <c:pt idx="7">
                    <c:v>Finland</c:v>
                  </c:pt>
                  <c:pt idx="8">
                    <c:v>Estonia</c:v>
                  </c:pt>
                  <c:pt idx="9">
                    <c:v>Latvia</c:v>
                  </c:pt>
                  <c:pt idx="10">
                    <c:v>Lithuania</c:v>
                  </c:pt>
                  <c:pt idx="11">
                    <c:v>Finland</c:v>
                  </c:pt>
                </c:lvl>
                <c:lvl>
                  <c:pt idx="0">
                    <c:v>2030</c:v>
                  </c:pt>
                  <c:pt idx="4">
                    <c:v>2040</c:v>
                  </c:pt>
                  <c:pt idx="8">
                    <c:v>2050</c:v>
                  </c:pt>
                </c:lvl>
              </c:multiLvlStrCache>
            </c:multiLvlStrRef>
          </c:cat>
          <c:val>
            <c:numRef>
              <c:f>'Installed Capacities'!$B$41:$M$41</c:f>
              <c:numCache>
                <c:formatCode>General</c:formatCode>
                <c:ptCount val="12"/>
                <c:pt idx="0">
                  <c:v>576.12587004506895</c:v>
                </c:pt>
                <c:pt idx="1">
                  <c:v>7451</c:v>
                </c:pt>
                <c:pt idx="2">
                  <c:v>4548.8888057294198</c:v>
                </c:pt>
                <c:pt idx="3">
                  <c:v>6209</c:v>
                </c:pt>
                <c:pt idx="4">
                  <c:v>576.12587004506895</c:v>
                </c:pt>
                <c:pt idx="5">
                  <c:v>7451</c:v>
                </c:pt>
                <c:pt idx="6">
                  <c:v>4548.8888057294198</c:v>
                </c:pt>
                <c:pt idx="7">
                  <c:v>1294.9042917348399</c:v>
                </c:pt>
                <c:pt idx="8">
                  <c:v>576.12587004506895</c:v>
                </c:pt>
                <c:pt idx="9">
                  <c:v>7451</c:v>
                </c:pt>
                <c:pt idx="10">
                  <c:v>43.159639062754003</c:v>
                </c:pt>
                <c:pt idx="11">
                  <c:v>1294.9042917348399</c:v>
                </c:pt>
              </c:numCache>
            </c:numRef>
          </c:val>
          <c:extLst>
            <c:ext xmlns:c16="http://schemas.microsoft.com/office/drawing/2014/chart" uri="{C3380CC4-5D6E-409C-BE32-E72D297353CC}">
              <c16:uniqueId val="{00000001-7843-46B1-A226-00AF6C69A785}"/>
            </c:ext>
          </c:extLst>
        </c:ser>
        <c:dLbls>
          <c:showLegendKey val="0"/>
          <c:showVal val="0"/>
          <c:showCatName val="0"/>
          <c:showSerName val="0"/>
          <c:showPercent val="0"/>
          <c:showBubbleSize val="0"/>
        </c:dLbls>
        <c:gapWidth val="219"/>
        <c:overlap val="-27"/>
        <c:axId val="917756168"/>
        <c:axId val="647227656"/>
      </c:barChart>
      <c:catAx>
        <c:axId val="917756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647227656"/>
        <c:crosses val="autoZero"/>
        <c:auto val="1"/>
        <c:lblAlgn val="ctr"/>
        <c:lblOffset val="100"/>
        <c:noMultiLvlLbl val="0"/>
      </c:catAx>
      <c:valAx>
        <c:axId val="647227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917756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65.xml"/><Relationship Id="rId3" Type="http://schemas.openxmlformats.org/officeDocument/2006/relationships/chart" Target="../charts/chart60.xml"/><Relationship Id="rId7" Type="http://schemas.openxmlformats.org/officeDocument/2006/relationships/chart" Target="../charts/chart64.xml"/><Relationship Id="rId2" Type="http://schemas.openxmlformats.org/officeDocument/2006/relationships/chart" Target="../charts/chart59.xml"/><Relationship Id="rId1" Type="http://schemas.openxmlformats.org/officeDocument/2006/relationships/chart" Target="../charts/chart58.xml"/><Relationship Id="rId6" Type="http://schemas.openxmlformats.org/officeDocument/2006/relationships/chart" Target="../charts/chart63.xml"/><Relationship Id="rId5" Type="http://schemas.openxmlformats.org/officeDocument/2006/relationships/chart" Target="../charts/chart62.xml"/><Relationship Id="rId4" Type="http://schemas.openxmlformats.org/officeDocument/2006/relationships/chart" Target="../charts/chart6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4.xml"/><Relationship Id="rId13" Type="http://schemas.openxmlformats.org/officeDocument/2006/relationships/chart" Target="../charts/chart19.xml"/><Relationship Id="rId18" Type="http://schemas.openxmlformats.org/officeDocument/2006/relationships/chart" Target="../charts/chart24.xml"/><Relationship Id="rId3" Type="http://schemas.openxmlformats.org/officeDocument/2006/relationships/chart" Target="../charts/chart9.xml"/><Relationship Id="rId7" Type="http://schemas.openxmlformats.org/officeDocument/2006/relationships/chart" Target="../charts/chart13.xml"/><Relationship Id="rId12" Type="http://schemas.openxmlformats.org/officeDocument/2006/relationships/chart" Target="../charts/chart18.xml"/><Relationship Id="rId17" Type="http://schemas.openxmlformats.org/officeDocument/2006/relationships/chart" Target="../charts/chart23.xml"/><Relationship Id="rId2" Type="http://schemas.openxmlformats.org/officeDocument/2006/relationships/chart" Target="../charts/chart8.xml"/><Relationship Id="rId16" Type="http://schemas.openxmlformats.org/officeDocument/2006/relationships/chart" Target="../charts/chart22.xml"/><Relationship Id="rId20" Type="http://schemas.openxmlformats.org/officeDocument/2006/relationships/chart" Target="../charts/chart26.xml"/><Relationship Id="rId1" Type="http://schemas.openxmlformats.org/officeDocument/2006/relationships/chart" Target="../charts/chart7.xml"/><Relationship Id="rId6" Type="http://schemas.openxmlformats.org/officeDocument/2006/relationships/chart" Target="../charts/chart12.xml"/><Relationship Id="rId11" Type="http://schemas.openxmlformats.org/officeDocument/2006/relationships/chart" Target="../charts/chart17.xml"/><Relationship Id="rId5" Type="http://schemas.openxmlformats.org/officeDocument/2006/relationships/chart" Target="../charts/chart11.xml"/><Relationship Id="rId15" Type="http://schemas.openxmlformats.org/officeDocument/2006/relationships/chart" Target="../charts/chart21.xml"/><Relationship Id="rId10" Type="http://schemas.openxmlformats.org/officeDocument/2006/relationships/chart" Target="../charts/chart16.xml"/><Relationship Id="rId19" Type="http://schemas.openxmlformats.org/officeDocument/2006/relationships/chart" Target="../charts/chart25.xml"/><Relationship Id="rId4" Type="http://schemas.openxmlformats.org/officeDocument/2006/relationships/chart" Target="../charts/chart10.xml"/><Relationship Id="rId9" Type="http://schemas.openxmlformats.org/officeDocument/2006/relationships/chart" Target="../charts/chart15.xml"/><Relationship Id="rId14"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4.xml"/><Relationship Id="rId3" Type="http://schemas.openxmlformats.org/officeDocument/2006/relationships/chart" Target="../charts/chart29.xml"/><Relationship Id="rId7" Type="http://schemas.openxmlformats.org/officeDocument/2006/relationships/chart" Target="../charts/chart33.xml"/><Relationship Id="rId2" Type="http://schemas.openxmlformats.org/officeDocument/2006/relationships/chart" Target="../charts/chart28.xml"/><Relationship Id="rId1" Type="http://schemas.openxmlformats.org/officeDocument/2006/relationships/chart" Target="../charts/chart27.xml"/><Relationship Id="rId6" Type="http://schemas.openxmlformats.org/officeDocument/2006/relationships/chart" Target="../charts/chart32.xml"/><Relationship Id="rId5" Type="http://schemas.openxmlformats.org/officeDocument/2006/relationships/chart" Target="../charts/chart31.xml"/><Relationship Id="rId4" Type="http://schemas.openxmlformats.org/officeDocument/2006/relationships/chart" Target="../charts/chart3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8.xml.rels><?xml version="1.0" encoding="UTF-8" standalone="yes"?>
<Relationships xmlns="http://schemas.openxmlformats.org/package/2006/relationships"><Relationship Id="rId8" Type="http://schemas.openxmlformats.org/officeDocument/2006/relationships/chart" Target="../charts/chart45.xml"/><Relationship Id="rId3" Type="http://schemas.openxmlformats.org/officeDocument/2006/relationships/chart" Target="../charts/chart40.xml"/><Relationship Id="rId7" Type="http://schemas.openxmlformats.org/officeDocument/2006/relationships/chart" Target="../charts/chart44.xml"/><Relationship Id="rId2" Type="http://schemas.openxmlformats.org/officeDocument/2006/relationships/chart" Target="../charts/chart39.xml"/><Relationship Id="rId1" Type="http://schemas.openxmlformats.org/officeDocument/2006/relationships/chart" Target="../charts/chart38.xml"/><Relationship Id="rId6" Type="http://schemas.openxmlformats.org/officeDocument/2006/relationships/chart" Target="../charts/chart43.xml"/><Relationship Id="rId5" Type="http://schemas.openxmlformats.org/officeDocument/2006/relationships/chart" Target="../charts/chart42.xml"/><Relationship Id="rId10" Type="http://schemas.openxmlformats.org/officeDocument/2006/relationships/chart" Target="../charts/chart47.xml"/><Relationship Id="rId4" Type="http://schemas.openxmlformats.org/officeDocument/2006/relationships/chart" Target="../charts/chart41.xml"/><Relationship Id="rId9" Type="http://schemas.openxmlformats.org/officeDocument/2006/relationships/chart" Target="../charts/chart46.xml"/></Relationships>
</file>

<file path=xl/drawings/_rels/drawing9.xml.rels><?xml version="1.0" encoding="UTF-8" standalone="yes"?>
<Relationships xmlns="http://schemas.openxmlformats.org/package/2006/relationships"><Relationship Id="rId8" Type="http://schemas.openxmlformats.org/officeDocument/2006/relationships/chart" Target="../charts/chart55.xml"/><Relationship Id="rId3" Type="http://schemas.openxmlformats.org/officeDocument/2006/relationships/chart" Target="../charts/chart50.xml"/><Relationship Id="rId7" Type="http://schemas.openxmlformats.org/officeDocument/2006/relationships/chart" Target="../charts/chart54.xml"/><Relationship Id="rId2" Type="http://schemas.openxmlformats.org/officeDocument/2006/relationships/chart" Target="../charts/chart49.xml"/><Relationship Id="rId1" Type="http://schemas.openxmlformats.org/officeDocument/2006/relationships/chart" Target="../charts/chart48.xml"/><Relationship Id="rId6" Type="http://schemas.openxmlformats.org/officeDocument/2006/relationships/chart" Target="../charts/chart53.xml"/><Relationship Id="rId5" Type="http://schemas.openxmlformats.org/officeDocument/2006/relationships/chart" Target="../charts/chart52.xml"/><Relationship Id="rId10" Type="http://schemas.openxmlformats.org/officeDocument/2006/relationships/chart" Target="../charts/chart57.xml"/><Relationship Id="rId4" Type="http://schemas.openxmlformats.org/officeDocument/2006/relationships/chart" Target="../charts/chart51.xml"/><Relationship Id="rId9" Type="http://schemas.openxmlformats.org/officeDocument/2006/relationships/chart" Target="../charts/chart56.xml"/></Relationships>
</file>

<file path=xl/drawings/drawing1.xml><?xml version="1.0" encoding="utf-8"?>
<xdr:wsDr xmlns:xdr="http://schemas.openxmlformats.org/drawingml/2006/spreadsheetDrawing" xmlns:a="http://schemas.openxmlformats.org/drawingml/2006/main">
  <xdr:twoCellAnchor>
    <xdr:from>
      <xdr:col>14</xdr:col>
      <xdr:colOff>253999</xdr:colOff>
      <xdr:row>3</xdr:row>
      <xdr:rowOff>154842</xdr:rowOff>
    </xdr:from>
    <xdr:to>
      <xdr:col>21</xdr:col>
      <xdr:colOff>551960</xdr:colOff>
      <xdr:row>18</xdr:row>
      <xdr:rowOff>150446</xdr:rowOff>
    </xdr:to>
    <xdr:graphicFrame macro="">
      <xdr:nvGraphicFramePr>
        <xdr:cNvPr id="2" name="Chart 1">
          <a:extLst>
            <a:ext uri="{FF2B5EF4-FFF2-40B4-BE49-F238E27FC236}">
              <a16:creationId xmlns:a16="http://schemas.microsoft.com/office/drawing/2014/main" id="{08805CE3-3E45-E3F3-DFA8-76E9D9D8A3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473808</xdr:colOff>
      <xdr:row>8</xdr:row>
      <xdr:rowOff>179265</xdr:rowOff>
    </xdr:from>
    <xdr:to>
      <xdr:col>29</xdr:col>
      <xdr:colOff>161193</xdr:colOff>
      <xdr:row>23</xdr:row>
      <xdr:rowOff>174869</xdr:rowOff>
    </xdr:to>
    <xdr:graphicFrame macro="">
      <xdr:nvGraphicFramePr>
        <xdr:cNvPr id="3" name="Chart 2">
          <a:extLst>
            <a:ext uri="{FF2B5EF4-FFF2-40B4-BE49-F238E27FC236}">
              <a16:creationId xmlns:a16="http://schemas.microsoft.com/office/drawing/2014/main" id="{754A7CEE-0E0A-A3A2-87C8-06BA813A55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302846</xdr:colOff>
      <xdr:row>19</xdr:row>
      <xdr:rowOff>69361</xdr:rowOff>
    </xdr:from>
    <xdr:to>
      <xdr:col>21</xdr:col>
      <xdr:colOff>600807</xdr:colOff>
      <xdr:row>34</xdr:row>
      <xdr:rowOff>64964</xdr:rowOff>
    </xdr:to>
    <xdr:graphicFrame macro="">
      <xdr:nvGraphicFramePr>
        <xdr:cNvPr id="4" name="Chart 3">
          <a:extLst>
            <a:ext uri="{FF2B5EF4-FFF2-40B4-BE49-F238E27FC236}">
              <a16:creationId xmlns:a16="http://schemas.microsoft.com/office/drawing/2014/main" id="{330BF413-B64A-2660-BBC2-1BE56B05B9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412749</xdr:colOff>
      <xdr:row>28</xdr:row>
      <xdr:rowOff>167054</xdr:rowOff>
    </xdr:from>
    <xdr:to>
      <xdr:col>29</xdr:col>
      <xdr:colOff>100134</xdr:colOff>
      <xdr:row>43</xdr:row>
      <xdr:rowOff>162658</xdr:rowOff>
    </xdr:to>
    <xdr:graphicFrame macro="">
      <xdr:nvGraphicFramePr>
        <xdr:cNvPr id="5" name="Chart 4">
          <a:extLst>
            <a:ext uri="{FF2B5EF4-FFF2-40B4-BE49-F238E27FC236}">
              <a16:creationId xmlns:a16="http://schemas.microsoft.com/office/drawing/2014/main" id="{DAAEA408-047C-7DA5-6C8D-1BC99C72D3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247650</xdr:colOff>
      <xdr:row>54</xdr:row>
      <xdr:rowOff>15875</xdr:rowOff>
    </xdr:from>
    <xdr:to>
      <xdr:col>25</xdr:col>
      <xdr:colOff>387350</xdr:colOff>
      <xdr:row>68</xdr:row>
      <xdr:rowOff>174625</xdr:rowOff>
    </xdr:to>
    <xdr:graphicFrame macro="">
      <xdr:nvGraphicFramePr>
        <xdr:cNvPr id="42" name="Chart 26">
          <a:extLst>
            <a:ext uri="{FF2B5EF4-FFF2-40B4-BE49-F238E27FC236}">
              <a16:creationId xmlns:a16="http://schemas.microsoft.com/office/drawing/2014/main" id="{E4106D0E-7C4E-F679-8877-55868096EE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374650</xdr:colOff>
      <xdr:row>54</xdr:row>
      <xdr:rowOff>33337</xdr:rowOff>
    </xdr:from>
    <xdr:to>
      <xdr:col>17</xdr:col>
      <xdr:colOff>400050</xdr:colOff>
      <xdr:row>68</xdr:row>
      <xdr:rowOff>77787</xdr:rowOff>
    </xdr:to>
    <xdr:graphicFrame macro="">
      <xdr:nvGraphicFramePr>
        <xdr:cNvPr id="40" name="Chart 23">
          <a:extLst>
            <a:ext uri="{FF2B5EF4-FFF2-40B4-BE49-F238E27FC236}">
              <a16:creationId xmlns:a16="http://schemas.microsoft.com/office/drawing/2014/main" id="{C1915384-D7FE-CFC7-DA72-12E3B94E44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152400</xdr:colOff>
      <xdr:row>38</xdr:row>
      <xdr:rowOff>157162</xdr:rowOff>
    </xdr:from>
    <xdr:to>
      <xdr:col>25</xdr:col>
      <xdr:colOff>228600</xdr:colOff>
      <xdr:row>53</xdr:row>
      <xdr:rowOff>33337</xdr:rowOff>
    </xdr:to>
    <xdr:graphicFrame macro="">
      <xdr:nvGraphicFramePr>
        <xdr:cNvPr id="44" name="Chart 34">
          <a:extLst>
            <a:ext uri="{FF2B5EF4-FFF2-40B4-BE49-F238E27FC236}">
              <a16:creationId xmlns:a16="http://schemas.microsoft.com/office/drawing/2014/main" id="{8B03A051-F59A-4163-5D64-462C3D8FB5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311150</xdr:colOff>
      <xdr:row>38</xdr:row>
      <xdr:rowOff>176212</xdr:rowOff>
    </xdr:from>
    <xdr:to>
      <xdr:col>17</xdr:col>
      <xdr:colOff>374650</xdr:colOff>
      <xdr:row>53</xdr:row>
      <xdr:rowOff>33337</xdr:rowOff>
    </xdr:to>
    <xdr:graphicFrame macro="">
      <xdr:nvGraphicFramePr>
        <xdr:cNvPr id="36" name="Chart 35">
          <a:extLst>
            <a:ext uri="{FF2B5EF4-FFF2-40B4-BE49-F238E27FC236}">
              <a16:creationId xmlns:a16="http://schemas.microsoft.com/office/drawing/2014/main" id="{36352E47-E997-5D1D-BBE9-ACBCB9F7D4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127000</xdr:colOff>
      <xdr:row>0</xdr:row>
      <xdr:rowOff>152400</xdr:rowOff>
    </xdr:from>
    <xdr:to>
      <xdr:col>29</xdr:col>
      <xdr:colOff>361950</xdr:colOff>
      <xdr:row>15</xdr:row>
      <xdr:rowOff>101600</xdr:rowOff>
    </xdr:to>
    <xdr:graphicFrame macro="">
      <xdr:nvGraphicFramePr>
        <xdr:cNvPr id="50" name="Chart 1">
          <a:extLst>
            <a:ext uri="{FF2B5EF4-FFF2-40B4-BE49-F238E27FC236}">
              <a16:creationId xmlns:a16="http://schemas.microsoft.com/office/drawing/2014/main" id="{80929275-2A0C-3861-1AD2-29C0F2247B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29</xdr:col>
      <xdr:colOff>517525</xdr:colOff>
      <xdr:row>0</xdr:row>
      <xdr:rowOff>142875</xdr:rowOff>
    </xdr:from>
    <xdr:to>
      <xdr:col>37</xdr:col>
      <xdr:colOff>142875</xdr:colOff>
      <xdr:row>15</xdr:row>
      <xdr:rowOff>98425</xdr:rowOff>
    </xdr:to>
    <xdr:graphicFrame macro="">
      <xdr:nvGraphicFramePr>
        <xdr:cNvPr id="52" name="Chart 2">
          <a:extLst>
            <a:ext uri="{FF2B5EF4-FFF2-40B4-BE49-F238E27FC236}">
              <a16:creationId xmlns:a16="http://schemas.microsoft.com/office/drawing/2014/main" id="{FAAC5E13-6FD5-08AD-1CCC-5A9EF2489A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22</xdr:col>
      <xdr:colOff>114300</xdr:colOff>
      <xdr:row>17</xdr:row>
      <xdr:rowOff>50800</xdr:rowOff>
    </xdr:from>
    <xdr:to>
      <xdr:col>29</xdr:col>
      <xdr:colOff>349250</xdr:colOff>
      <xdr:row>32</xdr:row>
      <xdr:rowOff>38100</xdr:rowOff>
    </xdr:to>
    <xdr:graphicFrame macro="">
      <xdr:nvGraphicFramePr>
        <xdr:cNvPr id="2" name="Chart 3">
          <a:extLst>
            <a:ext uri="{FF2B5EF4-FFF2-40B4-BE49-F238E27FC236}">
              <a16:creationId xmlns:a16="http://schemas.microsoft.com/office/drawing/2014/main" id="{36F30150-5470-F82A-B4E5-8CBDA60238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29</xdr:col>
      <xdr:colOff>552449</xdr:colOff>
      <xdr:row>17</xdr:row>
      <xdr:rowOff>25400</xdr:rowOff>
    </xdr:from>
    <xdr:to>
      <xdr:col>37</xdr:col>
      <xdr:colOff>193674</xdr:colOff>
      <xdr:row>32</xdr:row>
      <xdr:rowOff>12700</xdr:rowOff>
    </xdr:to>
    <xdr:graphicFrame macro="">
      <xdr:nvGraphicFramePr>
        <xdr:cNvPr id="48" name="Chart 4">
          <a:extLst>
            <a:ext uri="{FF2B5EF4-FFF2-40B4-BE49-F238E27FC236}">
              <a16:creationId xmlns:a16="http://schemas.microsoft.com/office/drawing/2014/main" id="{8B85DCF3-D18A-AE50-89D0-C6BF9435AF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71438</xdr:colOff>
      <xdr:row>20</xdr:row>
      <xdr:rowOff>142874</xdr:rowOff>
    </xdr:from>
    <xdr:to>
      <xdr:col>5</xdr:col>
      <xdr:colOff>35718</xdr:colOff>
      <xdr:row>40</xdr:row>
      <xdr:rowOff>178594</xdr:rowOff>
    </xdr:to>
    <xdr:graphicFrame macro="">
      <xdr:nvGraphicFramePr>
        <xdr:cNvPr id="5" name="Chart 1">
          <a:extLst>
            <a:ext uri="{FF2B5EF4-FFF2-40B4-BE49-F238E27FC236}">
              <a16:creationId xmlns:a16="http://schemas.microsoft.com/office/drawing/2014/main" id="{C0F53F5D-ED68-CB3B-06F1-2D2D2755C8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404812</xdr:colOff>
      <xdr:row>20</xdr:row>
      <xdr:rowOff>128588</xdr:rowOff>
    </xdr:from>
    <xdr:to>
      <xdr:col>10</xdr:col>
      <xdr:colOff>404811</xdr:colOff>
      <xdr:row>40</xdr:row>
      <xdr:rowOff>154781</xdr:rowOff>
    </xdr:to>
    <xdr:graphicFrame macro="">
      <xdr:nvGraphicFramePr>
        <xdr:cNvPr id="13" name="Chart 3">
          <a:extLst>
            <a:ext uri="{FF2B5EF4-FFF2-40B4-BE49-F238E27FC236}">
              <a16:creationId xmlns:a16="http://schemas.microsoft.com/office/drawing/2014/main" id="{CF905F4B-4F9C-0FBC-50D1-CF75825F6C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122237</xdr:colOff>
      <xdr:row>1</xdr:row>
      <xdr:rowOff>183355</xdr:rowOff>
    </xdr:from>
    <xdr:to>
      <xdr:col>19</xdr:col>
      <xdr:colOff>178594</xdr:colOff>
      <xdr:row>16</xdr:row>
      <xdr:rowOff>166687</xdr:rowOff>
    </xdr:to>
    <xdr:graphicFrame macro="">
      <xdr:nvGraphicFramePr>
        <xdr:cNvPr id="5011" name="Chart 3">
          <a:extLst>
            <a:ext uri="{FF2B5EF4-FFF2-40B4-BE49-F238E27FC236}">
              <a16:creationId xmlns:a16="http://schemas.microsoft.com/office/drawing/2014/main" id="{9BFD2B7A-EAC6-2F4E-8362-FB69CFD7E55B}"/>
            </a:ext>
            <a:ext uri="{147F2762-F138-4A5C-976F-8EAC2B608ADB}">
              <a16:predDERef xmlns:a16="http://schemas.microsoft.com/office/drawing/2014/main" pred="{E562888F-EDC0-A09E-88B8-E80595D689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116683</xdr:colOff>
      <xdr:row>18</xdr:row>
      <xdr:rowOff>189706</xdr:rowOff>
    </xdr:from>
    <xdr:to>
      <xdr:col>19</xdr:col>
      <xdr:colOff>202406</xdr:colOff>
      <xdr:row>34</xdr:row>
      <xdr:rowOff>178593</xdr:rowOff>
    </xdr:to>
    <xdr:graphicFrame macro="">
      <xdr:nvGraphicFramePr>
        <xdr:cNvPr id="21" name="Chart 4">
          <a:extLst>
            <a:ext uri="{FF2B5EF4-FFF2-40B4-BE49-F238E27FC236}">
              <a16:creationId xmlns:a16="http://schemas.microsoft.com/office/drawing/2014/main" id="{A58B7E73-69C8-86E9-9A7E-4644B956185C}"/>
            </a:ext>
            <a:ext uri="{147F2762-F138-4A5C-976F-8EAC2B608ADB}">
              <a16:predDERef xmlns:a16="http://schemas.microsoft.com/office/drawing/2014/main" pred="{9BFD2B7A-EAC6-2F4E-8362-FB69CFD7E5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107157</xdr:colOff>
      <xdr:row>37</xdr:row>
      <xdr:rowOff>793</xdr:rowOff>
    </xdr:from>
    <xdr:to>
      <xdr:col>19</xdr:col>
      <xdr:colOff>214312</xdr:colOff>
      <xdr:row>52</xdr:row>
      <xdr:rowOff>23813</xdr:rowOff>
    </xdr:to>
    <xdr:graphicFrame macro="">
      <xdr:nvGraphicFramePr>
        <xdr:cNvPr id="17" name="Chart 8">
          <a:extLst>
            <a:ext uri="{FF2B5EF4-FFF2-40B4-BE49-F238E27FC236}">
              <a16:creationId xmlns:a16="http://schemas.microsoft.com/office/drawing/2014/main" id="{E9EE5C1F-58B5-1150-8028-F797E5AB2F85}"/>
            </a:ext>
            <a:ext uri="{147F2762-F138-4A5C-976F-8EAC2B608ADB}">
              <a16:predDERef xmlns:a16="http://schemas.microsoft.com/office/drawing/2014/main" pred="{26FA50AC-F2CA-FD18-9FEA-AAB71553DE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101600</xdr:colOff>
      <xdr:row>54</xdr:row>
      <xdr:rowOff>29369</xdr:rowOff>
    </xdr:from>
    <xdr:to>
      <xdr:col>19</xdr:col>
      <xdr:colOff>190500</xdr:colOff>
      <xdr:row>70</xdr:row>
      <xdr:rowOff>35719</xdr:rowOff>
    </xdr:to>
    <xdr:graphicFrame macro="">
      <xdr:nvGraphicFramePr>
        <xdr:cNvPr id="18" name="Chart 10">
          <a:extLst>
            <a:ext uri="{FF2B5EF4-FFF2-40B4-BE49-F238E27FC236}">
              <a16:creationId xmlns:a16="http://schemas.microsoft.com/office/drawing/2014/main" id="{51C19044-D074-BB6B-CB94-A21423DF6827}"/>
            </a:ext>
            <a:ext uri="{147F2762-F138-4A5C-976F-8EAC2B608ADB}">
              <a16:predDERef xmlns:a16="http://schemas.microsoft.com/office/drawing/2014/main" pred="{DCFFFE60-626F-2BB8-5972-7BDB309560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53577</xdr:colOff>
      <xdr:row>10</xdr:row>
      <xdr:rowOff>21432</xdr:rowOff>
    </xdr:from>
    <xdr:to>
      <xdr:col>34</xdr:col>
      <xdr:colOff>89296</xdr:colOff>
      <xdr:row>22</xdr:row>
      <xdr:rowOff>97632</xdr:rowOff>
    </xdr:to>
    <xdr:graphicFrame macro="">
      <xdr:nvGraphicFramePr>
        <xdr:cNvPr id="2" name="Chart 1">
          <a:extLst>
            <a:ext uri="{FF2B5EF4-FFF2-40B4-BE49-F238E27FC236}">
              <a16:creationId xmlns:a16="http://schemas.microsoft.com/office/drawing/2014/main" id="{3DCF667C-8BD6-BCEB-A7AE-38A911F075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136921</xdr:colOff>
      <xdr:row>10</xdr:row>
      <xdr:rowOff>21432</xdr:rowOff>
    </xdr:from>
    <xdr:to>
      <xdr:col>39</xdr:col>
      <xdr:colOff>267890</xdr:colOff>
      <xdr:row>22</xdr:row>
      <xdr:rowOff>97632</xdr:rowOff>
    </xdr:to>
    <xdr:graphicFrame macro="">
      <xdr:nvGraphicFramePr>
        <xdr:cNvPr id="3" name="Chart 2">
          <a:extLst>
            <a:ext uri="{FF2B5EF4-FFF2-40B4-BE49-F238E27FC236}">
              <a16:creationId xmlns:a16="http://schemas.microsoft.com/office/drawing/2014/main" id="{9EC3C920-946B-7F74-846D-494985095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29</xdr:col>
      <xdr:colOff>53577</xdr:colOff>
      <xdr:row>22</xdr:row>
      <xdr:rowOff>140495</xdr:rowOff>
    </xdr:from>
    <xdr:to>
      <xdr:col>34</xdr:col>
      <xdr:colOff>89296</xdr:colOff>
      <xdr:row>35</xdr:row>
      <xdr:rowOff>26195</xdr:rowOff>
    </xdr:to>
    <xdr:graphicFrame macro="">
      <xdr:nvGraphicFramePr>
        <xdr:cNvPr id="4" name="Chart 3">
          <a:extLst>
            <a:ext uri="{FF2B5EF4-FFF2-40B4-BE49-F238E27FC236}">
              <a16:creationId xmlns:a16="http://schemas.microsoft.com/office/drawing/2014/main" id="{7EA0CFFE-933B-9EC8-CC6B-2C8AE69824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34</xdr:col>
      <xdr:colOff>136921</xdr:colOff>
      <xdr:row>22</xdr:row>
      <xdr:rowOff>140495</xdr:rowOff>
    </xdr:from>
    <xdr:to>
      <xdr:col>39</xdr:col>
      <xdr:colOff>267890</xdr:colOff>
      <xdr:row>35</xdr:row>
      <xdr:rowOff>26195</xdr:rowOff>
    </xdr:to>
    <xdr:graphicFrame macro="">
      <xdr:nvGraphicFramePr>
        <xdr:cNvPr id="5" name="Chart 4">
          <a:extLst>
            <a:ext uri="{FF2B5EF4-FFF2-40B4-BE49-F238E27FC236}">
              <a16:creationId xmlns:a16="http://schemas.microsoft.com/office/drawing/2014/main" id="{2E22402E-9D80-0F5C-D3EF-2F4C0B3C63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244076</xdr:colOff>
      <xdr:row>1</xdr:row>
      <xdr:rowOff>188119</xdr:rowOff>
    </xdr:from>
    <xdr:to>
      <xdr:col>27</xdr:col>
      <xdr:colOff>845343</xdr:colOff>
      <xdr:row>16</xdr:row>
      <xdr:rowOff>154780</xdr:rowOff>
    </xdr:to>
    <xdr:graphicFrame macro="">
      <xdr:nvGraphicFramePr>
        <xdr:cNvPr id="9" name="Chart 8">
          <a:extLst>
            <a:ext uri="{FF2B5EF4-FFF2-40B4-BE49-F238E27FC236}">
              <a16:creationId xmlns:a16="http://schemas.microsoft.com/office/drawing/2014/main" id="{CFEB9804-BAFF-11BB-5C9C-AF0FF5D8B1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255983</xdr:colOff>
      <xdr:row>19</xdr:row>
      <xdr:rowOff>9525</xdr:rowOff>
    </xdr:from>
    <xdr:to>
      <xdr:col>27</xdr:col>
      <xdr:colOff>892968</xdr:colOff>
      <xdr:row>34</xdr:row>
      <xdr:rowOff>154780</xdr:rowOff>
    </xdr:to>
    <xdr:graphicFrame macro="">
      <xdr:nvGraphicFramePr>
        <xdr:cNvPr id="10" name="Chart 9">
          <a:extLst>
            <a:ext uri="{FF2B5EF4-FFF2-40B4-BE49-F238E27FC236}">
              <a16:creationId xmlns:a16="http://schemas.microsoft.com/office/drawing/2014/main" id="{8B35CB7C-F493-59E8-E841-4E85EC2CED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255983</xdr:colOff>
      <xdr:row>36</xdr:row>
      <xdr:rowOff>188118</xdr:rowOff>
    </xdr:from>
    <xdr:to>
      <xdr:col>27</xdr:col>
      <xdr:colOff>904874</xdr:colOff>
      <xdr:row>52</xdr:row>
      <xdr:rowOff>23813</xdr:rowOff>
    </xdr:to>
    <xdr:graphicFrame macro="">
      <xdr:nvGraphicFramePr>
        <xdr:cNvPr id="16" name="Chart 10">
          <a:extLst>
            <a:ext uri="{FF2B5EF4-FFF2-40B4-BE49-F238E27FC236}">
              <a16:creationId xmlns:a16="http://schemas.microsoft.com/office/drawing/2014/main" id="{4C3877DD-E108-E8DD-331B-F44DEF3CD0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232171</xdr:colOff>
      <xdr:row>54</xdr:row>
      <xdr:rowOff>21431</xdr:rowOff>
    </xdr:from>
    <xdr:to>
      <xdr:col>27</xdr:col>
      <xdr:colOff>904874</xdr:colOff>
      <xdr:row>70</xdr:row>
      <xdr:rowOff>35718</xdr:rowOff>
    </xdr:to>
    <xdr:graphicFrame macro="">
      <xdr:nvGraphicFramePr>
        <xdr:cNvPr id="13" name="Chart 12">
          <a:extLst>
            <a:ext uri="{FF2B5EF4-FFF2-40B4-BE49-F238E27FC236}">
              <a16:creationId xmlns:a16="http://schemas.microsoft.com/office/drawing/2014/main" id="{684CB49B-26CB-6166-8F45-DEB82F6B7D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13</xdr:col>
      <xdr:colOff>59531</xdr:colOff>
      <xdr:row>73</xdr:row>
      <xdr:rowOff>33337</xdr:rowOff>
    </xdr:from>
    <xdr:to>
      <xdr:col>22</xdr:col>
      <xdr:colOff>535781</xdr:colOff>
      <xdr:row>90</xdr:row>
      <xdr:rowOff>11904</xdr:rowOff>
    </xdr:to>
    <xdr:grpSp>
      <xdr:nvGrpSpPr>
        <xdr:cNvPr id="14" name="Group 13">
          <a:extLst>
            <a:ext uri="{FF2B5EF4-FFF2-40B4-BE49-F238E27FC236}">
              <a16:creationId xmlns:a16="http://schemas.microsoft.com/office/drawing/2014/main" id="{ACF07C89-A9F9-A871-3494-26227B2FD03B}"/>
            </a:ext>
          </a:extLst>
        </xdr:cNvPr>
        <xdr:cNvGrpSpPr/>
      </xdr:nvGrpSpPr>
      <xdr:grpSpPr>
        <a:xfrm>
          <a:off x="10906125" y="13999368"/>
          <a:ext cx="6715125" cy="3217067"/>
          <a:chOff x="10406062" y="13999368"/>
          <a:chExt cx="6715125" cy="3217067"/>
        </a:xfrm>
      </xdr:grpSpPr>
      <xdr:graphicFrame macro="">
        <xdr:nvGraphicFramePr>
          <xdr:cNvPr id="3271" name="Chart 25">
            <a:extLst>
              <a:ext uri="{FF2B5EF4-FFF2-40B4-BE49-F238E27FC236}">
                <a16:creationId xmlns:a16="http://schemas.microsoft.com/office/drawing/2014/main" id="{79202A09-2AB8-7500-B6E3-424C992A5055}"/>
              </a:ext>
            </a:extLst>
          </xdr:cNvPr>
          <xdr:cNvGraphicFramePr/>
        </xdr:nvGraphicFramePr>
        <xdr:xfrm>
          <a:off x="10412012" y="14716122"/>
          <a:ext cx="6709175" cy="2500313"/>
        </xdr:xfrm>
        <a:graphic>
          <a:graphicData uri="http://schemas.openxmlformats.org/drawingml/2006/chart">
            <c:chart xmlns:c="http://schemas.openxmlformats.org/drawingml/2006/chart" xmlns:r="http://schemas.openxmlformats.org/officeDocument/2006/relationships" r:id="rId13"/>
          </a:graphicData>
        </a:graphic>
      </xdr:graphicFrame>
      <xdr:sp macro="" textlink="">
        <xdr:nvSpPr>
          <xdr:cNvPr id="3213" name="Rectangle 26">
            <a:extLst>
              <a:ext uri="{FF2B5EF4-FFF2-40B4-BE49-F238E27FC236}">
                <a16:creationId xmlns:a16="http://schemas.microsoft.com/office/drawing/2014/main" id="{F5C7B3E8-23F3-DF44-33CC-0C7E275B51B9}"/>
              </a:ext>
            </a:extLst>
          </xdr:cNvPr>
          <xdr:cNvSpPr/>
        </xdr:nvSpPr>
        <xdr:spPr>
          <a:xfrm>
            <a:off x="10406062" y="14001749"/>
            <a:ext cx="3274219" cy="714374"/>
          </a:xfrm>
          <a:prstGeom prst="rect">
            <a:avLst/>
          </a:prstGeom>
          <a:solidFill>
            <a:schemeClr val="accent1">
              <a:lumMod val="40000"/>
              <a:lumOff val="6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50">
                <a:solidFill>
                  <a:schemeClr val="tx1"/>
                </a:solidFill>
              </a:rPr>
              <a:t>Existing</a:t>
            </a:r>
            <a:r>
              <a:rPr lang="en-GB" sz="950" baseline="0">
                <a:solidFill>
                  <a:schemeClr val="tx1"/>
                </a:solidFill>
              </a:rPr>
              <a:t>/Planned LNG terminals (blue bars):</a:t>
            </a:r>
            <a:br>
              <a:rPr lang="en-GB" sz="950" baseline="0">
                <a:solidFill>
                  <a:schemeClr val="tx1"/>
                </a:solidFill>
              </a:rPr>
            </a:br>
            <a:r>
              <a:rPr lang="en-GB" sz="950" b="1" baseline="0">
                <a:solidFill>
                  <a:schemeClr val="tx1"/>
                </a:solidFill>
              </a:rPr>
              <a:t>Lithuania (Klaipeda terminal): </a:t>
            </a:r>
            <a:r>
              <a:rPr lang="en-GB" sz="950" baseline="0">
                <a:solidFill>
                  <a:schemeClr val="tx1"/>
                </a:solidFill>
              </a:rPr>
              <a:t>39 TWh_till 2044</a:t>
            </a:r>
            <a:br>
              <a:rPr lang="en-GB" sz="950" baseline="0">
                <a:solidFill>
                  <a:schemeClr val="tx1"/>
                </a:solidFill>
              </a:rPr>
            </a:br>
            <a:r>
              <a:rPr lang="en-GB" sz="950" b="1" baseline="0">
                <a:solidFill>
                  <a:schemeClr val="tx1"/>
                </a:solidFill>
              </a:rPr>
              <a:t>Finland (Inkoo Exemplar FSRU): </a:t>
            </a:r>
            <a:r>
              <a:rPr lang="en-GB" sz="950" baseline="0">
                <a:solidFill>
                  <a:schemeClr val="tx1"/>
                </a:solidFill>
              </a:rPr>
              <a:t>54 TWh_lease valid till 2033</a:t>
            </a:r>
            <a:br>
              <a:rPr lang="en-GB" sz="950" baseline="0">
                <a:solidFill>
                  <a:schemeClr val="tx1"/>
                </a:solidFill>
              </a:rPr>
            </a:br>
            <a:r>
              <a:rPr lang="en-GB" sz="950" b="1" baseline="0">
                <a:solidFill>
                  <a:schemeClr val="tx1"/>
                </a:solidFill>
              </a:rPr>
              <a:t>Latvia (Skulte): </a:t>
            </a:r>
            <a:r>
              <a:rPr lang="en-GB" sz="950" baseline="0">
                <a:solidFill>
                  <a:schemeClr val="tx1"/>
                </a:solidFill>
              </a:rPr>
              <a:t>65 TWh_planned ficility can serve beyond 2050</a:t>
            </a:r>
            <a:endParaRPr lang="en-GB" sz="950">
              <a:solidFill>
                <a:schemeClr val="tx1"/>
              </a:solidFill>
            </a:endParaRPr>
          </a:p>
        </xdr:txBody>
      </xdr:sp>
      <xdr:sp macro="" textlink="">
        <xdr:nvSpPr>
          <xdr:cNvPr id="3212" name="Rectangle 27">
            <a:extLst>
              <a:ext uri="{FF2B5EF4-FFF2-40B4-BE49-F238E27FC236}">
                <a16:creationId xmlns:a16="http://schemas.microsoft.com/office/drawing/2014/main" id="{B1246E4B-A915-48BD-B952-7F029A5EF226}"/>
              </a:ext>
            </a:extLst>
          </xdr:cNvPr>
          <xdr:cNvSpPr/>
        </xdr:nvSpPr>
        <xdr:spPr>
          <a:xfrm>
            <a:off x="13677904" y="13999368"/>
            <a:ext cx="3443283" cy="714374"/>
          </a:xfrm>
          <a:prstGeom prst="rect">
            <a:avLst/>
          </a:prstGeom>
          <a:solidFill>
            <a:schemeClr val="accent2">
              <a:lumMod val="60000"/>
              <a:lumOff val="4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50" baseline="0">
                <a:solidFill>
                  <a:schemeClr val="tx1"/>
                </a:solidFill>
              </a:rPr>
              <a:t>Optimed/balancing LNG capacities (red bars):</a:t>
            </a:r>
            <a:br>
              <a:rPr lang="en-GB" sz="950" baseline="0">
                <a:solidFill>
                  <a:schemeClr val="tx1"/>
                </a:solidFill>
              </a:rPr>
            </a:br>
            <a:r>
              <a:rPr lang="en-GB" sz="950" b="1" baseline="0">
                <a:solidFill>
                  <a:schemeClr val="tx1"/>
                </a:solidFill>
              </a:rPr>
              <a:t>Lithuania: </a:t>
            </a:r>
            <a:r>
              <a:rPr lang="en-GB" sz="950" b="0" baseline="0">
                <a:solidFill>
                  <a:schemeClr val="tx1"/>
                </a:solidFill>
              </a:rPr>
              <a:t>21</a:t>
            </a:r>
            <a:r>
              <a:rPr lang="en-GB" sz="950" baseline="0">
                <a:solidFill>
                  <a:schemeClr val="tx1"/>
                </a:solidFill>
              </a:rPr>
              <a:t> TWh_after Klaipeda terminal's retirement in 2044</a:t>
            </a:r>
            <a:br>
              <a:rPr lang="en-GB" sz="950" baseline="0">
                <a:solidFill>
                  <a:schemeClr val="tx1"/>
                </a:solidFill>
              </a:rPr>
            </a:br>
            <a:r>
              <a:rPr lang="en-GB" sz="950" b="1" baseline="0">
                <a:solidFill>
                  <a:schemeClr val="tx1"/>
                </a:solidFill>
              </a:rPr>
              <a:t>Finland: </a:t>
            </a:r>
            <a:r>
              <a:rPr lang="en-GB" sz="950" b="0" baseline="0">
                <a:solidFill>
                  <a:schemeClr val="tx1"/>
                </a:solidFill>
              </a:rPr>
              <a:t>20</a:t>
            </a:r>
            <a:r>
              <a:rPr lang="en-GB" sz="950" baseline="0">
                <a:solidFill>
                  <a:schemeClr val="tx1"/>
                </a:solidFill>
              </a:rPr>
              <a:t> TWh_after 2033 as the Examplar FSRU lease expires</a:t>
            </a:r>
            <a:br>
              <a:rPr lang="en-GB" sz="950" baseline="0">
                <a:solidFill>
                  <a:schemeClr val="tx1"/>
                </a:solidFill>
              </a:rPr>
            </a:br>
            <a:r>
              <a:rPr lang="en-GB" sz="950" b="1" baseline="0">
                <a:solidFill>
                  <a:schemeClr val="tx1"/>
                </a:solidFill>
              </a:rPr>
              <a:t>Estonia: </a:t>
            </a:r>
            <a:r>
              <a:rPr lang="en-GB" sz="950" baseline="0">
                <a:solidFill>
                  <a:schemeClr val="tx1"/>
                </a:solidFill>
              </a:rPr>
              <a:t>6 TWh_early on capacity addition for optimized balancing</a:t>
            </a:r>
            <a:endParaRPr lang="en-GB" sz="950">
              <a:solidFill>
                <a:schemeClr val="tx1"/>
              </a:solidFill>
            </a:endParaRPr>
          </a:p>
        </xdr:txBody>
      </xdr:sp>
    </xdr:grpSp>
    <xdr:clientData/>
  </xdr:twoCellAnchor>
  <xdr:twoCellAnchor>
    <xdr:from>
      <xdr:col>13</xdr:col>
      <xdr:colOff>54773</xdr:colOff>
      <xdr:row>90</xdr:row>
      <xdr:rowOff>7143</xdr:rowOff>
    </xdr:from>
    <xdr:to>
      <xdr:col>22</xdr:col>
      <xdr:colOff>535781</xdr:colOff>
      <xdr:row>97</xdr:row>
      <xdr:rowOff>95249</xdr:rowOff>
    </xdr:to>
    <xdr:sp macro="" textlink="">
      <xdr:nvSpPr>
        <xdr:cNvPr id="3210" name="Rectangle 28">
          <a:extLst>
            <a:ext uri="{FF2B5EF4-FFF2-40B4-BE49-F238E27FC236}">
              <a16:creationId xmlns:a16="http://schemas.microsoft.com/office/drawing/2014/main" id="{FDF01F87-79CD-47A0-9A2A-A2AADF625A3F}"/>
            </a:ext>
          </a:extLst>
        </xdr:cNvPr>
        <xdr:cNvSpPr/>
      </xdr:nvSpPr>
      <xdr:spPr>
        <a:xfrm>
          <a:off x="10401304" y="17211674"/>
          <a:ext cx="6719883" cy="1421606"/>
        </a:xfrm>
        <a:prstGeom prst="rect">
          <a:avLst/>
        </a:prstGeom>
        <a:solidFill>
          <a:schemeClr val="accent3">
            <a:lumMod val="20000"/>
            <a:lumOff val="8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50" b="1" baseline="0">
              <a:solidFill>
                <a:schemeClr val="tx1"/>
              </a:solidFill>
            </a:rPr>
            <a:t>Analysis: </a:t>
          </a:r>
          <a:br>
            <a:rPr lang="en-GB" sz="950" baseline="0">
              <a:solidFill>
                <a:schemeClr val="tx1"/>
              </a:solidFill>
            </a:rPr>
          </a:br>
          <a:r>
            <a:rPr lang="en-GB" sz="950" baseline="0">
              <a:solidFill>
                <a:schemeClr val="tx1"/>
              </a:solidFill>
            </a:rPr>
            <a:t>Results reveal that untill 2030, the existing/planned LNG import facilities are enough to balance the regional NG supplies. Hence the relatively small calculated LNG import facility in Estonia (as a result of the optimized excercise) can be avoided. After 2033, the lease for the Inkoo Examplar FSRU can either be renewed or can be replaced with a relatively small capacity LNG import facility which can stay operational till 2050. After 2044, as a result of the planned retirement of Kalipeda LNG terminal, the model optimization calculates to replace Kaliepda LNG import facility with a smaller facility. (The model follows </a:t>
          </a:r>
          <a:r>
            <a:rPr lang="en-GB" sz="950" u="sng" baseline="0">
              <a:solidFill>
                <a:schemeClr val="tx1"/>
              </a:solidFill>
            </a:rPr>
            <a:t>the following </a:t>
          </a:r>
          <a:r>
            <a:rPr lang="en-GB" sz="950" baseline="0">
              <a:solidFill>
                <a:schemeClr val="tx1"/>
              </a:solidFill>
            </a:rPr>
            <a:t>LNG terminal behaviour for the NG supply balancing in the region.)</a:t>
          </a:r>
          <a:br>
            <a:rPr lang="en-GB" sz="950" baseline="0">
              <a:solidFill>
                <a:schemeClr val="tx1"/>
              </a:solidFill>
            </a:rPr>
          </a:br>
          <a:r>
            <a:rPr lang="en-GB" sz="950" baseline="0">
              <a:solidFill>
                <a:schemeClr val="tx1"/>
              </a:solidFill>
            </a:rPr>
            <a:t>As per our expert analysis and input from market experts, if Skulte LNG terminal is in place then the regional market will have a capacirty flexibility at sub-annual level to balance the region's (3B+F) NG demand.  </a:t>
          </a:r>
          <a:endParaRPr lang="en-GB" sz="950">
            <a:solidFill>
              <a:schemeClr val="tx1"/>
            </a:solidFill>
          </a:endParaRPr>
        </a:p>
      </xdr:txBody>
    </xdr:sp>
    <xdr:clientData/>
  </xdr:twoCellAnchor>
  <xdr:twoCellAnchor>
    <xdr:from>
      <xdr:col>23</xdr:col>
      <xdr:colOff>29765</xdr:colOff>
      <xdr:row>76</xdr:row>
      <xdr:rowOff>164306</xdr:rowOff>
    </xdr:from>
    <xdr:to>
      <xdr:col>32</xdr:col>
      <xdr:colOff>11906</xdr:colOff>
      <xdr:row>90</xdr:row>
      <xdr:rowOff>11905</xdr:rowOff>
    </xdr:to>
    <xdr:graphicFrame macro="">
      <xdr:nvGraphicFramePr>
        <xdr:cNvPr id="3283" name="Chart 29">
          <a:extLst>
            <a:ext uri="{FF2B5EF4-FFF2-40B4-BE49-F238E27FC236}">
              <a16:creationId xmlns:a16="http://schemas.microsoft.com/office/drawing/2014/main" id="{BEBA5C66-80EA-C45F-F3F0-C3D35DBDD1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23</xdr:col>
      <xdr:colOff>21431</xdr:colOff>
      <xdr:row>73</xdr:row>
      <xdr:rowOff>33337</xdr:rowOff>
    </xdr:from>
    <xdr:to>
      <xdr:col>27</xdr:col>
      <xdr:colOff>866775</xdr:colOff>
      <xdr:row>76</xdr:row>
      <xdr:rowOff>176211</xdr:rowOff>
    </xdr:to>
    <xdr:sp macro="" textlink="">
      <xdr:nvSpPr>
        <xdr:cNvPr id="3926" name="Rectangle 30">
          <a:extLst>
            <a:ext uri="{FF2B5EF4-FFF2-40B4-BE49-F238E27FC236}">
              <a16:creationId xmlns:a16="http://schemas.microsoft.com/office/drawing/2014/main" id="{1BBE229D-79D1-412A-BDE6-9D3594558339}"/>
            </a:ext>
          </a:extLst>
        </xdr:cNvPr>
        <xdr:cNvSpPr/>
      </xdr:nvSpPr>
      <xdr:spPr>
        <a:xfrm>
          <a:off x="17214056" y="13999368"/>
          <a:ext cx="3274219" cy="714374"/>
        </a:xfrm>
        <a:prstGeom prst="rect">
          <a:avLst/>
        </a:prstGeom>
        <a:solidFill>
          <a:schemeClr val="accent1">
            <a:lumMod val="40000"/>
            <a:lumOff val="6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50">
              <a:solidFill>
                <a:schemeClr val="tx1"/>
              </a:solidFill>
            </a:rPr>
            <a:t>Existing</a:t>
          </a:r>
          <a:r>
            <a:rPr lang="en-GB" sz="950" baseline="0">
              <a:solidFill>
                <a:schemeClr val="tx1"/>
              </a:solidFill>
            </a:rPr>
            <a:t>/Planned LNG terminals (blue bars):</a:t>
          </a:r>
          <a:br>
            <a:rPr lang="en-GB" sz="950" baseline="0">
              <a:solidFill>
                <a:schemeClr val="tx1"/>
              </a:solidFill>
            </a:rPr>
          </a:br>
          <a:r>
            <a:rPr lang="en-GB" sz="950" b="1" baseline="0">
              <a:solidFill>
                <a:schemeClr val="tx1"/>
              </a:solidFill>
            </a:rPr>
            <a:t>Lithuania (Klaipeda terminal): </a:t>
          </a:r>
          <a:r>
            <a:rPr lang="en-GB" sz="950" baseline="0">
              <a:solidFill>
                <a:schemeClr val="tx1"/>
              </a:solidFill>
            </a:rPr>
            <a:t>39 TWh_till 2044</a:t>
          </a:r>
          <a:br>
            <a:rPr lang="en-GB" sz="950" baseline="0">
              <a:solidFill>
                <a:schemeClr val="tx1"/>
              </a:solidFill>
            </a:rPr>
          </a:br>
          <a:r>
            <a:rPr lang="en-GB" sz="950" b="1" baseline="0">
              <a:solidFill>
                <a:schemeClr val="tx1"/>
              </a:solidFill>
            </a:rPr>
            <a:t>Finland (Inkoo Exemplar FSRU): </a:t>
          </a:r>
          <a:r>
            <a:rPr lang="en-GB" sz="950" baseline="0">
              <a:solidFill>
                <a:schemeClr val="tx1"/>
              </a:solidFill>
            </a:rPr>
            <a:t>54 TWh_lease valid till 2033</a:t>
          </a:r>
          <a:br>
            <a:rPr lang="en-GB" sz="950" baseline="0">
              <a:solidFill>
                <a:schemeClr val="tx1"/>
              </a:solidFill>
            </a:rPr>
          </a:br>
          <a:r>
            <a:rPr lang="en-GB" sz="950" b="1" baseline="0">
              <a:solidFill>
                <a:schemeClr val="tx1"/>
              </a:solidFill>
            </a:rPr>
            <a:t>Latvia (Skulte): </a:t>
          </a:r>
          <a:r>
            <a:rPr lang="en-GB" sz="950" baseline="0">
              <a:solidFill>
                <a:schemeClr val="tx1"/>
              </a:solidFill>
            </a:rPr>
            <a:t>65 TWh_planned ficility can serve beyond 2050</a:t>
          </a:r>
          <a:endParaRPr lang="en-GB" sz="950">
            <a:solidFill>
              <a:schemeClr val="tx1"/>
            </a:solidFill>
          </a:endParaRPr>
        </a:p>
      </xdr:txBody>
    </xdr:sp>
    <xdr:clientData/>
  </xdr:twoCellAnchor>
  <xdr:twoCellAnchor>
    <xdr:from>
      <xdr:col>27</xdr:col>
      <xdr:colOff>864398</xdr:colOff>
      <xdr:row>73</xdr:row>
      <xdr:rowOff>30956</xdr:rowOff>
    </xdr:from>
    <xdr:to>
      <xdr:col>32</xdr:col>
      <xdr:colOff>9525</xdr:colOff>
      <xdr:row>76</xdr:row>
      <xdr:rowOff>173830</xdr:rowOff>
    </xdr:to>
    <xdr:sp macro="" textlink="">
      <xdr:nvSpPr>
        <xdr:cNvPr id="3927" name="Rectangle 31">
          <a:extLst>
            <a:ext uri="{FF2B5EF4-FFF2-40B4-BE49-F238E27FC236}">
              <a16:creationId xmlns:a16="http://schemas.microsoft.com/office/drawing/2014/main" id="{5FD92458-B01C-4F3F-8B85-DF1B88B6A6AD}"/>
            </a:ext>
          </a:extLst>
        </xdr:cNvPr>
        <xdr:cNvSpPr/>
      </xdr:nvSpPr>
      <xdr:spPr>
        <a:xfrm>
          <a:off x="20485898" y="13996987"/>
          <a:ext cx="3443283" cy="714374"/>
        </a:xfrm>
        <a:prstGeom prst="rect">
          <a:avLst/>
        </a:prstGeom>
        <a:solidFill>
          <a:schemeClr val="accent2">
            <a:lumMod val="60000"/>
            <a:lumOff val="4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50" baseline="0">
              <a:solidFill>
                <a:schemeClr val="tx1"/>
              </a:solidFill>
            </a:rPr>
            <a:t>Optimed/balancing LNG capacities (red bars):</a:t>
          </a:r>
          <a:br>
            <a:rPr lang="en-GB" sz="950" baseline="0">
              <a:solidFill>
                <a:schemeClr val="tx1"/>
              </a:solidFill>
            </a:rPr>
          </a:br>
          <a:r>
            <a:rPr lang="en-GB" sz="950" b="1" baseline="0">
              <a:solidFill>
                <a:schemeClr val="tx1"/>
              </a:solidFill>
            </a:rPr>
            <a:t>Lithuania: </a:t>
          </a:r>
          <a:r>
            <a:rPr lang="en-GB" sz="950" b="0" baseline="0">
              <a:solidFill>
                <a:schemeClr val="tx1"/>
              </a:solidFill>
            </a:rPr>
            <a:t>4</a:t>
          </a:r>
          <a:r>
            <a:rPr lang="en-GB" sz="950" baseline="0">
              <a:solidFill>
                <a:schemeClr val="tx1"/>
              </a:solidFill>
            </a:rPr>
            <a:t> TWh_after Klaipeda terminal's retirement in 2044</a:t>
          </a:r>
          <a:br>
            <a:rPr lang="en-GB" sz="950" baseline="0">
              <a:solidFill>
                <a:schemeClr val="tx1"/>
              </a:solidFill>
            </a:rPr>
          </a:br>
          <a:r>
            <a:rPr lang="en-GB" sz="950" b="1" baseline="0">
              <a:solidFill>
                <a:schemeClr val="tx1"/>
              </a:solidFill>
            </a:rPr>
            <a:t>Finland: </a:t>
          </a:r>
          <a:r>
            <a:rPr lang="en-GB" sz="950" b="0" baseline="0">
              <a:solidFill>
                <a:schemeClr val="tx1"/>
              </a:solidFill>
            </a:rPr>
            <a:t>13</a:t>
          </a:r>
          <a:r>
            <a:rPr lang="en-GB" sz="950" baseline="0">
              <a:solidFill>
                <a:schemeClr val="tx1"/>
              </a:solidFill>
            </a:rPr>
            <a:t> TWh_after 2033 as the Examplar FSRU lease expires</a:t>
          </a:r>
          <a:br>
            <a:rPr lang="en-GB" sz="950" baseline="0">
              <a:solidFill>
                <a:schemeClr val="tx1"/>
              </a:solidFill>
            </a:rPr>
          </a:br>
          <a:r>
            <a:rPr lang="en-GB" sz="950" b="1" baseline="0">
              <a:solidFill>
                <a:schemeClr val="tx1"/>
              </a:solidFill>
            </a:rPr>
            <a:t>Estonia: </a:t>
          </a:r>
          <a:r>
            <a:rPr lang="en-GB" sz="950" b="0" baseline="0">
              <a:solidFill>
                <a:schemeClr val="tx1"/>
              </a:solidFill>
            </a:rPr>
            <a:t>5</a:t>
          </a:r>
          <a:r>
            <a:rPr lang="en-GB" sz="950" baseline="0">
              <a:solidFill>
                <a:schemeClr val="tx1"/>
              </a:solidFill>
            </a:rPr>
            <a:t> TWh_early on capacity addition for optimized balancing</a:t>
          </a:r>
          <a:endParaRPr lang="en-GB" sz="950">
            <a:solidFill>
              <a:schemeClr val="tx1"/>
            </a:solidFill>
          </a:endParaRPr>
        </a:p>
      </xdr:txBody>
    </xdr:sp>
    <xdr:clientData/>
  </xdr:twoCellAnchor>
  <xdr:twoCellAnchor>
    <xdr:from>
      <xdr:col>23</xdr:col>
      <xdr:colOff>28580</xdr:colOff>
      <xdr:row>90</xdr:row>
      <xdr:rowOff>4762</xdr:rowOff>
    </xdr:from>
    <xdr:to>
      <xdr:col>32</xdr:col>
      <xdr:colOff>11907</xdr:colOff>
      <xdr:row>100</xdr:row>
      <xdr:rowOff>0</xdr:rowOff>
    </xdr:to>
    <xdr:sp macro="" textlink="">
      <xdr:nvSpPr>
        <xdr:cNvPr id="4459" name="Rectangle 32">
          <a:extLst>
            <a:ext uri="{FF2B5EF4-FFF2-40B4-BE49-F238E27FC236}">
              <a16:creationId xmlns:a16="http://schemas.microsoft.com/office/drawing/2014/main" id="{7D219213-EC9C-443D-9C46-9D21B6244D95}"/>
            </a:ext>
          </a:extLst>
        </xdr:cNvPr>
        <xdr:cNvSpPr/>
      </xdr:nvSpPr>
      <xdr:spPr>
        <a:xfrm>
          <a:off x="17221205" y="17209293"/>
          <a:ext cx="6710358" cy="1900238"/>
        </a:xfrm>
        <a:prstGeom prst="rect">
          <a:avLst/>
        </a:prstGeom>
        <a:solidFill>
          <a:schemeClr val="accent3">
            <a:lumMod val="20000"/>
            <a:lumOff val="8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50" b="1" baseline="0">
              <a:solidFill>
                <a:schemeClr val="tx1"/>
              </a:solidFill>
            </a:rPr>
            <a:t>Analysis: </a:t>
          </a:r>
          <a:br>
            <a:rPr lang="en-GB" sz="950" baseline="0">
              <a:solidFill>
                <a:schemeClr val="tx1"/>
              </a:solidFill>
            </a:rPr>
          </a:br>
          <a:r>
            <a:rPr lang="en-GB" sz="950" baseline="0">
              <a:solidFill>
                <a:schemeClr val="tx1"/>
              </a:solidFill>
            </a:rPr>
            <a:t>Results reveal that untill 2030, the existing/planned LNG import facilities are enough to balance the regional NG supplies. Hence the relatively small calculated LNG import facility in Estonia (as a result of the optimized excercise) can be avoided. After 2033, the lease for the Inkoo Examplar FSRU can either be renewed or can be replaced with a relatively small capacity LNG import facility which can stay operational till 2050. After 2044, as a result of the planned retirement of Kalipeda LNG terminal, the model optimization calculates to replace Kaliepda LNG import facility with a smaller facility. (The model follows </a:t>
          </a:r>
          <a:r>
            <a:rPr lang="en-GB" sz="950" u="sng" baseline="0">
              <a:solidFill>
                <a:schemeClr val="tx1"/>
              </a:solidFill>
            </a:rPr>
            <a:t>the following </a:t>
          </a:r>
          <a:r>
            <a:rPr lang="en-GB" sz="950" baseline="0">
              <a:solidFill>
                <a:schemeClr val="tx1"/>
              </a:solidFill>
            </a:rPr>
            <a:t>LNG terminal behaviour for the NG supply balancing in the region.)</a:t>
          </a:r>
          <a:br>
            <a:rPr lang="en-GB" sz="950" baseline="0">
              <a:solidFill>
                <a:schemeClr val="tx1"/>
              </a:solidFill>
            </a:rPr>
          </a:br>
          <a:r>
            <a:rPr lang="en-GB" sz="950" baseline="0">
              <a:solidFill>
                <a:schemeClr val="tx1"/>
              </a:solidFill>
            </a:rPr>
            <a:t>As per our expert analysis and input from market experts, if Skulte LNG terminal is in place then the regional market will have enough capacirty flexibility at sub-annual level to balance the region's (3B+F) NG demand. In that case renewing/replacing the Finnish FSRU lease after 2033 and replacing the Klaipeda after 2044 will not be required, as regional gas is supposed to be carbon neutral after 2050 and deploying any new LNG receiving facility in the later years will soon result in to either stranded asset or have to be refurbished for other uses.  </a:t>
          </a:r>
          <a:endParaRPr lang="en-GB" sz="950">
            <a:solidFill>
              <a:schemeClr val="tx1"/>
            </a:solidFill>
          </a:endParaRPr>
        </a:p>
      </xdr:txBody>
    </xdr:sp>
    <xdr:clientData/>
  </xdr:twoCellAnchor>
  <xdr:twoCellAnchor>
    <xdr:from>
      <xdr:col>32</xdr:col>
      <xdr:colOff>113110</xdr:colOff>
      <xdr:row>73</xdr:row>
      <xdr:rowOff>30955</xdr:rowOff>
    </xdr:from>
    <xdr:to>
      <xdr:col>39</xdr:col>
      <xdr:colOff>404813</xdr:colOff>
      <xdr:row>89</xdr:row>
      <xdr:rowOff>178594</xdr:rowOff>
    </xdr:to>
    <xdr:grpSp>
      <xdr:nvGrpSpPr>
        <xdr:cNvPr id="8" name="Group 7">
          <a:extLst>
            <a:ext uri="{FF2B5EF4-FFF2-40B4-BE49-F238E27FC236}">
              <a16:creationId xmlns:a16="http://schemas.microsoft.com/office/drawing/2014/main" id="{DBB45684-773F-02B2-5CB3-9C240B5A18BF}"/>
            </a:ext>
          </a:extLst>
        </xdr:cNvPr>
        <xdr:cNvGrpSpPr/>
      </xdr:nvGrpSpPr>
      <xdr:grpSpPr>
        <a:xfrm>
          <a:off x="24532829" y="13996986"/>
          <a:ext cx="6721078" cy="3195639"/>
          <a:chOff x="24032766" y="13996986"/>
          <a:chExt cx="6721078" cy="3195639"/>
        </a:xfrm>
      </xdr:grpSpPr>
      <xdr:graphicFrame macro="">
        <xdr:nvGraphicFramePr>
          <xdr:cNvPr id="4565" name="Chart 33">
            <a:extLst>
              <a:ext uri="{FF2B5EF4-FFF2-40B4-BE49-F238E27FC236}">
                <a16:creationId xmlns:a16="http://schemas.microsoft.com/office/drawing/2014/main" id="{36200A51-2515-1A85-C5A5-957E50C9A3C6}"/>
              </a:ext>
            </a:extLst>
          </xdr:cNvPr>
          <xdr:cNvGraphicFramePr/>
        </xdr:nvGraphicFramePr>
        <xdr:xfrm>
          <a:off x="24032766" y="14701838"/>
          <a:ext cx="6721078" cy="2490787"/>
        </xdr:xfrm>
        <a:graphic>
          <a:graphicData uri="http://schemas.openxmlformats.org/drawingml/2006/chart">
            <c:chart xmlns:c="http://schemas.openxmlformats.org/drawingml/2006/chart" xmlns:r="http://schemas.openxmlformats.org/officeDocument/2006/relationships" r:id="rId15"/>
          </a:graphicData>
        </a:graphic>
      </xdr:graphicFrame>
      <xdr:sp macro="" textlink="">
        <xdr:nvSpPr>
          <xdr:cNvPr id="4601" name="Rectangle 34">
            <a:extLst>
              <a:ext uri="{FF2B5EF4-FFF2-40B4-BE49-F238E27FC236}">
                <a16:creationId xmlns:a16="http://schemas.microsoft.com/office/drawing/2014/main" id="{1C1B4940-9F76-4E09-8279-A947EB6F7966}"/>
              </a:ext>
            </a:extLst>
          </xdr:cNvPr>
          <xdr:cNvSpPr/>
        </xdr:nvSpPr>
        <xdr:spPr>
          <a:xfrm>
            <a:off x="24033956" y="13996986"/>
            <a:ext cx="3274219" cy="714374"/>
          </a:xfrm>
          <a:prstGeom prst="rect">
            <a:avLst/>
          </a:prstGeom>
          <a:solidFill>
            <a:schemeClr val="accent1">
              <a:lumMod val="40000"/>
              <a:lumOff val="6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50">
                <a:solidFill>
                  <a:schemeClr val="tx1"/>
                </a:solidFill>
              </a:rPr>
              <a:t>Existing</a:t>
            </a:r>
            <a:r>
              <a:rPr lang="en-GB" sz="950" baseline="0">
                <a:solidFill>
                  <a:schemeClr val="tx1"/>
                </a:solidFill>
              </a:rPr>
              <a:t>/Planned LNG terminals (blue bars):</a:t>
            </a:r>
            <a:br>
              <a:rPr lang="en-GB" sz="950" baseline="0">
                <a:solidFill>
                  <a:schemeClr val="tx1"/>
                </a:solidFill>
              </a:rPr>
            </a:br>
            <a:r>
              <a:rPr lang="en-GB" sz="950" b="1" baseline="0">
                <a:solidFill>
                  <a:schemeClr val="tx1"/>
                </a:solidFill>
              </a:rPr>
              <a:t>Lithuania (Klaipeda terminal): </a:t>
            </a:r>
            <a:r>
              <a:rPr lang="en-GB" sz="950" baseline="0">
                <a:solidFill>
                  <a:schemeClr val="tx1"/>
                </a:solidFill>
              </a:rPr>
              <a:t>39 TWh_till 2044</a:t>
            </a:r>
            <a:br>
              <a:rPr lang="en-GB" sz="950" baseline="0">
                <a:solidFill>
                  <a:schemeClr val="tx1"/>
                </a:solidFill>
              </a:rPr>
            </a:br>
            <a:r>
              <a:rPr lang="en-GB" sz="950" b="1" baseline="0">
                <a:solidFill>
                  <a:schemeClr val="tx1"/>
                </a:solidFill>
              </a:rPr>
              <a:t>Finland (Inkoo Exemplar FSRU): </a:t>
            </a:r>
            <a:r>
              <a:rPr lang="en-GB" sz="950" baseline="0">
                <a:solidFill>
                  <a:schemeClr val="tx1"/>
                </a:solidFill>
              </a:rPr>
              <a:t>54 TWh_lease valid till 2033</a:t>
            </a:r>
            <a:br>
              <a:rPr lang="en-GB" sz="950" baseline="0">
                <a:solidFill>
                  <a:schemeClr val="tx1"/>
                </a:solidFill>
              </a:rPr>
            </a:br>
            <a:r>
              <a:rPr lang="en-GB" sz="950" b="1" baseline="0">
                <a:solidFill>
                  <a:schemeClr val="tx1"/>
                </a:solidFill>
              </a:rPr>
              <a:t>Latvia (Skulte): </a:t>
            </a:r>
            <a:r>
              <a:rPr lang="en-GB" sz="950" baseline="0">
                <a:solidFill>
                  <a:schemeClr val="tx1"/>
                </a:solidFill>
              </a:rPr>
              <a:t>65 TWh_planned ficility can serve beyond 2050</a:t>
            </a:r>
            <a:endParaRPr lang="en-GB" sz="950">
              <a:solidFill>
                <a:schemeClr val="tx1"/>
              </a:solidFill>
            </a:endParaRPr>
          </a:p>
        </xdr:txBody>
      </xdr:sp>
      <xdr:sp macro="" textlink="">
        <xdr:nvSpPr>
          <xdr:cNvPr id="4600" name="Rectangle 35">
            <a:extLst>
              <a:ext uri="{FF2B5EF4-FFF2-40B4-BE49-F238E27FC236}">
                <a16:creationId xmlns:a16="http://schemas.microsoft.com/office/drawing/2014/main" id="{8079E31B-2D9A-4E7B-9B73-E49138C3CDA8}"/>
              </a:ext>
            </a:extLst>
          </xdr:cNvPr>
          <xdr:cNvSpPr/>
        </xdr:nvSpPr>
        <xdr:spPr>
          <a:xfrm>
            <a:off x="27305798" y="14006511"/>
            <a:ext cx="3443283" cy="714374"/>
          </a:xfrm>
          <a:prstGeom prst="rect">
            <a:avLst/>
          </a:prstGeom>
          <a:solidFill>
            <a:schemeClr val="accent2">
              <a:lumMod val="60000"/>
              <a:lumOff val="4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50" baseline="0">
                <a:solidFill>
                  <a:schemeClr val="tx1"/>
                </a:solidFill>
              </a:rPr>
              <a:t>Optimed/balancing LNG capacities (red bars):</a:t>
            </a:r>
            <a:br>
              <a:rPr lang="en-GB" sz="950" baseline="0">
                <a:solidFill>
                  <a:schemeClr val="tx1"/>
                </a:solidFill>
              </a:rPr>
            </a:br>
            <a:r>
              <a:rPr lang="en-GB" sz="950" b="1" baseline="0">
                <a:solidFill>
                  <a:schemeClr val="tx1"/>
                </a:solidFill>
              </a:rPr>
              <a:t>Finland: </a:t>
            </a:r>
            <a:r>
              <a:rPr lang="en-GB" sz="950" b="0" baseline="0">
                <a:solidFill>
                  <a:schemeClr val="tx1"/>
                </a:solidFill>
              </a:rPr>
              <a:t>11</a:t>
            </a:r>
            <a:r>
              <a:rPr lang="en-GB" sz="950" baseline="0">
                <a:solidFill>
                  <a:schemeClr val="tx1"/>
                </a:solidFill>
              </a:rPr>
              <a:t> TWh_after 2033 as the Examplar FSRU lease expires</a:t>
            </a:r>
            <a:br>
              <a:rPr lang="en-GB" sz="950" baseline="0">
                <a:solidFill>
                  <a:schemeClr val="tx1"/>
                </a:solidFill>
              </a:rPr>
            </a:br>
            <a:r>
              <a:rPr lang="en-GB" sz="950" b="1" baseline="0">
                <a:solidFill>
                  <a:schemeClr val="tx1"/>
                </a:solidFill>
              </a:rPr>
              <a:t>Estonia: </a:t>
            </a:r>
            <a:r>
              <a:rPr lang="en-GB" sz="950" b="0" baseline="0">
                <a:solidFill>
                  <a:schemeClr val="tx1"/>
                </a:solidFill>
              </a:rPr>
              <a:t>5</a:t>
            </a:r>
            <a:r>
              <a:rPr lang="en-GB" sz="950" baseline="0">
                <a:solidFill>
                  <a:schemeClr val="tx1"/>
                </a:solidFill>
              </a:rPr>
              <a:t> TWh_early on capacity addition for optimized balancing</a:t>
            </a:r>
            <a:endParaRPr lang="en-GB" sz="950">
              <a:solidFill>
                <a:schemeClr val="tx1"/>
              </a:solidFill>
            </a:endParaRPr>
          </a:p>
        </xdr:txBody>
      </xdr:sp>
    </xdr:grpSp>
    <xdr:clientData/>
  </xdr:twoCellAnchor>
  <xdr:twoCellAnchor>
    <xdr:from>
      <xdr:col>32</xdr:col>
      <xdr:colOff>121449</xdr:colOff>
      <xdr:row>89</xdr:row>
      <xdr:rowOff>180974</xdr:rowOff>
    </xdr:from>
    <xdr:to>
      <xdr:col>39</xdr:col>
      <xdr:colOff>402432</xdr:colOff>
      <xdr:row>99</xdr:row>
      <xdr:rowOff>92868</xdr:rowOff>
    </xdr:to>
    <xdr:sp macro="" textlink="">
      <xdr:nvSpPr>
        <xdr:cNvPr id="4899" name="Rectangle 36">
          <a:extLst>
            <a:ext uri="{FF2B5EF4-FFF2-40B4-BE49-F238E27FC236}">
              <a16:creationId xmlns:a16="http://schemas.microsoft.com/office/drawing/2014/main" id="{F357650A-EA0F-4A1F-A7C6-1FD11BDF69E3}"/>
            </a:ext>
          </a:extLst>
        </xdr:cNvPr>
        <xdr:cNvSpPr/>
      </xdr:nvSpPr>
      <xdr:spPr>
        <a:xfrm>
          <a:off x="24041105" y="17195005"/>
          <a:ext cx="6710358" cy="1816894"/>
        </a:xfrm>
        <a:prstGeom prst="rect">
          <a:avLst/>
        </a:prstGeom>
        <a:solidFill>
          <a:schemeClr val="accent3">
            <a:lumMod val="20000"/>
            <a:lumOff val="8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50" b="1" baseline="0">
              <a:solidFill>
                <a:schemeClr val="tx1"/>
              </a:solidFill>
            </a:rPr>
            <a:t>Analysis: </a:t>
          </a:r>
          <a:br>
            <a:rPr lang="en-GB" sz="950" baseline="0">
              <a:solidFill>
                <a:schemeClr val="tx1"/>
              </a:solidFill>
            </a:rPr>
          </a:br>
          <a:r>
            <a:rPr lang="en-GB" sz="950" baseline="0">
              <a:solidFill>
                <a:schemeClr val="tx1"/>
              </a:solidFill>
            </a:rPr>
            <a:t>Results reveal that untill 2030, the existing/planned LNG import facilities are enough to balance the regional NG supplies. Hence the relatively small calculated LNG import facility in Estonia (as a result of the optimized excercise) can be avoided. After 2033, the lease for the Inkoo Examplar FSRU can either be renewed or can be replaced with a relatively small capacity LNG import facility which can stay operational till 2050. After 2044, as a result of the planned retirement of Kalipeda LNG terminal, the model optimization do not result in the replacement  of the Klaipeda terminal.  (The model follows </a:t>
          </a:r>
          <a:r>
            <a:rPr lang="en-GB" sz="950" u="sng" baseline="0">
              <a:solidFill>
                <a:schemeClr val="tx1"/>
              </a:solidFill>
            </a:rPr>
            <a:t>the following </a:t>
          </a:r>
          <a:r>
            <a:rPr lang="en-GB" sz="950" baseline="0">
              <a:solidFill>
                <a:schemeClr val="tx1"/>
              </a:solidFill>
            </a:rPr>
            <a:t>LNG terminal behaviour for the NG supply balancing in the region.)</a:t>
          </a:r>
          <a:br>
            <a:rPr lang="en-GB" sz="950" baseline="0">
              <a:solidFill>
                <a:schemeClr val="tx1"/>
              </a:solidFill>
            </a:rPr>
          </a:br>
          <a:r>
            <a:rPr lang="en-GB" sz="950" baseline="0">
              <a:solidFill>
                <a:schemeClr val="tx1"/>
              </a:solidFill>
            </a:rPr>
            <a:t>As per our expert analysis and input from market experts, if Skulte LNG terminal is in place then the regional market will have enough capacirty flexibility at sub-annual level to balance the region's (3B+F) NG demand. In that case renewing the Finnish FSRU lease after 2033 will not be required, as regional gas gas mix is considered to become carbon neutral till 2040. After 2040, Skulte LNG terminal can be used to import or export hydrogen derivatives, for which the necessary refurbished will be required.  </a:t>
          </a:r>
          <a:endParaRPr lang="en-GB" sz="950">
            <a:solidFill>
              <a:schemeClr val="tx1"/>
            </a:solidFill>
          </a:endParaRPr>
        </a:p>
      </xdr:txBody>
    </xdr:sp>
    <xdr:clientData/>
  </xdr:twoCellAnchor>
  <xdr:twoCellAnchor>
    <xdr:from>
      <xdr:col>39</xdr:col>
      <xdr:colOff>528638</xdr:colOff>
      <xdr:row>73</xdr:row>
      <xdr:rowOff>38099</xdr:rowOff>
    </xdr:from>
    <xdr:to>
      <xdr:col>47</xdr:col>
      <xdr:colOff>123825</xdr:colOff>
      <xdr:row>89</xdr:row>
      <xdr:rowOff>190499</xdr:rowOff>
    </xdr:to>
    <xdr:grpSp>
      <xdr:nvGrpSpPr>
        <xdr:cNvPr id="23" name="Group 22">
          <a:extLst>
            <a:ext uri="{FF2B5EF4-FFF2-40B4-BE49-F238E27FC236}">
              <a16:creationId xmlns:a16="http://schemas.microsoft.com/office/drawing/2014/main" id="{9331B07E-81BF-8C1D-CD1A-384BF19CC4C8}"/>
            </a:ext>
          </a:extLst>
        </xdr:cNvPr>
        <xdr:cNvGrpSpPr/>
      </xdr:nvGrpSpPr>
      <xdr:grpSpPr>
        <a:xfrm>
          <a:off x="31377732" y="14004130"/>
          <a:ext cx="6715124" cy="3200400"/>
          <a:chOff x="30877669" y="14004130"/>
          <a:chExt cx="6715125" cy="3200400"/>
        </a:xfrm>
      </xdr:grpSpPr>
      <xdr:graphicFrame macro="">
        <xdr:nvGraphicFramePr>
          <xdr:cNvPr id="4619" name="Chart 37">
            <a:extLst>
              <a:ext uri="{FF2B5EF4-FFF2-40B4-BE49-F238E27FC236}">
                <a16:creationId xmlns:a16="http://schemas.microsoft.com/office/drawing/2014/main" id="{BE044074-5DD0-8776-4F81-CFC35D23AFFE}"/>
              </a:ext>
            </a:extLst>
          </xdr:cNvPr>
          <xdr:cNvGraphicFramePr/>
        </xdr:nvGraphicFramePr>
        <xdr:xfrm>
          <a:off x="30878860" y="14713743"/>
          <a:ext cx="6709172" cy="2490787"/>
        </xdr:xfrm>
        <a:graphic>
          <a:graphicData uri="http://schemas.openxmlformats.org/drawingml/2006/chart">
            <c:chart xmlns:c="http://schemas.openxmlformats.org/drawingml/2006/chart" xmlns:r="http://schemas.openxmlformats.org/officeDocument/2006/relationships" r:id="rId16"/>
          </a:graphicData>
        </a:graphic>
      </xdr:graphicFrame>
      <xdr:sp macro="" textlink="">
        <xdr:nvSpPr>
          <xdr:cNvPr id="4602" name="Rectangle 42">
            <a:extLst>
              <a:ext uri="{FF2B5EF4-FFF2-40B4-BE49-F238E27FC236}">
                <a16:creationId xmlns:a16="http://schemas.microsoft.com/office/drawing/2014/main" id="{28889719-D650-47BD-8622-27D3C335408D}"/>
              </a:ext>
            </a:extLst>
          </xdr:cNvPr>
          <xdr:cNvSpPr/>
        </xdr:nvSpPr>
        <xdr:spPr>
          <a:xfrm>
            <a:off x="30877669" y="14006511"/>
            <a:ext cx="3274219" cy="714374"/>
          </a:xfrm>
          <a:prstGeom prst="rect">
            <a:avLst/>
          </a:prstGeom>
          <a:solidFill>
            <a:schemeClr val="accent1">
              <a:lumMod val="40000"/>
              <a:lumOff val="6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50">
                <a:solidFill>
                  <a:schemeClr val="tx1"/>
                </a:solidFill>
              </a:rPr>
              <a:t>Existing</a:t>
            </a:r>
            <a:r>
              <a:rPr lang="en-GB" sz="950" baseline="0">
                <a:solidFill>
                  <a:schemeClr val="tx1"/>
                </a:solidFill>
              </a:rPr>
              <a:t>/Planned LNG terminals (blue bars):</a:t>
            </a:r>
            <a:br>
              <a:rPr lang="en-GB" sz="950" baseline="0">
                <a:solidFill>
                  <a:schemeClr val="tx1"/>
                </a:solidFill>
              </a:rPr>
            </a:br>
            <a:r>
              <a:rPr lang="en-GB" sz="950" b="1" baseline="0">
                <a:solidFill>
                  <a:schemeClr val="tx1"/>
                </a:solidFill>
              </a:rPr>
              <a:t>Lithuania (Klaipeda terminal): </a:t>
            </a:r>
            <a:r>
              <a:rPr lang="en-GB" sz="950" baseline="0">
                <a:solidFill>
                  <a:schemeClr val="tx1"/>
                </a:solidFill>
              </a:rPr>
              <a:t>39 TWh_till 2044</a:t>
            </a:r>
            <a:br>
              <a:rPr lang="en-GB" sz="950" baseline="0">
                <a:solidFill>
                  <a:schemeClr val="tx1"/>
                </a:solidFill>
              </a:rPr>
            </a:br>
            <a:r>
              <a:rPr lang="en-GB" sz="950" b="1" baseline="0">
                <a:solidFill>
                  <a:schemeClr val="tx1"/>
                </a:solidFill>
              </a:rPr>
              <a:t>Finland (Inkoo Exemplar FSRU): </a:t>
            </a:r>
            <a:r>
              <a:rPr lang="en-GB" sz="950" baseline="0">
                <a:solidFill>
                  <a:schemeClr val="tx1"/>
                </a:solidFill>
              </a:rPr>
              <a:t>54 TWh_lease valid till 2033</a:t>
            </a:r>
            <a:br>
              <a:rPr lang="en-GB" sz="950" baseline="0">
                <a:solidFill>
                  <a:schemeClr val="tx1"/>
                </a:solidFill>
              </a:rPr>
            </a:br>
            <a:r>
              <a:rPr lang="en-GB" sz="950" b="1" baseline="0">
                <a:solidFill>
                  <a:schemeClr val="tx1"/>
                </a:solidFill>
              </a:rPr>
              <a:t>Latvia (Skulte): </a:t>
            </a:r>
            <a:r>
              <a:rPr lang="en-GB" sz="950" baseline="0">
                <a:solidFill>
                  <a:schemeClr val="tx1"/>
                </a:solidFill>
              </a:rPr>
              <a:t>65 TWh_planned ficility can serve beyond 2050</a:t>
            </a:r>
            <a:endParaRPr lang="en-GB" sz="950">
              <a:solidFill>
                <a:schemeClr val="tx1"/>
              </a:solidFill>
            </a:endParaRPr>
          </a:p>
        </xdr:txBody>
      </xdr:sp>
      <xdr:sp macro="" textlink="">
        <xdr:nvSpPr>
          <xdr:cNvPr id="4624" name="Rectangle 43">
            <a:extLst>
              <a:ext uri="{FF2B5EF4-FFF2-40B4-BE49-F238E27FC236}">
                <a16:creationId xmlns:a16="http://schemas.microsoft.com/office/drawing/2014/main" id="{D9E49626-D575-4DC7-8A56-BC5847E23401}"/>
              </a:ext>
            </a:extLst>
          </xdr:cNvPr>
          <xdr:cNvSpPr/>
        </xdr:nvSpPr>
        <xdr:spPr>
          <a:xfrm>
            <a:off x="34149511" y="14004130"/>
            <a:ext cx="3443283" cy="714374"/>
          </a:xfrm>
          <a:prstGeom prst="rect">
            <a:avLst/>
          </a:prstGeom>
          <a:solidFill>
            <a:schemeClr val="accent2">
              <a:lumMod val="60000"/>
              <a:lumOff val="4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50" baseline="0">
                <a:solidFill>
                  <a:schemeClr val="tx1"/>
                </a:solidFill>
              </a:rPr>
              <a:t>Optimed/balancing LNG capacities (red bars):</a:t>
            </a:r>
            <a:br>
              <a:rPr lang="en-GB" sz="950" baseline="0">
                <a:solidFill>
                  <a:schemeClr val="tx1"/>
                </a:solidFill>
              </a:rPr>
            </a:br>
            <a:r>
              <a:rPr lang="en-GB" sz="950" b="1" baseline="0">
                <a:solidFill>
                  <a:schemeClr val="tx1"/>
                </a:solidFill>
              </a:rPr>
              <a:t>Finland: </a:t>
            </a:r>
            <a:r>
              <a:rPr lang="en-GB" sz="950" b="0" baseline="0">
                <a:solidFill>
                  <a:schemeClr val="tx1"/>
                </a:solidFill>
              </a:rPr>
              <a:t>2</a:t>
            </a:r>
            <a:r>
              <a:rPr lang="en-GB" sz="950" baseline="0">
                <a:solidFill>
                  <a:schemeClr val="tx1"/>
                </a:solidFill>
              </a:rPr>
              <a:t> TWh_after 2033 as the Examplar FSRU lease expires</a:t>
            </a:r>
            <a:endParaRPr lang="en-GB" sz="950">
              <a:solidFill>
                <a:schemeClr val="tx1"/>
              </a:solidFill>
            </a:endParaRPr>
          </a:p>
        </xdr:txBody>
      </xdr:sp>
    </xdr:grpSp>
    <xdr:clientData/>
  </xdr:twoCellAnchor>
  <xdr:twoCellAnchor>
    <xdr:from>
      <xdr:col>39</xdr:col>
      <xdr:colOff>535787</xdr:colOff>
      <xdr:row>89</xdr:row>
      <xdr:rowOff>190499</xdr:rowOff>
    </xdr:from>
    <xdr:to>
      <xdr:col>47</xdr:col>
      <xdr:colOff>119062</xdr:colOff>
      <xdr:row>99</xdr:row>
      <xdr:rowOff>102393</xdr:rowOff>
    </xdr:to>
    <xdr:sp macro="" textlink="">
      <xdr:nvSpPr>
        <xdr:cNvPr id="4902" name="Rectangle 44">
          <a:extLst>
            <a:ext uri="{FF2B5EF4-FFF2-40B4-BE49-F238E27FC236}">
              <a16:creationId xmlns:a16="http://schemas.microsoft.com/office/drawing/2014/main" id="{EAB6A5E9-D460-48C1-9A51-851A8597711A}"/>
            </a:ext>
          </a:extLst>
        </xdr:cNvPr>
        <xdr:cNvSpPr/>
      </xdr:nvSpPr>
      <xdr:spPr>
        <a:xfrm>
          <a:off x="30884818" y="17204530"/>
          <a:ext cx="6703213" cy="1816894"/>
        </a:xfrm>
        <a:prstGeom prst="rect">
          <a:avLst/>
        </a:prstGeom>
        <a:solidFill>
          <a:schemeClr val="accent3">
            <a:lumMod val="20000"/>
            <a:lumOff val="8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50" b="1" baseline="0">
              <a:solidFill>
                <a:schemeClr val="tx1"/>
              </a:solidFill>
            </a:rPr>
            <a:t>Analysis: </a:t>
          </a:r>
          <a:br>
            <a:rPr lang="en-GB" sz="950" baseline="0">
              <a:solidFill>
                <a:schemeClr val="tx1"/>
              </a:solidFill>
            </a:rPr>
          </a:br>
          <a:r>
            <a:rPr lang="en-GB" sz="950" baseline="0">
              <a:solidFill>
                <a:schemeClr val="tx1"/>
              </a:solidFill>
            </a:rPr>
            <a:t>Results reveal that untill 2030, the existing/planned LNG import facilities are enough to balance the regional NG supplies. Hence the relatively small calculated LNG import facility in Estonia (as a result of the optimized excercise) can be avoided. After 2033, the lease extension of the Inkoo Examplar FSRU or replacement might not be required given the fact that optimization results show very small replacement capacities. After 2044, as a result of the planned retirement of Kalipeda LNG terminal, the model optimization do not result in the replacement  of the Klaipeda terminal.  (The model follows </a:t>
          </a:r>
          <a:r>
            <a:rPr lang="en-GB" sz="950" u="sng" baseline="0">
              <a:solidFill>
                <a:schemeClr val="tx1"/>
              </a:solidFill>
            </a:rPr>
            <a:t>the following </a:t>
          </a:r>
          <a:r>
            <a:rPr lang="en-GB" sz="950" baseline="0">
              <a:solidFill>
                <a:schemeClr val="tx1"/>
              </a:solidFill>
            </a:rPr>
            <a:t>LNG terminal behaviour for the NG supply balancing in the region.)</a:t>
          </a:r>
          <a:br>
            <a:rPr lang="en-GB" sz="950" baseline="0">
              <a:solidFill>
                <a:schemeClr val="tx1"/>
              </a:solidFill>
            </a:rPr>
          </a:br>
          <a:r>
            <a:rPr lang="en-GB" sz="950" baseline="0">
              <a:solidFill>
                <a:schemeClr val="tx1"/>
              </a:solidFill>
            </a:rPr>
            <a:t>As per our expert analysis and input from market experts, if Skulte LNG terminal is in place then the regional market will have enough capacirty flexibility at sub-annual level to balance the region's (3B+F) NG demand. As regional gas gas mix is considered to become carbon neutral till 2040. After 2040, Skulte LNG terminal can be used to import or export hydrogen derivatives, for which the necessary refurbished will be required.  </a:t>
          </a:r>
          <a:endParaRPr lang="en-GB" sz="950">
            <a:solidFill>
              <a:schemeClr val="tx1"/>
            </a:solidFill>
          </a:endParaRPr>
        </a:p>
      </xdr:txBody>
    </xdr:sp>
    <xdr:clientData/>
  </xdr:twoCellAnchor>
  <xdr:twoCellAnchor>
    <xdr:from>
      <xdr:col>21</xdr:col>
      <xdr:colOff>255983</xdr:colOff>
      <xdr:row>124</xdr:row>
      <xdr:rowOff>176212</xdr:rowOff>
    </xdr:from>
    <xdr:to>
      <xdr:col>30</xdr:col>
      <xdr:colOff>404813</xdr:colOff>
      <xdr:row>141</xdr:row>
      <xdr:rowOff>35719</xdr:rowOff>
    </xdr:to>
    <xdr:graphicFrame macro="">
      <xdr:nvGraphicFramePr>
        <xdr:cNvPr id="5006" name="Chart 45">
          <a:extLst>
            <a:ext uri="{FF2B5EF4-FFF2-40B4-BE49-F238E27FC236}">
              <a16:creationId xmlns:a16="http://schemas.microsoft.com/office/drawing/2014/main" id="{0319DA6E-1EDF-D842-54F6-6FC0407BDD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21</xdr:col>
      <xdr:colOff>232171</xdr:colOff>
      <xdr:row>107</xdr:row>
      <xdr:rowOff>188120</xdr:rowOff>
    </xdr:from>
    <xdr:to>
      <xdr:col>30</xdr:col>
      <xdr:colOff>452437</xdr:colOff>
      <xdr:row>123</xdr:row>
      <xdr:rowOff>95250</xdr:rowOff>
    </xdr:to>
    <xdr:graphicFrame macro="">
      <xdr:nvGraphicFramePr>
        <xdr:cNvPr id="5010" name="Chart 46">
          <a:extLst>
            <a:ext uri="{FF2B5EF4-FFF2-40B4-BE49-F238E27FC236}">
              <a16:creationId xmlns:a16="http://schemas.microsoft.com/office/drawing/2014/main" id="{48AF8065-C212-EF53-1D93-D9A43D59F2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13</xdr:col>
      <xdr:colOff>89297</xdr:colOff>
      <xdr:row>107</xdr:row>
      <xdr:rowOff>188120</xdr:rowOff>
    </xdr:from>
    <xdr:to>
      <xdr:col>21</xdr:col>
      <xdr:colOff>47623</xdr:colOff>
      <xdr:row>123</xdr:row>
      <xdr:rowOff>71438</xdr:rowOff>
    </xdr:to>
    <xdr:graphicFrame macro="">
      <xdr:nvGraphicFramePr>
        <xdr:cNvPr id="5004" name="Chart 47">
          <a:extLst>
            <a:ext uri="{FF2B5EF4-FFF2-40B4-BE49-F238E27FC236}">
              <a16:creationId xmlns:a16="http://schemas.microsoft.com/office/drawing/2014/main" id="{212FABD8-A8BF-0E94-05D3-999BA8BE5C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13</xdr:col>
      <xdr:colOff>65483</xdr:colOff>
      <xdr:row>124</xdr:row>
      <xdr:rowOff>188119</xdr:rowOff>
    </xdr:from>
    <xdr:to>
      <xdr:col>21</xdr:col>
      <xdr:colOff>47623</xdr:colOff>
      <xdr:row>141</xdr:row>
      <xdr:rowOff>23813</xdr:rowOff>
    </xdr:to>
    <xdr:graphicFrame macro="">
      <xdr:nvGraphicFramePr>
        <xdr:cNvPr id="5003" name="Chart 48">
          <a:extLst>
            <a:ext uri="{FF2B5EF4-FFF2-40B4-BE49-F238E27FC236}">
              <a16:creationId xmlns:a16="http://schemas.microsoft.com/office/drawing/2014/main" id="{6F1C6403-94BB-24D2-D4BC-141ACF2675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11113</xdr:colOff>
      <xdr:row>40</xdr:row>
      <xdr:rowOff>11113</xdr:rowOff>
    </xdr:from>
    <xdr:to>
      <xdr:col>6</xdr:col>
      <xdr:colOff>337344</xdr:colOff>
      <xdr:row>54</xdr:row>
      <xdr:rowOff>153988</xdr:rowOff>
    </xdr:to>
    <xdr:graphicFrame macro="">
      <xdr:nvGraphicFramePr>
        <xdr:cNvPr id="4" name="Chart 2">
          <a:extLst>
            <a:ext uri="{FF2B5EF4-FFF2-40B4-BE49-F238E27FC236}">
              <a16:creationId xmlns:a16="http://schemas.microsoft.com/office/drawing/2014/main" id="{2D4A7C75-C631-42AE-A83E-15C815DED51D}"/>
            </a:ext>
            <a:ext uri="{147F2762-F138-4A5C-976F-8EAC2B608ADB}">
              <a16:predDERef xmlns:a16="http://schemas.microsoft.com/office/drawing/2014/main" pred="{2A92E118-67A0-1A30-4D55-6D190352EC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369094</xdr:colOff>
      <xdr:row>40</xdr:row>
      <xdr:rowOff>9523</xdr:rowOff>
    </xdr:from>
    <xdr:to>
      <xdr:col>14</xdr:col>
      <xdr:colOff>762000</xdr:colOff>
      <xdr:row>54</xdr:row>
      <xdr:rowOff>166686</xdr:rowOff>
    </xdr:to>
    <xdr:graphicFrame macro="">
      <xdr:nvGraphicFramePr>
        <xdr:cNvPr id="7" name="Chart 6">
          <a:extLst>
            <a:ext uri="{FF2B5EF4-FFF2-40B4-BE49-F238E27FC236}">
              <a16:creationId xmlns:a16="http://schemas.microsoft.com/office/drawing/2014/main" id="{6B2E5681-E7D8-4DCE-BF2C-0E3534ADF6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17859</xdr:colOff>
      <xdr:row>55</xdr:row>
      <xdr:rowOff>98821</xdr:rowOff>
    </xdr:from>
    <xdr:to>
      <xdr:col>6</xdr:col>
      <xdr:colOff>333375</xdr:colOff>
      <xdr:row>70</xdr:row>
      <xdr:rowOff>142874</xdr:rowOff>
    </xdr:to>
    <xdr:graphicFrame macro="">
      <xdr:nvGraphicFramePr>
        <xdr:cNvPr id="2" name="Chart 8">
          <a:extLst>
            <a:ext uri="{FF2B5EF4-FFF2-40B4-BE49-F238E27FC236}">
              <a16:creationId xmlns:a16="http://schemas.microsoft.com/office/drawing/2014/main" id="{07F9DAD0-2B6B-75A9-D169-8939D9EB91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375045</xdr:colOff>
      <xdr:row>55</xdr:row>
      <xdr:rowOff>75008</xdr:rowOff>
    </xdr:from>
    <xdr:to>
      <xdr:col>14</xdr:col>
      <xdr:colOff>761999</xdr:colOff>
      <xdr:row>70</xdr:row>
      <xdr:rowOff>107155</xdr:rowOff>
    </xdr:to>
    <xdr:graphicFrame macro="">
      <xdr:nvGraphicFramePr>
        <xdr:cNvPr id="10" name="Chart 9">
          <a:extLst>
            <a:ext uri="{FF2B5EF4-FFF2-40B4-BE49-F238E27FC236}">
              <a16:creationId xmlns:a16="http://schemas.microsoft.com/office/drawing/2014/main" id="{668513DE-BC0F-AB01-0DF8-A2BC251826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17859</xdr:colOff>
      <xdr:row>39</xdr:row>
      <xdr:rowOff>164306</xdr:rowOff>
    </xdr:from>
    <xdr:to>
      <xdr:col>21</xdr:col>
      <xdr:colOff>11906</xdr:colOff>
      <xdr:row>58</xdr:row>
      <xdr:rowOff>166688</xdr:rowOff>
    </xdr:to>
    <xdr:graphicFrame macro="">
      <xdr:nvGraphicFramePr>
        <xdr:cNvPr id="11" name="Chart 10">
          <a:extLst>
            <a:ext uri="{FF2B5EF4-FFF2-40B4-BE49-F238E27FC236}">
              <a16:creationId xmlns:a16="http://schemas.microsoft.com/office/drawing/2014/main" id="{649ED511-DC40-5F70-14F0-7469A0F103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41673</xdr:colOff>
      <xdr:row>39</xdr:row>
      <xdr:rowOff>164306</xdr:rowOff>
    </xdr:from>
    <xdr:to>
      <xdr:col>27</xdr:col>
      <xdr:colOff>273844</xdr:colOff>
      <xdr:row>58</xdr:row>
      <xdr:rowOff>166687</xdr:rowOff>
    </xdr:to>
    <xdr:graphicFrame macro="">
      <xdr:nvGraphicFramePr>
        <xdr:cNvPr id="12" name="Chart 11">
          <a:extLst>
            <a:ext uri="{FF2B5EF4-FFF2-40B4-BE49-F238E27FC236}">
              <a16:creationId xmlns:a16="http://schemas.microsoft.com/office/drawing/2014/main" id="{338ACE2F-55A6-E57F-480E-9B682B9A07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17859</xdr:colOff>
      <xdr:row>59</xdr:row>
      <xdr:rowOff>57150</xdr:rowOff>
    </xdr:from>
    <xdr:to>
      <xdr:col>21</xdr:col>
      <xdr:colOff>23813</xdr:colOff>
      <xdr:row>78</xdr:row>
      <xdr:rowOff>107156</xdr:rowOff>
    </xdr:to>
    <xdr:graphicFrame macro="">
      <xdr:nvGraphicFramePr>
        <xdr:cNvPr id="13" name="Chart 12">
          <a:extLst>
            <a:ext uri="{FF2B5EF4-FFF2-40B4-BE49-F238E27FC236}">
              <a16:creationId xmlns:a16="http://schemas.microsoft.com/office/drawing/2014/main" id="{163279C6-EFF9-C24A-ECFB-F35039C722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21</xdr:col>
      <xdr:colOff>53578</xdr:colOff>
      <xdr:row>59</xdr:row>
      <xdr:rowOff>57149</xdr:rowOff>
    </xdr:from>
    <xdr:to>
      <xdr:col>27</xdr:col>
      <xdr:colOff>261937</xdr:colOff>
      <xdr:row>78</xdr:row>
      <xdr:rowOff>119062</xdr:rowOff>
    </xdr:to>
    <xdr:graphicFrame macro="">
      <xdr:nvGraphicFramePr>
        <xdr:cNvPr id="14" name="Chart 13">
          <a:extLst>
            <a:ext uri="{FF2B5EF4-FFF2-40B4-BE49-F238E27FC236}">
              <a16:creationId xmlns:a16="http://schemas.microsoft.com/office/drawing/2014/main" id="{9ED4FE1C-1C59-E779-24C4-8832D8F916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456919</xdr:colOff>
      <xdr:row>22</xdr:row>
      <xdr:rowOff>130550</xdr:rowOff>
    </xdr:from>
    <xdr:to>
      <xdr:col>7</xdr:col>
      <xdr:colOff>268941</xdr:colOff>
      <xdr:row>59</xdr:row>
      <xdr:rowOff>121025</xdr:rowOff>
    </xdr:to>
    <xdr:graphicFrame macro="">
      <xdr:nvGraphicFramePr>
        <xdr:cNvPr id="2" name="Chart 1">
          <a:extLst>
            <a:ext uri="{FF2B5EF4-FFF2-40B4-BE49-F238E27FC236}">
              <a16:creationId xmlns:a16="http://schemas.microsoft.com/office/drawing/2014/main" id="{8A7DCCB5-BE0D-4E09-94AE-5A1C195828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456919</xdr:colOff>
      <xdr:row>25</xdr:row>
      <xdr:rowOff>130550</xdr:rowOff>
    </xdr:from>
    <xdr:to>
      <xdr:col>5</xdr:col>
      <xdr:colOff>2106705</xdr:colOff>
      <xdr:row>62</xdr:row>
      <xdr:rowOff>121025</xdr:rowOff>
    </xdr:to>
    <xdr:graphicFrame macro="">
      <xdr:nvGraphicFramePr>
        <xdr:cNvPr id="2" name="Chart 1">
          <a:extLst>
            <a:ext uri="{FF2B5EF4-FFF2-40B4-BE49-F238E27FC236}">
              <a16:creationId xmlns:a16="http://schemas.microsoft.com/office/drawing/2014/main" id="{A6F7B6EA-D9B8-4C25-89B3-ABD89587D5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456919</xdr:colOff>
      <xdr:row>25</xdr:row>
      <xdr:rowOff>130550</xdr:rowOff>
    </xdr:from>
    <xdr:to>
      <xdr:col>5</xdr:col>
      <xdr:colOff>2106705</xdr:colOff>
      <xdr:row>62</xdr:row>
      <xdr:rowOff>121025</xdr:rowOff>
    </xdr:to>
    <xdr:graphicFrame macro="">
      <xdr:nvGraphicFramePr>
        <xdr:cNvPr id="2" name="Chart 1">
          <a:extLst>
            <a:ext uri="{FF2B5EF4-FFF2-40B4-BE49-F238E27FC236}">
              <a16:creationId xmlns:a16="http://schemas.microsoft.com/office/drawing/2014/main" id="{DFFF7031-F8AD-4915-ABEF-A52483FA1D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208357</xdr:colOff>
      <xdr:row>3</xdr:row>
      <xdr:rowOff>122633</xdr:rowOff>
    </xdr:from>
    <xdr:to>
      <xdr:col>12</xdr:col>
      <xdr:colOff>261936</xdr:colOff>
      <xdr:row>18</xdr:row>
      <xdr:rowOff>47624</xdr:rowOff>
    </xdr:to>
    <xdr:graphicFrame macro="">
      <xdr:nvGraphicFramePr>
        <xdr:cNvPr id="32" name="Chart 1">
          <a:extLst>
            <a:ext uri="{FF2B5EF4-FFF2-40B4-BE49-F238E27FC236}">
              <a16:creationId xmlns:a16="http://schemas.microsoft.com/office/drawing/2014/main" id="{5838670C-4384-72D1-88E8-0F012576A2F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208359</xdr:colOff>
      <xdr:row>19</xdr:row>
      <xdr:rowOff>27382</xdr:rowOff>
    </xdr:from>
    <xdr:to>
      <xdr:col>12</xdr:col>
      <xdr:colOff>273843</xdr:colOff>
      <xdr:row>34</xdr:row>
      <xdr:rowOff>11905</xdr:rowOff>
    </xdr:to>
    <xdr:graphicFrame macro="">
      <xdr:nvGraphicFramePr>
        <xdr:cNvPr id="31" name="Chart 2">
          <a:extLst>
            <a:ext uri="{FF2B5EF4-FFF2-40B4-BE49-F238E27FC236}">
              <a16:creationId xmlns:a16="http://schemas.microsoft.com/office/drawing/2014/main" id="{C3AEC000-2BC1-5D85-9731-75C4829DA5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220265</xdr:colOff>
      <xdr:row>35</xdr:row>
      <xdr:rowOff>15476</xdr:rowOff>
    </xdr:from>
    <xdr:to>
      <xdr:col>12</xdr:col>
      <xdr:colOff>273843</xdr:colOff>
      <xdr:row>50</xdr:row>
      <xdr:rowOff>23811</xdr:rowOff>
    </xdr:to>
    <xdr:graphicFrame macro="">
      <xdr:nvGraphicFramePr>
        <xdr:cNvPr id="30" name="Chart 3">
          <a:extLst>
            <a:ext uri="{FF2B5EF4-FFF2-40B4-BE49-F238E27FC236}">
              <a16:creationId xmlns:a16="http://schemas.microsoft.com/office/drawing/2014/main" id="{EE232A7F-A368-A438-000D-F5D8F4C805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220265</xdr:colOff>
      <xdr:row>51</xdr:row>
      <xdr:rowOff>27382</xdr:rowOff>
    </xdr:from>
    <xdr:to>
      <xdr:col>12</xdr:col>
      <xdr:colOff>273843</xdr:colOff>
      <xdr:row>66</xdr:row>
      <xdr:rowOff>11905</xdr:rowOff>
    </xdr:to>
    <xdr:graphicFrame macro="">
      <xdr:nvGraphicFramePr>
        <xdr:cNvPr id="29" name="Chart 4">
          <a:extLst>
            <a:ext uri="{FF2B5EF4-FFF2-40B4-BE49-F238E27FC236}">
              <a16:creationId xmlns:a16="http://schemas.microsoft.com/office/drawing/2014/main" id="{5E25B65B-7A0B-4B44-2043-1F291CAC42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113108</xdr:colOff>
      <xdr:row>3</xdr:row>
      <xdr:rowOff>47625</xdr:rowOff>
    </xdr:from>
    <xdr:to>
      <xdr:col>25</xdr:col>
      <xdr:colOff>434577</xdr:colOff>
      <xdr:row>17</xdr:row>
      <xdr:rowOff>11907</xdr:rowOff>
    </xdr:to>
    <xdr:graphicFrame macro="">
      <xdr:nvGraphicFramePr>
        <xdr:cNvPr id="7" name="Chart 5">
          <a:extLst>
            <a:ext uri="{FF2B5EF4-FFF2-40B4-BE49-F238E27FC236}">
              <a16:creationId xmlns:a16="http://schemas.microsoft.com/office/drawing/2014/main" id="{DF9D0E27-2E87-2A13-7787-691E864EB4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113108</xdr:colOff>
      <xdr:row>18</xdr:row>
      <xdr:rowOff>15477</xdr:rowOff>
    </xdr:from>
    <xdr:to>
      <xdr:col>25</xdr:col>
      <xdr:colOff>452437</xdr:colOff>
      <xdr:row>32</xdr:row>
      <xdr:rowOff>11906</xdr:rowOff>
    </xdr:to>
    <xdr:graphicFrame macro="">
      <xdr:nvGraphicFramePr>
        <xdr:cNvPr id="48" name="Chart 6">
          <a:extLst>
            <a:ext uri="{FF2B5EF4-FFF2-40B4-BE49-F238E27FC236}">
              <a16:creationId xmlns:a16="http://schemas.microsoft.com/office/drawing/2014/main" id="{791E0181-5D31-7E1E-CA0E-303EF10895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125015</xdr:colOff>
      <xdr:row>32</xdr:row>
      <xdr:rowOff>182164</xdr:rowOff>
    </xdr:from>
    <xdr:to>
      <xdr:col>25</xdr:col>
      <xdr:colOff>488155</xdr:colOff>
      <xdr:row>47</xdr:row>
      <xdr:rowOff>11906</xdr:rowOff>
    </xdr:to>
    <xdr:graphicFrame macro="">
      <xdr:nvGraphicFramePr>
        <xdr:cNvPr id="61" name="Chart 7">
          <a:extLst>
            <a:ext uri="{FF2B5EF4-FFF2-40B4-BE49-F238E27FC236}">
              <a16:creationId xmlns:a16="http://schemas.microsoft.com/office/drawing/2014/main" id="{0067530B-29AA-C765-4FF9-36F6F85B46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125014</xdr:colOff>
      <xdr:row>48</xdr:row>
      <xdr:rowOff>3571</xdr:rowOff>
    </xdr:from>
    <xdr:to>
      <xdr:col>25</xdr:col>
      <xdr:colOff>511968</xdr:colOff>
      <xdr:row>62</xdr:row>
      <xdr:rowOff>35719</xdr:rowOff>
    </xdr:to>
    <xdr:graphicFrame macro="">
      <xdr:nvGraphicFramePr>
        <xdr:cNvPr id="63" name="Chart 8">
          <a:extLst>
            <a:ext uri="{FF2B5EF4-FFF2-40B4-BE49-F238E27FC236}">
              <a16:creationId xmlns:a16="http://schemas.microsoft.com/office/drawing/2014/main" id="{1FBD5815-1535-C853-E3AC-CE2006B47B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566737</xdr:colOff>
      <xdr:row>70</xdr:row>
      <xdr:rowOff>38100</xdr:rowOff>
    </xdr:from>
    <xdr:to>
      <xdr:col>15</xdr:col>
      <xdr:colOff>147637</xdr:colOff>
      <xdr:row>84</xdr:row>
      <xdr:rowOff>114300</xdr:rowOff>
    </xdr:to>
    <xdr:graphicFrame macro="">
      <xdr:nvGraphicFramePr>
        <xdr:cNvPr id="3" name="Chart 2">
          <a:extLst>
            <a:ext uri="{FF2B5EF4-FFF2-40B4-BE49-F238E27FC236}">
              <a16:creationId xmlns:a16="http://schemas.microsoft.com/office/drawing/2014/main" id="{FF2BCF1E-E5EA-FB3F-DBDC-6A5DBEBC86F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566737</xdr:colOff>
      <xdr:row>70</xdr:row>
      <xdr:rowOff>38100</xdr:rowOff>
    </xdr:from>
    <xdr:to>
      <xdr:col>15</xdr:col>
      <xdr:colOff>147637</xdr:colOff>
      <xdr:row>84</xdr:row>
      <xdr:rowOff>114300</xdr:rowOff>
    </xdr:to>
    <xdr:graphicFrame macro="">
      <xdr:nvGraphicFramePr>
        <xdr:cNvPr id="4" name="Chart 3">
          <a:extLst>
            <a:ext uri="{FF2B5EF4-FFF2-40B4-BE49-F238E27FC236}">
              <a16:creationId xmlns:a16="http://schemas.microsoft.com/office/drawing/2014/main" id="{9A5DED36-6270-1F5B-B405-BE70E882DC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13</xdr:col>
      <xdr:colOff>561975</xdr:colOff>
      <xdr:row>10</xdr:row>
      <xdr:rowOff>52387</xdr:rowOff>
    </xdr:from>
    <xdr:to>
      <xdr:col>18</xdr:col>
      <xdr:colOff>428624</xdr:colOff>
      <xdr:row>22</xdr:row>
      <xdr:rowOff>28575</xdr:rowOff>
    </xdr:to>
    <xdr:graphicFrame macro="">
      <xdr:nvGraphicFramePr>
        <xdr:cNvPr id="2" name="Chart 1">
          <a:extLst>
            <a:ext uri="{FF2B5EF4-FFF2-40B4-BE49-F238E27FC236}">
              <a16:creationId xmlns:a16="http://schemas.microsoft.com/office/drawing/2014/main" id="{4645E328-88C4-C01A-9378-A9725E9DF5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476249</xdr:colOff>
      <xdr:row>10</xdr:row>
      <xdr:rowOff>47624</xdr:rowOff>
    </xdr:from>
    <xdr:to>
      <xdr:col>23</xdr:col>
      <xdr:colOff>154781</xdr:colOff>
      <xdr:row>22</xdr:row>
      <xdr:rowOff>11905</xdr:rowOff>
    </xdr:to>
    <xdr:graphicFrame macro="">
      <xdr:nvGraphicFramePr>
        <xdr:cNvPr id="3" name="Chart 2">
          <a:extLst>
            <a:ext uri="{FF2B5EF4-FFF2-40B4-BE49-F238E27FC236}">
              <a16:creationId xmlns:a16="http://schemas.microsoft.com/office/drawing/2014/main" id="{C4603704-3400-9B4E-04C4-D36D6AB43D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561975</xdr:colOff>
      <xdr:row>22</xdr:row>
      <xdr:rowOff>90487</xdr:rowOff>
    </xdr:from>
    <xdr:to>
      <xdr:col>18</xdr:col>
      <xdr:colOff>440531</xdr:colOff>
      <xdr:row>36</xdr:row>
      <xdr:rowOff>85725</xdr:rowOff>
    </xdr:to>
    <xdr:graphicFrame macro="">
      <xdr:nvGraphicFramePr>
        <xdr:cNvPr id="4" name="Chart 3">
          <a:extLst>
            <a:ext uri="{FF2B5EF4-FFF2-40B4-BE49-F238E27FC236}">
              <a16:creationId xmlns:a16="http://schemas.microsoft.com/office/drawing/2014/main" id="{2D824B36-AB9F-452C-D282-150F8D2702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476250</xdr:colOff>
      <xdr:row>22</xdr:row>
      <xdr:rowOff>90487</xdr:rowOff>
    </xdr:from>
    <xdr:to>
      <xdr:col>23</xdr:col>
      <xdr:colOff>154781</xdr:colOff>
      <xdr:row>36</xdr:row>
      <xdr:rowOff>76200</xdr:rowOff>
    </xdr:to>
    <xdr:graphicFrame macro="">
      <xdr:nvGraphicFramePr>
        <xdr:cNvPr id="5" name="Chart 4">
          <a:extLst>
            <a:ext uri="{FF2B5EF4-FFF2-40B4-BE49-F238E27FC236}">
              <a16:creationId xmlns:a16="http://schemas.microsoft.com/office/drawing/2014/main" id="{D73F4AFE-A136-EE52-D753-C099F2A72A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57150</xdr:colOff>
      <xdr:row>22</xdr:row>
      <xdr:rowOff>128587</xdr:rowOff>
    </xdr:from>
    <xdr:to>
      <xdr:col>6</xdr:col>
      <xdr:colOff>392906</xdr:colOff>
      <xdr:row>37</xdr:row>
      <xdr:rowOff>14287</xdr:rowOff>
    </xdr:to>
    <xdr:graphicFrame macro="">
      <xdr:nvGraphicFramePr>
        <xdr:cNvPr id="6" name="Chart 5">
          <a:extLst>
            <a:ext uri="{FF2B5EF4-FFF2-40B4-BE49-F238E27FC236}">
              <a16:creationId xmlns:a16="http://schemas.microsoft.com/office/drawing/2014/main" id="{8A26EE46-C096-259F-683C-634A552F50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35719</xdr:colOff>
      <xdr:row>37</xdr:row>
      <xdr:rowOff>52387</xdr:rowOff>
    </xdr:from>
    <xdr:to>
      <xdr:col>6</xdr:col>
      <xdr:colOff>381000</xdr:colOff>
      <xdr:row>51</xdr:row>
      <xdr:rowOff>128587</xdr:rowOff>
    </xdr:to>
    <xdr:graphicFrame macro="">
      <xdr:nvGraphicFramePr>
        <xdr:cNvPr id="8" name="Chart 7">
          <a:extLst>
            <a:ext uri="{FF2B5EF4-FFF2-40B4-BE49-F238E27FC236}">
              <a16:creationId xmlns:a16="http://schemas.microsoft.com/office/drawing/2014/main" id="{51C440F8-5EBA-9F4F-F7B3-A48120B95C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400049</xdr:colOff>
      <xdr:row>37</xdr:row>
      <xdr:rowOff>57150</xdr:rowOff>
    </xdr:from>
    <xdr:to>
      <xdr:col>13</xdr:col>
      <xdr:colOff>11906</xdr:colOff>
      <xdr:row>51</xdr:row>
      <xdr:rowOff>133350</xdr:rowOff>
    </xdr:to>
    <xdr:graphicFrame macro="">
      <xdr:nvGraphicFramePr>
        <xdr:cNvPr id="9" name="Chart 8">
          <a:extLst>
            <a:ext uri="{FF2B5EF4-FFF2-40B4-BE49-F238E27FC236}">
              <a16:creationId xmlns:a16="http://schemas.microsoft.com/office/drawing/2014/main" id="{6BE34FB9-2334-B506-4CBD-D010E382729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422671</xdr:colOff>
      <xdr:row>22</xdr:row>
      <xdr:rowOff>134540</xdr:rowOff>
    </xdr:from>
    <xdr:to>
      <xdr:col>13</xdr:col>
      <xdr:colOff>0</xdr:colOff>
      <xdr:row>37</xdr:row>
      <xdr:rowOff>20240</xdr:rowOff>
    </xdr:to>
    <xdr:graphicFrame macro="">
      <xdr:nvGraphicFramePr>
        <xdr:cNvPr id="10" name="Chart 9">
          <a:extLst>
            <a:ext uri="{FF2B5EF4-FFF2-40B4-BE49-F238E27FC236}">
              <a16:creationId xmlns:a16="http://schemas.microsoft.com/office/drawing/2014/main" id="{69E7DE78-14E5-3567-D06D-B273692104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529829</xdr:colOff>
      <xdr:row>37</xdr:row>
      <xdr:rowOff>75009</xdr:rowOff>
    </xdr:from>
    <xdr:to>
      <xdr:col>20</xdr:col>
      <xdr:colOff>232172</xdr:colOff>
      <xdr:row>51</xdr:row>
      <xdr:rowOff>151209</xdr:rowOff>
    </xdr:to>
    <xdr:graphicFrame macro="">
      <xdr:nvGraphicFramePr>
        <xdr:cNvPr id="7" name="Chart 6">
          <a:extLst>
            <a:ext uri="{FF2B5EF4-FFF2-40B4-BE49-F238E27FC236}">
              <a16:creationId xmlns:a16="http://schemas.microsoft.com/office/drawing/2014/main" id="{F8341F9C-A08C-0D9B-99B8-B95A588ADB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5952</xdr:colOff>
      <xdr:row>10</xdr:row>
      <xdr:rowOff>80963</xdr:rowOff>
    </xdr:from>
    <xdr:to>
      <xdr:col>31</xdr:col>
      <xdr:colOff>327421</xdr:colOff>
      <xdr:row>24</xdr:row>
      <xdr:rowOff>157163</xdr:rowOff>
    </xdr:to>
    <xdr:graphicFrame macro="">
      <xdr:nvGraphicFramePr>
        <xdr:cNvPr id="11" name="Chart 10">
          <a:extLst>
            <a:ext uri="{FF2B5EF4-FFF2-40B4-BE49-F238E27FC236}">
              <a16:creationId xmlns:a16="http://schemas.microsoft.com/office/drawing/2014/main" id="{B57EF86C-AEAE-94E1-A441-3BEF3AE129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Ong/TEC8332EU%20REFORM%20-%20Gas%20decarbonisation%20pathways%20for%20Estonia/Implementation/DLV4/TEC8332%20-%20summary%20D3%20result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ão Gorenstein Dedecca" refreshedDate="45044.504039236112" createdVersion="8" refreshedVersion="8" minRefreshableVersion="3" recordCount="5299" xr:uid="{21F5A58C-2B12-4E21-BCFB-ADF5C823E777}">
  <cacheSource type="worksheet">
    <worksheetSource name="Table1" r:id="rId2"/>
  </cacheSource>
  <cacheFields count="7">
    <cacheField name="Country" numFmtId="0">
      <sharedItems/>
    </cacheField>
    <cacheField name="Technology" numFmtId="0">
      <sharedItems count="13">
        <s v="Agricultural Waste Digestion for Pure BM"/>
        <s v="Biowaste for Pure BM"/>
        <s v="Electrolysis for Pure H2"/>
        <s v="Hydrogen Storage"/>
        <s v="Natural Gas from Russia or Belarus"/>
        <s v="Wastewater Digestion for Pure BM"/>
        <s v="LNG Terminal"/>
        <s v="Pipeline Gas Storage"/>
        <s v="Agricultural Waste Digestion for Blending"/>
        <s v="Biowaste for Blending"/>
        <s v="Wastewater Digestion for Blending"/>
        <s v="Electrolysis for Blending"/>
        <s v="SNG for blending"/>
      </sharedItems>
    </cacheField>
    <cacheField name="Year" numFmtId="0">
      <sharedItems containsSemiMixedTypes="0" containsString="0" containsNumber="1" containsInteger="1" minValue="2022" maxValue="2050" count="29">
        <n v="2022"/>
        <n v="2023"/>
        <n v="2024"/>
        <n v="2025"/>
        <n v="2026"/>
        <n v="2027"/>
        <n v="2028"/>
        <n v="2029"/>
        <n v="2030"/>
        <n v="2031"/>
        <n v="2032"/>
        <n v="2033"/>
        <n v="2034"/>
        <n v="2035"/>
        <n v="2036"/>
        <n v="2037"/>
        <n v="2038"/>
        <n v="2039"/>
        <n v="2040"/>
        <n v="2041"/>
        <n v="2042"/>
        <n v="2043"/>
        <n v="2044"/>
        <n v="2045"/>
        <n v="2046"/>
        <n v="2047"/>
        <n v="2048"/>
        <n v="2049"/>
        <n v="2050"/>
      </sharedItems>
    </cacheField>
    <cacheField name="CAPEX/OPEX" numFmtId="0">
      <sharedItems count="2">
        <s v="Discounted OPEX"/>
        <s v="Discounted CAPEX"/>
      </sharedItems>
    </cacheField>
    <cacheField name="Scenario" numFmtId="0">
      <sharedItems count="4">
        <s v="REN-Hydrogen"/>
        <s v="REN-Methane"/>
        <s v="Cost minimal"/>
        <s v="BAU"/>
      </sharedItems>
    </cacheField>
    <cacheField name="Value" numFmtId="0">
      <sharedItems containsSemiMixedTypes="0" containsString="0" containsNumber="1" minValue="2.68838157033354E-3" maxValue="5541.6533345815496"/>
    </cacheField>
    <cacheField name="Decade" numFmtId="0">
      <sharedItems containsSemiMixedTypes="0" containsString="0" containsNumber="1" containsInteger="1" minValue="2030" maxValue="2050" count="3">
        <n v="2030"/>
        <n v="2040"/>
        <n v="205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99">
  <r>
    <s v="Estonia"/>
    <x v="0"/>
    <x v="0"/>
    <x v="0"/>
    <x v="0"/>
    <n v="4.9931324858015502"/>
    <x v="0"/>
  </r>
  <r>
    <s v="Estonia"/>
    <x v="1"/>
    <x v="0"/>
    <x v="0"/>
    <x v="0"/>
    <n v="2.6058957124547799"/>
    <x v="0"/>
  </r>
  <r>
    <s v="Estonia"/>
    <x v="2"/>
    <x v="0"/>
    <x v="0"/>
    <x v="0"/>
    <n v="1.41651965959422"/>
    <x v="0"/>
  </r>
  <r>
    <s v="Estonia"/>
    <x v="3"/>
    <x v="0"/>
    <x v="0"/>
    <x v="0"/>
    <n v="0.23864878213531601"/>
    <x v="0"/>
  </r>
  <r>
    <s v="Estonia"/>
    <x v="4"/>
    <x v="0"/>
    <x v="0"/>
    <x v="0"/>
    <n v="458.88700979753202"/>
    <x v="0"/>
  </r>
  <r>
    <s v="Estonia"/>
    <x v="5"/>
    <x v="0"/>
    <x v="0"/>
    <x v="0"/>
    <n v="0.133463875886497"/>
    <x v="0"/>
  </r>
  <r>
    <s v="Finland"/>
    <x v="0"/>
    <x v="0"/>
    <x v="0"/>
    <x v="0"/>
    <n v="3.8686730818271999"/>
    <x v="0"/>
  </r>
  <r>
    <s v="Finland"/>
    <x v="1"/>
    <x v="0"/>
    <x v="0"/>
    <x v="0"/>
    <n v="2.5338887601005902"/>
    <x v="0"/>
  </r>
  <r>
    <s v="Finland"/>
    <x v="2"/>
    <x v="0"/>
    <x v="0"/>
    <x v="0"/>
    <n v="37.021314658211097"/>
    <x v="0"/>
  </r>
  <r>
    <s v="Finland"/>
    <x v="3"/>
    <x v="0"/>
    <x v="0"/>
    <x v="0"/>
    <n v="0.90486462443209703"/>
    <x v="0"/>
  </r>
  <r>
    <s v="Finland"/>
    <x v="6"/>
    <x v="0"/>
    <x v="0"/>
    <x v="0"/>
    <n v="2348.68110526379"/>
    <x v="0"/>
  </r>
  <r>
    <s v="Finland"/>
    <x v="4"/>
    <x v="0"/>
    <x v="0"/>
    <x v="0"/>
    <n v="2122.78003714954"/>
    <x v="0"/>
  </r>
  <r>
    <s v="Finland"/>
    <x v="5"/>
    <x v="0"/>
    <x v="0"/>
    <x v="0"/>
    <n v="0.43203128864284901"/>
    <x v="0"/>
  </r>
  <r>
    <s v="Latvia"/>
    <x v="2"/>
    <x v="0"/>
    <x v="0"/>
    <x v="0"/>
    <n v="1.83231820637785"/>
    <x v="0"/>
  </r>
  <r>
    <s v="Latvia"/>
    <x v="3"/>
    <x v="0"/>
    <x v="0"/>
    <x v="0"/>
    <n v="9.5369331838467505E-2"/>
    <x v="0"/>
  </r>
  <r>
    <s v="Latvia"/>
    <x v="4"/>
    <x v="0"/>
    <x v="0"/>
    <x v="0"/>
    <n v="4594.6716230116299"/>
    <x v="0"/>
  </r>
  <r>
    <s v="Latvia"/>
    <x v="7"/>
    <x v="0"/>
    <x v="0"/>
    <x v="0"/>
    <n v="48.804506951358199"/>
    <x v="0"/>
  </r>
  <r>
    <s v="Lithuania"/>
    <x v="2"/>
    <x v="0"/>
    <x v="0"/>
    <x v="0"/>
    <n v="27.341601580347501"/>
    <x v="0"/>
  </r>
  <r>
    <s v="Lithuania"/>
    <x v="3"/>
    <x v="0"/>
    <x v="0"/>
    <x v="0"/>
    <n v="0.36886544877002903"/>
    <x v="0"/>
  </r>
  <r>
    <s v="Lithuania"/>
    <x v="6"/>
    <x v="0"/>
    <x v="0"/>
    <x v="0"/>
    <n v="252.189772033297"/>
    <x v="0"/>
  </r>
  <r>
    <s v="Lithuania"/>
    <x v="4"/>
    <x v="0"/>
    <x v="0"/>
    <x v="0"/>
    <n v="1882.51293269027"/>
    <x v="0"/>
  </r>
  <r>
    <s v="Estonia"/>
    <x v="8"/>
    <x v="1"/>
    <x v="0"/>
    <x v="0"/>
    <n v="1.18635468847647"/>
    <x v="0"/>
  </r>
  <r>
    <s v="Estonia"/>
    <x v="0"/>
    <x v="1"/>
    <x v="0"/>
    <x v="0"/>
    <n v="4.75536427219195"/>
    <x v="0"/>
  </r>
  <r>
    <s v="Estonia"/>
    <x v="9"/>
    <x v="1"/>
    <x v="0"/>
    <x v="0"/>
    <n v="0.60388354217694495"/>
    <x v="0"/>
  </r>
  <r>
    <s v="Estonia"/>
    <x v="1"/>
    <x v="1"/>
    <x v="0"/>
    <x v="0"/>
    <n v="2.48180544043313"/>
    <x v="0"/>
  </r>
  <r>
    <s v="Estonia"/>
    <x v="2"/>
    <x v="1"/>
    <x v="0"/>
    <x v="0"/>
    <n v="2.6062293772998602"/>
    <x v="0"/>
  </r>
  <r>
    <s v="Estonia"/>
    <x v="3"/>
    <x v="1"/>
    <x v="0"/>
    <x v="0"/>
    <n v="0.44604877722584801"/>
    <x v="0"/>
  </r>
  <r>
    <s v="Estonia"/>
    <x v="6"/>
    <x v="1"/>
    <x v="0"/>
    <x v="0"/>
    <n v="795.01290624698095"/>
    <x v="0"/>
  </r>
  <r>
    <s v="Estonia"/>
    <x v="10"/>
    <x v="1"/>
    <x v="0"/>
    <x v="0"/>
    <n v="3.4665941788700701E-2"/>
    <x v="0"/>
  </r>
  <r>
    <s v="Estonia"/>
    <x v="5"/>
    <x v="1"/>
    <x v="0"/>
    <x v="0"/>
    <n v="0.12710845322523601"/>
    <x v="0"/>
  </r>
  <r>
    <s v="Finland"/>
    <x v="8"/>
    <x v="1"/>
    <x v="0"/>
    <x v="0"/>
    <n v="23.3674777871055"/>
    <x v="0"/>
  </r>
  <r>
    <s v="Finland"/>
    <x v="0"/>
    <x v="1"/>
    <x v="0"/>
    <x v="0"/>
    <n v="3.6844505541211401"/>
    <x v="0"/>
  </r>
  <r>
    <s v="Finland"/>
    <x v="9"/>
    <x v="1"/>
    <x v="0"/>
    <x v="0"/>
    <n v="14.545048593014601"/>
    <x v="0"/>
  </r>
  <r>
    <s v="Finland"/>
    <x v="1"/>
    <x v="1"/>
    <x v="0"/>
    <x v="0"/>
    <n v="2.4132273905719899"/>
    <x v="0"/>
  </r>
  <r>
    <s v="Finland"/>
    <x v="2"/>
    <x v="1"/>
    <x v="0"/>
    <x v="0"/>
    <n v="63.798077553230101"/>
    <x v="0"/>
  </r>
  <r>
    <s v="Finland"/>
    <x v="3"/>
    <x v="1"/>
    <x v="0"/>
    <x v="0"/>
    <n v="1.58369195424456"/>
    <x v="0"/>
  </r>
  <r>
    <s v="Finland"/>
    <x v="6"/>
    <x v="1"/>
    <x v="0"/>
    <x v="0"/>
    <n v="5377.4212383103004"/>
    <x v="0"/>
  </r>
  <r>
    <s v="Finland"/>
    <x v="10"/>
    <x v="1"/>
    <x v="0"/>
    <x v="0"/>
    <n v="2.7274568849212102"/>
    <x v="0"/>
  </r>
  <r>
    <s v="Finland"/>
    <x v="5"/>
    <x v="1"/>
    <x v="0"/>
    <x v="0"/>
    <n v="0.41145837013604702"/>
    <x v="0"/>
  </r>
  <r>
    <s v="Latvia"/>
    <x v="9"/>
    <x v="1"/>
    <x v="0"/>
    <x v="0"/>
    <n v="1.7503870787737501"/>
    <x v="0"/>
  </r>
  <r>
    <s v="Latvia"/>
    <x v="2"/>
    <x v="1"/>
    <x v="0"/>
    <x v="0"/>
    <n v="3.3706996555635902"/>
    <x v="0"/>
  </r>
  <r>
    <s v="Latvia"/>
    <x v="3"/>
    <x v="1"/>
    <x v="0"/>
    <x v="0"/>
    <n v="0.178250957204862"/>
    <x v="0"/>
  </r>
  <r>
    <s v="Latvia"/>
    <x v="6"/>
    <x v="1"/>
    <x v="0"/>
    <x v="0"/>
    <n v="2054.3506328336898"/>
    <x v="0"/>
  </r>
  <r>
    <s v="Latvia"/>
    <x v="7"/>
    <x v="1"/>
    <x v="0"/>
    <x v="0"/>
    <n v="46.4804828108173"/>
    <x v="0"/>
  </r>
  <r>
    <s v="Latvia"/>
    <x v="10"/>
    <x v="1"/>
    <x v="0"/>
    <x v="0"/>
    <n v="9.3188015561023393E-3"/>
    <x v="0"/>
  </r>
  <r>
    <s v="Lithuania"/>
    <x v="8"/>
    <x v="1"/>
    <x v="0"/>
    <x v="0"/>
    <n v="7.52487830976502"/>
    <x v="0"/>
  </r>
  <r>
    <s v="Lithuania"/>
    <x v="9"/>
    <x v="1"/>
    <x v="0"/>
    <x v="0"/>
    <n v="2.08171034725593"/>
    <x v="0"/>
  </r>
  <r>
    <s v="Lithuania"/>
    <x v="2"/>
    <x v="1"/>
    <x v="0"/>
    <x v="0"/>
    <n v="50.344459088495299"/>
    <x v="0"/>
  </r>
  <r>
    <s v="Lithuania"/>
    <x v="3"/>
    <x v="1"/>
    <x v="0"/>
    <x v="0"/>
    <n v="0.68943147713799602"/>
    <x v="0"/>
  </r>
  <r>
    <s v="Lithuania"/>
    <x v="6"/>
    <x v="1"/>
    <x v="0"/>
    <x v="0"/>
    <n v="4970.6850624960598"/>
    <x v="0"/>
  </r>
  <r>
    <s v="Lithuania"/>
    <x v="10"/>
    <x v="1"/>
    <x v="0"/>
    <x v="0"/>
    <n v="0.40267207152600798"/>
    <x v="0"/>
  </r>
  <r>
    <s v="Estonia"/>
    <x v="8"/>
    <x v="2"/>
    <x v="0"/>
    <x v="0"/>
    <n v="1.6947924121092399"/>
    <x v="0"/>
  </r>
  <r>
    <s v="Estonia"/>
    <x v="0"/>
    <x v="2"/>
    <x v="0"/>
    <x v="0"/>
    <n v="4.5289183544685301"/>
    <x v="0"/>
  </r>
  <r>
    <s v="Estonia"/>
    <x v="9"/>
    <x v="2"/>
    <x v="0"/>
    <x v="0"/>
    <n v="0.86269077453849197"/>
    <x v="0"/>
  </r>
  <r>
    <s v="Estonia"/>
    <x v="1"/>
    <x v="2"/>
    <x v="0"/>
    <x v="0"/>
    <n v="2.3636242289839302"/>
    <x v="0"/>
  </r>
  <r>
    <s v="Estonia"/>
    <x v="2"/>
    <x v="2"/>
    <x v="0"/>
    <x v="0"/>
    <n v="3.59319952105976"/>
    <x v="0"/>
  </r>
  <r>
    <s v="Estonia"/>
    <x v="3"/>
    <x v="2"/>
    <x v="0"/>
    <x v="0"/>
    <n v="0.62504063660360298"/>
    <x v="0"/>
  </r>
  <r>
    <s v="Estonia"/>
    <x v="6"/>
    <x v="2"/>
    <x v="0"/>
    <x v="0"/>
    <n v="760.72641670704104"/>
    <x v="0"/>
  </r>
  <r>
    <s v="Estonia"/>
    <x v="10"/>
    <x v="2"/>
    <x v="0"/>
    <x v="0"/>
    <n v="4.9522773983858098E-2"/>
    <x v="0"/>
  </r>
  <r>
    <s v="Estonia"/>
    <x v="5"/>
    <x v="2"/>
    <x v="0"/>
    <x v="0"/>
    <n v="0.12105566973831999"/>
    <x v="0"/>
  </r>
  <r>
    <s v="Finland"/>
    <x v="8"/>
    <x v="2"/>
    <x v="0"/>
    <x v="0"/>
    <n v="27.280224938198199"/>
    <x v="0"/>
  </r>
  <r>
    <s v="Finland"/>
    <x v="0"/>
    <x v="2"/>
    <x v="0"/>
    <x v="0"/>
    <n v="3.5090005277344201"/>
    <x v="0"/>
  </r>
  <r>
    <s v="Finland"/>
    <x v="9"/>
    <x v="2"/>
    <x v="0"/>
    <x v="0"/>
    <n v="16.980531701774702"/>
    <x v="0"/>
  </r>
  <r>
    <s v="Finland"/>
    <x v="1"/>
    <x v="2"/>
    <x v="0"/>
    <x v="0"/>
    <n v="2.29831180054475"/>
    <x v="0"/>
  </r>
  <r>
    <s v="Finland"/>
    <x v="2"/>
    <x v="2"/>
    <x v="0"/>
    <x v="0"/>
    <n v="85.992980218577699"/>
    <x v="0"/>
  </r>
  <r>
    <s v="Finland"/>
    <x v="3"/>
    <x v="2"/>
    <x v="0"/>
    <x v="0"/>
    <n v="2.1463319060823598"/>
    <x v="0"/>
  </r>
  <r>
    <s v="Finland"/>
    <x v="6"/>
    <x v="2"/>
    <x v="0"/>
    <x v="0"/>
    <n v="4172.1292755091699"/>
    <x v="0"/>
  </r>
  <r>
    <s v="Finland"/>
    <x v="10"/>
    <x v="2"/>
    <x v="0"/>
    <x v="0"/>
    <n v="3.1841535491239901"/>
    <x v="0"/>
  </r>
  <r>
    <s v="Finland"/>
    <x v="5"/>
    <x v="2"/>
    <x v="0"/>
    <x v="0"/>
    <n v="0.39186511441528299"/>
    <x v="0"/>
  </r>
  <r>
    <s v="Latvia"/>
    <x v="9"/>
    <x v="2"/>
    <x v="0"/>
    <x v="0"/>
    <n v="2.5005529696767899"/>
    <x v="0"/>
  </r>
  <r>
    <s v="Latvia"/>
    <x v="2"/>
    <x v="2"/>
    <x v="0"/>
    <x v="0"/>
    <n v="4.6463541823661796"/>
    <x v="0"/>
  </r>
  <r>
    <s v="Latvia"/>
    <x v="3"/>
    <x v="2"/>
    <x v="0"/>
    <x v="0"/>
    <n v="0.24978006320173399"/>
    <x v="0"/>
  </r>
  <r>
    <s v="Latvia"/>
    <x v="6"/>
    <x v="2"/>
    <x v="0"/>
    <x v="0"/>
    <n v="1963.9063887331299"/>
    <x v="0"/>
  </r>
  <r>
    <s v="Latvia"/>
    <x v="7"/>
    <x v="2"/>
    <x v="0"/>
    <x v="0"/>
    <n v="44.2671264864927"/>
    <x v="0"/>
  </r>
  <r>
    <s v="Latvia"/>
    <x v="10"/>
    <x v="2"/>
    <x v="0"/>
    <x v="0"/>
    <n v="1.33125736515748E-2"/>
    <x v="0"/>
  </r>
  <r>
    <s v="Lithuania"/>
    <x v="8"/>
    <x v="2"/>
    <x v="0"/>
    <x v="0"/>
    <n v="10.749826156807201"/>
    <x v="0"/>
  </r>
  <r>
    <s v="Lithuania"/>
    <x v="9"/>
    <x v="2"/>
    <x v="0"/>
    <x v="0"/>
    <n v="2.9738719246513199"/>
    <x v="0"/>
  </r>
  <r>
    <s v="Lithuania"/>
    <x v="2"/>
    <x v="2"/>
    <x v="0"/>
    <x v="0"/>
    <n v="69.467916152993595"/>
    <x v="0"/>
  </r>
  <r>
    <s v="Lithuania"/>
    <x v="3"/>
    <x v="2"/>
    <x v="0"/>
    <x v="0"/>
    <n v="0.96608871353705805"/>
    <x v="0"/>
  </r>
  <r>
    <s v="Lithuania"/>
    <x v="6"/>
    <x v="2"/>
    <x v="0"/>
    <x v="0"/>
    <n v="5277.5345228691804"/>
    <x v="0"/>
  </r>
  <r>
    <s v="Lithuania"/>
    <x v="10"/>
    <x v="2"/>
    <x v="0"/>
    <x v="0"/>
    <n v="0.57524581646572603"/>
    <x v="0"/>
  </r>
  <r>
    <s v="Estonia"/>
    <x v="8"/>
    <x v="3"/>
    <x v="0"/>
    <x v="0"/>
    <n v="2.1521173487101501"/>
    <x v="0"/>
  </r>
  <r>
    <s v="Estonia"/>
    <x v="0"/>
    <x v="3"/>
    <x v="0"/>
    <x v="0"/>
    <n v="4.3132555756843098"/>
    <x v="0"/>
  </r>
  <r>
    <s v="Estonia"/>
    <x v="9"/>
    <x v="3"/>
    <x v="0"/>
    <x v="0"/>
    <n v="1.09548034862031"/>
    <x v="0"/>
  </r>
  <r>
    <s v="Estonia"/>
    <x v="1"/>
    <x v="3"/>
    <x v="0"/>
    <x v="0"/>
    <n v="2.25107069427041"/>
    <x v="0"/>
  </r>
  <r>
    <s v="Estonia"/>
    <x v="2"/>
    <x v="3"/>
    <x v="0"/>
    <x v="0"/>
    <n v="4.4635808369989398"/>
    <x v="0"/>
  </r>
  <r>
    <s v="Estonia"/>
    <x v="3"/>
    <x v="3"/>
    <x v="0"/>
    <x v="0"/>
    <n v="0.58368450886965495"/>
    <x v="0"/>
  </r>
  <r>
    <s v="Estonia"/>
    <x v="6"/>
    <x v="3"/>
    <x v="0"/>
    <x v="0"/>
    <n v="726.90058171263195"/>
    <x v="0"/>
  </r>
  <r>
    <s v="Estonia"/>
    <x v="10"/>
    <x v="3"/>
    <x v="0"/>
    <x v="0"/>
    <n v="6.2886062201724602E-2"/>
    <x v="0"/>
  </r>
  <r>
    <s v="Estonia"/>
    <x v="5"/>
    <x v="3"/>
    <x v="0"/>
    <x v="0"/>
    <n v="0.115291114036495"/>
    <x v="0"/>
  </r>
  <r>
    <s v="Finland"/>
    <x v="8"/>
    <x v="3"/>
    <x v="0"/>
    <x v="0"/>
    <n v="28.693216768716599"/>
    <x v="0"/>
  </r>
  <r>
    <s v="Finland"/>
    <x v="0"/>
    <x v="3"/>
    <x v="0"/>
    <x v="0"/>
    <n v="3.34190526450897"/>
    <x v="0"/>
  </r>
  <r>
    <s v="Finland"/>
    <x v="9"/>
    <x v="3"/>
    <x v="0"/>
    <x v="0"/>
    <n v="17.860046171571799"/>
    <x v="0"/>
  </r>
  <r>
    <s v="Finland"/>
    <x v="1"/>
    <x v="3"/>
    <x v="0"/>
    <x v="0"/>
    <n v="2.18886838147119"/>
    <x v="0"/>
  </r>
  <r>
    <s v="Finland"/>
    <x v="2"/>
    <x v="3"/>
    <x v="0"/>
    <x v="0"/>
    <n v="104.202360974161"/>
    <x v="0"/>
  </r>
  <r>
    <s v="Finland"/>
    <x v="3"/>
    <x v="3"/>
    <x v="0"/>
    <x v="0"/>
    <n v="2.0043187772244999"/>
    <x v="0"/>
  </r>
  <r>
    <s v="Finland"/>
    <x v="6"/>
    <x v="3"/>
    <x v="0"/>
    <x v="0"/>
    <n v="3284.6456799613302"/>
    <x v="0"/>
  </r>
  <r>
    <s v="Finland"/>
    <x v="10"/>
    <x v="3"/>
    <x v="0"/>
    <x v="0"/>
    <n v="3.34907825052293"/>
    <x v="0"/>
  </r>
  <r>
    <s v="Finland"/>
    <x v="5"/>
    <x v="3"/>
    <x v="0"/>
    <x v="0"/>
    <n v="0.37320487087169801"/>
    <x v="0"/>
  </r>
  <r>
    <s v="Latvia"/>
    <x v="9"/>
    <x v="3"/>
    <x v="0"/>
    <x v="0"/>
    <n v="3.1753053583197302"/>
    <x v="0"/>
  </r>
  <r>
    <s v="Latvia"/>
    <x v="2"/>
    <x v="3"/>
    <x v="0"/>
    <x v="0"/>
    <n v="5.6877008110873701"/>
    <x v="0"/>
  </r>
  <r>
    <s v="Latvia"/>
    <x v="3"/>
    <x v="3"/>
    <x v="0"/>
    <x v="0"/>
    <n v="0.311004319777897"/>
    <x v="0"/>
  </r>
  <r>
    <s v="Latvia"/>
    <x v="6"/>
    <x v="3"/>
    <x v="0"/>
    <x v="0"/>
    <n v="1877.45509075728"/>
    <x v="0"/>
  </r>
  <r>
    <s v="Latvia"/>
    <x v="7"/>
    <x v="3"/>
    <x v="0"/>
    <x v="0"/>
    <n v="42.159168082373903"/>
    <x v="0"/>
  </r>
  <r>
    <s v="Latvia"/>
    <x v="10"/>
    <x v="3"/>
    <x v="0"/>
    <x v="0"/>
    <n v="1.6904855430571099E-2"/>
    <x v="0"/>
  </r>
  <r>
    <s v="Lithuania"/>
    <x v="8"/>
    <x v="3"/>
    <x v="0"/>
    <x v="0"/>
    <n v="13.6505728975329"/>
    <x v="0"/>
  </r>
  <r>
    <s v="Lithuania"/>
    <x v="9"/>
    <x v="3"/>
    <x v="0"/>
    <x v="0"/>
    <n v="3.77634530114454"/>
    <x v="0"/>
  </r>
  <r>
    <s v="Lithuania"/>
    <x v="2"/>
    <x v="3"/>
    <x v="0"/>
    <x v="0"/>
    <n v="85.223771627724304"/>
    <x v="0"/>
  </r>
  <r>
    <s v="Lithuania"/>
    <x v="3"/>
    <x v="3"/>
    <x v="0"/>
    <x v="0"/>
    <n v="0.90216696845426203"/>
    <x v="0"/>
  </r>
  <r>
    <s v="Lithuania"/>
    <x v="6"/>
    <x v="3"/>
    <x v="0"/>
    <x v="0"/>
    <n v="5343.5866327021304"/>
    <x v="0"/>
  </r>
  <r>
    <s v="Lithuania"/>
    <x v="10"/>
    <x v="3"/>
    <x v="0"/>
    <x v="0"/>
    <n v="0.73047087805171496"/>
    <x v="0"/>
  </r>
  <r>
    <s v="Estonia"/>
    <x v="8"/>
    <x v="4"/>
    <x v="0"/>
    <x v="0"/>
    <n v="2.5620444627501699"/>
    <x v="0"/>
  </r>
  <r>
    <s v="Estonia"/>
    <x v="0"/>
    <x v="4"/>
    <x v="0"/>
    <x v="0"/>
    <n v="4.1078624530326797"/>
    <x v="0"/>
  </r>
  <r>
    <s v="Estonia"/>
    <x v="9"/>
    <x v="4"/>
    <x v="0"/>
    <x v="0"/>
    <n v="1.3041432721670301"/>
    <x v="0"/>
  </r>
  <r>
    <s v="Estonia"/>
    <x v="1"/>
    <x v="4"/>
    <x v="0"/>
    <x v="0"/>
    <n v="2.1438768516861"/>
    <x v="0"/>
  </r>
  <r>
    <s v="Estonia"/>
    <x v="2"/>
    <x v="4"/>
    <x v="0"/>
    <x v="0"/>
    <n v="5.1512223291949901"/>
    <x v="0"/>
  </r>
  <r>
    <s v="Estonia"/>
    <x v="3"/>
    <x v="4"/>
    <x v="0"/>
    <x v="0"/>
    <n v="0.54484973426092798"/>
    <x v="0"/>
  </r>
  <r>
    <s v="Estonia"/>
    <x v="6"/>
    <x v="4"/>
    <x v="0"/>
    <x v="0"/>
    <n v="691.80312181573504"/>
    <x v="0"/>
  </r>
  <r>
    <s v="Estonia"/>
    <x v="10"/>
    <x v="4"/>
    <x v="0"/>
    <x v="0"/>
    <n v="7.4864359763957902E-2"/>
    <x v="0"/>
  </r>
  <r>
    <s v="Estonia"/>
    <x v="5"/>
    <x v="4"/>
    <x v="0"/>
    <x v="0"/>
    <n v="0.109801060987138"/>
    <x v="0"/>
  </r>
  <r>
    <s v="Finland"/>
    <x v="8"/>
    <x v="4"/>
    <x v="0"/>
    <x v="0"/>
    <n v="32.2692672138433"/>
    <x v="0"/>
  </r>
  <r>
    <s v="Finland"/>
    <x v="0"/>
    <x v="4"/>
    <x v="0"/>
    <x v="0"/>
    <n v="3.1827669185799699"/>
    <x v="0"/>
  </r>
  <r>
    <s v="Finland"/>
    <x v="9"/>
    <x v="4"/>
    <x v="0"/>
    <x v="0"/>
    <n v="20.0859529625967"/>
    <x v="0"/>
  </r>
  <r>
    <s v="Finland"/>
    <x v="1"/>
    <x v="4"/>
    <x v="0"/>
    <x v="0"/>
    <n v="2.0846365537820901"/>
    <x v="0"/>
  </r>
  <r>
    <s v="Finland"/>
    <x v="2"/>
    <x v="4"/>
    <x v="0"/>
    <x v="0"/>
    <n v="118.736302008813"/>
    <x v="0"/>
  </r>
  <r>
    <s v="Finland"/>
    <x v="3"/>
    <x v="4"/>
    <x v="0"/>
    <x v="0"/>
    <n v="1.8709637424844301"/>
    <x v="0"/>
  </r>
  <r>
    <s v="Finland"/>
    <x v="6"/>
    <x v="4"/>
    <x v="0"/>
    <x v="0"/>
    <n v="2925.0936209392798"/>
    <x v="0"/>
  </r>
  <r>
    <s v="Finland"/>
    <x v="10"/>
    <x v="4"/>
    <x v="0"/>
    <x v="0"/>
    <n v="3.7664756049249801"/>
    <x v="0"/>
  </r>
  <r>
    <s v="Finland"/>
    <x v="5"/>
    <x v="4"/>
    <x v="0"/>
    <x v="0"/>
    <n v="0.355433210353998"/>
    <x v="0"/>
  </r>
  <r>
    <s v="Latvia"/>
    <x v="9"/>
    <x v="4"/>
    <x v="0"/>
    <x v="0"/>
    <n v="3.7801254265711099"/>
    <x v="0"/>
  </r>
  <r>
    <s v="Latvia"/>
    <x v="2"/>
    <x v="4"/>
    <x v="0"/>
    <x v="0"/>
    <n v="6.5205969439829401"/>
    <x v="0"/>
  </r>
  <r>
    <s v="Latvia"/>
    <x v="3"/>
    <x v="4"/>
    <x v="0"/>
    <x v="0"/>
    <n v="0.36289000823651402"/>
    <x v="0"/>
  </r>
  <r>
    <s v="Latvia"/>
    <x v="6"/>
    <x v="4"/>
    <x v="0"/>
    <x v="0"/>
    <n v="1794.8187157336099"/>
    <x v="0"/>
  </r>
  <r>
    <s v="Latvia"/>
    <x v="7"/>
    <x v="4"/>
    <x v="0"/>
    <x v="0"/>
    <n v="40.151588649879997"/>
    <x v="0"/>
  </r>
  <r>
    <s v="Latvia"/>
    <x v="10"/>
    <x v="4"/>
    <x v="0"/>
    <x v="0"/>
    <n v="2.0124827893536999E-2"/>
    <x v="0"/>
  </r>
  <r>
    <s v="Lithuania"/>
    <x v="8"/>
    <x v="4"/>
    <x v="0"/>
    <x v="0"/>
    <n v="16.2506820208725"/>
    <x v="0"/>
  </r>
  <r>
    <s v="Lithuania"/>
    <x v="9"/>
    <x v="4"/>
    <x v="0"/>
    <x v="0"/>
    <n v="4.4956491680292103"/>
    <x v="0"/>
  </r>
  <r>
    <s v="Lithuania"/>
    <x v="2"/>
    <x v="4"/>
    <x v="0"/>
    <x v="0"/>
    <n v="97.867656555473403"/>
    <x v="0"/>
  </r>
  <r>
    <s v="Lithuania"/>
    <x v="3"/>
    <x v="4"/>
    <x v="0"/>
    <x v="0"/>
    <n v="0.84214233126248805"/>
    <x v="0"/>
  </r>
  <r>
    <s v="Lithuania"/>
    <x v="6"/>
    <x v="4"/>
    <x v="0"/>
    <x v="0"/>
    <n v="5297.86179619634"/>
    <x v="0"/>
  </r>
  <r>
    <s v="Lithuania"/>
    <x v="10"/>
    <x v="4"/>
    <x v="0"/>
    <x v="0"/>
    <n v="0.86960818815680396"/>
    <x v="0"/>
  </r>
  <r>
    <s v="Estonia"/>
    <x v="8"/>
    <x v="5"/>
    <x v="0"/>
    <x v="0"/>
    <n v="2.92805081457163"/>
    <x v="0"/>
  </r>
  <r>
    <s v="Estonia"/>
    <x v="0"/>
    <x v="5"/>
    <x v="0"/>
    <x v="0"/>
    <n v="3.9122499552692198"/>
    <x v="0"/>
  </r>
  <r>
    <s v="Estonia"/>
    <x v="9"/>
    <x v="5"/>
    <x v="0"/>
    <x v="0"/>
    <n v="1.49044945390518"/>
    <x v="0"/>
  </r>
  <r>
    <s v="Estonia"/>
    <x v="1"/>
    <x v="5"/>
    <x v="0"/>
    <x v="0"/>
    <n v="2.0417874777962899"/>
    <x v="0"/>
  </r>
  <r>
    <s v="Estonia"/>
    <x v="2"/>
    <x v="5"/>
    <x v="0"/>
    <x v="0"/>
    <n v="5.6769377650617496"/>
    <x v="0"/>
  </r>
  <r>
    <s v="Estonia"/>
    <x v="3"/>
    <x v="5"/>
    <x v="0"/>
    <x v="0"/>
    <n v="0.50838996197577602"/>
    <x v="0"/>
  </r>
  <r>
    <s v="Estonia"/>
    <x v="6"/>
    <x v="5"/>
    <x v="0"/>
    <x v="0"/>
    <n v="603.76314031975903"/>
    <x v="0"/>
  </r>
  <r>
    <s v="Estonia"/>
    <x v="10"/>
    <x v="5"/>
    <x v="0"/>
    <x v="0"/>
    <n v="8.5559268301666103E-2"/>
    <x v="0"/>
  </r>
  <r>
    <s v="Estonia"/>
    <x v="5"/>
    <x v="5"/>
    <x v="0"/>
    <x v="0"/>
    <n v="0.10457243903537"/>
    <x v="0"/>
  </r>
  <r>
    <s v="Finland"/>
    <x v="8"/>
    <x v="5"/>
    <x v="0"/>
    <x v="0"/>
    <n v="36.865554065368499"/>
    <x v="0"/>
  </r>
  <r>
    <s v="Finland"/>
    <x v="0"/>
    <x v="5"/>
    <x v="0"/>
    <x v="0"/>
    <n v="3.03120658912378"/>
    <x v="0"/>
  </r>
  <r>
    <s v="Finland"/>
    <x v="9"/>
    <x v="5"/>
    <x v="0"/>
    <x v="0"/>
    <n v="22.946904247624001"/>
    <x v="0"/>
  </r>
  <r>
    <s v="Finland"/>
    <x v="1"/>
    <x v="5"/>
    <x v="0"/>
    <x v="0"/>
    <n v="1.98536814645913"/>
    <x v="0"/>
  </r>
  <r>
    <s v="Finland"/>
    <x v="2"/>
    <x v="5"/>
    <x v="0"/>
    <x v="0"/>
    <n v="130.07257918619499"/>
    <x v="0"/>
  </r>
  <r>
    <s v="Finland"/>
    <x v="3"/>
    <x v="5"/>
    <x v="0"/>
    <x v="0"/>
    <n v="1.7457642467054899"/>
    <x v="0"/>
  </r>
  <r>
    <s v="Finland"/>
    <x v="6"/>
    <x v="5"/>
    <x v="0"/>
    <x v="0"/>
    <n v="2518.3510542412"/>
    <x v="0"/>
  </r>
  <r>
    <s v="Finland"/>
    <x v="10"/>
    <x v="5"/>
    <x v="0"/>
    <x v="0"/>
    <n v="4.3029551656408902"/>
    <x v="0"/>
  </r>
  <r>
    <s v="Finland"/>
    <x v="5"/>
    <x v="5"/>
    <x v="0"/>
    <x v="0"/>
    <n v="0.33850781938475999"/>
    <x v="0"/>
  </r>
  <r>
    <s v="Latvia"/>
    <x v="9"/>
    <x v="5"/>
    <x v="0"/>
    <x v="0"/>
    <n v="4.3201433446526902"/>
    <x v="0"/>
  </r>
  <r>
    <s v="Latvia"/>
    <x v="2"/>
    <x v="5"/>
    <x v="0"/>
    <x v="0"/>
    <n v="7.1914111079736296"/>
    <x v="0"/>
  </r>
  <r>
    <s v="Latvia"/>
    <x v="3"/>
    <x v="5"/>
    <x v="0"/>
    <x v="0"/>
    <n v="0.338606455849713"/>
    <x v="0"/>
  </r>
  <r>
    <s v="Latvia"/>
    <x v="6"/>
    <x v="5"/>
    <x v="0"/>
    <x v="0"/>
    <n v="1585.47801051845"/>
    <x v="0"/>
  </r>
  <r>
    <s v="Latvia"/>
    <x v="7"/>
    <x v="5"/>
    <x v="0"/>
    <x v="0"/>
    <n v="38.239608237980903"/>
    <x v="0"/>
  </r>
  <r>
    <s v="Latvia"/>
    <x v="10"/>
    <x v="5"/>
    <x v="0"/>
    <x v="0"/>
    <n v="2.2999803306899502E-2"/>
    <x v="0"/>
  </r>
  <r>
    <s v="Lithuania"/>
    <x v="8"/>
    <x v="5"/>
    <x v="0"/>
    <x v="0"/>
    <n v="18.572208023854301"/>
    <x v="0"/>
  </r>
  <r>
    <s v="Lithuania"/>
    <x v="9"/>
    <x v="5"/>
    <x v="0"/>
    <x v="0"/>
    <n v="5.13788476346196"/>
    <x v="0"/>
  </r>
  <r>
    <s v="Lithuania"/>
    <x v="2"/>
    <x v="5"/>
    <x v="0"/>
    <x v="0"/>
    <n v="107.748753641709"/>
    <x v="0"/>
  </r>
  <r>
    <s v="Lithuania"/>
    <x v="3"/>
    <x v="5"/>
    <x v="0"/>
    <x v="0"/>
    <n v="0.78578859609701801"/>
    <x v="0"/>
  </r>
  <r>
    <s v="Lithuania"/>
    <x v="6"/>
    <x v="5"/>
    <x v="0"/>
    <x v="0"/>
    <n v="4745.5272002370502"/>
    <x v="0"/>
  </r>
  <r>
    <s v="Lithuania"/>
    <x v="10"/>
    <x v="5"/>
    <x v="0"/>
    <x v="0"/>
    <n v="0.99383792932206105"/>
    <x v="0"/>
  </r>
  <r>
    <s v="Estonia"/>
    <x v="8"/>
    <x v="6"/>
    <x v="0"/>
    <x v="0"/>
    <n v="3.2533897939684699"/>
    <x v="0"/>
  </r>
  <r>
    <s v="Estonia"/>
    <x v="0"/>
    <x v="6"/>
    <x v="0"/>
    <x v="0"/>
    <n v="3.7259523383516302"/>
    <x v="0"/>
  </r>
  <r>
    <s v="Estonia"/>
    <x v="9"/>
    <x v="6"/>
    <x v="0"/>
    <x v="0"/>
    <n v="1.6560549487835301"/>
    <x v="0"/>
  </r>
  <r>
    <s v="Estonia"/>
    <x v="1"/>
    <x v="6"/>
    <x v="0"/>
    <x v="0"/>
    <n v="1.9445595026631299"/>
    <x v="0"/>
  </r>
  <r>
    <s v="Estonia"/>
    <x v="2"/>
    <x v="6"/>
    <x v="0"/>
    <x v="0"/>
    <n v="6.0596365256298199"/>
    <x v="0"/>
  </r>
  <r>
    <s v="Estonia"/>
    <x v="3"/>
    <x v="6"/>
    <x v="0"/>
    <x v="0"/>
    <n v="0.47416706203011499"/>
    <x v="0"/>
  </r>
  <r>
    <s v="Estonia"/>
    <x v="6"/>
    <x v="6"/>
    <x v="0"/>
    <x v="0"/>
    <n v="522.85633626724496"/>
    <x v="0"/>
  </r>
  <r>
    <s v="Estonia"/>
    <x v="10"/>
    <x v="6"/>
    <x v="0"/>
    <x v="0"/>
    <n v="9.5065853668517997E-2"/>
    <x v="0"/>
  </r>
  <r>
    <s v="Estonia"/>
    <x v="5"/>
    <x v="6"/>
    <x v="0"/>
    <x v="0"/>
    <n v="9.9592799081304501E-2"/>
    <x v="0"/>
  </r>
  <r>
    <s v="Finland"/>
    <x v="8"/>
    <x v="6"/>
    <x v="0"/>
    <x v="0"/>
    <n v="40.970579500642401"/>
    <x v="0"/>
  </r>
  <r>
    <s v="Finland"/>
    <x v="0"/>
    <x v="6"/>
    <x v="0"/>
    <x v="0"/>
    <n v="2.8868634182131201"/>
    <x v="0"/>
  </r>
  <r>
    <s v="Finland"/>
    <x v="9"/>
    <x v="6"/>
    <x v="0"/>
    <x v="0"/>
    <n v="25.502070662057001"/>
    <x v="0"/>
  </r>
  <r>
    <s v="Finland"/>
    <x v="1"/>
    <x v="6"/>
    <x v="0"/>
    <x v="0"/>
    <n v="1.8908268061515501"/>
    <x v="0"/>
  </r>
  <r>
    <s v="Finland"/>
    <x v="2"/>
    <x v="6"/>
    <x v="0"/>
    <x v="0"/>
    <n v="138.499567852957"/>
    <x v="0"/>
  </r>
  <r>
    <s v="Finland"/>
    <x v="3"/>
    <x v="6"/>
    <x v="0"/>
    <x v="0"/>
    <n v="1.6282459642603999"/>
    <x v="0"/>
  </r>
  <r>
    <s v="Finland"/>
    <x v="6"/>
    <x v="6"/>
    <x v="0"/>
    <x v="0"/>
    <n v="2154.5320695225801"/>
    <x v="0"/>
  </r>
  <r>
    <s v="Finland"/>
    <x v="10"/>
    <x v="6"/>
    <x v="0"/>
    <x v="0"/>
    <n v="4.7820945913085096"/>
    <x v="0"/>
  </r>
  <r>
    <s v="Finland"/>
    <x v="5"/>
    <x v="6"/>
    <x v="0"/>
    <x v="0"/>
    <n v="0.322388399414057"/>
    <x v="0"/>
  </r>
  <r>
    <s v="Latvia"/>
    <x v="9"/>
    <x v="6"/>
    <x v="0"/>
    <x v="0"/>
    <n v="4.8001592718363302"/>
    <x v="0"/>
  </r>
  <r>
    <s v="Latvia"/>
    <x v="2"/>
    <x v="6"/>
    <x v="0"/>
    <x v="0"/>
    <n v="7.6889657889903003"/>
    <x v="0"/>
  </r>
  <r>
    <s v="Latvia"/>
    <x v="3"/>
    <x v="6"/>
    <x v="0"/>
    <x v="0"/>
    <n v="0.31581274290057398"/>
    <x v="0"/>
  </r>
  <r>
    <s v="Latvia"/>
    <x v="6"/>
    <x v="6"/>
    <x v="0"/>
    <x v="0"/>
    <n v="1392.81144911913"/>
    <x v="0"/>
  </r>
  <r>
    <s v="Latvia"/>
    <x v="7"/>
    <x v="6"/>
    <x v="0"/>
    <x v="0"/>
    <n v="36.418674512362799"/>
    <x v="0"/>
  </r>
  <r>
    <s v="Latvia"/>
    <x v="10"/>
    <x v="6"/>
    <x v="0"/>
    <x v="0"/>
    <n v="2.5555337007666101E-2"/>
    <x v="0"/>
  </r>
  <r>
    <s v="Lithuania"/>
    <x v="8"/>
    <x v="6"/>
    <x v="0"/>
    <x v="0"/>
    <n v="20.6357866931715"/>
    <x v="0"/>
  </r>
  <r>
    <s v="Lithuania"/>
    <x v="9"/>
    <x v="6"/>
    <x v="0"/>
    <x v="0"/>
    <n v="5.7087608482910603"/>
    <x v="0"/>
  </r>
  <r>
    <s v="Lithuania"/>
    <x v="2"/>
    <x v="6"/>
    <x v="0"/>
    <x v="0"/>
    <n v="115.18487698159601"/>
    <x v="0"/>
  </r>
  <r>
    <s v="Lithuania"/>
    <x v="3"/>
    <x v="6"/>
    <x v="0"/>
    <x v="0"/>
    <n v="0.73289226352947801"/>
    <x v="0"/>
  </r>
  <r>
    <s v="Lithuania"/>
    <x v="6"/>
    <x v="6"/>
    <x v="0"/>
    <x v="0"/>
    <n v="4190.8625291646604"/>
    <x v="0"/>
  </r>
  <r>
    <s v="Lithuania"/>
    <x v="10"/>
    <x v="6"/>
    <x v="0"/>
    <x v="0"/>
    <n v="1.1042643659133999"/>
    <x v="0"/>
  </r>
  <r>
    <s v="Estonia"/>
    <x v="8"/>
    <x v="7"/>
    <x v="0"/>
    <x v="0"/>
    <n v="3.5411045376527599"/>
    <x v="0"/>
  </r>
  <r>
    <s v="Estonia"/>
    <x v="0"/>
    <x v="7"/>
    <x v="0"/>
    <x v="0"/>
    <n v="3.5485260365253701"/>
    <x v="0"/>
  </r>
  <r>
    <s v="Estonia"/>
    <x v="9"/>
    <x v="7"/>
    <x v="0"/>
    <x v="0"/>
    <n v="1.8025087877916"/>
    <x v="0"/>
  </r>
  <r>
    <s v="Estonia"/>
    <x v="1"/>
    <x v="7"/>
    <x v="0"/>
    <x v="0"/>
    <n v="1.8519614311077399"/>
    <x v="0"/>
  </r>
  <r>
    <s v="Estonia"/>
    <x v="2"/>
    <x v="7"/>
    <x v="0"/>
    <x v="0"/>
    <n v="6.31648035391928"/>
    <x v="0"/>
  </r>
  <r>
    <s v="Estonia"/>
    <x v="3"/>
    <x v="7"/>
    <x v="0"/>
    <x v="0"/>
    <n v="0.44205067418364302"/>
    <x v="0"/>
  </r>
  <r>
    <s v="Estonia"/>
    <x v="6"/>
    <x v="7"/>
    <x v="0"/>
    <x v="0"/>
    <n v="448.68963944242603"/>
    <x v="0"/>
  </r>
  <r>
    <s v="Estonia"/>
    <x v="10"/>
    <x v="7"/>
    <x v="0"/>
    <x v="0"/>
    <n v="0.10347303800655"/>
    <x v="0"/>
  </r>
  <r>
    <s v="Estonia"/>
    <x v="5"/>
    <x v="7"/>
    <x v="0"/>
    <x v="0"/>
    <n v="9.4850284839337606E-2"/>
    <x v="0"/>
  </r>
  <r>
    <s v="Finland"/>
    <x v="8"/>
    <x v="7"/>
    <x v="0"/>
    <x v="0"/>
    <n v="44.584192369304297"/>
    <x v="0"/>
  </r>
  <r>
    <s v="Finland"/>
    <x v="0"/>
    <x v="7"/>
    <x v="0"/>
    <x v="0"/>
    <n v="2.74939373163155"/>
    <x v="0"/>
  </r>
  <r>
    <s v="Finland"/>
    <x v="9"/>
    <x v="7"/>
    <x v="0"/>
    <x v="0"/>
    <n v="27.751358122598901"/>
    <x v="0"/>
  </r>
  <r>
    <s v="Finland"/>
    <x v="1"/>
    <x v="7"/>
    <x v="0"/>
    <x v="0"/>
    <n v="1.8007874344300501"/>
    <x v="0"/>
  </r>
  <r>
    <s v="Finland"/>
    <x v="2"/>
    <x v="7"/>
    <x v="0"/>
    <x v="0"/>
    <n v="144.36271317914401"/>
    <x v="0"/>
  </r>
  <r>
    <s v="Finland"/>
    <x v="3"/>
    <x v="7"/>
    <x v="0"/>
    <x v="0"/>
    <n v="1.5179612501055399"/>
    <x v="0"/>
  </r>
  <r>
    <s v="Finland"/>
    <x v="6"/>
    <x v="7"/>
    <x v="0"/>
    <x v="0"/>
    <n v="1827.9080450947699"/>
    <x v="0"/>
  </r>
  <r>
    <s v="Finland"/>
    <x v="10"/>
    <x v="7"/>
    <x v="0"/>
    <x v="0"/>
    <n v="5.2038762396261697"/>
    <x v="0"/>
  </r>
  <r>
    <s v="Finland"/>
    <x v="5"/>
    <x v="7"/>
    <x v="0"/>
    <x v="0"/>
    <n v="0.30703657087053099"/>
    <x v="0"/>
  </r>
  <r>
    <s v="Latvia"/>
    <x v="9"/>
    <x v="7"/>
    <x v="0"/>
    <x v="0"/>
    <n v="5.2246631530191303"/>
    <x v="0"/>
  </r>
  <r>
    <s v="Latvia"/>
    <x v="2"/>
    <x v="7"/>
    <x v="0"/>
    <x v="0"/>
    <n v="8.0338597612942007"/>
    <x v="0"/>
  </r>
  <r>
    <s v="Latvia"/>
    <x v="3"/>
    <x v="7"/>
    <x v="0"/>
    <x v="0"/>
    <n v="0.29442204466348498"/>
    <x v="0"/>
  </r>
  <r>
    <s v="Latvia"/>
    <x v="6"/>
    <x v="7"/>
    <x v="0"/>
    <x v="0"/>
    <n v="1215.7027510514399"/>
    <x v="0"/>
  </r>
  <r>
    <s v="Latvia"/>
    <x v="7"/>
    <x v="7"/>
    <x v="0"/>
    <x v="0"/>
    <n v="34.684451916535998"/>
    <x v="0"/>
  </r>
  <r>
    <s v="Latvia"/>
    <x v="10"/>
    <x v="7"/>
    <x v="0"/>
    <x v="0"/>
    <n v="2.7815332797459701E-2"/>
    <x v="0"/>
  </r>
  <r>
    <s v="Lithuania"/>
    <x v="8"/>
    <x v="7"/>
    <x v="0"/>
    <x v="0"/>
    <n v="22.4607202102546"/>
    <x v="0"/>
  </r>
  <r>
    <s v="Lithuania"/>
    <x v="9"/>
    <x v="7"/>
    <x v="0"/>
    <x v="0"/>
    <n v="6.2136172498406097"/>
    <x v="0"/>
  </r>
  <r>
    <s v="Lithuania"/>
    <x v="2"/>
    <x v="7"/>
    <x v="0"/>
    <x v="0"/>
    <n v="120.464426993647"/>
    <x v="0"/>
  </r>
  <r>
    <s v="Lithuania"/>
    <x v="3"/>
    <x v="7"/>
    <x v="0"/>
    <x v="0"/>
    <n v="0.68325184336951095"/>
    <x v="0"/>
  </r>
  <r>
    <s v="Lithuania"/>
    <x v="6"/>
    <x v="7"/>
    <x v="0"/>
    <x v="0"/>
    <n v="3653.5216913466802"/>
    <x v="0"/>
  </r>
  <r>
    <s v="Lithuania"/>
    <x v="10"/>
    <x v="7"/>
    <x v="0"/>
    <x v="0"/>
    <n v="1.2019203982730899"/>
    <x v="0"/>
  </r>
  <r>
    <s v="Estonia"/>
    <x v="8"/>
    <x v="8"/>
    <x v="0"/>
    <x v="0"/>
    <n v="3.7338177097699199"/>
    <x v="0"/>
  </r>
  <r>
    <s v="Estonia"/>
    <x v="0"/>
    <x v="8"/>
    <x v="0"/>
    <x v="0"/>
    <n v="3.3795486062146298"/>
    <x v="0"/>
  </r>
  <r>
    <s v="Estonia"/>
    <x v="9"/>
    <x v="8"/>
    <x v="0"/>
    <x v="0"/>
    <n v="1.9006045041340001"/>
    <x v="0"/>
  </r>
  <r>
    <s v="Estonia"/>
    <x v="1"/>
    <x v="8"/>
    <x v="0"/>
    <x v="0"/>
    <n v="1.7637727915311801"/>
    <x v="0"/>
  </r>
  <r>
    <s v="Estonia"/>
    <x v="11"/>
    <x v="8"/>
    <x v="0"/>
    <x v="0"/>
    <n v="5.2575991847727401"/>
    <x v="0"/>
  </r>
  <r>
    <s v="Estonia"/>
    <x v="2"/>
    <x v="8"/>
    <x v="0"/>
    <x v="0"/>
    <n v="6.4630278612805796"/>
    <x v="0"/>
  </r>
  <r>
    <s v="Estonia"/>
    <x v="3"/>
    <x v="8"/>
    <x v="0"/>
    <x v="0"/>
    <n v="0.41191778118415801"/>
    <x v="0"/>
  </r>
  <r>
    <s v="Estonia"/>
    <x v="6"/>
    <x v="8"/>
    <x v="0"/>
    <x v="0"/>
    <n v="363.12488653772601"/>
    <x v="0"/>
  </r>
  <r>
    <s v="Estonia"/>
    <x v="10"/>
    <x v="8"/>
    <x v="0"/>
    <x v="0"/>
    <n v="0.10910422374840301"/>
    <x v="0"/>
  </r>
  <r>
    <s v="Estonia"/>
    <x v="5"/>
    <x v="8"/>
    <x v="0"/>
    <x v="0"/>
    <n v="9.0333604608893003E-2"/>
    <x v="0"/>
  </r>
  <r>
    <s v="Finland"/>
    <x v="8"/>
    <x v="8"/>
    <x v="0"/>
    <x v="0"/>
    <n v="49.390325251225697"/>
    <x v="0"/>
  </r>
  <r>
    <s v="Finland"/>
    <x v="0"/>
    <x v="8"/>
    <x v="0"/>
    <x v="0"/>
    <n v="2.6184702206014698"/>
    <x v="0"/>
  </r>
  <r>
    <s v="Finland"/>
    <x v="9"/>
    <x v="8"/>
    <x v="0"/>
    <x v="0"/>
    <n v="30.7429277283956"/>
    <x v="0"/>
  </r>
  <r>
    <s v="Finland"/>
    <x v="1"/>
    <x v="8"/>
    <x v="0"/>
    <x v="0"/>
    <n v="1.71503565183814"/>
    <x v="0"/>
  </r>
  <r>
    <s v="Finland"/>
    <x v="11"/>
    <x v="8"/>
    <x v="0"/>
    <x v="0"/>
    <n v="24.6945151650018"/>
    <x v="0"/>
  </r>
  <r>
    <s v="Finland"/>
    <x v="2"/>
    <x v="8"/>
    <x v="0"/>
    <x v="0"/>
    <n v="147.97513010008299"/>
    <x v="0"/>
  </r>
  <r>
    <s v="Finland"/>
    <x v="3"/>
    <x v="8"/>
    <x v="0"/>
    <x v="0"/>
    <n v="1.41448767434126"/>
    <x v="0"/>
  </r>
  <r>
    <s v="Finland"/>
    <x v="6"/>
    <x v="8"/>
    <x v="0"/>
    <x v="0"/>
    <n v="1530.0370413877099"/>
    <x v="0"/>
  </r>
  <r>
    <s v="Finland"/>
    <x v="10"/>
    <x v="8"/>
    <x v="0"/>
    <x v="0"/>
    <n v="5.7648490728121402"/>
    <x v="0"/>
  </r>
  <r>
    <s v="Finland"/>
    <x v="5"/>
    <x v="8"/>
    <x v="0"/>
    <x v="0"/>
    <n v="0.292415781781458"/>
    <x v="0"/>
  </r>
  <r>
    <s v="Latvia"/>
    <x v="9"/>
    <x v="8"/>
    <x v="0"/>
    <x v="0"/>
    <n v="5.5534259704710198"/>
    <x v="0"/>
  </r>
  <r>
    <s v="Latvia"/>
    <x v="11"/>
    <x v="8"/>
    <x v="0"/>
    <x v="0"/>
    <n v="11.933497896153201"/>
    <x v="0"/>
  </r>
  <r>
    <s v="Latvia"/>
    <x v="2"/>
    <x v="8"/>
    <x v="0"/>
    <x v="0"/>
    <n v="8.2447680335851192"/>
    <x v="0"/>
  </r>
  <r>
    <s v="Latvia"/>
    <x v="3"/>
    <x v="8"/>
    <x v="0"/>
    <x v="0"/>
    <n v="0.27435242711359997"/>
    <x v="0"/>
  </r>
  <r>
    <s v="Latvia"/>
    <x v="6"/>
    <x v="8"/>
    <x v="0"/>
    <x v="0"/>
    <n v="1020.9095716908"/>
    <x v="0"/>
  </r>
  <r>
    <s v="Latvia"/>
    <x v="7"/>
    <x v="8"/>
    <x v="0"/>
    <x v="0"/>
    <n v="33.032811349081904"/>
    <x v="0"/>
  </r>
  <r>
    <s v="Latvia"/>
    <x v="10"/>
    <x v="8"/>
    <x v="0"/>
    <x v="0"/>
    <n v="2.9565617344238598E-2"/>
    <x v="0"/>
  </r>
  <r>
    <s v="Lithuania"/>
    <x v="8"/>
    <x v="8"/>
    <x v="0"/>
    <x v="0"/>
    <n v="24.1614139541886"/>
    <x v="0"/>
  </r>
  <r>
    <s v="Lithuania"/>
    <x v="9"/>
    <x v="8"/>
    <x v="0"/>
    <x v="0"/>
    <n v="6.68410349805891"/>
    <x v="0"/>
  </r>
  <r>
    <s v="Lithuania"/>
    <x v="11"/>
    <x v="8"/>
    <x v="0"/>
    <x v="0"/>
    <n v="25.321214848482999"/>
    <x v="0"/>
  </r>
  <r>
    <s v="Lithuania"/>
    <x v="2"/>
    <x v="8"/>
    <x v="0"/>
    <x v="0"/>
    <n v="123.848846072024"/>
    <x v="0"/>
  </r>
  <r>
    <s v="Lithuania"/>
    <x v="3"/>
    <x v="8"/>
    <x v="0"/>
    <x v="0"/>
    <n v="0.63667719505350295"/>
    <x v="0"/>
  </r>
  <r>
    <s v="Lithuania"/>
    <x v="6"/>
    <x v="8"/>
    <x v="0"/>
    <x v="0"/>
    <n v="1789.52998740823"/>
    <x v="0"/>
  </r>
  <r>
    <s v="Lithuania"/>
    <x v="10"/>
    <x v="8"/>
    <x v="0"/>
    <x v="0"/>
    <n v="1.2929280989574301"/>
    <x v="0"/>
  </r>
  <r>
    <s v="Estonia"/>
    <x v="8"/>
    <x v="9"/>
    <x v="0"/>
    <x v="0"/>
    <n v="4.1112143384993498"/>
    <x v="1"/>
  </r>
  <r>
    <s v="Estonia"/>
    <x v="0"/>
    <x v="9"/>
    <x v="0"/>
    <x v="0"/>
    <n v="3.2186177202044099"/>
    <x v="1"/>
  </r>
  <r>
    <s v="Estonia"/>
    <x v="9"/>
    <x v="9"/>
    <x v="0"/>
    <x v="0"/>
    <n v="2.09270861530453"/>
    <x v="1"/>
  </r>
  <r>
    <s v="Estonia"/>
    <x v="1"/>
    <x v="9"/>
    <x v="0"/>
    <x v="0"/>
    <n v="1.6797836109820801"/>
    <x v="1"/>
  </r>
  <r>
    <s v="Estonia"/>
    <x v="11"/>
    <x v="9"/>
    <x v="0"/>
    <x v="0"/>
    <n v="4.5390865298112297"/>
    <x v="1"/>
  </r>
  <r>
    <s v="Estonia"/>
    <x v="2"/>
    <x v="9"/>
    <x v="0"/>
    <x v="0"/>
    <n v="9.2603669869647298"/>
    <x v="1"/>
  </r>
  <r>
    <s v="Estonia"/>
    <x v="3"/>
    <x v="9"/>
    <x v="0"/>
    <x v="0"/>
    <n v="0.38052344534508997"/>
    <x v="1"/>
  </r>
  <r>
    <s v="Estonia"/>
    <x v="6"/>
    <x v="9"/>
    <x v="0"/>
    <x v="0"/>
    <n v="311.00146271609901"/>
    <x v="1"/>
  </r>
  <r>
    <s v="Estonia"/>
    <x v="10"/>
    <x v="9"/>
    <x v="0"/>
    <x v="0"/>
    <n v="0.12013196249286499"/>
    <x v="1"/>
  </r>
  <r>
    <s v="Estonia"/>
    <x v="5"/>
    <x v="9"/>
    <x v="0"/>
    <x v="0"/>
    <n v="8.6032004389421796E-2"/>
    <x v="1"/>
  </r>
  <r>
    <s v="Finland"/>
    <x v="8"/>
    <x v="9"/>
    <x v="0"/>
    <x v="0"/>
    <n v="53.8672275799047"/>
    <x v="1"/>
  </r>
  <r>
    <s v="Finland"/>
    <x v="0"/>
    <x v="9"/>
    <x v="0"/>
    <x v="0"/>
    <n v="2.4937811624775899"/>
    <x v="1"/>
  </r>
  <r>
    <s v="Finland"/>
    <x v="9"/>
    <x v="9"/>
    <x v="0"/>
    <x v="0"/>
    <n v="33.529568311092397"/>
    <x v="1"/>
  </r>
  <r>
    <s v="Finland"/>
    <x v="1"/>
    <x v="9"/>
    <x v="0"/>
    <x v="0"/>
    <n v="1.6333672874648999"/>
    <x v="1"/>
  </r>
  <r>
    <s v="Finland"/>
    <x v="11"/>
    <x v="9"/>
    <x v="0"/>
    <x v="0"/>
    <n v="23.250016564843801"/>
    <x v="1"/>
  </r>
  <r>
    <s v="Finland"/>
    <x v="2"/>
    <x v="9"/>
    <x v="0"/>
    <x v="0"/>
    <n v="145.571820697334"/>
    <x v="1"/>
  </r>
  <r>
    <s v="Finland"/>
    <x v="3"/>
    <x v="9"/>
    <x v="0"/>
    <x v="0"/>
    <n v="1.30668242019362"/>
    <x v="1"/>
  </r>
  <r>
    <s v="Finland"/>
    <x v="6"/>
    <x v="9"/>
    <x v="0"/>
    <x v="0"/>
    <n v="1465.76038275058"/>
    <x v="1"/>
  </r>
  <r>
    <s v="Finland"/>
    <x v="10"/>
    <x v="9"/>
    <x v="0"/>
    <x v="0"/>
    <n v="6.2873940471017198"/>
    <x v="1"/>
  </r>
  <r>
    <s v="Finland"/>
    <x v="5"/>
    <x v="9"/>
    <x v="0"/>
    <x v="0"/>
    <n v="0.27849122074424498"/>
    <x v="1"/>
  </r>
  <r>
    <s v="Latvia"/>
    <x v="9"/>
    <x v="9"/>
    <x v="0"/>
    <x v="0"/>
    <n v="5.6365665751237897"/>
    <x v="1"/>
  </r>
  <r>
    <s v="Latvia"/>
    <x v="11"/>
    <x v="9"/>
    <x v="0"/>
    <x v="0"/>
    <n v="10.725563959109699"/>
    <x v="1"/>
  </r>
  <r>
    <s v="Latvia"/>
    <x v="2"/>
    <x v="9"/>
    <x v="0"/>
    <x v="0"/>
    <n v="8.5683320294959202"/>
    <x v="1"/>
  </r>
  <r>
    <s v="Latvia"/>
    <x v="3"/>
    <x v="9"/>
    <x v="0"/>
    <x v="0"/>
    <n v="0.25344264213100698"/>
    <x v="1"/>
  </r>
  <r>
    <s v="Latvia"/>
    <x v="6"/>
    <x v="9"/>
    <x v="0"/>
    <x v="0"/>
    <n v="928.91300449519201"/>
    <x v="1"/>
  </r>
  <r>
    <s v="Latvia"/>
    <x v="7"/>
    <x v="9"/>
    <x v="0"/>
    <x v="0"/>
    <n v="31.4598203324589"/>
    <x v="1"/>
  </r>
  <r>
    <s v="Latvia"/>
    <x v="10"/>
    <x v="9"/>
    <x v="0"/>
    <x v="0"/>
    <n v="3.0008245609385802E-2"/>
    <x v="1"/>
  </r>
  <r>
    <s v="Lithuania"/>
    <x v="8"/>
    <x v="9"/>
    <x v="0"/>
    <x v="0"/>
    <n v="25.557437349823001"/>
    <x v="1"/>
  </r>
  <r>
    <s v="Lithuania"/>
    <x v="9"/>
    <x v="9"/>
    <x v="0"/>
    <x v="0"/>
    <n v="7.0703046069768103"/>
    <x v="1"/>
  </r>
  <r>
    <s v="Lithuania"/>
    <x v="11"/>
    <x v="9"/>
    <x v="0"/>
    <x v="0"/>
    <n v="22.330573572987099"/>
    <x v="1"/>
  </r>
  <r>
    <s v="Lithuania"/>
    <x v="2"/>
    <x v="9"/>
    <x v="0"/>
    <x v="0"/>
    <n v="128.612229760932"/>
    <x v="1"/>
  </r>
  <r>
    <s v="Lithuania"/>
    <x v="3"/>
    <x v="9"/>
    <x v="0"/>
    <x v="0"/>
    <n v="0.58815280840254303"/>
    <x v="1"/>
  </r>
  <r>
    <s v="Lithuania"/>
    <x v="6"/>
    <x v="9"/>
    <x v="0"/>
    <x v="0"/>
    <n v="1573.25582977455"/>
    <x v="1"/>
  </r>
  <r>
    <s v="Lithuania"/>
    <x v="10"/>
    <x v="9"/>
    <x v="0"/>
    <x v="0"/>
    <n v="1.3676322482443899"/>
    <x v="1"/>
  </r>
  <r>
    <s v="Estonia"/>
    <x v="8"/>
    <x v="10"/>
    <x v="0"/>
    <x v="0"/>
    <n v="4.5289294858220801"/>
    <x v="1"/>
  </r>
  <r>
    <s v="Estonia"/>
    <x v="0"/>
    <x v="10"/>
    <x v="0"/>
    <x v="0"/>
    <n v="3.0653502097184901"/>
    <x v="1"/>
  </r>
  <r>
    <s v="Estonia"/>
    <x v="9"/>
    <x v="10"/>
    <x v="0"/>
    <x v="0"/>
    <n v="2.3053358382054299"/>
    <x v="1"/>
  </r>
  <r>
    <s v="Estonia"/>
    <x v="1"/>
    <x v="10"/>
    <x v="0"/>
    <x v="0"/>
    <n v="1.5997939152210301"/>
    <x v="1"/>
  </r>
  <r>
    <s v="Estonia"/>
    <x v="11"/>
    <x v="10"/>
    <x v="0"/>
    <x v="0"/>
    <n v="4.0274409428786999"/>
    <x v="1"/>
  </r>
  <r>
    <s v="Estonia"/>
    <x v="2"/>
    <x v="10"/>
    <x v="0"/>
    <x v="0"/>
    <n v="11.660885675539401"/>
    <x v="1"/>
  </r>
  <r>
    <s v="Estonia"/>
    <x v="3"/>
    <x v="10"/>
    <x v="0"/>
    <x v="0"/>
    <n v="0.351184992327013"/>
    <x v="1"/>
  </r>
  <r>
    <s v="Estonia"/>
    <x v="6"/>
    <x v="10"/>
    <x v="0"/>
    <x v="0"/>
    <n v="279.01477810483601"/>
    <x v="1"/>
  </r>
  <r>
    <s v="Estonia"/>
    <x v="10"/>
    <x v="10"/>
    <x v="0"/>
    <x v="0"/>
    <n v="0.13233783070580599"/>
    <x v="1"/>
  </r>
  <r>
    <s v="Estonia"/>
    <x v="5"/>
    <x v="10"/>
    <x v="0"/>
    <x v="0"/>
    <n v="8.1935242275639905E-2"/>
    <x v="1"/>
  </r>
  <r>
    <s v="Finland"/>
    <x v="8"/>
    <x v="10"/>
    <x v="0"/>
    <x v="0"/>
    <n v="54.583992098281797"/>
    <x v="1"/>
  </r>
  <r>
    <s v="Finland"/>
    <x v="0"/>
    <x v="10"/>
    <x v="0"/>
    <x v="0"/>
    <n v="2.37502967855009"/>
    <x v="1"/>
  </r>
  <r>
    <s v="Finland"/>
    <x v="9"/>
    <x v="10"/>
    <x v="0"/>
    <x v="0"/>
    <n v="33.975717221322597"/>
    <x v="1"/>
  </r>
  <r>
    <s v="Finland"/>
    <x v="1"/>
    <x v="10"/>
    <x v="0"/>
    <x v="0"/>
    <n v="1.5555878928237099"/>
    <x v="1"/>
  </r>
  <r>
    <s v="Finland"/>
    <x v="11"/>
    <x v="10"/>
    <x v="0"/>
    <x v="0"/>
    <n v="21.401962669200199"/>
    <x v="1"/>
  </r>
  <r>
    <s v="Finland"/>
    <x v="2"/>
    <x v="10"/>
    <x v="0"/>
    <x v="0"/>
    <n v="142.81752043106101"/>
    <x v="1"/>
  </r>
  <r>
    <s v="Finland"/>
    <x v="3"/>
    <x v="10"/>
    <x v="0"/>
    <x v="0"/>
    <n v="1.2059368780638"/>
    <x v="1"/>
  </r>
  <r>
    <s v="Finland"/>
    <x v="6"/>
    <x v="10"/>
    <x v="0"/>
    <x v="0"/>
    <n v="1325.8922928045499"/>
    <x v="1"/>
  </r>
  <r>
    <s v="Finland"/>
    <x v="10"/>
    <x v="10"/>
    <x v="0"/>
    <x v="0"/>
    <n v="6.3710549513005397"/>
    <x v="1"/>
  </r>
  <r>
    <s v="Finland"/>
    <x v="5"/>
    <x v="10"/>
    <x v="0"/>
    <x v="0"/>
    <n v="0.26522973404213801"/>
    <x v="1"/>
  </r>
  <r>
    <s v="Latvia"/>
    <x v="9"/>
    <x v="10"/>
    <x v="0"/>
    <x v="0"/>
    <n v="5.7859878350390499"/>
    <x v="1"/>
  </r>
  <r>
    <s v="Latvia"/>
    <x v="11"/>
    <x v="10"/>
    <x v="0"/>
    <x v="0"/>
    <n v="9.6803936080359705"/>
    <x v="1"/>
  </r>
  <r>
    <s v="Latvia"/>
    <x v="2"/>
    <x v="10"/>
    <x v="0"/>
    <x v="0"/>
    <n v="8.8122540439630104"/>
    <x v="1"/>
  </r>
  <r>
    <s v="Latvia"/>
    <x v="3"/>
    <x v="10"/>
    <x v="0"/>
    <x v="0"/>
    <n v="0.23390215089479699"/>
    <x v="1"/>
  </r>
  <r>
    <s v="Latvia"/>
    <x v="6"/>
    <x v="10"/>
    <x v="0"/>
    <x v="0"/>
    <n v="862.18843265444605"/>
    <x v="1"/>
  </r>
  <r>
    <s v="Latvia"/>
    <x v="7"/>
    <x v="10"/>
    <x v="0"/>
    <x v="0"/>
    <n v="29.961733649960902"/>
    <x v="1"/>
  </r>
  <r>
    <s v="Latvia"/>
    <x v="10"/>
    <x v="10"/>
    <x v="0"/>
    <x v="0"/>
    <n v="3.0803742266267298E-2"/>
    <x v="1"/>
  </r>
  <r>
    <s v="Lithuania"/>
    <x v="8"/>
    <x v="10"/>
    <x v="0"/>
    <x v="0"/>
    <n v="27.259348114582998"/>
    <x v="1"/>
  </r>
  <r>
    <s v="Lithuania"/>
    <x v="9"/>
    <x v="10"/>
    <x v="0"/>
    <x v="0"/>
    <n v="7.5411275363668802"/>
    <x v="1"/>
  </r>
  <r>
    <s v="Lithuania"/>
    <x v="11"/>
    <x v="10"/>
    <x v="0"/>
    <x v="0"/>
    <n v="20.021253389703599"/>
    <x v="1"/>
  </r>
  <r>
    <s v="Lithuania"/>
    <x v="2"/>
    <x v="10"/>
    <x v="0"/>
    <x v="0"/>
    <n v="132.19492751390601"/>
    <x v="1"/>
  </r>
  <r>
    <s v="Lithuania"/>
    <x v="3"/>
    <x v="10"/>
    <x v="0"/>
    <x v="0"/>
    <n v="0.542806079448375"/>
    <x v="1"/>
  </r>
  <r>
    <s v="Lithuania"/>
    <x v="6"/>
    <x v="10"/>
    <x v="0"/>
    <x v="0"/>
    <n v="1432.3224915276501"/>
    <x v="1"/>
  </r>
  <r>
    <s v="Lithuania"/>
    <x v="10"/>
    <x v="10"/>
    <x v="0"/>
    <x v="0"/>
    <n v="1.4587050742738901"/>
    <x v="1"/>
  </r>
  <r>
    <s v="Estonia"/>
    <x v="8"/>
    <x v="11"/>
    <x v="0"/>
    <x v="0"/>
    <n v="4.8119911913787501"/>
    <x v="1"/>
  </r>
  <r>
    <s v="Estonia"/>
    <x v="0"/>
    <x v="11"/>
    <x v="0"/>
    <x v="0"/>
    <n v="2.9193811521128499"/>
    <x v="1"/>
  </r>
  <r>
    <s v="Estonia"/>
    <x v="9"/>
    <x v="11"/>
    <x v="0"/>
    <x v="0"/>
    <n v="2.4494211670422299"/>
    <x v="1"/>
  </r>
  <r>
    <s v="Estonia"/>
    <x v="1"/>
    <x v="11"/>
    <x v="0"/>
    <x v="0"/>
    <n v="1.5236132525914601"/>
    <x v="1"/>
  </r>
  <r>
    <s v="Estonia"/>
    <x v="11"/>
    <x v="11"/>
    <x v="0"/>
    <x v="0"/>
    <n v="3.5623736273983999"/>
    <x v="1"/>
  </r>
  <r>
    <s v="Estonia"/>
    <x v="2"/>
    <x v="11"/>
    <x v="0"/>
    <x v="0"/>
    <n v="13.702549550583599"/>
    <x v="1"/>
  </r>
  <r>
    <s v="Estonia"/>
    <x v="3"/>
    <x v="11"/>
    <x v="0"/>
    <x v="0"/>
    <n v="0.32377781273617801"/>
    <x v="1"/>
  </r>
  <r>
    <s v="Estonia"/>
    <x v="6"/>
    <x v="11"/>
    <x v="0"/>
    <x v="0"/>
    <n v="249.57835816988799"/>
    <x v="1"/>
  </r>
  <r>
    <s v="Estonia"/>
    <x v="10"/>
    <x v="11"/>
    <x v="0"/>
    <x v="0"/>
    <n v="0.140609050689805"/>
    <x v="1"/>
  </r>
  <r>
    <s v="Estonia"/>
    <x v="5"/>
    <x v="11"/>
    <x v="0"/>
    <x v="0"/>
    <n v="7.8033564072038E-2"/>
    <x v="1"/>
  </r>
  <r>
    <s v="Finland"/>
    <x v="8"/>
    <x v="11"/>
    <x v="0"/>
    <x v="0"/>
    <n v="54.314972507034398"/>
    <x v="1"/>
  </r>
  <r>
    <s v="Finland"/>
    <x v="0"/>
    <x v="11"/>
    <x v="0"/>
    <x v="0"/>
    <n v="2.26193302719056"/>
    <x v="1"/>
  </r>
  <r>
    <s v="Finland"/>
    <x v="9"/>
    <x v="11"/>
    <x v="0"/>
    <x v="0"/>
    <n v="33.808266413716602"/>
    <x v="1"/>
  </r>
  <r>
    <s v="Finland"/>
    <x v="1"/>
    <x v="11"/>
    <x v="0"/>
    <x v="0"/>
    <n v="1.4815122788797299"/>
    <x v="1"/>
  </r>
  <r>
    <s v="Finland"/>
    <x v="11"/>
    <x v="11"/>
    <x v="0"/>
    <x v="0"/>
    <n v="19.142205190928099"/>
    <x v="1"/>
  </r>
  <r>
    <s v="Finland"/>
    <x v="2"/>
    <x v="11"/>
    <x v="0"/>
    <x v="0"/>
    <n v="139.76491580372999"/>
    <x v="1"/>
  </r>
  <r>
    <s v="Finland"/>
    <x v="3"/>
    <x v="11"/>
    <x v="0"/>
    <x v="0"/>
    <n v="1.1118231507848999"/>
    <x v="1"/>
  </r>
  <r>
    <s v="Finland"/>
    <x v="6"/>
    <x v="11"/>
    <x v="0"/>
    <x v="0"/>
    <n v="1189.9067405466999"/>
    <x v="1"/>
  </r>
  <r>
    <s v="Finland"/>
    <x v="10"/>
    <x v="11"/>
    <x v="0"/>
    <x v="0"/>
    <n v="6.3396549284563397"/>
    <x v="1"/>
  </r>
  <r>
    <s v="Finland"/>
    <x v="5"/>
    <x v="11"/>
    <x v="0"/>
    <x v="0"/>
    <n v="0.25259974670679902"/>
    <x v="1"/>
  </r>
  <r>
    <s v="Latvia"/>
    <x v="9"/>
    <x v="11"/>
    <x v="0"/>
    <x v="0"/>
    <n v="5.8649461628487503"/>
    <x v="1"/>
  </r>
  <r>
    <s v="Latvia"/>
    <x v="11"/>
    <x v="11"/>
    <x v="0"/>
    <x v="0"/>
    <n v="8.7238485238613208"/>
    <x v="1"/>
  </r>
  <r>
    <s v="Latvia"/>
    <x v="2"/>
    <x v="11"/>
    <x v="0"/>
    <x v="0"/>
    <n v="8.9850859575427702"/>
    <x v="1"/>
  </r>
  <r>
    <s v="Latvia"/>
    <x v="3"/>
    <x v="11"/>
    <x v="0"/>
    <x v="0"/>
    <n v="0.215647958955163"/>
    <x v="1"/>
  </r>
  <r>
    <s v="Latvia"/>
    <x v="6"/>
    <x v="11"/>
    <x v="0"/>
    <x v="0"/>
    <n v="799.55648972710401"/>
    <x v="1"/>
  </r>
  <r>
    <s v="Latvia"/>
    <x v="7"/>
    <x v="11"/>
    <x v="0"/>
    <x v="0"/>
    <n v="28.534984428534202"/>
    <x v="1"/>
  </r>
  <r>
    <s v="Latvia"/>
    <x v="10"/>
    <x v="11"/>
    <x v="0"/>
    <x v="0"/>
    <n v="3.12241047089424E-2"/>
    <x v="1"/>
  </r>
  <r>
    <s v="Lithuania"/>
    <x v="8"/>
    <x v="11"/>
    <x v="0"/>
    <x v="0"/>
    <n v="28.6605432331259"/>
    <x v="1"/>
  </r>
  <r>
    <s v="Lithuania"/>
    <x v="9"/>
    <x v="11"/>
    <x v="0"/>
    <x v="0"/>
    <n v="7.9287593699620897"/>
    <x v="1"/>
  </r>
  <r>
    <s v="Lithuania"/>
    <x v="11"/>
    <x v="11"/>
    <x v="0"/>
    <x v="0"/>
    <n v="18.0648183984786"/>
    <x v="1"/>
  </r>
  <r>
    <s v="Lithuania"/>
    <x v="2"/>
    <x v="11"/>
    <x v="0"/>
    <x v="0"/>
    <n v="134.72384971345801"/>
    <x v="1"/>
  </r>
  <r>
    <s v="Lithuania"/>
    <x v="3"/>
    <x v="11"/>
    <x v="0"/>
    <x v="0"/>
    <n v="0.50044440674744395"/>
    <x v="1"/>
  </r>
  <r>
    <s v="Lithuania"/>
    <x v="6"/>
    <x v="11"/>
    <x v="0"/>
    <x v="0"/>
    <n v="1312.02312063099"/>
    <x v="1"/>
  </r>
  <r>
    <s v="Lithuania"/>
    <x v="10"/>
    <x v="11"/>
    <x v="0"/>
    <x v="0"/>
    <n v="1.5336859733355499"/>
    <x v="1"/>
  </r>
  <r>
    <s v="Estonia"/>
    <x v="8"/>
    <x v="12"/>
    <x v="0"/>
    <x v="0"/>
    <n v="6.3947754613764696"/>
    <x v="1"/>
  </r>
  <r>
    <s v="Estonia"/>
    <x v="0"/>
    <x v="12"/>
    <x v="0"/>
    <x v="0"/>
    <n v="2.7803630020122299"/>
    <x v="1"/>
  </r>
  <r>
    <s v="Estonia"/>
    <x v="9"/>
    <x v="12"/>
    <x v="0"/>
    <x v="0"/>
    <n v="3.2550970587063399"/>
    <x v="1"/>
  </r>
  <r>
    <s v="Estonia"/>
    <x v="1"/>
    <x v="12"/>
    <x v="0"/>
    <x v="0"/>
    <n v="1.45106024056329"/>
    <x v="1"/>
  </r>
  <r>
    <s v="Estonia"/>
    <x v="11"/>
    <x v="12"/>
    <x v="0"/>
    <x v="0"/>
    <n v="4.0091155146088102"/>
    <x v="1"/>
  </r>
  <r>
    <s v="Estonia"/>
    <x v="2"/>
    <x v="12"/>
    <x v="0"/>
    <x v="0"/>
    <n v="15.420236485222301"/>
    <x v="1"/>
  </r>
  <r>
    <s v="Estonia"/>
    <x v="3"/>
    <x v="12"/>
    <x v="0"/>
    <x v="0"/>
    <n v="0.29818450287434101"/>
    <x v="1"/>
  </r>
  <r>
    <s v="Estonia"/>
    <x v="6"/>
    <x v="12"/>
    <x v="0"/>
    <x v="0"/>
    <n v="282.29309826474997"/>
    <x v="1"/>
  </r>
  <r>
    <s v="Estonia"/>
    <x v="10"/>
    <x v="12"/>
    <x v="0"/>
    <x v="0"/>
    <n v="0.18685888465664"/>
    <x v="1"/>
  </r>
  <r>
    <s v="Estonia"/>
    <x v="5"/>
    <x v="12"/>
    <x v="0"/>
    <x v="0"/>
    <n v="7.4317680068607603E-2"/>
    <x v="1"/>
  </r>
  <r>
    <s v="Finland"/>
    <x v="8"/>
    <x v="12"/>
    <x v="0"/>
    <x v="0"/>
    <n v="42.452836286672301"/>
    <x v="1"/>
  </r>
  <r>
    <s v="Finland"/>
    <x v="0"/>
    <x v="12"/>
    <x v="0"/>
    <x v="0"/>
    <n v="2.15422193065768"/>
    <x v="1"/>
  </r>
  <r>
    <s v="Finland"/>
    <x v="9"/>
    <x v="12"/>
    <x v="0"/>
    <x v="0"/>
    <n v="26.644942906554501"/>
    <x v="1"/>
  </r>
  <r>
    <s v="Finland"/>
    <x v="1"/>
    <x v="12"/>
    <x v="0"/>
    <x v="0"/>
    <n v="1.4109640751235499"/>
    <x v="1"/>
  </r>
  <r>
    <s v="Finland"/>
    <x v="11"/>
    <x v="12"/>
    <x v="0"/>
    <x v="0"/>
    <n v="13.5172036099195"/>
    <x v="1"/>
  </r>
  <r>
    <s v="Finland"/>
    <x v="2"/>
    <x v="12"/>
    <x v="0"/>
    <x v="0"/>
    <n v="136.46168076084101"/>
    <x v="1"/>
  </r>
  <r>
    <s v="Finland"/>
    <x v="3"/>
    <x v="12"/>
    <x v="0"/>
    <x v="0"/>
    <n v="1.0239380848838999"/>
    <x v="1"/>
  </r>
  <r>
    <s v="Finland"/>
    <x v="6"/>
    <x v="12"/>
    <x v="0"/>
    <x v="0"/>
    <n v="750.24942823899403"/>
    <x v="1"/>
  </r>
  <r>
    <s v="Finland"/>
    <x v="10"/>
    <x v="12"/>
    <x v="0"/>
    <x v="0"/>
    <n v="5.0878671118532104"/>
    <x v="1"/>
  </r>
  <r>
    <s v="Finland"/>
    <x v="5"/>
    <x v="12"/>
    <x v="0"/>
    <x v="0"/>
    <n v="0.24057118733980801"/>
    <x v="1"/>
  </r>
  <r>
    <s v="Latvia"/>
    <x v="9"/>
    <x v="12"/>
    <x v="0"/>
    <x v="0"/>
    <n v="5.8830034689631798"/>
    <x v="1"/>
  </r>
  <r>
    <s v="Latvia"/>
    <x v="11"/>
    <x v="12"/>
    <x v="0"/>
    <x v="0"/>
    <n v="7.8490915343111398"/>
    <x v="1"/>
  </r>
  <r>
    <s v="Latvia"/>
    <x v="2"/>
    <x v="12"/>
    <x v="0"/>
    <x v="0"/>
    <n v="9.0946485216271409"/>
    <x v="1"/>
  </r>
  <r>
    <s v="Latvia"/>
    <x v="3"/>
    <x v="12"/>
    <x v="0"/>
    <x v="0"/>
    <n v="0.19860187112113001"/>
    <x v="1"/>
  </r>
  <r>
    <s v="Latvia"/>
    <x v="6"/>
    <x v="12"/>
    <x v="0"/>
    <x v="0"/>
    <n v="740.78486511932499"/>
    <x v="1"/>
  </r>
  <r>
    <s v="Latvia"/>
    <x v="7"/>
    <x v="12"/>
    <x v="0"/>
    <x v="0"/>
    <n v="27.176175646223001"/>
    <x v="1"/>
  </r>
  <r>
    <s v="Latvia"/>
    <x v="10"/>
    <x v="12"/>
    <x v="0"/>
    <x v="0"/>
    <n v="3.13202391322129E-2"/>
    <x v="1"/>
  </r>
  <r>
    <s v="Lithuania"/>
    <x v="8"/>
    <x v="12"/>
    <x v="0"/>
    <x v="0"/>
    <n v="34.673858221302602"/>
    <x v="1"/>
  </r>
  <r>
    <s v="Lithuania"/>
    <x v="9"/>
    <x v="12"/>
    <x v="0"/>
    <x v="0"/>
    <n v="9.5923052130825202"/>
    <x v="1"/>
  </r>
  <r>
    <s v="Lithuania"/>
    <x v="11"/>
    <x v="12"/>
    <x v="0"/>
    <x v="0"/>
    <n v="18.970785235579701"/>
    <x v="1"/>
  </r>
  <r>
    <s v="Lithuania"/>
    <x v="2"/>
    <x v="12"/>
    <x v="0"/>
    <x v="0"/>
    <n v="136.31504821001701"/>
    <x v="1"/>
  </r>
  <r>
    <s v="Lithuania"/>
    <x v="3"/>
    <x v="12"/>
    <x v="0"/>
    <x v="0"/>
    <n v="0.46088632627777099"/>
    <x v="1"/>
  </r>
  <r>
    <s v="Lithuania"/>
    <x v="6"/>
    <x v="12"/>
    <x v="0"/>
    <x v="0"/>
    <n v="1386.7430681564999"/>
    <x v="1"/>
  </r>
  <r>
    <s v="Lithuania"/>
    <x v="10"/>
    <x v="12"/>
    <x v="0"/>
    <x v="0"/>
    <n v="1.8554711110281099"/>
    <x v="1"/>
  </r>
  <r>
    <s v="Estonia"/>
    <x v="8"/>
    <x v="13"/>
    <x v="0"/>
    <x v="0"/>
    <n v="6.1545734339654903"/>
    <x v="1"/>
  </r>
  <r>
    <s v="Estonia"/>
    <x v="0"/>
    <x v="13"/>
    <x v="0"/>
    <x v="0"/>
    <n v="2.6479647638211801"/>
    <x v="1"/>
  </r>
  <r>
    <s v="Estonia"/>
    <x v="9"/>
    <x v="13"/>
    <x v="0"/>
    <x v="0"/>
    <n v="3.13282835394208"/>
    <x v="1"/>
  </r>
  <r>
    <s v="Estonia"/>
    <x v="1"/>
    <x v="13"/>
    <x v="0"/>
    <x v="0"/>
    <n v="1.3819621338698"/>
    <x v="1"/>
  </r>
  <r>
    <s v="Estonia"/>
    <x v="11"/>
    <x v="13"/>
    <x v="0"/>
    <x v="0"/>
    <n v="3.3506148406689702"/>
    <x v="1"/>
  </r>
  <r>
    <s v="Estonia"/>
    <x v="2"/>
    <x v="13"/>
    <x v="0"/>
    <x v="0"/>
    <n v="16.845966098859101"/>
    <x v="1"/>
  </r>
  <r>
    <s v="Estonia"/>
    <x v="3"/>
    <x v="13"/>
    <x v="0"/>
    <x v="0"/>
    <n v="0.27429446104302802"/>
    <x v="1"/>
  </r>
  <r>
    <s v="Estonia"/>
    <x v="6"/>
    <x v="13"/>
    <x v="0"/>
    <x v="0"/>
    <n v="238.85836590769"/>
    <x v="1"/>
  </r>
  <r>
    <s v="Estonia"/>
    <x v="10"/>
    <x v="13"/>
    <x v="0"/>
    <x v="0"/>
    <n v="0.17984004823222199"/>
    <x v="1"/>
  </r>
  <r>
    <s v="Estonia"/>
    <x v="5"/>
    <x v="13"/>
    <x v="0"/>
    <x v="0"/>
    <n v="7.0778742922483401E-2"/>
    <x v="1"/>
  </r>
  <r>
    <s v="Finland"/>
    <x v="8"/>
    <x v="13"/>
    <x v="0"/>
    <x v="0"/>
    <n v="44.786165778120598"/>
    <x v="1"/>
  </r>
  <r>
    <s v="Finland"/>
    <x v="0"/>
    <x v="13"/>
    <x v="0"/>
    <x v="0"/>
    <n v="2.0516399339596898"/>
    <x v="1"/>
  </r>
  <r>
    <s v="Finland"/>
    <x v="9"/>
    <x v="13"/>
    <x v="0"/>
    <x v="0"/>
    <n v="27.983428974795402"/>
    <x v="1"/>
  </r>
  <r>
    <s v="Finland"/>
    <x v="1"/>
    <x v="13"/>
    <x v="0"/>
    <x v="0"/>
    <n v="1.34377530964148"/>
    <x v="1"/>
  </r>
  <r>
    <s v="Finland"/>
    <x v="11"/>
    <x v="13"/>
    <x v="0"/>
    <x v="0"/>
    <n v="13.0185258421934"/>
    <x v="1"/>
  </r>
  <r>
    <s v="Finland"/>
    <x v="2"/>
    <x v="13"/>
    <x v="0"/>
    <x v="0"/>
    <n v="132.950880507546"/>
    <x v="1"/>
  </r>
  <r>
    <s v="Finland"/>
    <x v="3"/>
    <x v="13"/>
    <x v="0"/>
    <x v="0"/>
    <n v="0.94190188432769595"/>
    <x v="1"/>
  </r>
  <r>
    <s v="Finland"/>
    <x v="6"/>
    <x v="13"/>
    <x v="0"/>
    <x v="0"/>
    <n v="719.32020596414702"/>
    <x v="1"/>
  </r>
  <r>
    <s v="Finland"/>
    <x v="10"/>
    <x v="13"/>
    <x v="0"/>
    <x v="0"/>
    <n v="5.2915601856673096"/>
    <x v="1"/>
  </r>
  <r>
    <s v="Finland"/>
    <x v="5"/>
    <x v="13"/>
    <x v="0"/>
    <x v="0"/>
    <n v="0.229115416514103"/>
    <x v="1"/>
  </r>
  <r>
    <s v="Latvia"/>
    <x v="9"/>
    <x v="13"/>
    <x v="0"/>
    <x v="0"/>
    <n v="5.84793818787933"/>
    <x v="1"/>
  </r>
  <r>
    <s v="Latvia"/>
    <x v="11"/>
    <x v="13"/>
    <x v="0"/>
    <x v="0"/>
    <n v="7.0497800178256202"/>
    <x v="1"/>
  </r>
  <r>
    <s v="Latvia"/>
    <x v="2"/>
    <x v="13"/>
    <x v="0"/>
    <x v="0"/>
    <n v="9.1480872376861502"/>
    <x v="1"/>
  </r>
  <r>
    <s v="Latvia"/>
    <x v="3"/>
    <x v="13"/>
    <x v="0"/>
    <x v="0"/>
    <n v="0.182690222584317"/>
    <x v="1"/>
  </r>
  <r>
    <s v="Latvia"/>
    <x v="6"/>
    <x v="13"/>
    <x v="0"/>
    <x v="0"/>
    <n v="685.65786376569395"/>
    <x v="1"/>
  </r>
  <r>
    <s v="Latvia"/>
    <x v="7"/>
    <x v="13"/>
    <x v="0"/>
    <x v="0"/>
    <n v="25.8820720440219"/>
    <x v="1"/>
  </r>
  <r>
    <s v="Latvia"/>
    <x v="10"/>
    <x v="13"/>
    <x v="0"/>
    <x v="0"/>
    <n v="3.1133556769270501E-2"/>
    <x v="1"/>
  </r>
  <r>
    <s v="Lithuania"/>
    <x v="8"/>
    <x v="13"/>
    <x v="0"/>
    <x v="0"/>
    <n v="33.5651021067888"/>
    <x v="1"/>
  </r>
  <r>
    <s v="Lithuania"/>
    <x v="9"/>
    <x v="13"/>
    <x v="0"/>
    <x v="0"/>
    <n v="9.2855747941770801"/>
    <x v="1"/>
  </r>
  <r>
    <s v="Lithuania"/>
    <x v="11"/>
    <x v="13"/>
    <x v="0"/>
    <x v="0"/>
    <n v="16.232521143685599"/>
    <x v="1"/>
  </r>
  <r>
    <s v="Lithuania"/>
    <x v="2"/>
    <x v="13"/>
    <x v="0"/>
    <x v="0"/>
    <n v="137.074546939187"/>
    <x v="1"/>
  </r>
  <r>
    <s v="Lithuania"/>
    <x v="3"/>
    <x v="13"/>
    <x v="0"/>
    <x v="0"/>
    <n v="0.42396088747018701"/>
    <x v="1"/>
  </r>
  <r>
    <s v="Lithuania"/>
    <x v="6"/>
    <x v="13"/>
    <x v="0"/>
    <x v="0"/>
    <n v="1208.1831435302599"/>
    <x v="1"/>
  </r>
  <r>
    <s v="Lithuania"/>
    <x v="10"/>
    <x v="13"/>
    <x v="0"/>
    <x v="0"/>
    <n v="1.7961392383958199"/>
    <x v="1"/>
  </r>
  <r>
    <s v="Estonia"/>
    <x v="8"/>
    <x v="14"/>
    <x v="0"/>
    <x v="0"/>
    <n v="5.8614985085385598"/>
    <x v="1"/>
  </r>
  <r>
    <s v="Estonia"/>
    <x v="0"/>
    <x v="14"/>
    <x v="0"/>
    <x v="0"/>
    <n v="2.5218712036392099"/>
    <x v="1"/>
  </r>
  <r>
    <s v="Estonia"/>
    <x v="9"/>
    <x v="14"/>
    <x v="0"/>
    <x v="0"/>
    <n v="2.9836460513734"/>
    <x v="1"/>
  </r>
  <r>
    <s v="Estonia"/>
    <x v="1"/>
    <x v="14"/>
    <x v="0"/>
    <x v="0"/>
    <n v="1.3161544132093299"/>
    <x v="1"/>
  </r>
  <r>
    <s v="Estonia"/>
    <x v="11"/>
    <x v="14"/>
    <x v="0"/>
    <x v="0"/>
    <n v="2.8113292594864898"/>
    <x v="1"/>
  </r>
  <r>
    <s v="Estonia"/>
    <x v="2"/>
    <x v="14"/>
    <x v="0"/>
    <x v="0"/>
    <n v="18.009113135063298"/>
    <x v="1"/>
  </r>
  <r>
    <s v="Estonia"/>
    <x v="3"/>
    <x v="14"/>
    <x v="0"/>
    <x v="0"/>
    <n v="0.25200350595557203"/>
    <x v="1"/>
  </r>
  <r>
    <s v="Estonia"/>
    <x v="6"/>
    <x v="14"/>
    <x v="0"/>
    <x v="0"/>
    <n v="203.05783419416201"/>
    <x v="1"/>
  </r>
  <r>
    <s v="Estonia"/>
    <x v="10"/>
    <x v="14"/>
    <x v="0"/>
    <x v="0"/>
    <n v="0.17127623641164"/>
    <x v="1"/>
  </r>
  <r>
    <s v="Estonia"/>
    <x v="5"/>
    <x v="14"/>
    <x v="0"/>
    <x v="0"/>
    <n v="6.7408326592841294E-2"/>
    <x v="1"/>
  </r>
  <r>
    <s v="Finland"/>
    <x v="8"/>
    <x v="14"/>
    <x v="0"/>
    <x v="0"/>
    <n v="47.0716761318549"/>
    <x v="1"/>
  </r>
  <r>
    <s v="Finland"/>
    <x v="0"/>
    <x v="14"/>
    <x v="0"/>
    <x v="0"/>
    <n v="1.95394279424733"/>
    <x v="1"/>
  </r>
  <r>
    <s v="Finland"/>
    <x v="9"/>
    <x v="14"/>
    <x v="0"/>
    <x v="0"/>
    <n v="29.2996883502027"/>
    <x v="1"/>
  </r>
  <r>
    <s v="Finland"/>
    <x v="1"/>
    <x v="14"/>
    <x v="0"/>
    <x v="0"/>
    <n v="1.2797860091823601"/>
    <x v="1"/>
  </r>
  <r>
    <s v="Finland"/>
    <x v="11"/>
    <x v="14"/>
    <x v="0"/>
    <x v="0"/>
    <n v="12.547064544113301"/>
    <x v="1"/>
  </r>
  <r>
    <s v="Finland"/>
    <x v="2"/>
    <x v="14"/>
    <x v="0"/>
    <x v="0"/>
    <n v="129.271345529358"/>
    <x v="1"/>
  </r>
  <r>
    <s v="Finland"/>
    <x v="3"/>
    <x v="14"/>
    <x v="0"/>
    <x v="0"/>
    <n v="0.86535680018527295"/>
    <x v="1"/>
  </r>
  <r>
    <s v="Finland"/>
    <x v="6"/>
    <x v="14"/>
    <x v="0"/>
    <x v="0"/>
    <n v="689.86837406773395"/>
    <x v="1"/>
  </r>
  <r>
    <s v="Finland"/>
    <x v="10"/>
    <x v="14"/>
    <x v="0"/>
    <x v="0"/>
    <n v="5.4942158636159801"/>
    <x v="1"/>
  </r>
  <r>
    <s v="Finland"/>
    <x v="5"/>
    <x v="14"/>
    <x v="0"/>
    <x v="0"/>
    <n v="0.21820515858486"/>
    <x v="1"/>
  </r>
  <r>
    <s v="Latvia"/>
    <x v="9"/>
    <x v="14"/>
    <x v="0"/>
    <x v="0"/>
    <n v="5.7663632156581297"/>
    <x v="1"/>
  </r>
  <r>
    <s v="Latvia"/>
    <x v="11"/>
    <x v="14"/>
    <x v="0"/>
    <x v="0"/>
    <n v="6.3200317092282701"/>
    <x v="1"/>
  </r>
  <r>
    <s v="Latvia"/>
    <x v="2"/>
    <x v="14"/>
    <x v="0"/>
    <x v="0"/>
    <n v="9.1519242406923293"/>
    <x v="1"/>
  </r>
  <r>
    <s v="Latvia"/>
    <x v="3"/>
    <x v="14"/>
    <x v="0"/>
    <x v="0"/>
    <n v="0.16784362476728801"/>
    <x v="1"/>
  </r>
  <r>
    <s v="Latvia"/>
    <x v="6"/>
    <x v="14"/>
    <x v="0"/>
    <x v="0"/>
    <n v="634.13957991818199"/>
    <x v="1"/>
  </r>
  <r>
    <s v="Latvia"/>
    <x v="7"/>
    <x v="14"/>
    <x v="0"/>
    <x v="0"/>
    <n v="24.649592422878001"/>
    <x v="1"/>
  </r>
  <r>
    <s v="Latvia"/>
    <x v="10"/>
    <x v="14"/>
    <x v="0"/>
    <x v="0"/>
    <n v="3.0699263699301999E-2"/>
    <x v="1"/>
  </r>
  <r>
    <s v="Lithuania"/>
    <x v="8"/>
    <x v="14"/>
    <x v="0"/>
    <x v="0"/>
    <n v="31.712017751095701"/>
    <x v="1"/>
  </r>
  <r>
    <s v="Lithuania"/>
    <x v="9"/>
    <x v="14"/>
    <x v="0"/>
    <x v="0"/>
    <n v="8.7756189658559602"/>
    <x v="1"/>
  </r>
  <r>
    <s v="Lithuania"/>
    <x v="11"/>
    <x v="14"/>
    <x v="0"/>
    <x v="0"/>
    <n v="13.6949092167792"/>
    <x v="1"/>
  </r>
  <r>
    <s v="Lithuania"/>
    <x v="2"/>
    <x v="14"/>
    <x v="0"/>
    <x v="0"/>
    <n v="137.09911308634699"/>
    <x v="1"/>
  </r>
  <r>
    <s v="Lithuania"/>
    <x v="3"/>
    <x v="14"/>
    <x v="0"/>
    <x v="0"/>
    <n v="0.38950706341008901"/>
    <x v="1"/>
  </r>
  <r>
    <s v="Lithuania"/>
    <x v="6"/>
    <x v="14"/>
    <x v="0"/>
    <x v="0"/>
    <n v="1039.7835795379499"/>
    <x v="1"/>
  </r>
  <r>
    <s v="Lithuania"/>
    <x v="10"/>
    <x v="14"/>
    <x v="0"/>
    <x v="0"/>
    <n v="1.6986484410471001"/>
    <x v="1"/>
  </r>
  <r>
    <s v="Estonia"/>
    <x v="8"/>
    <x v="15"/>
    <x v="0"/>
    <x v="0"/>
    <n v="5.5823795319414797"/>
    <x v="1"/>
  </r>
  <r>
    <s v="Estonia"/>
    <x v="0"/>
    <x v="15"/>
    <x v="0"/>
    <x v="0"/>
    <n v="2.4017820987040102"/>
    <x v="1"/>
  </r>
  <r>
    <s v="Estonia"/>
    <x v="9"/>
    <x v="15"/>
    <x v="0"/>
    <x v="0"/>
    <n v="2.8415676679746702"/>
    <x v="1"/>
  </r>
  <r>
    <s v="Estonia"/>
    <x v="1"/>
    <x v="15"/>
    <x v="0"/>
    <x v="0"/>
    <n v="1.2534803935326999"/>
    <x v="1"/>
  </r>
  <r>
    <s v="Estonia"/>
    <x v="11"/>
    <x v="15"/>
    <x v="0"/>
    <x v="0"/>
    <n v="2.3824450670138502"/>
    <x v="1"/>
  </r>
  <r>
    <s v="Estonia"/>
    <x v="2"/>
    <x v="15"/>
    <x v="0"/>
    <x v="0"/>
    <n v="18.936605810736999"/>
    <x v="1"/>
  </r>
  <r>
    <s v="Estonia"/>
    <x v="3"/>
    <x v="15"/>
    <x v="0"/>
    <x v="0"/>
    <n v="0.231213516066823"/>
    <x v="1"/>
  </r>
  <r>
    <s v="Estonia"/>
    <x v="6"/>
    <x v="15"/>
    <x v="0"/>
    <x v="0"/>
    <n v="174.350559960206"/>
    <x v="1"/>
  </r>
  <r>
    <s v="Estonia"/>
    <x v="10"/>
    <x v="15"/>
    <x v="0"/>
    <x v="0"/>
    <n v="0.163120225153943"/>
    <x v="1"/>
  </r>
  <r>
    <s v="Estonia"/>
    <x v="5"/>
    <x v="15"/>
    <x v="0"/>
    <x v="0"/>
    <n v="6.4198406278896503E-2"/>
    <x v="1"/>
  </r>
  <r>
    <s v="Finland"/>
    <x v="8"/>
    <x v="15"/>
    <x v="0"/>
    <x v="0"/>
    <n v="47.382932886699201"/>
    <x v="1"/>
  </r>
  <r>
    <s v="Finland"/>
    <x v="0"/>
    <x v="15"/>
    <x v="0"/>
    <x v="0"/>
    <n v="1.86089789928317"/>
    <x v="1"/>
  </r>
  <r>
    <s v="Finland"/>
    <x v="9"/>
    <x v="15"/>
    <x v="0"/>
    <x v="0"/>
    <n v="29.4934296116841"/>
    <x v="1"/>
  </r>
  <r>
    <s v="Finland"/>
    <x v="1"/>
    <x v="15"/>
    <x v="0"/>
    <x v="0"/>
    <n v="1.2188438182689101"/>
    <x v="1"/>
  </r>
  <r>
    <s v="Finland"/>
    <x v="11"/>
    <x v="15"/>
    <x v="0"/>
    <x v="0"/>
    <n v="11.592906940805699"/>
    <x v="1"/>
  </r>
  <r>
    <s v="Finland"/>
    <x v="2"/>
    <x v="15"/>
    <x v="0"/>
    <x v="0"/>
    <n v="125.45801790066299"/>
    <x v="1"/>
  </r>
  <r>
    <s v="Finland"/>
    <x v="3"/>
    <x v="15"/>
    <x v="0"/>
    <x v="0"/>
    <n v="0.79396589211916302"/>
    <x v="1"/>
  </r>
  <r>
    <s v="Finland"/>
    <x v="6"/>
    <x v="15"/>
    <x v="0"/>
    <x v="0"/>
    <n v="633.740514617852"/>
    <x v="1"/>
  </r>
  <r>
    <s v="Finland"/>
    <x v="10"/>
    <x v="15"/>
    <x v="0"/>
    <x v="0"/>
    <n v="5.5305458170115802"/>
    <x v="1"/>
  </r>
  <r>
    <s v="Finland"/>
    <x v="5"/>
    <x v="15"/>
    <x v="0"/>
    <x v="0"/>
    <n v="0.20781443674748601"/>
    <x v="1"/>
  </r>
  <r>
    <s v="Latvia"/>
    <x v="9"/>
    <x v="15"/>
    <x v="0"/>
    <x v="0"/>
    <n v="5.6441619379252002"/>
    <x v="1"/>
  </r>
  <r>
    <s v="Latvia"/>
    <x v="11"/>
    <x v="15"/>
    <x v="0"/>
    <x v="0"/>
    <n v="5.6543927947544299"/>
    <x v="1"/>
  </r>
  <r>
    <s v="Latvia"/>
    <x v="2"/>
    <x v="15"/>
    <x v="0"/>
    <x v="0"/>
    <n v="9.1121064604031705"/>
    <x v="1"/>
  </r>
  <r>
    <s v="Latvia"/>
    <x v="3"/>
    <x v="15"/>
    <x v="0"/>
    <x v="0"/>
    <n v="0.15399672510384499"/>
    <x v="1"/>
  </r>
  <r>
    <s v="Latvia"/>
    <x v="6"/>
    <x v="15"/>
    <x v="0"/>
    <x v="0"/>
    <n v="585.84161707852695"/>
    <x v="1"/>
  </r>
  <r>
    <s v="Latvia"/>
    <x v="7"/>
    <x v="15"/>
    <x v="0"/>
    <x v="0"/>
    <n v="23.475802307502899"/>
    <x v="1"/>
  </r>
  <r>
    <s v="Latvia"/>
    <x v="10"/>
    <x v="15"/>
    <x v="0"/>
    <x v="0"/>
    <n v="3.0048682195984999E-2"/>
    <x v="1"/>
  </r>
  <r>
    <s v="Lithuania"/>
    <x v="8"/>
    <x v="15"/>
    <x v="0"/>
    <x v="0"/>
    <n v="30.473077902374101"/>
    <x v="1"/>
  </r>
  <r>
    <s v="Lithuania"/>
    <x v="9"/>
    <x v="15"/>
    <x v="0"/>
    <x v="0"/>
    <n v="8.4301857080914004"/>
    <x v="1"/>
  </r>
  <r>
    <s v="Lithuania"/>
    <x v="11"/>
    <x v="15"/>
    <x v="0"/>
    <x v="0"/>
    <n v="11.849095568483699"/>
    <x v="1"/>
  </r>
  <r>
    <s v="Lithuania"/>
    <x v="2"/>
    <x v="15"/>
    <x v="0"/>
    <x v="0"/>
    <n v="136.47697287474699"/>
    <x v="1"/>
  </r>
  <r>
    <s v="Lithuania"/>
    <x v="3"/>
    <x v="15"/>
    <x v="0"/>
    <x v="0"/>
    <n v="0.35737319337052098"/>
    <x v="1"/>
  </r>
  <r>
    <s v="Lithuania"/>
    <x v="6"/>
    <x v="15"/>
    <x v="0"/>
    <x v="0"/>
    <n v="916.80253413060598"/>
    <x v="1"/>
  </r>
  <r>
    <s v="Lithuania"/>
    <x v="10"/>
    <x v="15"/>
    <x v="0"/>
    <x v="0"/>
    <n v="1.6306785172590501"/>
    <x v="1"/>
  </r>
  <r>
    <s v="Estonia"/>
    <x v="8"/>
    <x v="16"/>
    <x v="0"/>
    <x v="0"/>
    <n v="4.8326837732479202"/>
    <x v="1"/>
  </r>
  <r>
    <s v="Estonia"/>
    <x v="0"/>
    <x v="16"/>
    <x v="0"/>
    <x v="0"/>
    <n v="2.2874115225752498"/>
    <x v="1"/>
  </r>
  <r>
    <s v="Estonia"/>
    <x v="9"/>
    <x v="16"/>
    <x v="0"/>
    <x v="0"/>
    <n v="2.4693496811514302"/>
    <x v="1"/>
  </r>
  <r>
    <s v="Estonia"/>
    <x v="1"/>
    <x v="16"/>
    <x v="0"/>
    <x v="0"/>
    <n v="1.19379085098352"/>
    <x v="1"/>
  </r>
  <r>
    <s v="Estonia"/>
    <x v="11"/>
    <x v="16"/>
    <x v="0"/>
    <x v="0"/>
    <n v="1.8507675385706801"/>
    <x v="1"/>
  </r>
  <r>
    <s v="Estonia"/>
    <x v="2"/>
    <x v="16"/>
    <x v="0"/>
    <x v="0"/>
    <n v="19.653110154844001"/>
    <x v="1"/>
  </r>
  <r>
    <s v="Estonia"/>
    <x v="3"/>
    <x v="16"/>
    <x v="0"/>
    <x v="0"/>
    <n v="0.21183208869365699"/>
    <x v="1"/>
  </r>
  <r>
    <s v="Estonia"/>
    <x v="6"/>
    <x v="16"/>
    <x v="0"/>
    <x v="0"/>
    <n v="137.801116695806"/>
    <x v="1"/>
  </r>
  <r>
    <s v="Estonia"/>
    <x v="10"/>
    <x v="16"/>
    <x v="0"/>
    <x v="0"/>
    <n v="0.142947503559084"/>
    <x v="1"/>
  </r>
  <r>
    <s v="Estonia"/>
    <x v="5"/>
    <x v="16"/>
    <x v="0"/>
    <x v="0"/>
    <n v="6.1141339313234802E-2"/>
    <x v="1"/>
  </r>
  <r>
    <s v="Finland"/>
    <x v="8"/>
    <x v="16"/>
    <x v="0"/>
    <x v="0"/>
    <n v="45.1266027492373"/>
    <x v="1"/>
  </r>
  <r>
    <s v="Finland"/>
    <x v="0"/>
    <x v="16"/>
    <x v="0"/>
    <x v="0"/>
    <n v="1.7722837136030201"/>
    <x v="1"/>
  </r>
  <r>
    <s v="Finland"/>
    <x v="9"/>
    <x v="16"/>
    <x v="0"/>
    <x v="0"/>
    <n v="28.088980582556299"/>
    <x v="1"/>
  </r>
  <r>
    <s v="Finland"/>
    <x v="1"/>
    <x v="16"/>
    <x v="0"/>
    <x v="0"/>
    <n v="1.1608036364465799"/>
    <x v="1"/>
  </r>
  <r>
    <s v="Finland"/>
    <x v="11"/>
    <x v="16"/>
    <x v="0"/>
    <x v="0"/>
    <n v="10.195092173294"/>
    <x v="1"/>
  </r>
  <r>
    <s v="Finland"/>
    <x v="2"/>
    <x v="16"/>
    <x v="0"/>
    <x v="0"/>
    <n v="121.542271824034"/>
    <x v="1"/>
  </r>
  <r>
    <s v="Finland"/>
    <x v="3"/>
    <x v="16"/>
    <x v="0"/>
    <x v="0"/>
    <n v="0.72741185783670703"/>
    <x v="1"/>
  </r>
  <r>
    <s v="Finland"/>
    <x v="6"/>
    <x v="16"/>
    <x v="0"/>
    <x v="0"/>
    <n v="553.91645432707298"/>
    <x v="1"/>
  </r>
  <r>
    <s v="Finland"/>
    <x v="10"/>
    <x v="16"/>
    <x v="0"/>
    <x v="0"/>
    <n v="5.2671864923919802"/>
    <x v="1"/>
  </r>
  <r>
    <s v="Finland"/>
    <x v="5"/>
    <x v="16"/>
    <x v="0"/>
    <x v="0"/>
    <n v="0.19791851118808201"/>
    <x v="1"/>
  </r>
  <r>
    <s v="Latvia"/>
    <x v="9"/>
    <x v="16"/>
    <x v="0"/>
    <x v="0"/>
    <n v="5.4884929281769104"/>
    <x v="1"/>
  </r>
  <r>
    <s v="Latvia"/>
    <x v="11"/>
    <x v="16"/>
    <x v="0"/>
    <x v="0"/>
    <n v="5.0478081466641704"/>
    <x v="1"/>
  </r>
  <r>
    <s v="Latvia"/>
    <x v="2"/>
    <x v="16"/>
    <x v="0"/>
    <x v="0"/>
    <n v="9.0340503159698393"/>
    <x v="1"/>
  </r>
  <r>
    <s v="Latvia"/>
    <x v="3"/>
    <x v="16"/>
    <x v="0"/>
    <x v="0"/>
    <n v="0.14108798000071199"/>
    <x v="1"/>
  </r>
  <r>
    <s v="Latvia"/>
    <x v="6"/>
    <x v="16"/>
    <x v="0"/>
    <x v="0"/>
    <n v="540.57669628605902"/>
    <x v="1"/>
  </r>
  <r>
    <s v="Latvia"/>
    <x v="7"/>
    <x v="16"/>
    <x v="0"/>
    <x v="0"/>
    <n v="22.357906959526499"/>
    <x v="1"/>
  </r>
  <r>
    <s v="Latvia"/>
    <x v="10"/>
    <x v="16"/>
    <x v="0"/>
    <x v="0"/>
    <n v="2.9219923444351901E-2"/>
    <x v="1"/>
  </r>
  <r>
    <s v="Lithuania"/>
    <x v="8"/>
    <x v="16"/>
    <x v="0"/>
    <x v="0"/>
    <n v="30.8317765186674"/>
    <x v="1"/>
  </r>
  <r>
    <s v="Lithuania"/>
    <x v="9"/>
    <x v="16"/>
    <x v="0"/>
    <x v="0"/>
    <n v="8.52941742857187"/>
    <x v="1"/>
  </r>
  <r>
    <s v="Lithuania"/>
    <x v="11"/>
    <x v="16"/>
    <x v="0"/>
    <x v="0"/>
    <n v="10.843688896468"/>
    <x v="1"/>
  </r>
  <r>
    <s v="Lithuania"/>
    <x v="2"/>
    <x v="16"/>
    <x v="0"/>
    <x v="0"/>
    <n v="135.288475781801"/>
    <x v="1"/>
  </r>
  <r>
    <s v="Lithuania"/>
    <x v="3"/>
    <x v="16"/>
    <x v="0"/>
    <x v="0"/>
    <n v="0.32741645593470398"/>
    <x v="1"/>
  </r>
  <r>
    <s v="Lithuania"/>
    <x v="6"/>
    <x v="16"/>
    <x v="0"/>
    <x v="0"/>
    <n v="851.85286703423196"/>
    <x v="1"/>
  </r>
  <r>
    <s v="Lithuania"/>
    <x v="10"/>
    <x v="16"/>
    <x v="0"/>
    <x v="0"/>
    <n v="1.6498732349581899"/>
    <x v="1"/>
  </r>
  <r>
    <s v="Estonia"/>
    <x v="8"/>
    <x v="17"/>
    <x v="0"/>
    <x v="0"/>
    <n v="4.8620375702649703"/>
    <x v="1"/>
  </r>
  <r>
    <s v="Estonia"/>
    <x v="0"/>
    <x v="17"/>
    <x v="0"/>
    <x v="0"/>
    <n v="2.1784871643573802"/>
    <x v="1"/>
  </r>
  <r>
    <s v="Estonia"/>
    <x v="9"/>
    <x v="17"/>
    <x v="0"/>
    <x v="0"/>
    <n v="2.478805607585"/>
    <x v="1"/>
  </r>
  <r>
    <s v="Estonia"/>
    <x v="1"/>
    <x v="17"/>
    <x v="0"/>
    <x v="0"/>
    <n v="1.13694366760336"/>
    <x v="1"/>
  </r>
  <r>
    <s v="Estonia"/>
    <x v="11"/>
    <x v="17"/>
    <x v="0"/>
    <x v="0"/>
    <n v="1.6840771568901001"/>
    <x v="1"/>
  </r>
  <r>
    <s v="Estonia"/>
    <x v="2"/>
    <x v="17"/>
    <x v="0"/>
    <x v="0"/>
    <n v="20.181201287790199"/>
    <x v="1"/>
  </r>
  <r>
    <s v="Estonia"/>
    <x v="3"/>
    <x v="17"/>
    <x v="0"/>
    <x v="0"/>
    <n v="0.19377221785928"/>
    <x v="1"/>
  </r>
  <r>
    <s v="Estonia"/>
    <x v="6"/>
    <x v="17"/>
    <x v="0"/>
    <x v="0"/>
    <n v="126.798236264154"/>
    <x v="1"/>
  </r>
  <r>
    <s v="Estonia"/>
    <x v="10"/>
    <x v="17"/>
    <x v="0"/>
    <x v="0"/>
    <n v="0.14279289706790199"/>
    <x v="1"/>
  </r>
  <r>
    <s v="Estonia"/>
    <x v="5"/>
    <x v="17"/>
    <x v="0"/>
    <x v="0"/>
    <n v="5.8229846964985503E-2"/>
    <x v="1"/>
  </r>
  <r>
    <s v="Finland"/>
    <x v="8"/>
    <x v="17"/>
    <x v="0"/>
    <x v="0"/>
    <n v="40.780358996545601"/>
    <x v="1"/>
  </r>
  <r>
    <s v="Finland"/>
    <x v="0"/>
    <x v="17"/>
    <x v="0"/>
    <x v="0"/>
    <n v="1.6878892510504899"/>
    <x v="1"/>
  </r>
  <r>
    <s v="Finland"/>
    <x v="9"/>
    <x v="17"/>
    <x v="0"/>
    <x v="0"/>
    <n v="25.4358426355221"/>
    <x v="1"/>
  </r>
  <r>
    <s v="Finland"/>
    <x v="1"/>
    <x v="17"/>
    <x v="0"/>
    <x v="0"/>
    <n v="1.1055272728062699"/>
    <x v="1"/>
  </r>
  <r>
    <s v="Finland"/>
    <x v="11"/>
    <x v="17"/>
    <x v="0"/>
    <x v="0"/>
    <n v="8.5295941315480803"/>
    <x v="1"/>
  </r>
  <r>
    <s v="Finland"/>
    <x v="2"/>
    <x v="17"/>
    <x v="0"/>
    <x v="0"/>
    <n v="117.552210211919"/>
    <x v="1"/>
  </r>
  <r>
    <s v="Finland"/>
    <x v="3"/>
    <x v="17"/>
    <x v="0"/>
    <x v="0"/>
    <n v="0.66539592683711701"/>
    <x v="1"/>
  </r>
  <r>
    <s v="Finland"/>
    <x v="6"/>
    <x v="17"/>
    <x v="0"/>
    <x v="0"/>
    <n v="460.37473371850803"/>
    <x v="1"/>
  </r>
  <r>
    <s v="Finland"/>
    <x v="10"/>
    <x v="17"/>
    <x v="0"/>
    <x v="0"/>
    <n v="4.7913427925898198"/>
    <x v="1"/>
  </r>
  <r>
    <s v="Finland"/>
    <x v="5"/>
    <x v="17"/>
    <x v="0"/>
    <x v="0"/>
    <n v="0.188493820179125"/>
    <x v="1"/>
  </r>
  <r>
    <s v="Latvia"/>
    <x v="9"/>
    <x v="17"/>
    <x v="0"/>
    <x v="0"/>
    <n v="5.3840009957661197"/>
    <x v="1"/>
  </r>
  <r>
    <s v="Latvia"/>
    <x v="11"/>
    <x v="17"/>
    <x v="0"/>
    <x v="0"/>
    <n v="4.5618223631505597"/>
    <x v="1"/>
  </r>
  <r>
    <s v="Latvia"/>
    <x v="2"/>
    <x v="17"/>
    <x v="0"/>
    <x v="0"/>
    <n v="8.9226831823196999"/>
    <x v="1"/>
  </r>
  <r>
    <s v="Latvia"/>
    <x v="3"/>
    <x v="17"/>
    <x v="0"/>
    <x v="0"/>
    <n v="0.12905944026997801"/>
    <x v="1"/>
  </r>
  <r>
    <s v="Latvia"/>
    <x v="6"/>
    <x v="17"/>
    <x v="0"/>
    <x v="0"/>
    <n v="503.66111195789199"/>
    <x v="1"/>
  </r>
  <r>
    <s v="Latvia"/>
    <x v="7"/>
    <x v="17"/>
    <x v="0"/>
    <x v="0"/>
    <n v="21.293244723358601"/>
    <x v="1"/>
  </r>
  <r>
    <s v="Latvia"/>
    <x v="10"/>
    <x v="17"/>
    <x v="0"/>
    <x v="0"/>
    <n v="2.8663623872584001E-2"/>
    <x v="1"/>
  </r>
  <r>
    <s v="Lithuania"/>
    <x v="8"/>
    <x v="17"/>
    <x v="0"/>
    <x v="0"/>
    <n v="31.087213412088399"/>
    <x v="1"/>
  </r>
  <r>
    <s v="Lithuania"/>
    <x v="9"/>
    <x v="17"/>
    <x v="0"/>
    <x v="0"/>
    <n v="8.6000824416413"/>
    <x v="1"/>
  </r>
  <r>
    <s v="Lithuania"/>
    <x v="11"/>
    <x v="17"/>
    <x v="0"/>
    <x v="0"/>
    <n v="9.9450501676810301"/>
    <x v="1"/>
  </r>
  <r>
    <s v="Lithuania"/>
    <x v="2"/>
    <x v="17"/>
    <x v="0"/>
    <x v="0"/>
    <n v="133.60671073448799"/>
    <x v="1"/>
  </r>
  <r>
    <s v="Lithuania"/>
    <x v="3"/>
    <x v="17"/>
    <x v="0"/>
    <x v="0"/>
    <n v="0.299502371058816"/>
    <x v="1"/>
  </r>
  <r>
    <s v="Lithuania"/>
    <x v="6"/>
    <x v="17"/>
    <x v="0"/>
    <x v="0"/>
    <n v="793.16907656643195"/>
    <x v="1"/>
  </r>
  <r>
    <s v="Lithuania"/>
    <x v="10"/>
    <x v="17"/>
    <x v="0"/>
    <x v="0"/>
    <n v="1.6635422005924301"/>
    <x v="1"/>
  </r>
  <r>
    <s v="Estonia"/>
    <x v="8"/>
    <x v="18"/>
    <x v="0"/>
    <x v="0"/>
    <n v="4.8432816671228602"/>
    <x v="1"/>
  </r>
  <r>
    <s v="Estonia"/>
    <x v="0"/>
    <x v="18"/>
    <x v="0"/>
    <x v="0"/>
    <n v="2.0747496803403598"/>
    <x v="1"/>
  </r>
  <r>
    <s v="Estonia"/>
    <x v="9"/>
    <x v="18"/>
    <x v="0"/>
    <x v="0"/>
    <n v="2.46534878423151"/>
    <x v="1"/>
  </r>
  <r>
    <s v="Estonia"/>
    <x v="1"/>
    <x v="18"/>
    <x v="0"/>
    <x v="0"/>
    <n v="1.0828034929555801"/>
    <x v="1"/>
  </r>
  <r>
    <s v="Estonia"/>
    <x v="11"/>
    <x v="18"/>
    <x v="0"/>
    <x v="0"/>
    <n v="1.52604177936039"/>
    <x v="1"/>
  </r>
  <r>
    <s v="Estonia"/>
    <x v="2"/>
    <x v="18"/>
    <x v="0"/>
    <x v="0"/>
    <n v="20.5415225297094"/>
    <x v="1"/>
  </r>
  <r>
    <s v="Estonia"/>
    <x v="3"/>
    <x v="18"/>
    <x v="0"/>
    <x v="0"/>
    <n v="0.176951989851094"/>
    <x v="1"/>
  </r>
  <r>
    <s v="Estonia"/>
    <x v="6"/>
    <x v="18"/>
    <x v="0"/>
    <x v="0"/>
    <n v="116.22532946622501"/>
    <x v="1"/>
  </r>
  <r>
    <s v="Estonia"/>
    <x v="10"/>
    <x v="18"/>
    <x v="0"/>
    <x v="0"/>
    <n v="0.141523375740503"/>
    <x v="1"/>
  </r>
  <r>
    <s v="Estonia"/>
    <x v="5"/>
    <x v="18"/>
    <x v="0"/>
    <x v="0"/>
    <n v="5.5456997109509999E-2"/>
    <x v="1"/>
  </r>
  <r>
    <s v="Finland"/>
    <x v="8"/>
    <x v="18"/>
    <x v="0"/>
    <x v="0"/>
    <n v="35.874184073699297"/>
    <x v="1"/>
  </r>
  <r>
    <s v="Finland"/>
    <x v="0"/>
    <x v="18"/>
    <x v="0"/>
    <x v="0"/>
    <n v="1.6075135724290399"/>
    <x v="1"/>
  </r>
  <r>
    <s v="Finland"/>
    <x v="9"/>
    <x v="18"/>
    <x v="0"/>
    <x v="0"/>
    <n v="22.4499012262369"/>
    <x v="1"/>
  </r>
  <r>
    <s v="Finland"/>
    <x v="1"/>
    <x v="18"/>
    <x v="0"/>
    <x v="0"/>
    <n v="1.0528831169583499"/>
    <x v="1"/>
  </r>
  <r>
    <s v="Finland"/>
    <x v="11"/>
    <x v="18"/>
    <x v="0"/>
    <x v="0"/>
    <n v="6.9692810389878899"/>
    <x v="1"/>
  </r>
  <r>
    <s v="Finland"/>
    <x v="2"/>
    <x v="18"/>
    <x v="0"/>
    <x v="0"/>
    <n v="113.51293899953301"/>
    <x v="1"/>
  </r>
  <r>
    <s v="Finland"/>
    <x v="3"/>
    <x v="18"/>
    <x v="0"/>
    <x v="0"/>
    <n v="0.60763681498525002"/>
    <x v="1"/>
  </r>
  <r>
    <s v="Finland"/>
    <x v="6"/>
    <x v="18"/>
    <x v="0"/>
    <x v="0"/>
    <n v="373.715727779752"/>
    <x v="1"/>
  </r>
  <r>
    <s v="Finland"/>
    <x v="10"/>
    <x v="18"/>
    <x v="0"/>
    <x v="0"/>
    <n v="4.2596227221046901"/>
    <x v="1"/>
  </r>
  <r>
    <s v="Finland"/>
    <x v="5"/>
    <x v="18"/>
    <x v="0"/>
    <x v="0"/>
    <n v="0.17951792398011901"/>
    <x v="1"/>
  </r>
  <r>
    <s v="Latvia"/>
    <x v="9"/>
    <x v="18"/>
    <x v="0"/>
    <x v="0"/>
    <n v="5.30490472987087"/>
    <x v="1"/>
  </r>
  <r>
    <s v="Latvia"/>
    <x v="11"/>
    <x v="18"/>
    <x v="0"/>
    <x v="0"/>
    <n v="4.1536050027646798"/>
    <x v="1"/>
  </r>
  <r>
    <s v="Latvia"/>
    <x v="2"/>
    <x v="18"/>
    <x v="0"/>
    <x v="0"/>
    <n v="8.78248185085193"/>
    <x v="1"/>
  </r>
  <r>
    <s v="Latvia"/>
    <x v="3"/>
    <x v="18"/>
    <x v="0"/>
    <x v="0"/>
    <n v="0.117856548359404"/>
    <x v="1"/>
  </r>
  <r>
    <s v="Latvia"/>
    <x v="6"/>
    <x v="18"/>
    <x v="0"/>
    <x v="0"/>
    <n v="472.05682525938499"/>
    <x v="1"/>
  </r>
  <r>
    <s v="Latvia"/>
    <x v="7"/>
    <x v="18"/>
    <x v="0"/>
    <x v="0"/>
    <n v="20.279280688913001"/>
    <x v="1"/>
  </r>
  <r>
    <s v="Latvia"/>
    <x v="10"/>
    <x v="18"/>
    <x v="0"/>
    <x v="0"/>
    <n v="2.82425270679716E-2"/>
    <x v="1"/>
  </r>
  <r>
    <s v="Lithuania"/>
    <x v="8"/>
    <x v="18"/>
    <x v="0"/>
    <x v="0"/>
    <n v="31.3075642421346"/>
    <x v="1"/>
  </r>
  <r>
    <s v="Lithuania"/>
    <x v="9"/>
    <x v="18"/>
    <x v="0"/>
    <x v="0"/>
    <n v="8.6610411155295406"/>
    <x v="1"/>
  </r>
  <r>
    <s v="Lithuania"/>
    <x v="11"/>
    <x v="18"/>
    <x v="0"/>
    <x v="0"/>
    <n v="9.15323691235686"/>
    <x v="1"/>
  </r>
  <r>
    <s v="Lithuania"/>
    <x v="2"/>
    <x v="18"/>
    <x v="0"/>
    <x v="0"/>
    <n v="131.49807759762899"/>
    <x v="1"/>
  </r>
  <r>
    <s v="Lithuania"/>
    <x v="3"/>
    <x v="18"/>
    <x v="0"/>
    <x v="0"/>
    <n v="0.27350432951366599"/>
    <x v="1"/>
  </r>
  <r>
    <s v="Lithuania"/>
    <x v="6"/>
    <x v="18"/>
    <x v="0"/>
    <x v="0"/>
    <n v="741.01921645174798"/>
    <x v="1"/>
  </r>
  <r>
    <s v="Lithuania"/>
    <x v="10"/>
    <x v="18"/>
    <x v="0"/>
    <x v="0"/>
    <n v="1.6753336371505501"/>
    <x v="1"/>
  </r>
  <r>
    <s v="Estonia"/>
    <x v="8"/>
    <x v="19"/>
    <x v="0"/>
    <x v="0"/>
    <n v="0.208102521671715"/>
    <x v="2"/>
  </r>
  <r>
    <s v="Estonia"/>
    <x v="0"/>
    <x v="19"/>
    <x v="0"/>
    <x v="0"/>
    <n v="2.24269052716518"/>
    <x v="2"/>
  </r>
  <r>
    <s v="Estonia"/>
    <x v="9"/>
    <x v="19"/>
    <x v="0"/>
    <x v="0"/>
    <n v="0.19145431993797801"/>
    <x v="2"/>
  </r>
  <r>
    <s v="Estonia"/>
    <x v="1"/>
    <x v="19"/>
    <x v="0"/>
    <x v="0"/>
    <n v="1.2292510573247299"/>
    <x v="2"/>
  </r>
  <r>
    <s v="Estonia"/>
    <x v="11"/>
    <x v="19"/>
    <x v="0"/>
    <x v="0"/>
    <n v="98.548035713944898"/>
    <x v="2"/>
  </r>
  <r>
    <s v="Estonia"/>
    <x v="2"/>
    <x v="19"/>
    <x v="0"/>
    <x v="0"/>
    <n v="19.141346393859902"/>
    <x v="2"/>
  </r>
  <r>
    <s v="Estonia"/>
    <x v="3"/>
    <x v="19"/>
    <x v="0"/>
    <x v="0"/>
    <n v="0.161294295535617"/>
    <x v="2"/>
  </r>
  <r>
    <s v="Estonia"/>
    <x v="6"/>
    <x v="19"/>
    <x v="0"/>
    <x v="0"/>
    <n v="9.7899105031317895"/>
    <x v="2"/>
  </r>
  <r>
    <s v="Estonia"/>
    <x v="10"/>
    <x v="19"/>
    <x v="0"/>
    <x v="0"/>
    <n v="2.1863313351216999E-2"/>
    <x v="2"/>
  </r>
  <r>
    <s v="Estonia"/>
    <x v="5"/>
    <x v="19"/>
    <x v="0"/>
    <x v="0"/>
    <n v="6.0978689462404798E-2"/>
    <x v="2"/>
  </r>
  <r>
    <s v="Finland"/>
    <x v="8"/>
    <x v="19"/>
    <x v="0"/>
    <x v="0"/>
    <n v="1.7586995717298599"/>
    <x v="2"/>
  </r>
  <r>
    <s v="Finland"/>
    <x v="0"/>
    <x v="19"/>
    <x v="0"/>
    <x v="0"/>
    <n v="4.9242422649590001"/>
    <x v="2"/>
  </r>
  <r>
    <s v="Finland"/>
    <x v="9"/>
    <x v="19"/>
    <x v="0"/>
    <x v="0"/>
    <n v="1.9785370181961"/>
    <x v="2"/>
  </r>
  <r>
    <s v="Finland"/>
    <x v="1"/>
    <x v="19"/>
    <x v="0"/>
    <x v="0"/>
    <n v="3.04070606517273"/>
    <x v="2"/>
  </r>
  <r>
    <s v="Finland"/>
    <x v="11"/>
    <x v="19"/>
    <x v="0"/>
    <x v="0"/>
    <n v="82.569669471091302"/>
    <x v="2"/>
  </r>
  <r>
    <s v="Finland"/>
    <x v="2"/>
    <x v="19"/>
    <x v="0"/>
    <x v="0"/>
    <n v="105.80526271814"/>
    <x v="2"/>
  </r>
  <r>
    <s v="Finland"/>
    <x v="3"/>
    <x v="19"/>
    <x v="0"/>
    <x v="0"/>
    <n v="0.55386973662757999"/>
    <x v="2"/>
  </r>
  <r>
    <s v="Finland"/>
    <x v="6"/>
    <x v="19"/>
    <x v="0"/>
    <x v="0"/>
    <n v="22.0038671848109"/>
    <x v="2"/>
  </r>
  <r>
    <s v="Finland"/>
    <x v="10"/>
    <x v="19"/>
    <x v="0"/>
    <x v="0"/>
    <n v="0.73805359055125097"/>
    <x v="2"/>
  </r>
  <r>
    <s v="Finland"/>
    <x v="5"/>
    <x v="19"/>
    <x v="0"/>
    <x v="0"/>
    <n v="0.537457813918501"/>
    <x v="2"/>
  </r>
  <r>
    <s v="Latvia"/>
    <x v="9"/>
    <x v="19"/>
    <x v="0"/>
    <x v="0"/>
    <n v="0.41196885969616798"/>
    <x v="2"/>
  </r>
  <r>
    <s v="Latvia"/>
    <x v="1"/>
    <x v="19"/>
    <x v="0"/>
    <x v="0"/>
    <n v="0.53006484236538098"/>
    <x v="2"/>
  </r>
  <r>
    <s v="Latvia"/>
    <x v="11"/>
    <x v="19"/>
    <x v="0"/>
    <x v="0"/>
    <n v="74.858357791507501"/>
    <x v="2"/>
  </r>
  <r>
    <s v="Latvia"/>
    <x v="2"/>
    <x v="19"/>
    <x v="0"/>
    <x v="0"/>
    <n v="8.1853874268784299"/>
    <x v="2"/>
  </r>
  <r>
    <s v="Latvia"/>
    <x v="3"/>
    <x v="19"/>
    <x v="0"/>
    <x v="0"/>
    <n v="0.10742794674355501"/>
    <x v="2"/>
  </r>
  <r>
    <s v="Latvia"/>
    <x v="6"/>
    <x v="19"/>
    <x v="0"/>
    <x v="0"/>
    <n v="126.611240845203"/>
    <x v="2"/>
  </r>
  <r>
    <s v="Latvia"/>
    <x v="7"/>
    <x v="19"/>
    <x v="0"/>
    <x v="0"/>
    <n v="19.313600656107599"/>
    <x v="2"/>
  </r>
  <r>
    <s v="Latvia"/>
    <x v="10"/>
    <x v="19"/>
    <x v="0"/>
    <x v="0"/>
    <n v="4.3630616913031602E-3"/>
    <x v="2"/>
  </r>
  <r>
    <s v="Latvia"/>
    <x v="5"/>
    <x v="19"/>
    <x v="0"/>
    <x v="0"/>
    <n v="2.68838157033354E-3"/>
    <x v="2"/>
  </r>
  <r>
    <s v="Lithuania"/>
    <x v="8"/>
    <x v="19"/>
    <x v="0"/>
    <x v="0"/>
    <n v="1.34520011718785"/>
    <x v="2"/>
  </r>
  <r>
    <s v="Lithuania"/>
    <x v="0"/>
    <x v="19"/>
    <x v="0"/>
    <x v="0"/>
    <n v="3.0520638267231002"/>
    <x v="2"/>
  </r>
  <r>
    <s v="Lithuania"/>
    <x v="9"/>
    <x v="19"/>
    <x v="0"/>
    <x v="0"/>
    <n v="0.67260005859392402"/>
    <x v="2"/>
  </r>
  <r>
    <s v="Lithuania"/>
    <x v="1"/>
    <x v="19"/>
    <x v="0"/>
    <x v="0"/>
    <n v="0.89193396333326502"/>
    <x v="2"/>
  </r>
  <r>
    <s v="Lithuania"/>
    <x v="11"/>
    <x v="19"/>
    <x v="0"/>
    <x v="0"/>
    <n v="384.87682086513399"/>
    <x v="2"/>
  </r>
  <r>
    <s v="Lithuania"/>
    <x v="2"/>
    <x v="19"/>
    <x v="0"/>
    <x v="0"/>
    <n v="122.57525216528001"/>
    <x v="2"/>
  </r>
  <r>
    <s v="Lithuania"/>
    <x v="3"/>
    <x v="19"/>
    <x v="0"/>
    <x v="0"/>
    <n v="0.24930314822665001"/>
    <x v="2"/>
  </r>
  <r>
    <s v="Lithuania"/>
    <x v="6"/>
    <x v="19"/>
    <x v="0"/>
    <x v="0"/>
    <n v="77.297716718232607"/>
    <x v="2"/>
  </r>
  <r>
    <s v="Lithuania"/>
    <x v="10"/>
    <x v="19"/>
    <x v="0"/>
    <x v="0"/>
    <n v="0.25881480063066298"/>
    <x v="2"/>
  </r>
  <r>
    <s v="Lithuania"/>
    <x v="5"/>
    <x v="19"/>
    <x v="0"/>
    <x v="0"/>
    <n v="0.15958874672821199"/>
    <x v="2"/>
  </r>
  <r>
    <s v="Estonia"/>
    <x v="8"/>
    <x v="20"/>
    <x v="0"/>
    <x v="0"/>
    <n v="0.19819287778258499"/>
    <x v="2"/>
  </r>
  <r>
    <s v="Estonia"/>
    <x v="0"/>
    <x v="20"/>
    <x v="0"/>
    <x v="0"/>
    <n v="2.3899323598244999"/>
    <x v="2"/>
  </r>
  <r>
    <s v="Estonia"/>
    <x v="9"/>
    <x v="20"/>
    <x v="0"/>
    <x v="0"/>
    <n v="0.18233744755997899"/>
    <x v="2"/>
  </r>
  <r>
    <s v="Estonia"/>
    <x v="1"/>
    <x v="20"/>
    <x v="0"/>
    <x v="0"/>
    <n v="1.3592958978923899"/>
    <x v="2"/>
  </r>
  <r>
    <s v="Estonia"/>
    <x v="11"/>
    <x v="20"/>
    <x v="0"/>
    <x v="0"/>
    <n v="89.843431868333198"/>
    <x v="2"/>
  </r>
  <r>
    <s v="Estonia"/>
    <x v="2"/>
    <x v="20"/>
    <x v="0"/>
    <x v="0"/>
    <n v="17.8302895792004"/>
    <x v="2"/>
  </r>
  <r>
    <s v="Estonia"/>
    <x v="3"/>
    <x v="20"/>
    <x v="0"/>
    <x v="0"/>
    <n v="0.14672655852490099"/>
    <x v="2"/>
  </r>
  <r>
    <s v="Estonia"/>
    <x v="6"/>
    <x v="20"/>
    <x v="0"/>
    <x v="0"/>
    <n v="9.3237242886969405"/>
    <x v="2"/>
  </r>
  <r>
    <s v="Estonia"/>
    <x v="10"/>
    <x v="20"/>
    <x v="0"/>
    <x v="0"/>
    <n v="2.0822203191635202E-2"/>
    <x v="2"/>
  </r>
  <r>
    <s v="Estonia"/>
    <x v="5"/>
    <x v="20"/>
    <x v="0"/>
    <x v="0"/>
    <n v="6.5848753525206596E-2"/>
    <x v="2"/>
  </r>
  <r>
    <s v="Finland"/>
    <x v="8"/>
    <x v="20"/>
    <x v="0"/>
    <x v="0"/>
    <n v="1.67495197307606"/>
    <x v="2"/>
  </r>
  <r>
    <s v="Finland"/>
    <x v="0"/>
    <x v="20"/>
    <x v="0"/>
    <x v="0"/>
    <n v="7.9257640366129998"/>
    <x v="2"/>
  </r>
  <r>
    <s v="Finland"/>
    <x v="9"/>
    <x v="20"/>
    <x v="0"/>
    <x v="0"/>
    <n v="1.8843209697105701"/>
    <x v="2"/>
  </r>
  <r>
    <s v="Finland"/>
    <x v="1"/>
    <x v="20"/>
    <x v="0"/>
    <x v="0"/>
    <n v="4.8325078943522897"/>
    <x v="2"/>
  </r>
  <r>
    <s v="Finland"/>
    <x v="11"/>
    <x v="20"/>
    <x v="0"/>
    <x v="0"/>
    <n v="76.949475583751607"/>
    <x v="2"/>
  </r>
  <r>
    <s v="Finland"/>
    <x v="2"/>
    <x v="20"/>
    <x v="0"/>
    <x v="0"/>
    <n v="98.587517168420703"/>
    <x v="2"/>
  </r>
  <r>
    <s v="Finland"/>
    <x v="3"/>
    <x v="20"/>
    <x v="0"/>
    <x v="0"/>
    <n v="0.50384547114074296"/>
    <x v="2"/>
  </r>
  <r>
    <s v="Finland"/>
    <x v="6"/>
    <x v="20"/>
    <x v="0"/>
    <x v="0"/>
    <n v="20.9560639855342"/>
    <x v="2"/>
  </r>
  <r>
    <s v="Finland"/>
    <x v="10"/>
    <x v="20"/>
    <x v="0"/>
    <x v="0"/>
    <n v="0.70290818147738099"/>
    <x v="2"/>
  </r>
  <r>
    <s v="Finland"/>
    <x v="5"/>
    <x v="20"/>
    <x v="0"/>
    <x v="0"/>
    <n v="0.86090112040701405"/>
    <x v="2"/>
  </r>
  <r>
    <s v="Latvia"/>
    <x v="9"/>
    <x v="20"/>
    <x v="0"/>
    <x v="0"/>
    <n v="0.392351294948731"/>
    <x v="2"/>
  </r>
  <r>
    <s v="Latvia"/>
    <x v="1"/>
    <x v="20"/>
    <x v="0"/>
    <x v="0"/>
    <n v="1.0096473187912001"/>
    <x v="2"/>
  </r>
  <r>
    <s v="Latvia"/>
    <x v="11"/>
    <x v="20"/>
    <x v="0"/>
    <x v="0"/>
    <n v="69.765358975654905"/>
    <x v="2"/>
  </r>
  <r>
    <s v="Latvia"/>
    <x v="2"/>
    <x v="20"/>
    <x v="0"/>
    <x v="0"/>
    <n v="7.6262632902278398"/>
    <x v="2"/>
  </r>
  <r>
    <s v="Latvia"/>
    <x v="3"/>
    <x v="20"/>
    <x v="0"/>
    <x v="0"/>
    <n v="9.7725296872617801E-2"/>
    <x v="2"/>
  </r>
  <r>
    <s v="Latvia"/>
    <x v="6"/>
    <x v="20"/>
    <x v="0"/>
    <x v="0"/>
    <n v="120.58213413828901"/>
    <x v="2"/>
  </r>
  <r>
    <s v="Latvia"/>
    <x v="7"/>
    <x v="20"/>
    <x v="0"/>
    <x v="0"/>
    <n v="18.393905386769099"/>
    <x v="2"/>
  </r>
  <r>
    <s v="Latvia"/>
    <x v="10"/>
    <x v="20"/>
    <x v="0"/>
    <x v="0"/>
    <n v="4.1552968488601499E-3"/>
    <x v="2"/>
  </r>
  <r>
    <s v="Latvia"/>
    <x v="5"/>
    <x v="20"/>
    <x v="0"/>
    <x v="0"/>
    <n v="5.1207268006353097E-3"/>
    <x v="2"/>
  </r>
  <r>
    <s v="Lithuania"/>
    <x v="8"/>
    <x v="20"/>
    <x v="0"/>
    <x v="0"/>
    <n v="1.28114296875033"/>
    <x v="2"/>
  </r>
  <r>
    <s v="Lithuania"/>
    <x v="0"/>
    <x v="20"/>
    <x v="0"/>
    <x v="0"/>
    <n v="5.8224285264973004"/>
    <x v="2"/>
  </r>
  <r>
    <s v="Lithuania"/>
    <x v="9"/>
    <x v="20"/>
    <x v="0"/>
    <x v="0"/>
    <n v="0.64057148437516498"/>
    <x v="2"/>
  </r>
  <r>
    <s v="Lithuania"/>
    <x v="1"/>
    <x v="20"/>
    <x v="0"/>
    <x v="0"/>
    <n v="1.6899482164671999"/>
    <x v="2"/>
  </r>
  <r>
    <s v="Lithuania"/>
    <x v="11"/>
    <x v="20"/>
    <x v="0"/>
    <x v="0"/>
    <n v="341.10231727716302"/>
    <x v="2"/>
  </r>
  <r>
    <s v="Lithuania"/>
    <x v="2"/>
    <x v="20"/>
    <x v="0"/>
    <x v="0"/>
    <n v="114.219463584588"/>
    <x v="2"/>
  </r>
  <r>
    <s v="Lithuania"/>
    <x v="3"/>
    <x v="20"/>
    <x v="0"/>
    <x v="0"/>
    <n v="0.226786650124534"/>
    <x v="2"/>
  </r>
  <r>
    <s v="Lithuania"/>
    <x v="6"/>
    <x v="20"/>
    <x v="0"/>
    <x v="0"/>
    <n v="73.616873064983395"/>
    <x v="2"/>
  </r>
  <r>
    <s v="Lithuania"/>
    <x v="10"/>
    <x v="20"/>
    <x v="0"/>
    <x v="0"/>
    <n v="0.24649028631491701"/>
    <x v="2"/>
  </r>
  <r>
    <s v="Lithuania"/>
    <x v="5"/>
    <x v="20"/>
    <x v="0"/>
    <x v="0"/>
    <n v="0.303978565196594"/>
    <x v="2"/>
  </r>
  <r>
    <s v="Estonia"/>
    <x v="8"/>
    <x v="21"/>
    <x v="0"/>
    <x v="0"/>
    <n v="0.18875512169770001"/>
    <x v="2"/>
  </r>
  <r>
    <s v="Estonia"/>
    <x v="0"/>
    <x v="21"/>
    <x v="0"/>
    <x v="0"/>
    <n v="2.5180656947539899"/>
    <x v="2"/>
  </r>
  <r>
    <s v="Estonia"/>
    <x v="9"/>
    <x v="21"/>
    <x v="0"/>
    <x v="0"/>
    <n v="0.17365471196188401"/>
    <x v="2"/>
  </r>
  <r>
    <s v="Estonia"/>
    <x v="1"/>
    <x v="21"/>
    <x v="0"/>
    <x v="0"/>
    <n v="1.47416809818529"/>
    <x v="2"/>
  </r>
  <r>
    <s v="Estonia"/>
    <x v="11"/>
    <x v="21"/>
    <x v="0"/>
    <x v="0"/>
    <n v="85.566470208024796"/>
    <x v="2"/>
  </r>
  <r>
    <s v="Estonia"/>
    <x v="2"/>
    <x v="21"/>
    <x v="0"/>
    <x v="0"/>
    <n v="16.6029044751524"/>
    <x v="2"/>
  </r>
  <r>
    <s v="Estonia"/>
    <x v="3"/>
    <x v="21"/>
    <x v="0"/>
    <x v="0"/>
    <n v="0.13318047833711899"/>
    <x v="2"/>
  </r>
  <r>
    <s v="Estonia"/>
    <x v="6"/>
    <x v="21"/>
    <x v="0"/>
    <x v="0"/>
    <n v="8.8797374178066093"/>
    <x v="2"/>
  </r>
  <r>
    <s v="Estonia"/>
    <x v="10"/>
    <x v="21"/>
    <x v="0"/>
    <x v="0"/>
    <n v="1.98306697063193E-2"/>
    <x v="2"/>
  </r>
  <r>
    <s v="Estonia"/>
    <x v="5"/>
    <x v="21"/>
    <x v="0"/>
    <x v="0"/>
    <n v="7.0116728290729305E-2"/>
    <x v="2"/>
  </r>
  <r>
    <s v="Finland"/>
    <x v="8"/>
    <x v="21"/>
    <x v="0"/>
    <x v="0"/>
    <n v="1.5951923553105301"/>
    <x v="2"/>
  </r>
  <r>
    <s v="Finland"/>
    <x v="0"/>
    <x v="21"/>
    <x v="0"/>
    <x v="0"/>
    <n v="10.3925107902331"/>
    <x v="2"/>
  </r>
  <r>
    <s v="Finland"/>
    <x v="9"/>
    <x v="21"/>
    <x v="0"/>
    <x v="0"/>
    <n v="1.7945913997243499"/>
    <x v="2"/>
  </r>
  <r>
    <s v="Finland"/>
    <x v="1"/>
    <x v="21"/>
    <x v="0"/>
    <x v="0"/>
    <n v="6.6845166246379799"/>
    <x v="2"/>
  </r>
  <r>
    <s v="Finland"/>
    <x v="11"/>
    <x v="21"/>
    <x v="0"/>
    <x v="0"/>
    <n v="71.687176233569105"/>
    <x v="2"/>
  </r>
  <r>
    <s v="Finland"/>
    <x v="2"/>
    <x v="21"/>
    <x v="0"/>
    <x v="0"/>
    <n v="91.829757180131097"/>
    <x v="2"/>
  </r>
  <r>
    <s v="Finland"/>
    <x v="3"/>
    <x v="21"/>
    <x v="0"/>
    <x v="0"/>
    <n v="0.45732948096869003"/>
    <x v="2"/>
  </r>
  <r>
    <s v="Finland"/>
    <x v="6"/>
    <x v="21"/>
    <x v="0"/>
    <x v="0"/>
    <n v="19.958156176699202"/>
    <x v="2"/>
  </r>
  <r>
    <s v="Finland"/>
    <x v="10"/>
    <x v="21"/>
    <x v="0"/>
    <x v="0"/>
    <n v="0.66943636331179202"/>
    <x v="2"/>
  </r>
  <r>
    <s v="Finland"/>
    <x v="5"/>
    <x v="21"/>
    <x v="0"/>
    <x v="0"/>
    <n v="1.1523215772664199"/>
    <x v="2"/>
  </r>
  <r>
    <s v="Latvia"/>
    <x v="9"/>
    <x v="21"/>
    <x v="0"/>
    <x v="0"/>
    <n v="0.373667899951173"/>
    <x v="2"/>
  </r>
  <r>
    <s v="Latvia"/>
    <x v="1"/>
    <x v="21"/>
    <x v="0"/>
    <x v="0"/>
    <n v="1.4423533125588599"/>
    <x v="2"/>
  </r>
  <r>
    <s v="Latvia"/>
    <x v="11"/>
    <x v="21"/>
    <x v="0"/>
    <x v="0"/>
    <n v="64.996630907844605"/>
    <x v="2"/>
  </r>
  <r>
    <s v="Latvia"/>
    <x v="2"/>
    <x v="21"/>
    <x v="0"/>
    <x v="0"/>
    <n v="7.1027885763115899"/>
    <x v="2"/>
  </r>
  <r>
    <s v="Latvia"/>
    <x v="3"/>
    <x v="21"/>
    <x v="0"/>
    <x v="0"/>
    <n v="8.8703108107884704E-2"/>
    <x v="2"/>
  </r>
  <r>
    <s v="Latvia"/>
    <x v="6"/>
    <x v="21"/>
    <x v="0"/>
    <x v="0"/>
    <n v="114.84012775075099"/>
    <x v="2"/>
  </r>
  <r>
    <s v="Latvia"/>
    <x v="7"/>
    <x v="21"/>
    <x v="0"/>
    <x v="0"/>
    <n v="17.518005130256299"/>
    <x v="2"/>
  </r>
  <r>
    <s v="Latvia"/>
    <x v="10"/>
    <x v="21"/>
    <x v="0"/>
    <x v="0"/>
    <n v="3.9574255703429999E-3"/>
    <x v="2"/>
  </r>
  <r>
    <s v="Latvia"/>
    <x v="5"/>
    <x v="21"/>
    <x v="0"/>
    <x v="0"/>
    <n v="7.3153240009075898E-3"/>
    <x v="2"/>
  </r>
  <r>
    <s v="Lithuania"/>
    <x v="8"/>
    <x v="21"/>
    <x v="0"/>
    <x v="0"/>
    <n v="1.2201361607146"/>
    <x v="2"/>
  </r>
  <r>
    <s v="Lithuania"/>
    <x v="0"/>
    <x v="21"/>
    <x v="0"/>
    <x v="0"/>
    <n v="8.3422572572811404"/>
    <x v="2"/>
  </r>
  <r>
    <s v="Lithuania"/>
    <x v="9"/>
    <x v="21"/>
    <x v="0"/>
    <x v="0"/>
    <n v="0.61006808035729998"/>
    <x v="2"/>
  </r>
  <r>
    <s v="Lithuania"/>
    <x v="1"/>
    <x v="21"/>
    <x v="0"/>
    <x v="0"/>
    <n v="2.38970951838242"/>
    <x v="2"/>
  </r>
  <r>
    <s v="Lithuania"/>
    <x v="11"/>
    <x v="21"/>
    <x v="0"/>
    <x v="0"/>
    <n v="297.65895426527101"/>
    <x v="2"/>
  </r>
  <r>
    <s v="Lithuania"/>
    <x v="2"/>
    <x v="21"/>
    <x v="0"/>
    <x v="0"/>
    <n v="106.396054459238"/>
    <x v="2"/>
  </r>
  <r>
    <s v="Lithuania"/>
    <x v="3"/>
    <x v="21"/>
    <x v="0"/>
    <x v="0"/>
    <n v="0.20584926715181201"/>
    <x v="2"/>
  </r>
  <r>
    <s v="Lithuania"/>
    <x v="6"/>
    <x v="21"/>
    <x v="0"/>
    <x v="0"/>
    <n v="70.111307680936605"/>
    <x v="2"/>
  </r>
  <r>
    <s v="Lithuania"/>
    <x v="10"/>
    <x v="21"/>
    <x v="0"/>
    <x v="0"/>
    <n v="0.23475265363325401"/>
    <x v="2"/>
  </r>
  <r>
    <s v="Lithuania"/>
    <x v="5"/>
    <x v="21"/>
    <x v="0"/>
    <x v="0"/>
    <n v="0.43425509313799199"/>
    <x v="2"/>
  </r>
  <r>
    <s v="Estonia"/>
    <x v="8"/>
    <x v="22"/>
    <x v="0"/>
    <x v="0"/>
    <n v="0.179766782569238"/>
    <x v="2"/>
  </r>
  <r>
    <s v="Estonia"/>
    <x v="0"/>
    <x v="22"/>
    <x v="0"/>
    <x v="0"/>
    <n v="2.6868100646638702"/>
    <x v="2"/>
  </r>
  <r>
    <s v="Estonia"/>
    <x v="9"/>
    <x v="22"/>
    <x v="0"/>
    <x v="0"/>
    <n v="0.165385439963699"/>
    <x v="2"/>
  </r>
  <r>
    <s v="Estonia"/>
    <x v="1"/>
    <x v="22"/>
    <x v="0"/>
    <x v="0"/>
    <n v="1.51678422781286"/>
    <x v="2"/>
  </r>
  <r>
    <s v="Estonia"/>
    <x v="11"/>
    <x v="22"/>
    <x v="0"/>
    <x v="0"/>
    <n v="75.061582810920797"/>
    <x v="2"/>
  </r>
  <r>
    <s v="Estonia"/>
    <x v="2"/>
    <x v="22"/>
    <x v="0"/>
    <x v="0"/>
    <n v="15.454068048628001"/>
    <x v="2"/>
  </r>
  <r>
    <s v="Estonia"/>
    <x v="3"/>
    <x v="22"/>
    <x v="0"/>
    <x v="0"/>
    <n v="0.12059178773972699"/>
    <x v="2"/>
  </r>
  <r>
    <s v="Estonia"/>
    <x v="6"/>
    <x v="22"/>
    <x v="0"/>
    <x v="0"/>
    <n v="8.4568927788634394"/>
    <x v="2"/>
  </r>
  <r>
    <s v="Estonia"/>
    <x v="10"/>
    <x v="22"/>
    <x v="0"/>
    <x v="0"/>
    <n v="1.8886352101256498E-2"/>
    <x v="2"/>
  </r>
  <r>
    <s v="Estonia"/>
    <x v="5"/>
    <x v="22"/>
    <x v="0"/>
    <x v="0"/>
    <n v="7.3828912367641497E-2"/>
    <x v="2"/>
  </r>
  <r>
    <s v="Finland"/>
    <x v="8"/>
    <x v="22"/>
    <x v="0"/>
    <x v="0"/>
    <n v="1.5192308145814599"/>
    <x v="2"/>
  </r>
  <r>
    <s v="Finland"/>
    <x v="0"/>
    <x v="22"/>
    <x v="0"/>
    <x v="0"/>
    <n v="12.487612993437001"/>
    <x v="2"/>
  </r>
  <r>
    <s v="Finland"/>
    <x v="9"/>
    <x v="22"/>
    <x v="0"/>
    <x v="0"/>
    <n v="1.70913466640414"/>
    <x v="2"/>
  </r>
  <r>
    <s v="Finland"/>
    <x v="1"/>
    <x v="22"/>
    <x v="0"/>
    <x v="0"/>
    <n v="8.4679295374146708"/>
    <x v="2"/>
  </r>
  <r>
    <s v="Finland"/>
    <x v="11"/>
    <x v="22"/>
    <x v="0"/>
    <x v="0"/>
    <n v="66.760863143743094"/>
    <x v="2"/>
  </r>
  <r>
    <s v="Finland"/>
    <x v="2"/>
    <x v="22"/>
    <x v="0"/>
    <x v="0"/>
    <n v="85.503822842677707"/>
    <x v="2"/>
  </r>
  <r>
    <s v="Finland"/>
    <x v="3"/>
    <x v="22"/>
    <x v="0"/>
    <x v="0"/>
    <n v="0.41410107836145699"/>
    <x v="2"/>
  </r>
  <r>
    <s v="Finland"/>
    <x v="6"/>
    <x v="22"/>
    <x v="0"/>
    <x v="0"/>
    <n v="19.0077677873326"/>
    <x v="2"/>
  </r>
  <r>
    <s v="Finland"/>
    <x v="10"/>
    <x v="22"/>
    <x v="0"/>
    <x v="0"/>
    <n v="0.63755844124932604"/>
    <x v="2"/>
  </r>
  <r>
    <s v="Finland"/>
    <x v="5"/>
    <x v="22"/>
    <x v="0"/>
    <x v="0"/>
    <n v="1.4140355481655"/>
    <x v="2"/>
  </r>
  <r>
    <s v="Latvia"/>
    <x v="9"/>
    <x v="22"/>
    <x v="0"/>
    <x v="0"/>
    <n v="0.35587419042968799"/>
    <x v="2"/>
  </r>
  <r>
    <s v="Latvia"/>
    <x v="1"/>
    <x v="22"/>
    <x v="0"/>
    <x v="0"/>
    <n v="1.8315597619795001"/>
    <x v="2"/>
  </r>
  <r>
    <s v="Latvia"/>
    <x v="11"/>
    <x v="22"/>
    <x v="0"/>
    <x v="0"/>
    <n v="60.532323887724097"/>
    <x v="2"/>
  </r>
  <r>
    <s v="Latvia"/>
    <x v="2"/>
    <x v="22"/>
    <x v="0"/>
    <x v="0"/>
    <n v="6.6127807575317599"/>
    <x v="2"/>
  </r>
  <r>
    <s v="Latvia"/>
    <x v="3"/>
    <x v="22"/>
    <x v="0"/>
    <x v="0"/>
    <n v="8.03185761033475E-2"/>
    <x v="2"/>
  </r>
  <r>
    <s v="Latvia"/>
    <x v="6"/>
    <x v="22"/>
    <x v="0"/>
    <x v="0"/>
    <n v="109.371550238811"/>
    <x v="2"/>
  </r>
  <r>
    <s v="Latvia"/>
    <x v="7"/>
    <x v="22"/>
    <x v="0"/>
    <x v="0"/>
    <n v="16.683814409767901"/>
    <x v="2"/>
  </r>
  <r>
    <s v="Latvia"/>
    <x v="10"/>
    <x v="22"/>
    <x v="0"/>
    <x v="0"/>
    <n v="3.7689767336600002E-3"/>
    <x v="2"/>
  </r>
  <r>
    <s v="Latvia"/>
    <x v="5"/>
    <x v="22"/>
    <x v="0"/>
    <x v="0"/>
    <n v="9.2893003186127095E-3"/>
    <x v="2"/>
  </r>
  <r>
    <s v="Lithuania"/>
    <x v="8"/>
    <x v="22"/>
    <x v="0"/>
    <x v="0"/>
    <n v="1.1620344387758099"/>
    <x v="2"/>
  </r>
  <r>
    <s v="Lithuania"/>
    <x v="0"/>
    <x v="22"/>
    <x v="0"/>
    <x v="0"/>
    <n v="10.494140856545799"/>
    <x v="2"/>
  </r>
  <r>
    <s v="Lithuania"/>
    <x v="9"/>
    <x v="22"/>
    <x v="0"/>
    <x v="0"/>
    <n v="0.58101721938790496"/>
    <x v="2"/>
  </r>
  <r>
    <s v="Lithuania"/>
    <x v="1"/>
    <x v="22"/>
    <x v="0"/>
    <x v="0"/>
    <n v="3.1337534617571401"/>
    <x v="2"/>
  </r>
  <r>
    <s v="Lithuania"/>
    <x v="11"/>
    <x v="22"/>
    <x v="0"/>
    <x v="0"/>
    <n v="264.81940463912503"/>
    <x v="2"/>
  </r>
  <r>
    <s v="Lithuania"/>
    <x v="2"/>
    <x v="22"/>
    <x v="0"/>
    <x v="0"/>
    <n v="99.072433805279701"/>
    <x v="2"/>
  </r>
  <r>
    <s v="Lithuania"/>
    <x v="3"/>
    <x v="22"/>
    <x v="0"/>
    <x v="0"/>
    <n v="0.18639166521022199"/>
    <x v="2"/>
  </r>
  <r>
    <s v="Lithuania"/>
    <x v="6"/>
    <x v="22"/>
    <x v="0"/>
    <x v="0"/>
    <n v="66.772673981844406"/>
    <x v="2"/>
  </r>
  <r>
    <s v="Lithuania"/>
    <x v="10"/>
    <x v="22"/>
    <x v="0"/>
    <x v="0"/>
    <n v="0.22357395584119399"/>
    <x v="2"/>
  </r>
  <r>
    <s v="Lithuania"/>
    <x v="5"/>
    <x v="22"/>
    <x v="0"/>
    <x v="0"/>
    <n v="0.55143503890538603"/>
    <x v="2"/>
  </r>
  <r>
    <s v="Estonia"/>
    <x v="8"/>
    <x v="23"/>
    <x v="0"/>
    <x v="0"/>
    <n v="0.171206459589751"/>
    <x v="2"/>
  </r>
  <r>
    <s v="Estonia"/>
    <x v="0"/>
    <x v="23"/>
    <x v="0"/>
    <x v="0"/>
    <n v="2.8047840048497901"/>
    <x v="2"/>
  </r>
  <r>
    <s v="Estonia"/>
    <x v="9"/>
    <x v="23"/>
    <x v="0"/>
    <x v="0"/>
    <n v="0.157509942822571"/>
    <x v="2"/>
  </r>
  <r>
    <s v="Estonia"/>
    <x v="1"/>
    <x v="23"/>
    <x v="0"/>
    <x v="0"/>
    <n v="1.5809885314421399"/>
    <x v="2"/>
  </r>
  <r>
    <s v="Estonia"/>
    <x v="11"/>
    <x v="23"/>
    <x v="0"/>
    <x v="0"/>
    <n v="70.513485870195396"/>
    <x v="2"/>
  </r>
  <r>
    <s v="Estonia"/>
    <x v="2"/>
    <x v="23"/>
    <x v="0"/>
    <x v="0"/>
    <n v="14.378962824622599"/>
    <x v="2"/>
  </r>
  <r>
    <s v="Estonia"/>
    <x v="3"/>
    <x v="23"/>
    <x v="0"/>
    <x v="0"/>
    <n v="0.108900023506854"/>
    <x v="2"/>
  </r>
  <r>
    <s v="Estonia"/>
    <x v="6"/>
    <x v="23"/>
    <x v="0"/>
    <x v="0"/>
    <n v="8.0541835989175592"/>
    <x v="2"/>
  </r>
  <r>
    <s v="Estonia"/>
    <x v="10"/>
    <x v="23"/>
    <x v="0"/>
    <x v="0"/>
    <n v="1.79870020011966E-2"/>
    <x v="2"/>
  </r>
  <r>
    <s v="Estonia"/>
    <x v="5"/>
    <x v="23"/>
    <x v="0"/>
    <x v="0"/>
    <n v="7.7028560255163803E-2"/>
    <x v="2"/>
  </r>
  <r>
    <s v="Finland"/>
    <x v="8"/>
    <x v="23"/>
    <x v="0"/>
    <x v="0"/>
    <n v="1.44688649007758"/>
    <x v="2"/>
  </r>
  <r>
    <s v="Finland"/>
    <x v="0"/>
    <x v="23"/>
    <x v="0"/>
    <x v="0"/>
    <n v="14.884462618130501"/>
    <x v="2"/>
  </r>
  <r>
    <s v="Finland"/>
    <x v="9"/>
    <x v="23"/>
    <x v="0"/>
    <x v="0"/>
    <n v="1.6277473013372801"/>
    <x v="2"/>
  </r>
  <r>
    <s v="Finland"/>
    <x v="1"/>
    <x v="23"/>
    <x v="0"/>
    <x v="0"/>
    <n v="9.54148921852941"/>
    <x v="2"/>
  </r>
  <r>
    <s v="Finland"/>
    <x v="11"/>
    <x v="23"/>
    <x v="0"/>
    <x v="0"/>
    <n v="62.149935905448501"/>
    <x v="2"/>
  </r>
  <r>
    <s v="Finland"/>
    <x v="2"/>
    <x v="23"/>
    <x v="0"/>
    <x v="0"/>
    <n v="79.583234784448905"/>
    <x v="2"/>
  </r>
  <r>
    <s v="Finland"/>
    <x v="3"/>
    <x v="23"/>
    <x v="0"/>
    <x v="0"/>
    <n v="0.37395263817720598"/>
    <x v="2"/>
  </r>
  <r>
    <s v="Finland"/>
    <x v="6"/>
    <x v="23"/>
    <x v="0"/>
    <x v="0"/>
    <n v="18.102635987935798"/>
    <x v="2"/>
  </r>
  <r>
    <s v="Finland"/>
    <x v="10"/>
    <x v="23"/>
    <x v="0"/>
    <x v="0"/>
    <n v="0.60719851547554804"/>
    <x v="2"/>
  </r>
  <r>
    <s v="Finland"/>
    <x v="5"/>
    <x v="23"/>
    <x v="0"/>
    <x v="0"/>
    <n v="1.6482114048808501"/>
    <x v="2"/>
  </r>
  <r>
    <s v="Latvia"/>
    <x v="9"/>
    <x v="23"/>
    <x v="0"/>
    <x v="0"/>
    <n v="0.33892780040922699"/>
    <x v="2"/>
  </r>
  <r>
    <s v="Latvia"/>
    <x v="1"/>
    <x v="23"/>
    <x v="0"/>
    <x v="0"/>
    <n v="2.1804282880708401"/>
    <x v="2"/>
  </r>
  <r>
    <s v="Latvia"/>
    <x v="11"/>
    <x v="23"/>
    <x v="0"/>
    <x v="0"/>
    <n v="56.353773268723501"/>
    <x v="2"/>
  </r>
  <r>
    <s v="Latvia"/>
    <x v="2"/>
    <x v="23"/>
    <x v="0"/>
    <x v="0"/>
    <n v="6.1541875314123002"/>
    <x v="2"/>
  </r>
  <r>
    <s v="Latvia"/>
    <x v="3"/>
    <x v="23"/>
    <x v="0"/>
    <x v="0"/>
    <n v="7.2531430121672805E-2"/>
    <x v="2"/>
  </r>
  <r>
    <s v="Latvia"/>
    <x v="6"/>
    <x v="23"/>
    <x v="0"/>
    <x v="0"/>
    <n v="104.16338117981999"/>
    <x v="2"/>
  </r>
  <r>
    <s v="Latvia"/>
    <x v="7"/>
    <x v="23"/>
    <x v="0"/>
    <x v="0"/>
    <n v="15.8893470569218"/>
    <x v="2"/>
  </r>
  <r>
    <s v="Latvia"/>
    <x v="10"/>
    <x v="23"/>
    <x v="0"/>
    <x v="0"/>
    <n v="3.5895016511047601E-3"/>
    <x v="2"/>
  </r>
  <r>
    <s v="Latvia"/>
    <x v="5"/>
    <x v="23"/>
    <x v="0"/>
    <x v="0"/>
    <n v="1.1058690855491399E-2"/>
    <x v="2"/>
  </r>
  <r>
    <s v="Lithuania"/>
    <x v="8"/>
    <x v="23"/>
    <x v="0"/>
    <x v="0"/>
    <n v="1.10669946550077"/>
    <x v="2"/>
  </r>
  <r>
    <s v="Lithuania"/>
    <x v="0"/>
    <x v="23"/>
    <x v="0"/>
    <x v="0"/>
    <n v="12.6157468014472"/>
    <x v="2"/>
  </r>
  <r>
    <s v="Lithuania"/>
    <x v="9"/>
    <x v="23"/>
    <x v="0"/>
    <x v="0"/>
    <n v="0.55334973275038601"/>
    <x v="2"/>
  </r>
  <r>
    <s v="Lithuania"/>
    <x v="1"/>
    <x v="23"/>
    <x v="0"/>
    <x v="0"/>
    <n v="3.6079369108182502"/>
    <x v="2"/>
  </r>
  <r>
    <s v="Lithuania"/>
    <x v="11"/>
    <x v="23"/>
    <x v="0"/>
    <x v="0"/>
    <n v="230.04452817012799"/>
    <x v="2"/>
  </r>
  <r>
    <s v="Lithuania"/>
    <x v="2"/>
    <x v="23"/>
    <x v="0"/>
    <x v="0"/>
    <n v="92.217955816111498"/>
    <x v="2"/>
  </r>
  <r>
    <s v="Lithuania"/>
    <x v="3"/>
    <x v="23"/>
    <x v="0"/>
    <x v="0"/>
    <n v="0.16832038983188699"/>
    <x v="2"/>
  </r>
  <r>
    <s v="Lithuania"/>
    <x v="6"/>
    <x v="23"/>
    <x v="0"/>
    <x v="0"/>
    <n v="0.60336755412014598"/>
    <x v="2"/>
  </r>
  <r>
    <s v="Lithuania"/>
    <x v="10"/>
    <x v="23"/>
    <x v="0"/>
    <x v="0"/>
    <n v="0.21292757699161399"/>
    <x v="2"/>
  </r>
  <r>
    <s v="Lithuania"/>
    <x v="5"/>
    <x v="23"/>
    <x v="0"/>
    <x v="0"/>
    <n v="0.65647028441117405"/>
    <x v="2"/>
  </r>
  <r>
    <s v="Estonia"/>
    <x v="8"/>
    <x v="24"/>
    <x v="0"/>
    <x v="0"/>
    <n v="0.16305377103785801"/>
    <x v="2"/>
  </r>
  <r>
    <s v="Estonia"/>
    <x v="0"/>
    <x v="24"/>
    <x v="0"/>
    <x v="0"/>
    <n v="2.9330389707288398"/>
    <x v="2"/>
  </r>
  <r>
    <s v="Estonia"/>
    <x v="9"/>
    <x v="24"/>
    <x v="0"/>
    <x v="0"/>
    <n v="0.15000946935482901"/>
    <x v="2"/>
  </r>
  <r>
    <s v="Estonia"/>
    <x v="1"/>
    <x v="24"/>
    <x v="0"/>
    <x v="0"/>
    <n v="1.6080295405966301"/>
    <x v="2"/>
  </r>
  <r>
    <s v="Estonia"/>
    <x v="11"/>
    <x v="24"/>
    <x v="0"/>
    <x v="0"/>
    <n v="55.566485912668199"/>
    <x v="2"/>
  </r>
  <r>
    <s v="Estonia"/>
    <x v="2"/>
    <x v="24"/>
    <x v="0"/>
    <x v="0"/>
    <n v="13.373058969480899"/>
    <x v="2"/>
  </r>
  <r>
    <s v="Estonia"/>
    <x v="3"/>
    <x v="24"/>
    <x v="0"/>
    <x v="0"/>
    <n v="9.8048309863643796E-2"/>
    <x v="2"/>
  </r>
  <r>
    <s v="Estonia"/>
    <x v="6"/>
    <x v="24"/>
    <x v="0"/>
    <x v="0"/>
    <n v="7.6706510465881497"/>
    <x v="2"/>
  </r>
  <r>
    <s v="Estonia"/>
    <x v="10"/>
    <x v="24"/>
    <x v="0"/>
    <x v="0"/>
    <n v="1.7130478096377699E-2"/>
    <x v="2"/>
  </r>
  <r>
    <s v="Estonia"/>
    <x v="5"/>
    <x v="24"/>
    <x v="0"/>
    <x v="0"/>
    <n v="7.9756067272745798E-2"/>
    <x v="2"/>
  </r>
  <r>
    <s v="Finland"/>
    <x v="8"/>
    <x v="24"/>
    <x v="0"/>
    <x v="0"/>
    <n v="1.37798713340722"/>
    <x v="2"/>
  </r>
  <r>
    <s v="Finland"/>
    <x v="0"/>
    <x v="24"/>
    <x v="0"/>
    <x v="0"/>
    <n v="16.794612753931599"/>
    <x v="2"/>
  </r>
  <r>
    <s v="Finland"/>
    <x v="9"/>
    <x v="24"/>
    <x v="0"/>
    <x v="0"/>
    <n v="1.5502355250831199"/>
    <x v="2"/>
  </r>
  <r>
    <s v="Finland"/>
    <x v="1"/>
    <x v="24"/>
    <x v="0"/>
    <x v="0"/>
    <n v="10.723714979523301"/>
    <x v="2"/>
  </r>
  <r>
    <s v="Finland"/>
    <x v="11"/>
    <x v="24"/>
    <x v="0"/>
    <x v="0"/>
    <n v="57.8350251675772"/>
    <x v="2"/>
  </r>
  <r>
    <s v="Finland"/>
    <x v="2"/>
    <x v="24"/>
    <x v="0"/>
    <x v="0"/>
    <n v="74.043095531549199"/>
    <x v="2"/>
  </r>
  <r>
    <s v="Finland"/>
    <x v="3"/>
    <x v="24"/>
    <x v="0"/>
    <x v="0"/>
    <n v="0.33668885425004502"/>
    <x v="2"/>
  </r>
  <r>
    <s v="Finland"/>
    <x v="6"/>
    <x v="24"/>
    <x v="0"/>
    <x v="0"/>
    <n v="17.240605702796"/>
    <x v="2"/>
  </r>
  <r>
    <s v="Finland"/>
    <x v="10"/>
    <x v="24"/>
    <x v="0"/>
    <x v="0"/>
    <n v="0.57828430045290302"/>
    <x v="2"/>
  </r>
  <r>
    <s v="Finland"/>
    <x v="5"/>
    <x v="24"/>
    <x v="0"/>
    <x v="0"/>
    <n v="1.85687836923745"/>
    <x v="2"/>
  </r>
  <r>
    <s v="Latvia"/>
    <x v="9"/>
    <x v="24"/>
    <x v="0"/>
    <x v="0"/>
    <n v="0.32278838134212101"/>
    <x v="2"/>
  </r>
  <r>
    <s v="Latvia"/>
    <x v="1"/>
    <x v="24"/>
    <x v="0"/>
    <x v="0"/>
    <n v="2.4919180435095298"/>
    <x v="2"/>
  </r>
  <r>
    <s v="Latvia"/>
    <x v="11"/>
    <x v="24"/>
    <x v="0"/>
    <x v="0"/>
    <n v="52.443429852527402"/>
    <x v="2"/>
  </r>
  <r>
    <s v="Latvia"/>
    <x v="2"/>
    <x v="24"/>
    <x v="0"/>
    <x v="0"/>
    <n v="5.7250791794469498"/>
    <x v="2"/>
  </r>
  <r>
    <s v="Latvia"/>
    <x v="3"/>
    <x v="24"/>
    <x v="0"/>
    <x v="0"/>
    <n v="6.5303788800150406E-2"/>
    <x v="2"/>
  </r>
  <r>
    <s v="Latvia"/>
    <x v="6"/>
    <x v="24"/>
    <x v="0"/>
    <x v="0"/>
    <n v="99.203220171256703"/>
    <x v="2"/>
  </r>
  <r>
    <s v="Latvia"/>
    <x v="7"/>
    <x v="24"/>
    <x v="0"/>
    <x v="0"/>
    <n v="15.1327114827827"/>
    <x v="2"/>
  </r>
  <r>
    <s v="Latvia"/>
    <x v="10"/>
    <x v="24"/>
    <x v="0"/>
    <x v="0"/>
    <n v="3.41857300105215E-3"/>
    <x v="2"/>
  </r>
  <r>
    <s v="Latvia"/>
    <x v="5"/>
    <x v="24"/>
    <x v="0"/>
    <x v="0"/>
    <n v="1.26385038348474E-2"/>
    <x v="2"/>
  </r>
  <r>
    <s v="Lithuania"/>
    <x v="8"/>
    <x v="24"/>
    <x v="0"/>
    <x v="0"/>
    <n v="1.0539994909531201"/>
    <x v="2"/>
  </r>
  <r>
    <s v="Lithuania"/>
    <x v="0"/>
    <x v="24"/>
    <x v="0"/>
    <x v="0"/>
    <n v="14.319792801060199"/>
    <x v="2"/>
  </r>
  <r>
    <s v="Lithuania"/>
    <x v="9"/>
    <x v="24"/>
    <x v="0"/>
    <x v="0"/>
    <n v="0.52699974547655803"/>
    <x v="2"/>
  </r>
  <r>
    <s v="Lithuania"/>
    <x v="1"/>
    <x v="24"/>
    <x v="0"/>
    <x v="0"/>
    <n v="4.2215600129574202"/>
    <x v="2"/>
  </r>
  <r>
    <s v="Lithuania"/>
    <x v="11"/>
    <x v="24"/>
    <x v="0"/>
    <x v="0"/>
    <n v="209.386430328839"/>
    <x v="2"/>
  </r>
  <r>
    <s v="Lithuania"/>
    <x v="2"/>
    <x v="24"/>
    <x v="0"/>
    <x v="0"/>
    <n v="85.803805667240198"/>
    <x v="2"/>
  </r>
  <r>
    <s v="Lithuania"/>
    <x v="3"/>
    <x v="24"/>
    <x v="0"/>
    <x v="0"/>
    <n v="0.15154753146189601"/>
    <x v="2"/>
  </r>
  <r>
    <s v="Lithuania"/>
    <x v="6"/>
    <x v="24"/>
    <x v="0"/>
    <x v="0"/>
    <n v="0.57463576582871101"/>
    <x v="2"/>
  </r>
  <r>
    <s v="Lithuania"/>
    <x v="10"/>
    <x v="24"/>
    <x v="0"/>
    <x v="0"/>
    <n v="0.20278816856344201"/>
    <x v="2"/>
  </r>
  <r>
    <s v="Lithuania"/>
    <x v="5"/>
    <x v="24"/>
    <x v="0"/>
    <x v="0"/>
    <n v="0.75025175361276997"/>
    <x v="2"/>
  </r>
  <r>
    <s v="Estonia"/>
    <x v="8"/>
    <x v="25"/>
    <x v="0"/>
    <x v="0"/>
    <n v="0.155289305750341"/>
    <x v="2"/>
  </r>
  <r>
    <s v="Estonia"/>
    <x v="0"/>
    <x v="25"/>
    <x v="0"/>
    <x v="0"/>
    <n v="2.99241478706361"/>
    <x v="2"/>
  </r>
  <r>
    <s v="Estonia"/>
    <x v="9"/>
    <x v="25"/>
    <x v="0"/>
    <x v="0"/>
    <n v="0.14286616129031399"/>
    <x v="2"/>
  </r>
  <r>
    <s v="Estonia"/>
    <x v="1"/>
    <x v="25"/>
    <x v="0"/>
    <x v="0"/>
    <n v="1.6792145439944799"/>
    <x v="2"/>
  </r>
  <r>
    <s v="Estonia"/>
    <x v="11"/>
    <x v="25"/>
    <x v="0"/>
    <x v="0"/>
    <n v="54.370457288429797"/>
    <x v="2"/>
  </r>
  <r>
    <s v="Estonia"/>
    <x v="2"/>
    <x v="25"/>
    <x v="0"/>
    <x v="0"/>
    <n v="12.432097413305399"/>
    <x v="2"/>
  </r>
  <r>
    <s v="Estonia"/>
    <x v="3"/>
    <x v="25"/>
    <x v="0"/>
    <x v="0"/>
    <n v="8.79831539290684E-2"/>
    <x v="2"/>
  </r>
  <r>
    <s v="Estonia"/>
    <x v="6"/>
    <x v="25"/>
    <x v="0"/>
    <x v="0"/>
    <n v="7.3053819491315704"/>
    <x v="2"/>
  </r>
  <r>
    <s v="Estonia"/>
    <x v="10"/>
    <x v="25"/>
    <x v="0"/>
    <x v="0"/>
    <n v="1.6314741044169301E-2"/>
    <x v="2"/>
  </r>
  <r>
    <s v="Estonia"/>
    <x v="5"/>
    <x v="25"/>
    <x v="0"/>
    <x v="0"/>
    <n v="8.2049143780138306E-2"/>
    <x v="2"/>
  </r>
  <r>
    <s v="Finland"/>
    <x v="8"/>
    <x v="25"/>
    <x v="0"/>
    <x v="0"/>
    <n v="1.31236869848307"/>
    <x v="2"/>
  </r>
  <r>
    <s v="Finland"/>
    <x v="0"/>
    <x v="25"/>
    <x v="0"/>
    <x v="0"/>
    <n v="18.7082460354688"/>
    <x v="2"/>
  </r>
  <r>
    <s v="Finland"/>
    <x v="9"/>
    <x v="25"/>
    <x v="0"/>
    <x v="0"/>
    <n v="1.47641478579345"/>
    <x v="2"/>
  </r>
  <r>
    <s v="Finland"/>
    <x v="1"/>
    <x v="25"/>
    <x v="0"/>
    <x v="0"/>
    <n v="11.552557958722099"/>
    <x v="2"/>
  </r>
  <r>
    <s v="Finland"/>
    <x v="11"/>
    <x v="25"/>
    <x v="0"/>
    <x v="0"/>
    <n v="53.797920290492698"/>
    <x v="2"/>
  </r>
  <r>
    <s v="Finland"/>
    <x v="2"/>
    <x v="25"/>
    <x v="0"/>
    <x v="0"/>
    <n v="68.859996595142306"/>
    <x v="2"/>
  </r>
  <r>
    <s v="Finland"/>
    <x v="3"/>
    <x v="25"/>
    <x v="0"/>
    <x v="0"/>
    <n v="0.30212603695953699"/>
    <x v="2"/>
  </r>
  <r>
    <s v="Finland"/>
    <x v="6"/>
    <x v="25"/>
    <x v="0"/>
    <x v="0"/>
    <n v="16.419624478853301"/>
    <x v="2"/>
  </r>
  <r>
    <s v="Finland"/>
    <x v="10"/>
    <x v="25"/>
    <x v="0"/>
    <x v="0"/>
    <n v="0.55074695281228803"/>
    <x v="2"/>
  </r>
  <r>
    <s v="Finland"/>
    <x v="5"/>
    <x v="25"/>
    <x v="0"/>
    <x v="0"/>
    <n v="2.0419348485422102"/>
    <x v="2"/>
  </r>
  <r>
    <s v="Latvia"/>
    <x v="9"/>
    <x v="25"/>
    <x v="0"/>
    <x v="0"/>
    <n v="0.30741750604011497"/>
    <x v="2"/>
  </r>
  <r>
    <s v="Latvia"/>
    <x v="1"/>
    <x v="25"/>
    <x v="0"/>
    <x v="0"/>
    <n v="2.7687978261217001"/>
    <x v="2"/>
  </r>
  <r>
    <s v="Latvia"/>
    <x v="11"/>
    <x v="25"/>
    <x v="0"/>
    <x v="0"/>
    <n v="48.784794329442803"/>
    <x v="2"/>
  </r>
  <r>
    <s v="Latvia"/>
    <x v="2"/>
    <x v="25"/>
    <x v="0"/>
    <x v="0"/>
    <n v="5.3236413695163298"/>
    <x v="2"/>
  </r>
  <r>
    <s v="Latvia"/>
    <x v="3"/>
    <x v="25"/>
    <x v="0"/>
    <x v="0"/>
    <n v="5.8600023908066103E-2"/>
    <x v="2"/>
  </r>
  <r>
    <s v="Latvia"/>
    <x v="6"/>
    <x v="25"/>
    <x v="0"/>
    <x v="0"/>
    <n v="94.479257305958797"/>
    <x v="2"/>
  </r>
  <r>
    <s v="Latvia"/>
    <x v="7"/>
    <x v="25"/>
    <x v="0"/>
    <x v="0"/>
    <n v="14.412106174078801"/>
    <x v="2"/>
  </r>
  <r>
    <s v="Latvia"/>
    <x v="10"/>
    <x v="25"/>
    <x v="0"/>
    <x v="0"/>
    <n v="3.2557838105258599E-3"/>
    <x v="2"/>
  </r>
  <r>
    <s v="Latvia"/>
    <x v="5"/>
    <x v="25"/>
    <x v="0"/>
    <x v="0"/>
    <n v="1.4042782038719301E-2"/>
    <x v="2"/>
  </r>
  <r>
    <s v="Lithuania"/>
    <x v="8"/>
    <x v="25"/>
    <x v="0"/>
    <x v="0"/>
    <n v="1.0038090390029699"/>
    <x v="2"/>
  </r>
  <r>
    <s v="Lithuania"/>
    <x v="0"/>
    <x v="25"/>
    <x v="0"/>
    <x v="0"/>
    <n v="15.895428587842099"/>
    <x v="2"/>
  </r>
  <r>
    <s v="Lithuania"/>
    <x v="9"/>
    <x v="25"/>
    <x v="0"/>
    <x v="0"/>
    <n v="0.50190451950148396"/>
    <x v="2"/>
  </r>
  <r>
    <s v="Lithuania"/>
    <x v="1"/>
    <x v="25"/>
    <x v="0"/>
    <x v="0"/>
    <n v="4.7060745388441401"/>
    <x v="2"/>
  </r>
  <r>
    <s v="Lithuania"/>
    <x v="11"/>
    <x v="25"/>
    <x v="0"/>
    <x v="0"/>
    <n v="178.385671638205"/>
    <x v="2"/>
  </r>
  <r>
    <s v="Lithuania"/>
    <x v="2"/>
    <x v="25"/>
    <x v="0"/>
    <x v="0"/>
    <n v="79.802891954499401"/>
    <x v="2"/>
  </r>
  <r>
    <s v="Lithuania"/>
    <x v="3"/>
    <x v="25"/>
    <x v="0"/>
    <x v="0"/>
    <n v="0.135990409286253"/>
    <x v="2"/>
  </r>
  <r>
    <s v="Lithuania"/>
    <x v="6"/>
    <x v="25"/>
    <x v="0"/>
    <x v="0"/>
    <n v="0.54727215793210504"/>
    <x v="2"/>
  </r>
  <r>
    <s v="Lithuania"/>
    <x v="10"/>
    <x v="25"/>
    <x v="0"/>
    <x v="0"/>
    <n v="0.19313158910804001"/>
    <x v="2"/>
  </r>
  <r>
    <s v="Lithuania"/>
    <x v="5"/>
    <x v="25"/>
    <x v="0"/>
    <x v="0"/>
    <n v="0.83361305956974496"/>
    <x v="2"/>
  </r>
  <r>
    <s v="Estonia"/>
    <x v="8"/>
    <x v="26"/>
    <x v="0"/>
    <x v="0"/>
    <n v="0.14789457690508701"/>
    <x v="2"/>
  </r>
  <r>
    <s v="Estonia"/>
    <x v="0"/>
    <x v="26"/>
    <x v="0"/>
    <x v="0"/>
    <n v="3.0394848817276698"/>
    <x v="2"/>
  </r>
  <r>
    <s v="Estonia"/>
    <x v="9"/>
    <x v="26"/>
    <x v="0"/>
    <x v="0"/>
    <n v="0.13606301075268001"/>
    <x v="2"/>
  </r>
  <r>
    <s v="Estonia"/>
    <x v="1"/>
    <x v="26"/>
    <x v="0"/>
    <x v="0"/>
    <n v="1.73997369777032"/>
    <x v="2"/>
  </r>
  <r>
    <s v="Estonia"/>
    <x v="11"/>
    <x v="26"/>
    <x v="0"/>
    <x v="0"/>
    <n v="42.6182467788609"/>
    <x v="2"/>
  </r>
  <r>
    <s v="Estonia"/>
    <x v="2"/>
    <x v="26"/>
    <x v="0"/>
    <x v="0"/>
    <n v="11.5520739516306"/>
    <x v="2"/>
  </r>
  <r>
    <s v="Estonia"/>
    <x v="3"/>
    <x v="26"/>
    <x v="0"/>
    <x v="0"/>
    <n v="7.8654252505578004E-2"/>
    <x v="2"/>
  </r>
  <r>
    <s v="Estonia"/>
    <x v="6"/>
    <x v="26"/>
    <x v="0"/>
    <x v="0"/>
    <n v="6.9575066182205401"/>
    <x v="2"/>
  </r>
  <r>
    <s v="Estonia"/>
    <x v="10"/>
    <x v="26"/>
    <x v="0"/>
    <x v="0"/>
    <n v="1.55378486134945E-2"/>
    <x v="2"/>
  </r>
  <r>
    <s v="Estonia"/>
    <x v="5"/>
    <x v="26"/>
    <x v="0"/>
    <x v="0"/>
    <n v="8.3942979288475897E-2"/>
    <x v="2"/>
  </r>
  <r>
    <s v="Finland"/>
    <x v="8"/>
    <x v="26"/>
    <x v="0"/>
    <x v="0"/>
    <n v="1.2498749509362499"/>
    <x v="2"/>
  </r>
  <r>
    <s v="Finland"/>
    <x v="0"/>
    <x v="26"/>
    <x v="0"/>
    <x v="0"/>
    <n v="20.401545506170301"/>
    <x v="2"/>
  </r>
  <r>
    <s v="Finland"/>
    <x v="9"/>
    <x v="26"/>
    <x v="0"/>
    <x v="0"/>
    <n v="1.4061093198032899"/>
    <x v="2"/>
  </r>
  <r>
    <s v="Finland"/>
    <x v="1"/>
    <x v="26"/>
    <x v="0"/>
    <x v="0"/>
    <n v="12.278146697318"/>
    <x v="2"/>
  </r>
  <r>
    <s v="Finland"/>
    <x v="11"/>
    <x v="26"/>
    <x v="0"/>
    <x v="0"/>
    <n v="49.953680497233599"/>
    <x v="2"/>
  </r>
  <r>
    <s v="Finland"/>
    <x v="2"/>
    <x v="26"/>
    <x v="0"/>
    <x v="0"/>
    <n v="64.011930956800299"/>
    <x v="2"/>
  </r>
  <r>
    <s v="Finland"/>
    <x v="3"/>
    <x v="26"/>
    <x v="0"/>
    <x v="0"/>
    <n v="0.270091449764156"/>
    <x v="2"/>
  </r>
  <r>
    <s v="Finland"/>
    <x v="6"/>
    <x v="26"/>
    <x v="0"/>
    <x v="0"/>
    <n v="15.637737598907901"/>
    <x v="2"/>
  </r>
  <r>
    <s v="Finland"/>
    <x v="10"/>
    <x v="26"/>
    <x v="0"/>
    <x v="0"/>
    <n v="0.52452090744027502"/>
    <x v="2"/>
  </r>
  <r>
    <s v="Finland"/>
    <x v="5"/>
    <x v="26"/>
    <x v="0"/>
    <x v="0"/>
    <n v="2.2051562926994901"/>
    <x v="2"/>
  </r>
  <r>
    <s v="Latvia"/>
    <x v="9"/>
    <x v="26"/>
    <x v="0"/>
    <x v="0"/>
    <n v="0.29277857718106198"/>
    <x v="2"/>
  </r>
  <r>
    <s v="Latvia"/>
    <x v="1"/>
    <x v="26"/>
    <x v="0"/>
    <x v="0"/>
    <n v="3.0136574978195401"/>
    <x v="2"/>
  </r>
  <r>
    <s v="Latvia"/>
    <x v="11"/>
    <x v="26"/>
    <x v="0"/>
    <x v="0"/>
    <n v="45.362355530936298"/>
    <x v="2"/>
  </r>
  <r>
    <s v="Latvia"/>
    <x v="2"/>
    <x v="26"/>
    <x v="0"/>
    <x v="0"/>
    <n v="4.9481683762880202"/>
    <x v="2"/>
  </r>
  <r>
    <s v="Latvia"/>
    <x v="3"/>
    <x v="26"/>
    <x v="0"/>
    <x v="0"/>
    <n v="5.2386631661485897E-2"/>
    <x v="2"/>
  </r>
  <r>
    <s v="Latvia"/>
    <x v="6"/>
    <x v="26"/>
    <x v="0"/>
    <x v="0"/>
    <n v="89.980245053294098"/>
    <x v="2"/>
  </r>
  <r>
    <s v="Latvia"/>
    <x v="7"/>
    <x v="26"/>
    <x v="0"/>
    <x v="0"/>
    <n v="13.7258154038845"/>
    <x v="2"/>
  </r>
  <r>
    <s v="Latvia"/>
    <x v="10"/>
    <x v="26"/>
    <x v="0"/>
    <x v="0"/>
    <n v="3.10074648621511E-3"/>
    <x v="2"/>
  </r>
  <r>
    <s v="Latvia"/>
    <x v="5"/>
    <x v="26"/>
    <x v="0"/>
    <x v="0"/>
    <n v="1.5284660722415499E-2"/>
    <x v="2"/>
  </r>
  <r>
    <s v="Lithuania"/>
    <x v="8"/>
    <x v="26"/>
    <x v="0"/>
    <x v="0"/>
    <n v="0.95600860857425396"/>
    <x v="2"/>
  </r>
  <r>
    <s v="Lithuania"/>
    <x v="0"/>
    <x v="26"/>
    <x v="0"/>
    <x v="0"/>
    <n v="17.402904184140901"/>
    <x v="2"/>
  </r>
  <r>
    <s v="Lithuania"/>
    <x v="9"/>
    <x v="26"/>
    <x v="0"/>
    <x v="0"/>
    <n v="0.47800430428712698"/>
    <x v="2"/>
  </r>
  <r>
    <s v="Lithuania"/>
    <x v="1"/>
    <x v="26"/>
    <x v="0"/>
    <x v="0"/>
    <n v="5.0205005795992097"/>
    <x v="2"/>
  </r>
  <r>
    <s v="Lithuania"/>
    <x v="11"/>
    <x v="26"/>
    <x v="0"/>
    <x v="0"/>
    <n v="161.12904421613899"/>
    <x v="2"/>
  </r>
  <r>
    <s v="Lithuania"/>
    <x v="2"/>
    <x v="26"/>
    <x v="0"/>
    <x v="0"/>
    <n v="74.189745382799302"/>
    <x v="2"/>
  </r>
  <r>
    <s v="Lithuania"/>
    <x v="3"/>
    <x v="26"/>
    <x v="0"/>
    <x v="0"/>
    <n v="0.121571272597948"/>
    <x v="2"/>
  </r>
  <r>
    <s v="Lithuania"/>
    <x v="6"/>
    <x v="26"/>
    <x v="0"/>
    <x v="0"/>
    <n v="0.521211578982958"/>
    <x v="2"/>
  </r>
  <r>
    <s v="Lithuania"/>
    <x v="10"/>
    <x v="26"/>
    <x v="0"/>
    <x v="0"/>
    <n v="0.18393484676956201"/>
    <x v="2"/>
  </r>
  <r>
    <s v="Lithuania"/>
    <x v="5"/>
    <x v="26"/>
    <x v="0"/>
    <x v="0"/>
    <n v="0.90733394238883902"/>
    <x v="2"/>
  </r>
  <r>
    <s v="Estonia"/>
    <x v="8"/>
    <x v="27"/>
    <x v="0"/>
    <x v="0"/>
    <n v="0.140851978004844"/>
    <x v="2"/>
  </r>
  <r>
    <s v="Estonia"/>
    <x v="0"/>
    <x v="27"/>
    <x v="0"/>
    <x v="0"/>
    <n v="3.1061582666847798"/>
    <x v="2"/>
  </r>
  <r>
    <s v="Estonia"/>
    <x v="9"/>
    <x v="27"/>
    <x v="0"/>
    <x v="0"/>
    <n v="0.12958381976445699"/>
    <x v="2"/>
  </r>
  <r>
    <s v="Estonia"/>
    <x v="1"/>
    <x v="27"/>
    <x v="0"/>
    <x v="0"/>
    <n v="1.76026684523149"/>
    <x v="2"/>
  </r>
  <r>
    <s v="Estonia"/>
    <x v="11"/>
    <x v="27"/>
    <x v="0"/>
    <x v="0"/>
    <n v="36.605126254815303"/>
    <x v="2"/>
  </r>
  <r>
    <s v="Estonia"/>
    <x v="2"/>
    <x v="27"/>
    <x v="0"/>
    <x v="0"/>
    <n v="10.729224269923"/>
    <x v="2"/>
  </r>
  <r>
    <s v="Estonia"/>
    <x v="3"/>
    <x v="27"/>
    <x v="0"/>
    <x v="0"/>
    <n v="7.0014309598771404E-2"/>
    <x v="2"/>
  </r>
  <r>
    <s v="Estonia"/>
    <x v="6"/>
    <x v="27"/>
    <x v="0"/>
    <x v="0"/>
    <n v="6.6261967792576604"/>
    <x v="2"/>
  </r>
  <r>
    <s v="Estonia"/>
    <x v="10"/>
    <x v="27"/>
    <x v="0"/>
    <x v="0"/>
    <n v="1.4797951060471E-2"/>
    <x v="2"/>
  </r>
  <r>
    <s v="Estonia"/>
    <x v="5"/>
    <x v="27"/>
    <x v="0"/>
    <x v="0"/>
    <n v="8.5470397030078096E-2"/>
    <x v="2"/>
  </r>
  <r>
    <s v="Finland"/>
    <x v="8"/>
    <x v="27"/>
    <x v="0"/>
    <x v="0"/>
    <n v="1.19035709612977"/>
    <x v="2"/>
  </r>
  <r>
    <s v="Finland"/>
    <x v="0"/>
    <x v="27"/>
    <x v="0"/>
    <x v="0"/>
    <n v="21.708306030042401"/>
    <x v="2"/>
  </r>
  <r>
    <s v="Finland"/>
    <x v="9"/>
    <x v="27"/>
    <x v="0"/>
    <x v="0"/>
    <n v="1.3391517331459899"/>
    <x v="2"/>
  </r>
  <r>
    <s v="Finland"/>
    <x v="1"/>
    <x v="27"/>
    <x v="0"/>
    <x v="0"/>
    <n v="13.0912854739345"/>
    <x v="2"/>
  </r>
  <r>
    <s v="Finland"/>
    <x v="11"/>
    <x v="27"/>
    <x v="0"/>
    <x v="0"/>
    <n v="46.0078474581723"/>
    <x v="2"/>
  </r>
  <r>
    <s v="Finland"/>
    <x v="2"/>
    <x v="27"/>
    <x v="0"/>
    <x v="0"/>
    <n v="59.478210640277602"/>
    <x v="2"/>
  </r>
  <r>
    <s v="Finland"/>
    <x v="3"/>
    <x v="27"/>
    <x v="0"/>
    <x v="0"/>
    <n v="0.24042268258067301"/>
    <x v="2"/>
  </r>
  <r>
    <s v="Finland"/>
    <x v="6"/>
    <x v="27"/>
    <x v="0"/>
    <x v="0"/>
    <n v="14.893083427531399"/>
    <x v="2"/>
  </r>
  <r>
    <s v="Finland"/>
    <x v="10"/>
    <x v="27"/>
    <x v="0"/>
    <x v="0"/>
    <n v="0.49954372137169001"/>
    <x v="2"/>
  </r>
  <r>
    <s v="Finland"/>
    <x v="5"/>
    <x v="27"/>
    <x v="0"/>
    <x v="0"/>
    <n v="2.34820259966143"/>
    <x v="2"/>
  </r>
  <r>
    <s v="Latvia"/>
    <x v="9"/>
    <x v="27"/>
    <x v="0"/>
    <x v="0"/>
    <n v="0.27883674017243998"/>
    <x v="2"/>
  </r>
  <r>
    <s v="Latvia"/>
    <x v="1"/>
    <x v="27"/>
    <x v="0"/>
    <x v="0"/>
    <n v="3.2289187476637902"/>
    <x v="2"/>
  </r>
  <r>
    <s v="Latvia"/>
    <x v="11"/>
    <x v="27"/>
    <x v="0"/>
    <x v="0"/>
    <n v="42.161532274074801"/>
    <x v="2"/>
  </r>
  <r>
    <s v="Latvia"/>
    <x v="2"/>
    <x v="27"/>
    <x v="0"/>
    <x v="0"/>
    <n v="4.5970566954852199"/>
    <x v="2"/>
  </r>
  <r>
    <s v="Latvia"/>
    <x v="3"/>
    <x v="27"/>
    <x v="0"/>
    <x v="0"/>
    <n v="4.6632111184630003E-2"/>
    <x v="2"/>
  </r>
  <r>
    <s v="Latvia"/>
    <x v="6"/>
    <x v="27"/>
    <x v="0"/>
    <x v="0"/>
    <n v="85.695471479327693"/>
    <x v="2"/>
  </r>
  <r>
    <s v="Latvia"/>
    <x v="7"/>
    <x v="27"/>
    <x v="0"/>
    <x v="0"/>
    <n v="13.0722051465567"/>
    <x v="2"/>
  </r>
  <r>
    <s v="Latvia"/>
    <x v="10"/>
    <x v="27"/>
    <x v="0"/>
    <x v="0"/>
    <n v="2.95309189163344E-3"/>
    <x v="2"/>
  </r>
  <r>
    <s v="Latvia"/>
    <x v="5"/>
    <x v="27"/>
    <x v="0"/>
    <x v="0"/>
    <n v="1.6376422202588101E-2"/>
    <x v="2"/>
  </r>
  <r>
    <s v="Lithuania"/>
    <x v="8"/>
    <x v="27"/>
    <x v="0"/>
    <x v="0"/>
    <n v="0.91048438911833796"/>
    <x v="2"/>
  </r>
  <r>
    <s v="Lithuania"/>
    <x v="0"/>
    <x v="27"/>
    <x v="0"/>
    <x v="0"/>
    <n v="18.6383102526942"/>
    <x v="2"/>
  </r>
  <r>
    <s v="Lithuania"/>
    <x v="9"/>
    <x v="27"/>
    <x v="0"/>
    <x v="0"/>
    <n v="0.45524219455916898"/>
    <x v="2"/>
  </r>
  <r>
    <s v="Lithuania"/>
    <x v="1"/>
    <x v="27"/>
    <x v="0"/>
    <x v="0"/>
    <n v="5.3867662798844798"/>
    <x v="2"/>
  </r>
  <r>
    <s v="Lithuania"/>
    <x v="11"/>
    <x v="27"/>
    <x v="0"/>
    <x v="0"/>
    <n v="141.322075562458"/>
    <x v="2"/>
  </r>
  <r>
    <s v="Lithuania"/>
    <x v="2"/>
    <x v="27"/>
    <x v="0"/>
    <x v="0"/>
    <n v="68.940423344522799"/>
    <x v="2"/>
  </r>
  <r>
    <s v="Lithuania"/>
    <x v="3"/>
    <x v="27"/>
    <x v="0"/>
    <x v="0"/>
    <n v="0.108217018747786"/>
    <x v="2"/>
  </r>
  <r>
    <s v="Lithuania"/>
    <x v="6"/>
    <x v="27"/>
    <x v="0"/>
    <x v="0"/>
    <n v="0.49639197998376899"/>
    <x v="2"/>
  </r>
  <r>
    <s v="Lithuania"/>
    <x v="10"/>
    <x v="27"/>
    <x v="0"/>
    <x v="0"/>
    <n v="0.17517604454244001"/>
    <x v="2"/>
  </r>
  <r>
    <s v="Lithuania"/>
    <x v="5"/>
    <x v="27"/>
    <x v="0"/>
    <x v="0"/>
    <n v="0.97214350970232699"/>
    <x v="2"/>
  </r>
  <r>
    <s v="Estonia"/>
    <x v="8"/>
    <x v="28"/>
    <x v="0"/>
    <x v="0"/>
    <n v="0.134144740956995"/>
    <x v="2"/>
  </r>
  <r>
    <s v="Estonia"/>
    <x v="0"/>
    <x v="28"/>
    <x v="0"/>
    <x v="0"/>
    <n v="3.17364272905886"/>
    <x v="2"/>
  </r>
  <r>
    <s v="Estonia"/>
    <x v="9"/>
    <x v="28"/>
    <x v="0"/>
    <x v="0"/>
    <n v="0.12341316168043499"/>
    <x v="2"/>
  </r>
  <r>
    <s v="Estonia"/>
    <x v="1"/>
    <x v="28"/>
    <x v="0"/>
    <x v="0"/>
    <n v="1.76062861382202"/>
    <x v="2"/>
  </r>
  <r>
    <s v="Estonia"/>
    <x v="11"/>
    <x v="28"/>
    <x v="0"/>
    <x v="0"/>
    <n v="20.009727555275202"/>
    <x v="2"/>
  </r>
  <r>
    <s v="Estonia"/>
    <x v="2"/>
    <x v="28"/>
    <x v="0"/>
    <x v="0"/>
    <n v="9.9600098377113895"/>
    <x v="2"/>
  </r>
  <r>
    <s v="Estonia"/>
    <x v="3"/>
    <x v="28"/>
    <x v="0"/>
    <x v="0"/>
    <n v="6.2018864083303198E-2"/>
    <x v="2"/>
  </r>
  <r>
    <s v="Estonia"/>
    <x v="6"/>
    <x v="28"/>
    <x v="0"/>
    <x v="0"/>
    <n v="6.3106635992930098"/>
    <x v="2"/>
  </r>
  <r>
    <s v="Estonia"/>
    <x v="10"/>
    <x v="28"/>
    <x v="0"/>
    <x v="0"/>
    <n v="1.40932867242581E-2"/>
    <x v="2"/>
  </r>
  <r>
    <s v="Estonia"/>
    <x v="5"/>
    <x v="28"/>
    <x v="0"/>
    <x v="0"/>
    <n v="8.6661999523526698E-2"/>
    <x v="2"/>
  </r>
  <r>
    <s v="Finland"/>
    <x v="8"/>
    <x v="28"/>
    <x v="0"/>
    <x v="0"/>
    <n v="1.1336734248854901"/>
    <x v="2"/>
  </r>
  <r>
    <s v="Finland"/>
    <x v="0"/>
    <x v="28"/>
    <x v="0"/>
    <x v="0"/>
    <n v="22.671710751205602"/>
    <x v="2"/>
  </r>
  <r>
    <s v="Finland"/>
    <x v="9"/>
    <x v="28"/>
    <x v="0"/>
    <x v="0"/>
    <n v="1.2753826029961799"/>
    <x v="2"/>
  </r>
  <r>
    <s v="Finland"/>
    <x v="1"/>
    <x v="28"/>
    <x v="0"/>
    <x v="0"/>
    <n v="13.971781271346099"/>
    <x v="2"/>
  </r>
  <r>
    <s v="Finland"/>
    <x v="11"/>
    <x v="28"/>
    <x v="0"/>
    <x v="0"/>
    <n v="43.187311671524903"/>
    <x v="2"/>
  </r>
  <r>
    <s v="Finland"/>
    <x v="2"/>
    <x v="28"/>
    <x v="0"/>
    <x v="0"/>
    <n v="55.239389076061002"/>
    <x v="2"/>
  </r>
  <r>
    <s v="Finland"/>
    <x v="3"/>
    <x v="28"/>
    <x v="0"/>
    <x v="0"/>
    <n v="0.21296706000476701"/>
    <x v="2"/>
  </r>
  <r>
    <s v="Finland"/>
    <x v="6"/>
    <x v="28"/>
    <x v="0"/>
    <x v="0"/>
    <n v="14.183888978601299"/>
    <x v="2"/>
  </r>
  <r>
    <s v="Finland"/>
    <x v="10"/>
    <x v="28"/>
    <x v="0"/>
    <x v="0"/>
    <n v="0.47575592511589498"/>
    <x v="2"/>
  </r>
  <r>
    <s v="Finland"/>
    <x v="5"/>
    <x v="28"/>
    <x v="0"/>
    <x v="0"/>
    <n v="2.4726250944122601"/>
    <x v="2"/>
  </r>
  <r>
    <s v="Latvia"/>
    <x v="9"/>
    <x v="28"/>
    <x v="0"/>
    <x v="0"/>
    <n v="0.265558800164229"/>
    <x v="2"/>
  </r>
  <r>
    <s v="Latvia"/>
    <x v="1"/>
    <x v="28"/>
    <x v="0"/>
    <x v="0"/>
    <n v="3.4168452356230601"/>
    <x v="2"/>
  </r>
  <r>
    <s v="Latvia"/>
    <x v="11"/>
    <x v="28"/>
    <x v="0"/>
    <x v="0"/>
    <n v="39.168618590295303"/>
    <x v="2"/>
  </r>
  <r>
    <s v="Latvia"/>
    <x v="2"/>
    <x v="28"/>
    <x v="0"/>
    <x v="0"/>
    <n v="4.2687990292962503"/>
    <x v="2"/>
  </r>
  <r>
    <s v="Latvia"/>
    <x v="3"/>
    <x v="28"/>
    <x v="0"/>
    <x v="0"/>
    <n v="4.1306849729013197E-2"/>
    <x v="2"/>
  </r>
  <r>
    <s v="Latvia"/>
    <x v="6"/>
    <x v="28"/>
    <x v="0"/>
    <x v="0"/>
    <n v="81.614734742216896"/>
    <x v="2"/>
  </r>
  <r>
    <s v="Latvia"/>
    <x v="7"/>
    <x v="28"/>
    <x v="0"/>
    <x v="0"/>
    <n v="12.4497191871968"/>
    <x v="2"/>
  </r>
  <r>
    <s v="Latvia"/>
    <x v="10"/>
    <x v="28"/>
    <x v="0"/>
    <x v="0"/>
    <n v="2.8124684682223201E-3"/>
    <x v="2"/>
  </r>
  <r>
    <s v="Latvia"/>
    <x v="5"/>
    <x v="28"/>
    <x v="0"/>
    <x v="0"/>
    <n v="1.7329547304325999E-2"/>
    <x v="2"/>
  </r>
  <r>
    <s v="Lithuania"/>
    <x v="8"/>
    <x v="28"/>
    <x v="0"/>
    <x v="0"/>
    <n v="0.86712798963651205"/>
    <x v="2"/>
  </r>
  <r>
    <s v="Lithuania"/>
    <x v="0"/>
    <x v="28"/>
    <x v="0"/>
    <x v="0"/>
    <n v="19.639584304148201"/>
    <x v="2"/>
  </r>
  <r>
    <s v="Lithuania"/>
    <x v="9"/>
    <x v="28"/>
    <x v="0"/>
    <x v="0"/>
    <n v="0.43356399481825603"/>
    <x v="2"/>
  </r>
  <r>
    <s v="Lithuania"/>
    <x v="1"/>
    <x v="28"/>
    <x v="0"/>
    <x v="0"/>
    <n v="5.7837771059879799"/>
    <x v="2"/>
  </r>
  <r>
    <s v="Lithuania"/>
    <x v="11"/>
    <x v="28"/>
    <x v="0"/>
    <x v="0"/>
    <n v="134.51199297645201"/>
    <x v="2"/>
  </r>
  <r>
    <s v="Lithuania"/>
    <x v="2"/>
    <x v="28"/>
    <x v="0"/>
    <x v="0"/>
    <n v="64.032420047454295"/>
    <x v="2"/>
  </r>
  <r>
    <s v="Lithuania"/>
    <x v="3"/>
    <x v="28"/>
    <x v="0"/>
    <x v="0"/>
    <n v="9.5858926777691297E-2"/>
    <x v="2"/>
  </r>
  <r>
    <s v="Lithuania"/>
    <x v="6"/>
    <x v="28"/>
    <x v="0"/>
    <x v="0"/>
    <n v="0.47275426665120901"/>
    <x v="2"/>
  </r>
  <r>
    <s v="Lithuania"/>
    <x v="10"/>
    <x v="28"/>
    <x v="0"/>
    <x v="0"/>
    <n v="0.16683432813565699"/>
    <x v="2"/>
  </r>
  <r>
    <s v="Lithuania"/>
    <x v="5"/>
    <x v="28"/>
    <x v="0"/>
    <x v="0"/>
    <n v="1.0287232906902899"/>
    <x v="2"/>
  </r>
  <r>
    <s v="Estonia"/>
    <x v="0"/>
    <x v="0"/>
    <x v="1"/>
    <x v="0"/>
    <n v="38.518431008521702"/>
    <x v="0"/>
  </r>
  <r>
    <s v="Estonia"/>
    <x v="1"/>
    <x v="0"/>
    <x v="1"/>
    <x v="0"/>
    <n v="28.6891225318147"/>
    <x v="0"/>
  </r>
  <r>
    <s v="Estonia"/>
    <x v="2"/>
    <x v="0"/>
    <x v="1"/>
    <x v="0"/>
    <n v="16.095871141701"/>
    <x v="0"/>
  </r>
  <r>
    <s v="Estonia"/>
    <x v="3"/>
    <x v="0"/>
    <x v="1"/>
    <x v="0"/>
    <n v="6.1128107373088802"/>
    <x v="0"/>
  </r>
  <r>
    <s v="Estonia"/>
    <x v="5"/>
    <x v="0"/>
    <x v="1"/>
    <x v="0"/>
    <n v="1.32001009766301"/>
    <x v="0"/>
  </r>
  <r>
    <s v="Finland"/>
    <x v="0"/>
    <x v="0"/>
    <x v="1"/>
    <x v="0"/>
    <n v="20.379476872821201"/>
    <x v="0"/>
  </r>
  <r>
    <s v="Finland"/>
    <x v="1"/>
    <x v="0"/>
    <x v="1"/>
    <x v="0"/>
    <n v="25.474936399782798"/>
    <x v="0"/>
  </r>
  <r>
    <s v="Finland"/>
    <x v="2"/>
    <x v="0"/>
    <x v="1"/>
    <x v="0"/>
    <n v="407.72177936839103"/>
    <x v="0"/>
  </r>
  <r>
    <s v="Finland"/>
    <x v="3"/>
    <x v="0"/>
    <x v="1"/>
    <x v="0"/>
    <n v="23.177433140652699"/>
    <x v="0"/>
  </r>
  <r>
    <s v="Finland"/>
    <x v="5"/>
    <x v="0"/>
    <x v="1"/>
    <x v="0"/>
    <n v="4.2729589540762003"/>
    <x v="0"/>
  </r>
  <r>
    <s v="Latvia"/>
    <x v="2"/>
    <x v="0"/>
    <x v="1"/>
    <x v="0"/>
    <n v="21.266894615621801"/>
    <x v="0"/>
  </r>
  <r>
    <s v="Latvia"/>
    <x v="3"/>
    <x v="0"/>
    <x v="1"/>
    <x v="0"/>
    <n v="2.4428143754012801"/>
    <x v="0"/>
  </r>
  <r>
    <s v="Lithuania"/>
    <x v="2"/>
    <x v="0"/>
    <x v="1"/>
    <x v="0"/>
    <n v="278.93207132683"/>
    <x v="0"/>
  </r>
  <r>
    <s v="Lithuania"/>
    <x v="3"/>
    <x v="0"/>
    <x v="1"/>
    <x v="0"/>
    <n v="9.4482136287843996"/>
    <x v="0"/>
  </r>
  <r>
    <s v="Estonia"/>
    <x v="8"/>
    <x v="1"/>
    <x v="1"/>
    <x v="0"/>
    <n v="3.26345694545559"/>
    <x v="0"/>
  </r>
  <r>
    <s v="Estonia"/>
    <x v="9"/>
    <x v="1"/>
    <x v="1"/>
    <x v="0"/>
    <n v="3.0023803898191401"/>
    <x v="0"/>
  </r>
  <r>
    <s v="Estonia"/>
    <x v="2"/>
    <x v="1"/>
    <x v="1"/>
    <x v="0"/>
    <n v="13.938714423594099"/>
    <x v="0"/>
  </r>
  <r>
    <s v="Estonia"/>
    <x v="3"/>
    <x v="1"/>
    <x v="1"/>
    <x v="0"/>
    <n v="5.71188065301099"/>
    <x v="0"/>
  </r>
  <r>
    <s v="Estonia"/>
    <x v="6"/>
    <x v="1"/>
    <x v="1"/>
    <x v="0"/>
    <n v="1425.12873804072"/>
    <x v="0"/>
  </r>
  <r>
    <s v="Estonia"/>
    <x v="10"/>
    <x v="1"/>
    <x v="1"/>
    <x v="0"/>
    <n v="0.34285976562675602"/>
    <x v="0"/>
  </r>
  <r>
    <s v="Finland"/>
    <x v="8"/>
    <x v="1"/>
    <x v="1"/>
    <x v="0"/>
    <n v="64.279897422617495"/>
    <x v="0"/>
  </r>
  <r>
    <s v="Finland"/>
    <x v="9"/>
    <x v="1"/>
    <x v="1"/>
    <x v="0"/>
    <n v="72.3148846004446"/>
    <x v="0"/>
  </r>
  <r>
    <s v="Finland"/>
    <x v="2"/>
    <x v="1"/>
    <x v="1"/>
    <x v="0"/>
    <n v="308.17143842277898"/>
    <x v="0"/>
  </r>
  <r>
    <s v="Finland"/>
    <x v="3"/>
    <x v="1"/>
    <x v="1"/>
    <x v="0"/>
    <n v="18.902696122959199"/>
    <x v="0"/>
  </r>
  <r>
    <s v="Finland"/>
    <x v="10"/>
    <x v="1"/>
    <x v="1"/>
    <x v="0"/>
    <n v="26.975618721715399"/>
    <x v="0"/>
  </r>
  <r>
    <s v="Latvia"/>
    <x v="9"/>
    <x v="1"/>
    <x v="1"/>
    <x v="0"/>
    <n v="8.7025518545482292"/>
    <x v="0"/>
  </r>
  <r>
    <s v="Latvia"/>
    <x v="2"/>
    <x v="1"/>
    <x v="1"/>
    <x v="0"/>
    <n v="18.416721164959402"/>
    <x v="0"/>
  </r>
  <r>
    <s v="Latvia"/>
    <x v="3"/>
    <x v="1"/>
    <x v="1"/>
    <x v="0"/>
    <n v="2.28259384583767"/>
    <x v="0"/>
  </r>
  <r>
    <s v="Latvia"/>
    <x v="10"/>
    <x v="1"/>
    <x v="1"/>
    <x v="0"/>
    <n v="9.21666036631065E-2"/>
    <x v="0"/>
  </r>
  <r>
    <s v="Lithuania"/>
    <x v="8"/>
    <x v="1"/>
    <x v="1"/>
    <x v="0"/>
    <n v="20.699641196889701"/>
    <x v="0"/>
  </r>
  <r>
    <s v="Lithuania"/>
    <x v="9"/>
    <x v="1"/>
    <x v="1"/>
    <x v="0"/>
    <n v="10.3498205984449"/>
    <x v="0"/>
  </r>
  <r>
    <s v="Lithuania"/>
    <x v="2"/>
    <x v="1"/>
    <x v="1"/>
    <x v="0"/>
    <n v="241.549801907485"/>
    <x v="0"/>
  </r>
  <r>
    <s v="Lithuania"/>
    <x v="3"/>
    <x v="1"/>
    <x v="1"/>
    <x v="0"/>
    <n v="8.8285194734373196"/>
    <x v="0"/>
  </r>
  <r>
    <s v="Lithuania"/>
    <x v="10"/>
    <x v="1"/>
    <x v="1"/>
    <x v="0"/>
    <n v="3.98258477757116"/>
    <x v="0"/>
  </r>
  <r>
    <s v="Estonia"/>
    <x v="8"/>
    <x v="2"/>
    <x v="1"/>
    <x v="0"/>
    <n v="1.5540271168836099"/>
    <x v="0"/>
  </r>
  <r>
    <s v="Estonia"/>
    <x v="9"/>
    <x v="2"/>
    <x v="1"/>
    <x v="0"/>
    <n v="1.42970494753292"/>
    <x v="0"/>
  </r>
  <r>
    <s v="Estonia"/>
    <x v="2"/>
    <x v="2"/>
    <x v="1"/>
    <x v="0"/>
    <n v="11.9505026284324"/>
    <x v="0"/>
  </r>
  <r>
    <s v="Estonia"/>
    <x v="3"/>
    <x v="2"/>
    <x v="1"/>
    <x v="0"/>
    <n v="5.3352731374278504"/>
    <x v="0"/>
  </r>
  <r>
    <s v="Estonia"/>
    <x v="10"/>
    <x v="2"/>
    <x v="1"/>
    <x v="0"/>
    <n v="0.16326655506036"/>
    <x v="0"/>
  </r>
  <r>
    <s v="Finland"/>
    <x v="8"/>
    <x v="2"/>
    <x v="1"/>
    <x v="0"/>
    <n v="13.8242394443946"/>
    <x v="0"/>
  </r>
  <r>
    <s v="Finland"/>
    <x v="9"/>
    <x v="2"/>
    <x v="1"/>
    <x v="0"/>
    <n v="15.552269374943901"/>
    <x v="0"/>
  </r>
  <r>
    <s v="Finland"/>
    <x v="2"/>
    <x v="2"/>
    <x v="1"/>
    <x v="0"/>
    <n v="264.65878771778199"/>
    <x v="0"/>
  </r>
  <r>
    <s v="Finland"/>
    <x v="3"/>
    <x v="2"/>
    <x v="1"/>
    <x v="0"/>
    <n v="17.076834462619001"/>
    <x v="0"/>
  </r>
  <r>
    <s v="Finland"/>
    <x v="10"/>
    <x v="2"/>
    <x v="1"/>
    <x v="0"/>
    <n v="5.80146246839643"/>
    <x v="0"/>
  </r>
  <r>
    <s v="Latvia"/>
    <x v="9"/>
    <x v="2"/>
    <x v="1"/>
    <x v="0"/>
    <n v="4.1440723116896301"/>
    <x v="0"/>
  </r>
  <r>
    <s v="Latvia"/>
    <x v="2"/>
    <x v="2"/>
    <x v="1"/>
    <x v="0"/>
    <n v="15.7897685540072"/>
    <x v="0"/>
  </r>
  <r>
    <s v="Latvia"/>
    <x v="3"/>
    <x v="2"/>
    <x v="1"/>
    <x v="0"/>
    <n v="2.13209315270552"/>
    <x v="0"/>
  </r>
  <r>
    <s v="Latvia"/>
    <x v="10"/>
    <x v="2"/>
    <x v="1"/>
    <x v="0"/>
    <n v="4.3888858887193599E-2"/>
    <x v="0"/>
  </r>
  <r>
    <s v="Lithuania"/>
    <x v="8"/>
    <x v="2"/>
    <x v="1"/>
    <x v="0"/>
    <n v="9.8569719985189099"/>
    <x v="0"/>
  </r>
  <r>
    <s v="Lithuania"/>
    <x v="9"/>
    <x v="2"/>
    <x v="1"/>
    <x v="0"/>
    <n v="4.9284859992594496"/>
    <x v="0"/>
  </r>
  <r>
    <s v="Lithuania"/>
    <x v="2"/>
    <x v="2"/>
    <x v="1"/>
    <x v="0"/>
    <n v="207.09524959536299"/>
    <x v="0"/>
  </r>
  <r>
    <s v="Lithuania"/>
    <x v="3"/>
    <x v="2"/>
    <x v="1"/>
    <x v="0"/>
    <n v="8.2464192883756091"/>
    <x v="0"/>
  </r>
  <r>
    <s v="Lithuania"/>
    <x v="10"/>
    <x v="2"/>
    <x v="1"/>
    <x v="0"/>
    <n v="1.89646894170056"/>
    <x v="0"/>
  </r>
  <r>
    <s v="Estonia"/>
    <x v="8"/>
    <x v="3"/>
    <x v="1"/>
    <x v="0"/>
    <n v="1.48002582560344"/>
    <x v="0"/>
  </r>
  <r>
    <s v="Estonia"/>
    <x v="9"/>
    <x v="3"/>
    <x v="1"/>
    <x v="0"/>
    <n v="1.3616237595551699"/>
    <x v="0"/>
  </r>
  <r>
    <s v="Estonia"/>
    <x v="2"/>
    <x v="3"/>
    <x v="1"/>
    <x v="0"/>
    <n v="16.7401766833196"/>
    <x v="0"/>
  </r>
  <r>
    <s v="Estonia"/>
    <x v="10"/>
    <x v="3"/>
    <x v="1"/>
    <x v="0"/>
    <n v="0.15549195720034301"/>
    <x v="0"/>
  </r>
  <r>
    <s v="Finland"/>
    <x v="8"/>
    <x v="3"/>
    <x v="1"/>
    <x v="0"/>
    <n v="7.4603818065638299"/>
    <x v="0"/>
  </r>
  <r>
    <s v="Finland"/>
    <x v="9"/>
    <x v="3"/>
    <x v="1"/>
    <x v="0"/>
    <n v="8.3929295323843203"/>
    <x v="0"/>
  </r>
  <r>
    <s v="Finland"/>
    <x v="2"/>
    <x v="3"/>
    <x v="1"/>
    <x v="0"/>
    <n v="235.21958923434701"/>
    <x v="0"/>
  </r>
  <r>
    <s v="Finland"/>
    <x v="10"/>
    <x v="3"/>
    <x v="1"/>
    <x v="0"/>
    <n v="3.1308141923306398"/>
    <x v="0"/>
  </r>
  <r>
    <s v="Latvia"/>
    <x v="9"/>
    <x v="3"/>
    <x v="1"/>
    <x v="0"/>
    <n v="3.9467355349425102"/>
    <x v="0"/>
  </r>
  <r>
    <s v="Latvia"/>
    <x v="2"/>
    <x v="3"/>
    <x v="1"/>
    <x v="0"/>
    <n v="13.3712406335199"/>
    <x v="0"/>
  </r>
  <r>
    <s v="Latvia"/>
    <x v="3"/>
    <x v="3"/>
    <x v="1"/>
    <x v="0"/>
    <n v="1.9907499091554699"/>
    <x v="0"/>
  </r>
  <r>
    <s v="Latvia"/>
    <x v="10"/>
    <x v="3"/>
    <x v="1"/>
    <x v="0"/>
    <n v="4.1798913225898598E-2"/>
    <x v="0"/>
  </r>
  <r>
    <s v="Lithuania"/>
    <x v="8"/>
    <x v="3"/>
    <x v="1"/>
    <x v="0"/>
    <n v="9.3875923795418093"/>
    <x v="0"/>
  </r>
  <r>
    <s v="Lithuania"/>
    <x v="9"/>
    <x v="3"/>
    <x v="1"/>
    <x v="0"/>
    <n v="4.69379618977091"/>
    <x v="0"/>
  </r>
  <r>
    <s v="Lithuania"/>
    <x v="2"/>
    <x v="3"/>
    <x v="1"/>
    <x v="0"/>
    <n v="185.09509499714699"/>
    <x v="0"/>
  </r>
  <r>
    <s v="Lithuania"/>
    <x v="10"/>
    <x v="3"/>
    <x v="1"/>
    <x v="0"/>
    <n v="1.8061608968576699"/>
    <x v="0"/>
  </r>
  <r>
    <s v="Estonia"/>
    <x v="8"/>
    <x v="4"/>
    <x v="1"/>
    <x v="0"/>
    <n v="1.4095484053366101"/>
    <x v="0"/>
  </r>
  <r>
    <s v="Estonia"/>
    <x v="9"/>
    <x v="4"/>
    <x v="1"/>
    <x v="0"/>
    <n v="1.2967845329096801"/>
    <x v="0"/>
  </r>
  <r>
    <s v="Estonia"/>
    <x v="2"/>
    <x v="4"/>
    <x v="1"/>
    <x v="0"/>
    <n v="13.9558357561089"/>
    <x v="0"/>
  </r>
  <r>
    <s v="Estonia"/>
    <x v="10"/>
    <x v="4"/>
    <x v="1"/>
    <x v="0"/>
    <n v="0.14808757828604199"/>
    <x v="0"/>
  </r>
  <r>
    <s v="Finland"/>
    <x v="8"/>
    <x v="4"/>
    <x v="1"/>
    <x v="0"/>
    <n v="13.5956729568646"/>
    <x v="0"/>
  </r>
  <r>
    <s v="Finland"/>
    <x v="9"/>
    <x v="4"/>
    <x v="1"/>
    <x v="0"/>
    <n v="15.2951320764726"/>
    <x v="0"/>
  </r>
  <r>
    <s v="Finland"/>
    <x v="2"/>
    <x v="4"/>
    <x v="1"/>
    <x v="0"/>
    <n v="196.096254900638"/>
    <x v="0"/>
  </r>
  <r>
    <s v="Finland"/>
    <x v="10"/>
    <x v="4"/>
    <x v="1"/>
    <x v="0"/>
    <n v="5.7055425514800104"/>
    <x v="0"/>
  </r>
  <r>
    <s v="Latvia"/>
    <x v="9"/>
    <x v="4"/>
    <x v="1"/>
    <x v="0"/>
    <n v="3.7587957475642901"/>
    <x v="0"/>
  </r>
  <r>
    <s v="Latvia"/>
    <x v="2"/>
    <x v="4"/>
    <x v="1"/>
    <x v="0"/>
    <n v="11.147244241618701"/>
    <x v="0"/>
  </r>
  <r>
    <s v="Latvia"/>
    <x v="3"/>
    <x v="4"/>
    <x v="1"/>
    <x v="0"/>
    <n v="1.8580332485451201"/>
    <x v="0"/>
  </r>
  <r>
    <s v="Latvia"/>
    <x v="10"/>
    <x v="4"/>
    <x v="1"/>
    <x v="0"/>
    <n v="3.98084887865695E-2"/>
    <x v="0"/>
  </r>
  <r>
    <s v="Lithuania"/>
    <x v="8"/>
    <x v="4"/>
    <x v="1"/>
    <x v="0"/>
    <n v="8.9405641709922303"/>
    <x v="0"/>
  </r>
  <r>
    <s v="Lithuania"/>
    <x v="9"/>
    <x v="4"/>
    <x v="1"/>
    <x v="0"/>
    <n v="4.4702820854961098"/>
    <x v="0"/>
  </r>
  <r>
    <s v="Lithuania"/>
    <x v="2"/>
    <x v="4"/>
    <x v="1"/>
    <x v="0"/>
    <n v="154.308810110439"/>
    <x v="0"/>
  </r>
  <r>
    <s v="Lithuania"/>
    <x v="10"/>
    <x v="4"/>
    <x v="1"/>
    <x v="0"/>
    <n v="1.7201532351025399"/>
    <x v="0"/>
  </r>
  <r>
    <s v="Estonia"/>
    <x v="8"/>
    <x v="5"/>
    <x v="1"/>
    <x v="0"/>
    <n v="1.3424270527015301"/>
    <x v="0"/>
  </r>
  <r>
    <s v="Estonia"/>
    <x v="9"/>
    <x v="5"/>
    <x v="1"/>
    <x v="0"/>
    <n v="1.23503288848541"/>
    <x v="0"/>
  </r>
  <r>
    <s v="Estonia"/>
    <x v="2"/>
    <x v="5"/>
    <x v="1"/>
    <x v="0"/>
    <n v="11.398710570983299"/>
    <x v="0"/>
  </r>
  <r>
    <s v="Estonia"/>
    <x v="10"/>
    <x v="5"/>
    <x v="1"/>
    <x v="0"/>
    <n v="0.14103578884384901"/>
    <x v="0"/>
  </r>
  <r>
    <s v="Finland"/>
    <x v="8"/>
    <x v="5"/>
    <x v="1"/>
    <x v="0"/>
    <n v="16.870600396788902"/>
    <x v="0"/>
  </r>
  <r>
    <s v="Finland"/>
    <x v="9"/>
    <x v="5"/>
    <x v="1"/>
    <x v="0"/>
    <n v="18.979425446387499"/>
    <x v="0"/>
  </r>
  <r>
    <s v="Finland"/>
    <x v="2"/>
    <x v="5"/>
    <x v="1"/>
    <x v="0"/>
    <n v="166.50098259671199"/>
    <x v="0"/>
  </r>
  <r>
    <s v="Finland"/>
    <x v="10"/>
    <x v="5"/>
    <x v="1"/>
    <x v="0"/>
    <n v="7.0798943706787503"/>
    <x v="0"/>
  </r>
  <r>
    <s v="Latvia"/>
    <x v="9"/>
    <x v="5"/>
    <x v="1"/>
    <x v="0"/>
    <n v="3.5798054738707501"/>
    <x v="0"/>
  </r>
  <r>
    <s v="Latvia"/>
    <x v="2"/>
    <x v="5"/>
    <x v="1"/>
    <x v="0"/>
    <n v="11.4652037944882"/>
    <x v="0"/>
  </r>
  <r>
    <s v="Latvia"/>
    <x v="10"/>
    <x v="5"/>
    <x v="1"/>
    <x v="0"/>
    <n v="3.79128464634007E-2"/>
    <x v="0"/>
  </r>
  <r>
    <s v="Lithuania"/>
    <x v="8"/>
    <x v="5"/>
    <x v="1"/>
    <x v="0"/>
    <n v="8.5148230199925798"/>
    <x v="0"/>
  </r>
  <r>
    <s v="Lithuania"/>
    <x v="9"/>
    <x v="5"/>
    <x v="1"/>
    <x v="0"/>
    <n v="4.2574115099962899"/>
    <x v="0"/>
  </r>
  <r>
    <s v="Lithuania"/>
    <x v="2"/>
    <x v="5"/>
    <x v="1"/>
    <x v="0"/>
    <n v="126.03483558709701"/>
    <x v="0"/>
  </r>
  <r>
    <s v="Lithuania"/>
    <x v="10"/>
    <x v="5"/>
    <x v="1"/>
    <x v="0"/>
    <n v="1.6382411762881299"/>
    <x v="0"/>
  </r>
  <r>
    <s v="Estonia"/>
    <x v="8"/>
    <x v="6"/>
    <x v="1"/>
    <x v="0"/>
    <n v="1.2785019549538399"/>
    <x v="0"/>
  </r>
  <r>
    <s v="Estonia"/>
    <x v="9"/>
    <x v="6"/>
    <x v="1"/>
    <x v="0"/>
    <n v="1.1762217985575301"/>
    <x v="0"/>
  </r>
  <r>
    <s v="Estonia"/>
    <x v="2"/>
    <x v="6"/>
    <x v="1"/>
    <x v="0"/>
    <n v="9.0534752317062708"/>
    <x v="0"/>
  </r>
  <r>
    <s v="Estonia"/>
    <x v="10"/>
    <x v="6"/>
    <x v="1"/>
    <x v="0"/>
    <n v="0.134319798898903"/>
    <x v="0"/>
  </r>
  <r>
    <s v="Finland"/>
    <x v="8"/>
    <x v="6"/>
    <x v="1"/>
    <x v="0"/>
    <n v="16.1213008415132"/>
    <x v="0"/>
  </r>
  <r>
    <s v="Finland"/>
    <x v="9"/>
    <x v="6"/>
    <x v="1"/>
    <x v="0"/>
    <n v="18.1364634467024"/>
    <x v="0"/>
  </r>
  <r>
    <s v="Finland"/>
    <x v="2"/>
    <x v="6"/>
    <x v="1"/>
    <x v="0"/>
    <n v="132.24412643929799"/>
    <x v="0"/>
  </r>
  <r>
    <s v="Finland"/>
    <x v="10"/>
    <x v="6"/>
    <x v="1"/>
    <x v="0"/>
    <n v="6.7654442871856801"/>
    <x v="0"/>
  </r>
  <r>
    <s v="Latvia"/>
    <x v="9"/>
    <x v="6"/>
    <x v="1"/>
    <x v="0"/>
    <n v="3.4093385465435802"/>
    <x v="0"/>
  </r>
  <r>
    <s v="Latvia"/>
    <x v="2"/>
    <x v="6"/>
    <x v="1"/>
    <x v="0"/>
    <n v="9.1062877624156808"/>
    <x v="0"/>
  </r>
  <r>
    <s v="Latvia"/>
    <x v="10"/>
    <x v="6"/>
    <x v="1"/>
    <x v="0"/>
    <n v="3.6107472822285901E-2"/>
    <x v="0"/>
  </r>
  <r>
    <s v="Lithuania"/>
    <x v="8"/>
    <x v="6"/>
    <x v="1"/>
    <x v="0"/>
    <n v="8.1093552571358103"/>
    <x v="0"/>
  </r>
  <r>
    <s v="Lithuania"/>
    <x v="9"/>
    <x v="6"/>
    <x v="1"/>
    <x v="0"/>
    <n v="4.0546776285678998"/>
    <x v="0"/>
  </r>
  <r>
    <s v="Lithuania"/>
    <x v="2"/>
    <x v="6"/>
    <x v="1"/>
    <x v="0"/>
    <n v="100.10371394328"/>
    <x v="0"/>
  </r>
  <r>
    <s v="Lithuania"/>
    <x v="10"/>
    <x v="6"/>
    <x v="1"/>
    <x v="0"/>
    <n v="1.5602296917029901"/>
    <x v="0"/>
  </r>
  <r>
    <s v="Estonia"/>
    <x v="8"/>
    <x v="7"/>
    <x v="1"/>
    <x v="0"/>
    <n v="1.21762090947985"/>
    <x v="0"/>
  </r>
  <r>
    <s v="Estonia"/>
    <x v="9"/>
    <x v="7"/>
    <x v="1"/>
    <x v="0"/>
    <n v="1.1202112367214601"/>
    <x v="0"/>
  </r>
  <r>
    <s v="Estonia"/>
    <x v="2"/>
    <x v="7"/>
    <x v="1"/>
    <x v="0"/>
    <n v="6.9057482227662499"/>
    <x v="0"/>
  </r>
  <r>
    <s v="Estonia"/>
    <x v="10"/>
    <x v="7"/>
    <x v="1"/>
    <x v="0"/>
    <n v="0.12792361799895499"/>
    <x v="0"/>
  </r>
  <r>
    <s v="Finland"/>
    <x v="8"/>
    <x v="7"/>
    <x v="1"/>
    <x v="0"/>
    <n v="15.3072342906038"/>
    <x v="0"/>
  </r>
  <r>
    <s v="Finland"/>
    <x v="9"/>
    <x v="7"/>
    <x v="1"/>
    <x v="0"/>
    <n v="17.2206385769293"/>
    <x v="0"/>
  </r>
  <r>
    <s v="Finland"/>
    <x v="2"/>
    <x v="7"/>
    <x v="1"/>
    <x v="0"/>
    <n v="100.872274762643"/>
    <x v="0"/>
  </r>
  <r>
    <s v="Finland"/>
    <x v="10"/>
    <x v="7"/>
    <x v="1"/>
    <x v="0"/>
    <n v="6.4238141699648299"/>
    <x v="0"/>
  </r>
  <r>
    <s v="Latvia"/>
    <x v="9"/>
    <x v="7"/>
    <x v="1"/>
    <x v="0"/>
    <n v="3.2469890919462698"/>
    <x v="0"/>
  </r>
  <r>
    <s v="Latvia"/>
    <x v="2"/>
    <x v="7"/>
    <x v="1"/>
    <x v="0"/>
    <n v="6.9460322055189598"/>
    <x v="0"/>
  </r>
  <r>
    <s v="Latvia"/>
    <x v="10"/>
    <x v="7"/>
    <x v="1"/>
    <x v="0"/>
    <n v="3.4388069354557897E-2"/>
    <x v="0"/>
  </r>
  <r>
    <s v="Lithuania"/>
    <x v="8"/>
    <x v="7"/>
    <x v="1"/>
    <x v="0"/>
    <n v="7.7231954829864398"/>
    <x v="0"/>
  </r>
  <r>
    <s v="Lithuania"/>
    <x v="9"/>
    <x v="7"/>
    <x v="1"/>
    <x v="0"/>
    <n v="3.8615977414932399"/>
    <x v="0"/>
  </r>
  <r>
    <s v="Lithuania"/>
    <x v="2"/>
    <x v="7"/>
    <x v="1"/>
    <x v="0"/>
    <n v="76.356429654231405"/>
    <x v="0"/>
  </r>
  <r>
    <s v="Lithuania"/>
    <x v="6"/>
    <x v="7"/>
    <x v="1"/>
    <x v="0"/>
    <n v="79.667049004084603"/>
    <x v="0"/>
  </r>
  <r>
    <s v="Lithuania"/>
    <x v="10"/>
    <x v="7"/>
    <x v="1"/>
    <x v="0"/>
    <n v="1.48593303971713"/>
    <x v="0"/>
  </r>
  <r>
    <s v="Estonia"/>
    <x v="8"/>
    <x v="8"/>
    <x v="1"/>
    <x v="0"/>
    <n v="0.99397625263661205"/>
    <x v="0"/>
  </r>
  <r>
    <s v="Estonia"/>
    <x v="9"/>
    <x v="8"/>
    <x v="1"/>
    <x v="0"/>
    <n v="0.91445815242568096"/>
    <x v="0"/>
  </r>
  <r>
    <s v="Estonia"/>
    <x v="11"/>
    <x v="8"/>
    <x v="1"/>
    <x v="0"/>
    <n v="14.4832115666373"/>
    <x v="0"/>
  </r>
  <r>
    <s v="Estonia"/>
    <x v="2"/>
    <x v="8"/>
    <x v="1"/>
    <x v="0"/>
    <n v="4.9420372209549699"/>
    <x v="0"/>
  </r>
  <r>
    <s v="Estonia"/>
    <x v="10"/>
    <x v="8"/>
    <x v="1"/>
    <x v="0"/>
    <n v="0.104427443264454"/>
    <x v="0"/>
  </r>
  <r>
    <s v="Finland"/>
    <x v="8"/>
    <x v="8"/>
    <x v="1"/>
    <x v="0"/>
    <n v="19.0610045600734"/>
    <x v="0"/>
  </r>
  <r>
    <s v="Finland"/>
    <x v="9"/>
    <x v="8"/>
    <x v="1"/>
    <x v="0"/>
    <n v="21.4436301300826"/>
    <x v="0"/>
  </r>
  <r>
    <s v="Finland"/>
    <x v="11"/>
    <x v="8"/>
    <x v="1"/>
    <x v="0"/>
    <n v="75.657546958705495"/>
    <x v="0"/>
  </r>
  <r>
    <s v="Finland"/>
    <x v="2"/>
    <x v="8"/>
    <x v="1"/>
    <x v="0"/>
    <n v="72.188345181181603"/>
    <x v="0"/>
  </r>
  <r>
    <s v="Finland"/>
    <x v="10"/>
    <x v="8"/>
    <x v="1"/>
    <x v="0"/>
    <n v="7.9991165524868997"/>
    <x v="0"/>
  </r>
  <r>
    <s v="Latvia"/>
    <x v="9"/>
    <x v="8"/>
    <x v="1"/>
    <x v="0"/>
    <n v="2.8714869520613102"/>
    <x v="0"/>
  </r>
  <r>
    <s v="Latvia"/>
    <x v="11"/>
    <x v="8"/>
    <x v="1"/>
    <x v="0"/>
    <n v="33.414750482450501"/>
    <x v="0"/>
  </r>
  <r>
    <s v="Latvia"/>
    <x v="2"/>
    <x v="8"/>
    <x v="1"/>
    <x v="0"/>
    <n v="4.9708660944890299"/>
    <x v="0"/>
  </r>
  <r>
    <s v="Latvia"/>
    <x v="10"/>
    <x v="8"/>
    <x v="1"/>
    <x v="0"/>
    <n v="3.0411217796547901E-2"/>
    <x v="0"/>
  </r>
  <r>
    <s v="Lithuania"/>
    <x v="8"/>
    <x v="8"/>
    <x v="1"/>
    <x v="0"/>
    <n v="7.6204846035473501"/>
    <x v="0"/>
  </r>
  <r>
    <s v="Lithuania"/>
    <x v="9"/>
    <x v="8"/>
    <x v="1"/>
    <x v="0"/>
    <n v="3.8102423017736702"/>
    <x v="0"/>
  </r>
  <r>
    <s v="Lithuania"/>
    <x v="11"/>
    <x v="8"/>
    <x v="1"/>
    <x v="0"/>
    <n v="68.809641553524798"/>
    <x v="0"/>
  </r>
  <r>
    <s v="Lithuania"/>
    <x v="2"/>
    <x v="8"/>
    <x v="1"/>
    <x v="0"/>
    <n v="54.643798939325301"/>
    <x v="0"/>
  </r>
  <r>
    <s v="Lithuania"/>
    <x v="10"/>
    <x v="8"/>
    <x v="1"/>
    <x v="0"/>
    <n v="1.46617159646049"/>
    <x v="0"/>
  </r>
  <r>
    <s v="Estonia"/>
    <x v="8"/>
    <x v="9"/>
    <x v="1"/>
    <x v="0"/>
    <n v="1.52725240087657"/>
    <x v="1"/>
  </r>
  <r>
    <s v="Estonia"/>
    <x v="9"/>
    <x v="9"/>
    <x v="1"/>
    <x v="0"/>
    <n v="1.40507220880644"/>
    <x v="1"/>
  </r>
  <r>
    <s v="Estonia"/>
    <x v="2"/>
    <x v="9"/>
    <x v="1"/>
    <x v="0"/>
    <n v="22.1427774881247"/>
    <x v="1"/>
  </r>
  <r>
    <s v="Estonia"/>
    <x v="10"/>
    <x v="9"/>
    <x v="1"/>
    <x v="0"/>
    <n v="0.16045359536506501"/>
    <x v="1"/>
  </r>
  <r>
    <s v="Finland"/>
    <x v="8"/>
    <x v="9"/>
    <x v="1"/>
    <x v="0"/>
    <n v="18.784912042184999"/>
    <x v="1"/>
  </r>
  <r>
    <s v="Finland"/>
    <x v="9"/>
    <x v="9"/>
    <x v="1"/>
    <x v="0"/>
    <n v="21.133026047458099"/>
    <x v="1"/>
  </r>
  <r>
    <s v="Finland"/>
    <x v="11"/>
    <x v="9"/>
    <x v="1"/>
    <x v="0"/>
    <n v="0.51256643857911699"/>
    <x v="1"/>
  </r>
  <r>
    <s v="Finland"/>
    <x v="2"/>
    <x v="9"/>
    <x v="1"/>
    <x v="0"/>
    <n v="32.578011439213597"/>
    <x v="1"/>
  </r>
  <r>
    <s v="Finland"/>
    <x v="10"/>
    <x v="9"/>
    <x v="1"/>
    <x v="0"/>
    <n v="7.8832519230599098"/>
    <x v="1"/>
  </r>
  <r>
    <s v="Latvia"/>
    <x v="9"/>
    <x v="9"/>
    <x v="1"/>
    <x v="0"/>
    <n v="1.7281407865814"/>
    <x v="1"/>
  </r>
  <r>
    <s v="Latvia"/>
    <x v="2"/>
    <x v="9"/>
    <x v="1"/>
    <x v="0"/>
    <n v="4.6862113842892201"/>
    <x v="1"/>
  </r>
  <r>
    <s v="Latvia"/>
    <x v="10"/>
    <x v="9"/>
    <x v="1"/>
    <x v="0"/>
    <n v="1.8302317482619099E-2"/>
    <x v="1"/>
  </r>
  <r>
    <s v="Lithuania"/>
    <x v="8"/>
    <x v="9"/>
    <x v="1"/>
    <x v="0"/>
    <n v="7.0051659709628096"/>
    <x v="1"/>
  </r>
  <r>
    <s v="Lithuania"/>
    <x v="9"/>
    <x v="9"/>
    <x v="1"/>
    <x v="0"/>
    <n v="3.5025829854813999"/>
    <x v="1"/>
  </r>
  <r>
    <s v="Lithuania"/>
    <x v="2"/>
    <x v="9"/>
    <x v="1"/>
    <x v="0"/>
    <n v="51.357651710604301"/>
    <x v="1"/>
  </r>
  <r>
    <s v="Lithuania"/>
    <x v="10"/>
    <x v="9"/>
    <x v="1"/>
    <x v="0"/>
    <n v="1.3477850700382099"/>
    <x v="1"/>
  </r>
  <r>
    <s v="Estonia"/>
    <x v="8"/>
    <x v="10"/>
    <x v="1"/>
    <x v="0"/>
    <n v="1.6875975412196"/>
    <x v="1"/>
  </r>
  <r>
    <s v="Estonia"/>
    <x v="9"/>
    <x v="10"/>
    <x v="1"/>
    <x v="0"/>
    <n v="1.5525897379220299"/>
    <x v="1"/>
  </r>
  <r>
    <s v="Estonia"/>
    <x v="2"/>
    <x v="10"/>
    <x v="1"/>
    <x v="0"/>
    <n v="20.845964575574399"/>
    <x v="1"/>
  </r>
  <r>
    <s v="Estonia"/>
    <x v="10"/>
    <x v="10"/>
    <x v="1"/>
    <x v="0"/>
    <n v="0.17729950390813701"/>
    <x v="1"/>
  </r>
  <r>
    <s v="Finland"/>
    <x v="8"/>
    <x v="10"/>
    <x v="1"/>
    <x v="0"/>
    <n v="9.0278594478010703"/>
    <x v="1"/>
  </r>
  <r>
    <s v="Finland"/>
    <x v="9"/>
    <x v="10"/>
    <x v="1"/>
    <x v="0"/>
    <n v="10.1563418787762"/>
    <x v="1"/>
  </r>
  <r>
    <s v="Finland"/>
    <x v="2"/>
    <x v="10"/>
    <x v="1"/>
    <x v="0"/>
    <n v="30.670049083441398"/>
    <x v="1"/>
  </r>
  <r>
    <s v="Finland"/>
    <x v="10"/>
    <x v="10"/>
    <x v="1"/>
    <x v="0"/>
    <n v="3.7886198345336499"/>
    <x v="1"/>
  </r>
  <r>
    <s v="Latvia"/>
    <x v="9"/>
    <x v="10"/>
    <x v="1"/>
    <x v="0"/>
    <n v="2.0773577766744"/>
    <x v="1"/>
  </r>
  <r>
    <s v="Latvia"/>
    <x v="2"/>
    <x v="10"/>
    <x v="1"/>
    <x v="0"/>
    <n v="4.4117589386849696"/>
    <x v="1"/>
  </r>
  <r>
    <s v="Latvia"/>
    <x v="10"/>
    <x v="10"/>
    <x v="1"/>
    <x v="0"/>
    <n v="2.2000789431568499E-2"/>
    <x v="1"/>
  </r>
  <r>
    <s v="Lithuania"/>
    <x v="8"/>
    <x v="10"/>
    <x v="1"/>
    <x v="0"/>
    <n v="8.0294769062724303"/>
    <x v="1"/>
  </r>
  <r>
    <s v="Lithuania"/>
    <x v="9"/>
    <x v="10"/>
    <x v="1"/>
    <x v="0"/>
    <n v="4.0147384531362196"/>
    <x v="1"/>
  </r>
  <r>
    <s v="Lithuania"/>
    <x v="2"/>
    <x v="10"/>
    <x v="1"/>
    <x v="0"/>
    <n v="48.349841785571499"/>
    <x v="1"/>
  </r>
  <r>
    <s v="Lithuania"/>
    <x v="10"/>
    <x v="10"/>
    <x v="1"/>
    <x v="0"/>
    <n v="1.5448611980571401"/>
    <x v="1"/>
  </r>
  <r>
    <s v="Estonia"/>
    <x v="8"/>
    <x v="11"/>
    <x v="1"/>
    <x v="0"/>
    <n v="1.3719064188330401"/>
    <x v="1"/>
  </r>
  <r>
    <s v="Estonia"/>
    <x v="9"/>
    <x v="11"/>
    <x v="1"/>
    <x v="0"/>
    <n v="1.2621539053263999"/>
    <x v="1"/>
  </r>
  <r>
    <s v="Estonia"/>
    <x v="2"/>
    <x v="11"/>
    <x v="1"/>
    <x v="0"/>
    <n v="19.622447274904001"/>
    <x v="1"/>
  </r>
  <r>
    <s v="Estonia"/>
    <x v="10"/>
    <x v="11"/>
    <x v="1"/>
    <x v="0"/>
    <n v="0.144132899892533"/>
    <x v="1"/>
  </r>
  <r>
    <s v="Finland"/>
    <x v="8"/>
    <x v="11"/>
    <x v="1"/>
    <x v="0"/>
    <n v="6.41002779960772"/>
    <x v="1"/>
  </r>
  <r>
    <s v="Finland"/>
    <x v="9"/>
    <x v="11"/>
    <x v="1"/>
    <x v="0"/>
    <n v="7.2112812745586599"/>
    <x v="1"/>
  </r>
  <r>
    <s v="Finland"/>
    <x v="2"/>
    <x v="11"/>
    <x v="1"/>
    <x v="0"/>
    <n v="28.869924386406701"/>
    <x v="1"/>
  </r>
  <r>
    <s v="Finland"/>
    <x v="10"/>
    <x v="11"/>
    <x v="1"/>
    <x v="0"/>
    <n v="2.69002398651886"/>
    <x v="1"/>
  </r>
  <r>
    <s v="Latvia"/>
    <x v="9"/>
    <x v="11"/>
    <x v="1"/>
    <x v="0"/>
    <n v="1.7624068286480199"/>
    <x v="1"/>
  </r>
  <r>
    <s v="Latvia"/>
    <x v="2"/>
    <x v="11"/>
    <x v="1"/>
    <x v="0"/>
    <n v="4.1528184915639201"/>
    <x v="1"/>
  </r>
  <r>
    <s v="Latvia"/>
    <x v="10"/>
    <x v="11"/>
    <x v="1"/>
    <x v="0"/>
    <n v="1.8665220774784799E-2"/>
    <x v="1"/>
  </r>
  <r>
    <s v="Lithuania"/>
    <x v="8"/>
    <x v="11"/>
    <x v="1"/>
    <x v="0"/>
    <n v="7.4251963961324199"/>
    <x v="1"/>
  </r>
  <r>
    <s v="Lithuania"/>
    <x v="9"/>
    <x v="11"/>
    <x v="1"/>
    <x v="0"/>
    <n v="3.7125981980662202"/>
    <x v="1"/>
  </r>
  <r>
    <s v="Lithuania"/>
    <x v="2"/>
    <x v="11"/>
    <x v="1"/>
    <x v="0"/>
    <n v="45.512032688522403"/>
    <x v="1"/>
  </r>
  <r>
    <s v="Lithuania"/>
    <x v="10"/>
    <x v="11"/>
    <x v="1"/>
    <x v="0"/>
    <n v="1.4285983924280099"/>
    <x v="1"/>
  </r>
  <r>
    <s v="Estonia"/>
    <x v="8"/>
    <x v="12"/>
    <x v="1"/>
    <x v="0"/>
    <n v="4.9842975766685997"/>
    <x v="1"/>
  </r>
  <r>
    <s v="Estonia"/>
    <x v="9"/>
    <x v="12"/>
    <x v="1"/>
    <x v="0"/>
    <n v="4.5855537705351201"/>
    <x v="1"/>
  </r>
  <r>
    <s v="Estonia"/>
    <x v="2"/>
    <x v="12"/>
    <x v="1"/>
    <x v="0"/>
    <n v="18.4681856704978"/>
    <x v="1"/>
  </r>
  <r>
    <s v="Estonia"/>
    <x v="10"/>
    <x v="12"/>
    <x v="1"/>
    <x v="0"/>
    <n v="0.523651798541511"/>
    <x v="1"/>
  </r>
  <r>
    <s v="Finland"/>
    <x v="2"/>
    <x v="12"/>
    <x v="1"/>
    <x v="0"/>
    <n v="27.171693540147501"/>
    <x v="1"/>
  </r>
  <r>
    <s v="Finland"/>
    <x v="6"/>
    <x v="12"/>
    <x v="1"/>
    <x v="0"/>
    <n v="1583.54565562325"/>
    <x v="1"/>
  </r>
  <r>
    <s v="Latvia"/>
    <x v="9"/>
    <x v="12"/>
    <x v="1"/>
    <x v="0"/>
    <n v="1.47831343963545"/>
    <x v="1"/>
  </r>
  <r>
    <s v="Latvia"/>
    <x v="2"/>
    <x v="12"/>
    <x v="1"/>
    <x v="0"/>
    <n v="3.9085350508836898"/>
    <x v="1"/>
  </r>
  <r>
    <s v="Latvia"/>
    <x v="10"/>
    <x v="12"/>
    <x v="1"/>
    <x v="0"/>
    <n v="1.5656456997669599E-2"/>
    <x v="1"/>
  </r>
  <r>
    <s v="Lithuania"/>
    <x v="8"/>
    <x v="12"/>
    <x v="1"/>
    <x v="0"/>
    <n v="20.295887000866699"/>
    <x v="1"/>
  </r>
  <r>
    <s v="Lithuania"/>
    <x v="9"/>
    <x v="12"/>
    <x v="1"/>
    <x v="0"/>
    <n v="10.147943500433399"/>
    <x v="1"/>
  </r>
  <r>
    <s v="Lithuania"/>
    <x v="2"/>
    <x v="12"/>
    <x v="1"/>
    <x v="0"/>
    <n v="42.834854295080099"/>
    <x v="1"/>
  </r>
  <r>
    <s v="Lithuania"/>
    <x v="10"/>
    <x v="12"/>
    <x v="1"/>
    <x v="0"/>
    <n v="3.9049029810768698"/>
    <x v="1"/>
  </r>
  <r>
    <s v="Estonia"/>
    <x v="8"/>
    <x v="13"/>
    <x v="1"/>
    <x v="0"/>
    <n v="0.17690870589361299"/>
    <x v="1"/>
  </r>
  <r>
    <s v="Estonia"/>
    <x v="9"/>
    <x v="13"/>
    <x v="1"/>
    <x v="0"/>
    <n v="0.16275600942212901"/>
    <x v="1"/>
  </r>
  <r>
    <s v="Estonia"/>
    <x v="2"/>
    <x v="13"/>
    <x v="1"/>
    <x v="0"/>
    <n v="17.379358397407302"/>
    <x v="1"/>
  </r>
  <r>
    <s v="Estonia"/>
    <x v="10"/>
    <x v="13"/>
    <x v="1"/>
    <x v="0"/>
    <n v="1.8586081708380098E-2"/>
    <x v="1"/>
  </r>
  <r>
    <s v="Finland"/>
    <x v="2"/>
    <x v="13"/>
    <x v="1"/>
    <x v="0"/>
    <n v="25.569734283812299"/>
    <x v="1"/>
  </r>
  <r>
    <s v="Latvia"/>
    <x v="9"/>
    <x v="13"/>
    <x v="1"/>
    <x v="0"/>
    <n v="1.2184743463132099"/>
    <x v="1"/>
  </r>
  <r>
    <s v="Latvia"/>
    <x v="2"/>
    <x v="13"/>
    <x v="1"/>
    <x v="0"/>
    <n v="3.6780998778157001"/>
    <x v="1"/>
  </r>
  <r>
    <s v="Latvia"/>
    <x v="10"/>
    <x v="13"/>
    <x v="1"/>
    <x v="0"/>
    <n v="1.2904564549261401E-2"/>
    <x v="1"/>
  </r>
  <r>
    <s v="Lithuania"/>
    <x v="8"/>
    <x v="13"/>
    <x v="1"/>
    <x v="0"/>
    <n v="1.4919937239298799"/>
    <x v="1"/>
  </r>
  <r>
    <s v="Lithuania"/>
    <x v="9"/>
    <x v="13"/>
    <x v="1"/>
    <x v="0"/>
    <n v="0.74599686196493897"/>
    <x v="1"/>
  </r>
  <r>
    <s v="Lithuania"/>
    <x v="2"/>
    <x v="13"/>
    <x v="1"/>
    <x v="0"/>
    <n v="40.309443384258998"/>
    <x v="1"/>
  </r>
  <r>
    <s v="Lithuania"/>
    <x v="10"/>
    <x v="13"/>
    <x v="1"/>
    <x v="0"/>
    <n v="0.28705770484793403"/>
    <x v="1"/>
  </r>
  <r>
    <s v="Estonia"/>
    <x v="2"/>
    <x v="14"/>
    <x v="1"/>
    <x v="0"/>
    <n v="16.3523509878071"/>
    <x v="1"/>
  </r>
  <r>
    <s v="Finland"/>
    <x v="8"/>
    <x v="14"/>
    <x v="1"/>
    <x v="0"/>
    <n v="0.41911803036920497"/>
    <x v="1"/>
  </r>
  <r>
    <s v="Finland"/>
    <x v="9"/>
    <x v="14"/>
    <x v="1"/>
    <x v="0"/>
    <n v="0.47150778416532502"/>
    <x v="1"/>
  </r>
  <r>
    <s v="Finland"/>
    <x v="2"/>
    <x v="14"/>
    <x v="1"/>
    <x v="0"/>
    <n v="24.058728758148199"/>
    <x v="1"/>
  </r>
  <r>
    <s v="Finland"/>
    <x v="10"/>
    <x v="14"/>
    <x v="1"/>
    <x v="0"/>
    <n v="0.17588653124791301"/>
    <x v="1"/>
  </r>
  <r>
    <s v="Latvia"/>
    <x v="9"/>
    <x v="14"/>
    <x v="1"/>
    <x v="0"/>
    <n v="0.97893629784931502"/>
    <x v="1"/>
  </r>
  <r>
    <s v="Latvia"/>
    <x v="2"/>
    <x v="14"/>
    <x v="1"/>
    <x v="0"/>
    <n v="3.4607480204347598"/>
    <x v="1"/>
  </r>
  <r>
    <s v="Latvia"/>
    <x v="10"/>
    <x v="14"/>
    <x v="1"/>
    <x v="0"/>
    <n v="1.03676755144128E-2"/>
    <x v="1"/>
  </r>
  <r>
    <s v="Lithuania"/>
    <x v="2"/>
    <x v="14"/>
    <x v="1"/>
    <x v="0"/>
    <n v="37.927416609400197"/>
    <x v="1"/>
  </r>
  <r>
    <s v="Estonia"/>
    <x v="2"/>
    <x v="15"/>
    <x v="1"/>
    <x v="0"/>
    <n v="15.383744831734999"/>
    <x v="1"/>
  </r>
  <r>
    <s v="Finland"/>
    <x v="8"/>
    <x v="15"/>
    <x v="1"/>
    <x v="0"/>
    <n v="7.0222162174127396"/>
    <x v="1"/>
  </r>
  <r>
    <s v="Finland"/>
    <x v="9"/>
    <x v="15"/>
    <x v="1"/>
    <x v="0"/>
    <n v="7.89999324458931"/>
    <x v="1"/>
  </r>
  <r>
    <s v="Finland"/>
    <x v="2"/>
    <x v="15"/>
    <x v="1"/>
    <x v="0"/>
    <n v="22.6336472637628"/>
    <x v="1"/>
  </r>
  <r>
    <s v="Finland"/>
    <x v="10"/>
    <x v="15"/>
    <x v="1"/>
    <x v="0"/>
    <n v="2.9469341871681101"/>
    <x v="1"/>
  </r>
  <r>
    <s v="Latvia"/>
    <x v="9"/>
    <x v="15"/>
    <x v="1"/>
    <x v="0"/>
    <n v="0.75763793850765004"/>
    <x v="1"/>
  </r>
  <r>
    <s v="Latvia"/>
    <x v="2"/>
    <x v="15"/>
    <x v="1"/>
    <x v="0"/>
    <n v="3.2557559774124898"/>
    <x v="1"/>
  </r>
  <r>
    <s v="Latvia"/>
    <x v="10"/>
    <x v="15"/>
    <x v="1"/>
    <x v="0"/>
    <n v="8.0239585773994194E-3"/>
    <x v="1"/>
  </r>
  <r>
    <s v="Lithuania"/>
    <x v="8"/>
    <x v="15"/>
    <x v="1"/>
    <x v="0"/>
    <n v="7.8510934958101505E-2"/>
    <x v="1"/>
  </r>
  <r>
    <s v="Lithuania"/>
    <x v="9"/>
    <x v="15"/>
    <x v="1"/>
    <x v="0"/>
    <n v="3.9255467479050697E-2"/>
    <x v="1"/>
  </r>
  <r>
    <s v="Lithuania"/>
    <x v="2"/>
    <x v="15"/>
    <x v="1"/>
    <x v="0"/>
    <n v="35.680844893860801"/>
    <x v="1"/>
  </r>
  <r>
    <s v="Lithuania"/>
    <x v="10"/>
    <x v="15"/>
    <x v="1"/>
    <x v="0"/>
    <n v="1.51054045557066E-2"/>
    <x v="1"/>
  </r>
  <r>
    <s v="Estonia"/>
    <x v="2"/>
    <x v="16"/>
    <x v="1"/>
    <x v="0"/>
    <n v="14.4703067200328"/>
    <x v="1"/>
  </r>
  <r>
    <s v="Finland"/>
    <x v="2"/>
    <x v="16"/>
    <x v="1"/>
    <x v="0"/>
    <n v="21.289732875967601"/>
    <x v="1"/>
  </r>
  <r>
    <s v="Latvia"/>
    <x v="9"/>
    <x v="16"/>
    <x v="1"/>
    <x v="0"/>
    <n v="0.56231213279618897"/>
    <x v="1"/>
  </r>
  <r>
    <s v="Latvia"/>
    <x v="2"/>
    <x v="16"/>
    <x v="1"/>
    <x v="0"/>
    <n v="3.0624394849264802"/>
    <x v="1"/>
  </r>
  <r>
    <s v="Latvia"/>
    <x v="10"/>
    <x v="16"/>
    <x v="1"/>
    <x v="0"/>
    <n v="5.9553106197578103E-3"/>
    <x v="1"/>
  </r>
  <r>
    <s v="Lithuania"/>
    <x v="8"/>
    <x v="16"/>
    <x v="1"/>
    <x v="0"/>
    <n v="4.9784406700260799"/>
    <x v="1"/>
  </r>
  <r>
    <s v="Lithuania"/>
    <x v="9"/>
    <x v="16"/>
    <x v="1"/>
    <x v="0"/>
    <n v="2.4892203350130502"/>
    <x v="1"/>
  </r>
  <r>
    <s v="Lithuania"/>
    <x v="2"/>
    <x v="16"/>
    <x v="1"/>
    <x v="0"/>
    <n v="33.562229177059102"/>
    <x v="1"/>
  </r>
  <r>
    <s v="Lithuania"/>
    <x v="10"/>
    <x v="16"/>
    <x v="1"/>
    <x v="0"/>
    <n v="0.95784568630427003"/>
    <x v="1"/>
  </r>
  <r>
    <s v="Estonia"/>
    <x v="2"/>
    <x v="17"/>
    <x v="1"/>
    <x v="0"/>
    <n v="13.608978939078501"/>
    <x v="1"/>
  </r>
  <r>
    <s v="Finland"/>
    <x v="2"/>
    <x v="17"/>
    <x v="1"/>
    <x v="0"/>
    <n v="20.022486871445601"/>
    <x v="1"/>
  </r>
  <r>
    <s v="Latvia"/>
    <x v="9"/>
    <x v="17"/>
    <x v="1"/>
    <x v="0"/>
    <n v="0.77989875155254695"/>
    <x v="1"/>
  </r>
  <r>
    <s v="Latvia"/>
    <x v="2"/>
    <x v="17"/>
    <x v="1"/>
    <x v="0"/>
    <n v="2.8801514203475498"/>
    <x v="1"/>
  </r>
  <r>
    <s v="Latvia"/>
    <x v="10"/>
    <x v="17"/>
    <x v="1"/>
    <x v="0"/>
    <n v="8.2597174177281903E-3"/>
    <x v="1"/>
  </r>
  <r>
    <s v="Lithuania"/>
    <x v="8"/>
    <x v="17"/>
    <x v="1"/>
    <x v="0"/>
    <n v="4.74137206669152"/>
    <x v="1"/>
  </r>
  <r>
    <s v="Lithuania"/>
    <x v="9"/>
    <x v="17"/>
    <x v="1"/>
    <x v="0"/>
    <n v="2.3706860333457498"/>
    <x v="1"/>
  </r>
  <r>
    <s v="Lithuania"/>
    <x v="2"/>
    <x v="17"/>
    <x v="1"/>
    <x v="0"/>
    <n v="31.564477440329298"/>
    <x v="1"/>
  </r>
  <r>
    <s v="Lithuania"/>
    <x v="10"/>
    <x v="17"/>
    <x v="1"/>
    <x v="0"/>
    <n v="0.91223398695646296"/>
    <x v="1"/>
  </r>
  <r>
    <s v="Estonia"/>
    <x v="8"/>
    <x v="18"/>
    <x v="1"/>
    <x v="0"/>
    <n v="5.7801314878416797E-2"/>
    <x v="1"/>
  </r>
  <r>
    <s v="Estonia"/>
    <x v="9"/>
    <x v="18"/>
    <x v="1"/>
    <x v="0"/>
    <n v="5.3177209688138799E-2"/>
    <x v="1"/>
  </r>
  <r>
    <s v="Estonia"/>
    <x v="2"/>
    <x v="18"/>
    <x v="1"/>
    <x v="0"/>
    <n v="12.796869888464499"/>
    <x v="1"/>
  </r>
  <r>
    <s v="Estonia"/>
    <x v="10"/>
    <x v="18"/>
    <x v="1"/>
    <x v="0"/>
    <n v="6.0726234797516803E-3"/>
    <x v="1"/>
  </r>
  <r>
    <s v="Finland"/>
    <x v="2"/>
    <x v="18"/>
    <x v="1"/>
    <x v="0"/>
    <n v="18.827654924325099"/>
    <x v="1"/>
  </r>
  <r>
    <s v="Latvia"/>
    <x v="9"/>
    <x v="18"/>
    <x v="1"/>
    <x v="0"/>
    <n v="0.88142194861990297"/>
    <x v="1"/>
  </r>
  <r>
    <s v="Latvia"/>
    <x v="2"/>
    <x v="18"/>
    <x v="1"/>
    <x v="0"/>
    <n v="2.7082798166016602"/>
    <x v="1"/>
  </r>
  <r>
    <s v="Latvia"/>
    <x v="10"/>
    <x v="18"/>
    <x v="1"/>
    <x v="0"/>
    <n v="9.3349248308076498E-3"/>
    <x v="1"/>
  </r>
  <r>
    <s v="Lithuania"/>
    <x v="8"/>
    <x v="18"/>
    <x v="1"/>
    <x v="0"/>
    <n v="4.6783164965210204"/>
    <x v="1"/>
  </r>
  <r>
    <s v="Lithuania"/>
    <x v="9"/>
    <x v="18"/>
    <x v="1"/>
    <x v="0"/>
    <n v="2.3391582482605102"/>
    <x v="1"/>
  </r>
  <r>
    <s v="Lithuania"/>
    <x v="2"/>
    <x v="18"/>
    <x v="1"/>
    <x v="0"/>
    <n v="29.680882945698499"/>
    <x v="1"/>
  </r>
  <r>
    <s v="Lithuania"/>
    <x v="10"/>
    <x v="18"/>
    <x v="1"/>
    <x v="0"/>
    <n v="0.90010217503210499"/>
    <x v="1"/>
  </r>
  <r>
    <s v="Estonia"/>
    <x v="1"/>
    <x v="19"/>
    <x v="1"/>
    <x v="0"/>
    <n v="4.11033898878852"/>
    <x v="2"/>
  </r>
  <r>
    <s v="Estonia"/>
    <x v="11"/>
    <x v="19"/>
    <x v="1"/>
    <x v="0"/>
    <n v="288.29653243863402"/>
    <x v="2"/>
  </r>
  <r>
    <s v="Estonia"/>
    <x v="5"/>
    <x v="19"/>
    <x v="1"/>
    <x v="0"/>
    <n v="8.0730344793200307E-2"/>
    <x v="2"/>
  </r>
  <r>
    <s v="Finland"/>
    <x v="0"/>
    <x v="19"/>
    <x v="1"/>
    <x v="0"/>
    <n v="24.0871442372862"/>
    <x v="2"/>
  </r>
  <r>
    <s v="Finland"/>
    <x v="1"/>
    <x v="19"/>
    <x v="1"/>
    <x v="0"/>
    <n v="14.810753382285901"/>
    <x v="2"/>
  </r>
  <r>
    <s v="Finland"/>
    <x v="11"/>
    <x v="19"/>
    <x v="1"/>
    <x v="0"/>
    <n v="236.656926633219"/>
    <x v="2"/>
  </r>
  <r>
    <s v="Finland"/>
    <x v="5"/>
    <x v="19"/>
    <x v="1"/>
    <x v="0"/>
    <n v="3.6247136985523798"/>
    <x v="2"/>
  </r>
  <r>
    <s v="Latvia"/>
    <x v="1"/>
    <x v="19"/>
    <x v="1"/>
    <x v="0"/>
    <n v="4.0407483325564399"/>
    <x v="2"/>
  </r>
  <r>
    <s v="Latvia"/>
    <x v="11"/>
    <x v="19"/>
    <x v="1"/>
    <x v="0"/>
    <n v="211.23666683950799"/>
    <x v="2"/>
  </r>
  <r>
    <s v="Latvia"/>
    <x v="5"/>
    <x v="19"/>
    <x v="1"/>
    <x v="0"/>
    <n v="2.6589148529069701E-2"/>
    <x v="2"/>
  </r>
  <r>
    <s v="Lithuania"/>
    <x v="0"/>
    <x v="19"/>
    <x v="1"/>
    <x v="0"/>
    <n v="12.457927762528501"/>
    <x v="2"/>
  </r>
  <r>
    <s v="Lithuania"/>
    <x v="1"/>
    <x v="19"/>
    <x v="1"/>
    <x v="0"/>
    <n v="8.1810581809628307"/>
    <x v="2"/>
  </r>
  <r>
    <s v="Lithuania"/>
    <x v="11"/>
    <x v="19"/>
    <x v="1"/>
    <x v="0"/>
    <n v="1104.0100839484901"/>
    <x v="2"/>
  </r>
  <r>
    <s v="Lithuania"/>
    <x v="5"/>
    <x v="19"/>
    <x v="1"/>
    <x v="0"/>
    <n v="1.5783953204968799"/>
    <x v="2"/>
  </r>
  <r>
    <s v="Estonia"/>
    <x v="1"/>
    <x v="20"/>
    <x v="1"/>
    <x v="0"/>
    <n v="3.91460856075097"/>
    <x v="2"/>
  </r>
  <r>
    <s v="Estonia"/>
    <x v="5"/>
    <x v="20"/>
    <x v="1"/>
    <x v="0"/>
    <n v="7.6886042660190806E-2"/>
    <x v="2"/>
  </r>
  <r>
    <s v="Finland"/>
    <x v="0"/>
    <x v="20"/>
    <x v="1"/>
    <x v="0"/>
    <n v="23.2033667338161"/>
    <x v="2"/>
  </r>
  <r>
    <s v="Finland"/>
    <x v="1"/>
    <x v="20"/>
    <x v="1"/>
    <x v="0"/>
    <n v="13.8422500467288"/>
    <x v="2"/>
  </r>
  <r>
    <s v="Finland"/>
    <x v="5"/>
    <x v="20"/>
    <x v="1"/>
    <x v="0"/>
    <n v="3.4521082843355999"/>
    <x v="2"/>
  </r>
  <r>
    <s v="Latvia"/>
    <x v="1"/>
    <x v="20"/>
    <x v="1"/>
    <x v="0"/>
    <n v="3.84833174529185"/>
    <x v="2"/>
  </r>
  <r>
    <s v="Latvia"/>
    <x v="5"/>
    <x v="20"/>
    <x v="1"/>
    <x v="0"/>
    <n v="2.5322998599114001E-2"/>
    <x v="2"/>
  </r>
  <r>
    <s v="Lithuania"/>
    <x v="0"/>
    <x v="20"/>
    <x v="1"/>
    <x v="0"/>
    <n v="12.4118401059139"/>
    <x v="2"/>
  </r>
  <r>
    <s v="Lithuania"/>
    <x v="1"/>
    <x v="20"/>
    <x v="1"/>
    <x v="0"/>
    <n v="7.2443369831255104"/>
    <x v="2"/>
  </r>
  <r>
    <s v="Lithuania"/>
    <x v="5"/>
    <x v="20"/>
    <x v="1"/>
    <x v="0"/>
    <n v="1.5032336385684599"/>
    <x v="2"/>
  </r>
  <r>
    <s v="Estonia"/>
    <x v="1"/>
    <x v="21"/>
    <x v="1"/>
    <x v="0"/>
    <n v="3.72819862928664"/>
    <x v="2"/>
  </r>
  <r>
    <s v="Estonia"/>
    <x v="5"/>
    <x v="21"/>
    <x v="1"/>
    <x v="0"/>
    <n v="7.3224802533515002E-2"/>
    <x v="2"/>
  </r>
  <r>
    <s v="Finland"/>
    <x v="0"/>
    <x v="21"/>
    <x v="1"/>
    <x v="0"/>
    <n v="7.6021689950628897"/>
    <x v="2"/>
  </r>
  <r>
    <s v="Finland"/>
    <x v="1"/>
    <x v="21"/>
    <x v="1"/>
    <x v="0"/>
    <n v="27.679370795932201"/>
    <x v="2"/>
  </r>
  <r>
    <s v="Finland"/>
    <x v="5"/>
    <x v="21"/>
    <x v="1"/>
    <x v="0"/>
    <n v="3.2877221755577"/>
    <x v="2"/>
  </r>
  <r>
    <s v="Latvia"/>
    <x v="1"/>
    <x v="21"/>
    <x v="1"/>
    <x v="0"/>
    <n v="3.6650778526589001"/>
    <x v="2"/>
  </r>
  <r>
    <s v="Latvia"/>
    <x v="5"/>
    <x v="21"/>
    <x v="1"/>
    <x v="0"/>
    <n v="2.4117141522965801E-2"/>
    <x v="2"/>
  </r>
  <r>
    <s v="Lithuania"/>
    <x v="0"/>
    <x v="21"/>
    <x v="1"/>
    <x v="0"/>
    <n v="13.0542238064461"/>
    <x v="2"/>
  </r>
  <r>
    <s v="Lithuania"/>
    <x v="1"/>
    <x v="21"/>
    <x v="1"/>
    <x v="0"/>
    <n v="5.6659448497819103"/>
    <x v="2"/>
  </r>
  <r>
    <s v="Lithuania"/>
    <x v="5"/>
    <x v="21"/>
    <x v="1"/>
    <x v="0"/>
    <n v="1.43165108435091"/>
    <x v="2"/>
  </r>
  <r>
    <s v="Estonia"/>
    <x v="0"/>
    <x v="22"/>
    <x v="1"/>
    <x v="0"/>
    <n v="3.5506653612253798"/>
    <x v="2"/>
  </r>
  <r>
    <s v="Estonia"/>
    <x v="5"/>
    <x v="22"/>
    <x v="1"/>
    <x v="0"/>
    <n v="6.9737907174775196E-2"/>
    <x v="2"/>
  </r>
  <r>
    <s v="Finland"/>
    <x v="1"/>
    <x v="22"/>
    <x v="1"/>
    <x v="0"/>
    <n v="33.601466467614401"/>
    <x v="2"/>
  </r>
  <r>
    <s v="Finland"/>
    <x v="5"/>
    <x v="22"/>
    <x v="1"/>
    <x v="0"/>
    <n v="3.1311639767216399"/>
    <x v="2"/>
  </r>
  <r>
    <s v="Latvia"/>
    <x v="1"/>
    <x v="22"/>
    <x v="1"/>
    <x v="0"/>
    <n v="3.49055033586562"/>
    <x v="2"/>
  </r>
  <r>
    <s v="Latvia"/>
    <x v="5"/>
    <x v="22"/>
    <x v="1"/>
    <x v="0"/>
    <n v="2.2968706212347301E-2"/>
    <x v="2"/>
  </r>
  <r>
    <s v="Lithuania"/>
    <x v="0"/>
    <x v="22"/>
    <x v="1"/>
    <x v="0"/>
    <n v="5.4354329073496501"/>
    <x v="2"/>
  </r>
  <r>
    <s v="Lithuania"/>
    <x v="1"/>
    <x v="22"/>
    <x v="1"/>
    <x v="0"/>
    <n v="12.3932991462008"/>
    <x v="2"/>
  </r>
  <r>
    <s v="Lithuania"/>
    <x v="5"/>
    <x v="22"/>
    <x v="1"/>
    <x v="0"/>
    <n v="1.3634772231913499"/>
    <x v="2"/>
  </r>
  <r>
    <s v="Estonia"/>
    <x v="0"/>
    <x v="23"/>
    <x v="1"/>
    <x v="0"/>
    <n v="1.61400552111745"/>
    <x v="2"/>
  </r>
  <r>
    <s v="Estonia"/>
    <x v="1"/>
    <x v="23"/>
    <x v="1"/>
    <x v="0"/>
    <n v="1.76758053719243"/>
    <x v="2"/>
  </r>
  <r>
    <s v="Estonia"/>
    <x v="5"/>
    <x v="23"/>
    <x v="1"/>
    <x v="0"/>
    <n v="6.6417054452168806E-2"/>
    <x v="2"/>
  </r>
  <r>
    <s v="Finland"/>
    <x v="0"/>
    <x v="23"/>
    <x v="1"/>
    <x v="0"/>
    <n v="32.001396635823198"/>
    <x v="2"/>
  </r>
  <r>
    <s v="Finland"/>
    <x v="5"/>
    <x v="23"/>
    <x v="1"/>
    <x v="0"/>
    <n v="2.9820609302110701"/>
    <x v="2"/>
  </r>
  <r>
    <s v="Latvia"/>
    <x v="1"/>
    <x v="23"/>
    <x v="1"/>
    <x v="0"/>
    <n v="3.32433365320535"/>
    <x v="2"/>
  </r>
  <r>
    <s v="Latvia"/>
    <x v="5"/>
    <x v="23"/>
    <x v="1"/>
    <x v="0"/>
    <n v="2.1874958297475499E-2"/>
    <x v="2"/>
  </r>
  <r>
    <s v="Lithuania"/>
    <x v="0"/>
    <x v="23"/>
    <x v="1"/>
    <x v="0"/>
    <n v="16.979744812905199"/>
    <x v="2"/>
  </r>
  <r>
    <s v="Lithuania"/>
    <x v="5"/>
    <x v="23"/>
    <x v="1"/>
    <x v="0"/>
    <n v="1.2985497363727101"/>
    <x v="2"/>
  </r>
  <r>
    <s v="Estonia"/>
    <x v="0"/>
    <x v="24"/>
    <x v="1"/>
    <x v="0"/>
    <n v="3.2205581507713101"/>
    <x v="2"/>
  </r>
  <r>
    <s v="Estonia"/>
    <x v="5"/>
    <x v="24"/>
    <x v="1"/>
    <x v="0"/>
    <n v="6.32543375734924E-2"/>
    <x v="2"/>
  </r>
  <r>
    <s v="Finland"/>
    <x v="0"/>
    <x v="24"/>
    <x v="1"/>
    <x v="0"/>
    <n v="16.446968210133399"/>
    <x v="2"/>
  </r>
  <r>
    <s v="Finland"/>
    <x v="1"/>
    <x v="24"/>
    <x v="1"/>
    <x v="0"/>
    <n v="14.030552395412499"/>
    <x v="2"/>
  </r>
  <r>
    <s v="Finland"/>
    <x v="5"/>
    <x v="24"/>
    <x v="1"/>
    <x v="0"/>
    <n v="2.8400580287724599"/>
    <x v="2"/>
  </r>
  <r>
    <s v="Latvia"/>
    <x v="1"/>
    <x v="24"/>
    <x v="1"/>
    <x v="0"/>
    <n v="3.1660320506717698"/>
    <x v="2"/>
  </r>
  <r>
    <s v="Latvia"/>
    <x v="5"/>
    <x v="24"/>
    <x v="1"/>
    <x v="0"/>
    <n v="2.08332936166425E-2"/>
    <x v="2"/>
  </r>
  <r>
    <s v="Lithuania"/>
    <x v="0"/>
    <x v="24"/>
    <x v="1"/>
    <x v="0"/>
    <n v="4.4823264370128904"/>
    <x v="2"/>
  </r>
  <r>
    <s v="Lithuania"/>
    <x v="1"/>
    <x v="24"/>
    <x v="1"/>
    <x v="0"/>
    <n v="11.688859099087299"/>
    <x v="2"/>
  </r>
  <r>
    <s v="Lithuania"/>
    <x v="5"/>
    <x v="24"/>
    <x v="1"/>
    <x v="0"/>
    <n v="1.23671403464067"/>
    <x v="2"/>
  </r>
  <r>
    <s v="Estonia"/>
    <x v="1"/>
    <x v="25"/>
    <x v="1"/>
    <x v="0"/>
    <n v="3.0671982388298198"/>
    <x v="2"/>
  </r>
  <r>
    <s v="Estonia"/>
    <x v="5"/>
    <x v="25"/>
    <x v="1"/>
    <x v="0"/>
    <n v="6.02422262604696E-2"/>
    <x v="2"/>
  </r>
  <r>
    <s v="Finland"/>
    <x v="0"/>
    <x v="25"/>
    <x v="1"/>
    <x v="0"/>
    <n v="29.02621010052"/>
    <x v="2"/>
  </r>
  <r>
    <s v="Finland"/>
    <x v="5"/>
    <x v="25"/>
    <x v="1"/>
    <x v="0"/>
    <n v="2.7048171702594699"/>
    <x v="2"/>
  </r>
  <r>
    <s v="Latvia"/>
    <x v="1"/>
    <x v="25"/>
    <x v="1"/>
    <x v="0"/>
    <n v="3.0152686196873999"/>
    <x v="2"/>
  </r>
  <r>
    <s v="Latvia"/>
    <x v="5"/>
    <x v="25"/>
    <x v="1"/>
    <x v="0"/>
    <n v="1.9841232015849999E-2"/>
    <x v="2"/>
  </r>
  <r>
    <s v="Lithuania"/>
    <x v="0"/>
    <x v="25"/>
    <x v="1"/>
    <x v="0"/>
    <n v="8.0788932461018703"/>
    <x v="2"/>
  </r>
  <r>
    <s v="Lithuania"/>
    <x v="1"/>
    <x v="25"/>
    <x v="1"/>
    <x v="0"/>
    <n v="7.3222358358982698"/>
    <x v="2"/>
  </r>
  <r>
    <s v="Lithuania"/>
    <x v="5"/>
    <x v="25"/>
    <x v="1"/>
    <x v="0"/>
    <n v="1.17782289013398"/>
    <x v="2"/>
  </r>
  <r>
    <s v="Estonia"/>
    <x v="1"/>
    <x v="26"/>
    <x v="1"/>
    <x v="0"/>
    <n v="2.9211411798379299"/>
    <x v="2"/>
  </r>
  <r>
    <s v="Estonia"/>
    <x v="5"/>
    <x v="26"/>
    <x v="1"/>
    <x v="0"/>
    <n v="5.7373548819495003E-2"/>
    <x v="2"/>
  </r>
  <r>
    <s v="Finland"/>
    <x v="0"/>
    <x v="26"/>
    <x v="1"/>
    <x v="0"/>
    <n v="27.6440096195428"/>
    <x v="2"/>
  </r>
  <r>
    <s v="Finland"/>
    <x v="5"/>
    <x v="26"/>
    <x v="1"/>
    <x v="0"/>
    <n v="2.5760163526280899"/>
    <x v="2"/>
  </r>
  <r>
    <s v="Latvia"/>
    <x v="1"/>
    <x v="26"/>
    <x v="1"/>
    <x v="0"/>
    <n v="2.8716843997022798"/>
    <x v="2"/>
  </r>
  <r>
    <s v="Latvia"/>
    <x v="5"/>
    <x v="26"/>
    <x v="1"/>
    <x v="0"/>
    <n v="1.8896411443666501E-2"/>
    <x v="2"/>
  </r>
  <r>
    <s v="Lithuania"/>
    <x v="0"/>
    <x v="26"/>
    <x v="1"/>
    <x v="0"/>
    <n v="14.667741982857301"/>
    <x v="2"/>
  </r>
  <r>
    <s v="Lithuania"/>
    <x v="5"/>
    <x v="26"/>
    <x v="1"/>
    <x v="0"/>
    <n v="1.1217360858419001"/>
    <x v="2"/>
  </r>
  <r>
    <s v="Estonia"/>
    <x v="0"/>
    <x v="27"/>
    <x v="1"/>
    <x v="0"/>
    <n v="1.8823338415864199"/>
    <x v="2"/>
  </r>
  <r>
    <s v="Estonia"/>
    <x v="1"/>
    <x v="27"/>
    <x v="1"/>
    <x v="0"/>
    <n v="0.89970537730684197"/>
    <x v="2"/>
  </r>
  <r>
    <s v="Estonia"/>
    <x v="5"/>
    <x v="27"/>
    <x v="1"/>
    <x v="0"/>
    <n v="5.4641475066185601E-2"/>
    <x v="2"/>
  </r>
  <r>
    <s v="Finland"/>
    <x v="0"/>
    <x v="27"/>
    <x v="1"/>
    <x v="0"/>
    <n v="15.1787442434655"/>
    <x v="2"/>
  </r>
  <r>
    <s v="Finland"/>
    <x v="1"/>
    <x v="27"/>
    <x v="1"/>
    <x v="0"/>
    <n v="11.148883965622799"/>
    <x v="2"/>
  </r>
  <r>
    <s v="Finland"/>
    <x v="5"/>
    <x v="27"/>
    <x v="1"/>
    <x v="0"/>
    <n v="2.4533489072648198"/>
    <x v="2"/>
  </r>
  <r>
    <s v="Latvia"/>
    <x v="1"/>
    <x v="27"/>
    <x v="1"/>
    <x v="0"/>
    <n v="2.7349375235259799"/>
    <x v="2"/>
  </r>
  <r>
    <s v="Latvia"/>
    <x v="5"/>
    <x v="27"/>
    <x v="1"/>
    <x v="0"/>
    <n v="1.79965823273016E-2"/>
    <x v="2"/>
  </r>
  <r>
    <s v="Lithuania"/>
    <x v="0"/>
    <x v="27"/>
    <x v="1"/>
    <x v="0"/>
    <n v="8.3319508067368293"/>
    <x v="2"/>
  </r>
  <r>
    <s v="Lithuania"/>
    <x v="1"/>
    <x v="27"/>
    <x v="1"/>
    <x v="0"/>
    <n v="5.6373272721749101"/>
    <x v="2"/>
  </r>
  <r>
    <s v="Lithuania"/>
    <x v="5"/>
    <x v="27"/>
    <x v="1"/>
    <x v="0"/>
    <n v="1.06832008175417"/>
    <x v="2"/>
  </r>
  <r>
    <s v="Estonia"/>
    <x v="0"/>
    <x v="28"/>
    <x v="1"/>
    <x v="0"/>
    <n v="2.6495611608507201"/>
    <x v="2"/>
  </r>
  <r>
    <s v="Estonia"/>
    <x v="5"/>
    <x v="28"/>
    <x v="1"/>
    <x v="0"/>
    <n v="5.2039500063035302E-2"/>
    <x v="2"/>
  </r>
  <r>
    <s v="Finland"/>
    <x v="0"/>
    <x v="28"/>
    <x v="1"/>
    <x v="0"/>
    <n v="3.92957077462848"/>
    <x v="2"/>
  </r>
  <r>
    <s v="Finland"/>
    <x v="1"/>
    <x v="28"/>
    <x v="1"/>
    <x v="0"/>
    <n v="21.144360853074701"/>
    <x v="2"/>
  </r>
  <r>
    <s v="Finland"/>
    <x v="5"/>
    <x v="28"/>
    <x v="1"/>
    <x v="0"/>
    <n v="2.3365227688236598"/>
    <x v="2"/>
  </r>
  <r>
    <s v="Latvia"/>
    <x v="1"/>
    <x v="28"/>
    <x v="1"/>
    <x v="0"/>
    <n v="2.6047024033580799"/>
    <x v="2"/>
  </r>
  <r>
    <s v="Latvia"/>
    <x v="5"/>
    <x v="28"/>
    <x v="1"/>
    <x v="0"/>
    <n v="1.7139602216477701E-2"/>
    <x v="2"/>
  </r>
  <r>
    <s v="Lithuania"/>
    <x v="0"/>
    <x v="28"/>
    <x v="1"/>
    <x v="0"/>
    <n v="3.2395552781949699"/>
    <x v="2"/>
  </r>
  <r>
    <s v="Lithuania"/>
    <x v="1"/>
    <x v="28"/>
    <x v="1"/>
    <x v="0"/>
    <n v="10.064519082673399"/>
    <x v="2"/>
  </r>
  <r>
    <s v="Lithuania"/>
    <x v="5"/>
    <x v="28"/>
    <x v="1"/>
    <x v="0"/>
    <n v="1.01744769690873"/>
    <x v="2"/>
  </r>
  <r>
    <s v="Estonia"/>
    <x v="0"/>
    <x v="0"/>
    <x v="1"/>
    <x v="1"/>
    <n v="38.518431008521702"/>
    <x v="0"/>
  </r>
  <r>
    <s v="Estonia"/>
    <x v="1"/>
    <x v="0"/>
    <x v="1"/>
    <x v="1"/>
    <n v="28.6891225318147"/>
    <x v="0"/>
  </r>
  <r>
    <s v="Estonia"/>
    <x v="2"/>
    <x v="0"/>
    <x v="1"/>
    <x v="1"/>
    <n v="1.6888323231808999"/>
    <x v="0"/>
  </r>
  <r>
    <s v="Estonia"/>
    <x v="3"/>
    <x v="0"/>
    <x v="1"/>
    <x v="1"/>
    <n v="0.64137642925758998"/>
    <x v="0"/>
  </r>
  <r>
    <s v="Estonia"/>
    <x v="5"/>
    <x v="0"/>
    <x v="1"/>
    <x v="1"/>
    <n v="1.32001009766301"/>
    <x v="0"/>
  </r>
  <r>
    <s v="Finland"/>
    <x v="0"/>
    <x v="0"/>
    <x v="1"/>
    <x v="1"/>
    <n v="20.9044748589614"/>
    <x v="0"/>
  </r>
  <r>
    <s v="Finland"/>
    <x v="1"/>
    <x v="0"/>
    <x v="1"/>
    <x v="1"/>
    <n v="24.949938413642698"/>
    <x v="0"/>
  </r>
  <r>
    <s v="Finland"/>
    <x v="2"/>
    <x v="0"/>
    <x v="1"/>
    <x v="1"/>
    <n v="211.68964888865801"/>
    <x v="0"/>
  </r>
  <r>
    <s v="Finland"/>
    <x v="3"/>
    <x v="0"/>
    <x v="1"/>
    <x v="1"/>
    <n v="12.0337517688797"/>
    <x v="0"/>
  </r>
  <r>
    <s v="Finland"/>
    <x v="5"/>
    <x v="0"/>
    <x v="1"/>
    <x v="1"/>
    <n v="4.2729589540761896"/>
    <x v="0"/>
  </r>
  <r>
    <s v="Latvia"/>
    <x v="2"/>
    <x v="0"/>
    <x v="1"/>
    <x v="1"/>
    <n v="6.1792279724823"/>
    <x v="0"/>
  </r>
  <r>
    <s v="Latvia"/>
    <x v="3"/>
    <x v="0"/>
    <x v="1"/>
    <x v="1"/>
    <n v="1.05562143475772"/>
    <x v="0"/>
  </r>
  <r>
    <s v="Lithuania"/>
    <x v="2"/>
    <x v="0"/>
    <x v="1"/>
    <x v="1"/>
    <n v="278.93207132683"/>
    <x v="0"/>
  </r>
  <r>
    <s v="Lithuania"/>
    <x v="3"/>
    <x v="0"/>
    <x v="1"/>
    <x v="1"/>
    <n v="9.4482136287843996"/>
    <x v="0"/>
  </r>
  <r>
    <s v="Estonia"/>
    <x v="8"/>
    <x v="1"/>
    <x v="1"/>
    <x v="1"/>
    <n v="11.188995241562001"/>
    <x v="0"/>
  </r>
  <r>
    <s v="Estonia"/>
    <x v="9"/>
    <x v="1"/>
    <x v="1"/>
    <x v="1"/>
    <n v="10.293875622237"/>
    <x v="0"/>
  </r>
  <r>
    <s v="Estonia"/>
    <x v="2"/>
    <x v="1"/>
    <x v="1"/>
    <x v="1"/>
    <n v="1.4624962672052"/>
    <x v="0"/>
  </r>
  <r>
    <s v="Estonia"/>
    <x v="3"/>
    <x v="1"/>
    <x v="1"/>
    <x v="1"/>
    <n v="0.59930951161535795"/>
    <x v="0"/>
  </r>
  <r>
    <s v="Estonia"/>
    <x v="6"/>
    <x v="1"/>
    <x v="1"/>
    <x v="1"/>
    <n v="1387.86118850855"/>
    <x v="0"/>
  </r>
  <r>
    <s v="Estonia"/>
    <x v="10"/>
    <x v="1"/>
    <x v="1"/>
    <x v="1"/>
    <n v="1.1755191964345899"/>
    <x v="0"/>
  </r>
  <r>
    <s v="Finland"/>
    <x v="8"/>
    <x v="1"/>
    <x v="1"/>
    <x v="1"/>
    <n v="48.4856460467687"/>
    <x v="0"/>
  </r>
  <r>
    <s v="Finland"/>
    <x v="9"/>
    <x v="1"/>
    <x v="1"/>
    <x v="1"/>
    <n v="54.546351802614801"/>
    <x v="0"/>
  </r>
  <r>
    <s v="Finland"/>
    <x v="2"/>
    <x v="1"/>
    <x v="1"/>
    <x v="1"/>
    <n v="138.411388746028"/>
    <x v="0"/>
  </r>
  <r>
    <s v="Finland"/>
    <x v="3"/>
    <x v="1"/>
    <x v="1"/>
    <x v="1"/>
    <n v="8.4899120918324709"/>
    <x v="0"/>
  </r>
  <r>
    <s v="Finland"/>
    <x v="10"/>
    <x v="1"/>
    <x v="1"/>
    <x v="1"/>
    <n v="20.347423590839"/>
    <x v="0"/>
  </r>
  <r>
    <s v="Latvia"/>
    <x v="9"/>
    <x v="1"/>
    <x v="1"/>
    <x v="1"/>
    <n v="175.44485910625801"/>
    <x v="0"/>
  </r>
  <r>
    <s v="Latvia"/>
    <x v="2"/>
    <x v="1"/>
    <x v="1"/>
    <x v="1"/>
    <n v="5.3510924204387704"/>
    <x v="0"/>
  </r>
  <r>
    <s v="Latvia"/>
    <x v="3"/>
    <x v="1"/>
    <x v="1"/>
    <x v="1"/>
    <n v="0.98638480875834"/>
    <x v="0"/>
  </r>
  <r>
    <s v="Latvia"/>
    <x v="10"/>
    <x v="1"/>
    <x v="1"/>
    <x v="1"/>
    <n v="1.8580937021966699"/>
    <x v="0"/>
  </r>
  <r>
    <s v="Lithuania"/>
    <x v="8"/>
    <x v="1"/>
    <x v="1"/>
    <x v="1"/>
    <n v="55.9449762078101"/>
    <x v="0"/>
  </r>
  <r>
    <s v="Lithuania"/>
    <x v="9"/>
    <x v="1"/>
    <x v="1"/>
    <x v="1"/>
    <n v="27.972488103905"/>
    <x v="0"/>
  </r>
  <r>
    <s v="Lithuania"/>
    <x v="2"/>
    <x v="1"/>
    <x v="1"/>
    <x v="1"/>
    <n v="241.549801907485"/>
    <x v="0"/>
  </r>
  <r>
    <s v="Lithuania"/>
    <x v="3"/>
    <x v="1"/>
    <x v="1"/>
    <x v="1"/>
    <n v="8.8285194734373604"/>
    <x v="0"/>
  </r>
  <r>
    <s v="Lithuania"/>
    <x v="10"/>
    <x v="1"/>
    <x v="1"/>
    <x v="1"/>
    <n v="10.7637426420842"/>
    <x v="0"/>
  </r>
  <r>
    <s v="Estonia"/>
    <x v="8"/>
    <x v="2"/>
    <x v="1"/>
    <x v="1"/>
    <n v="5.3280929721723904"/>
    <x v="0"/>
  </r>
  <r>
    <s v="Estonia"/>
    <x v="9"/>
    <x v="2"/>
    <x v="1"/>
    <x v="1"/>
    <n v="4.9018455343985998"/>
    <x v="0"/>
  </r>
  <r>
    <s v="Estonia"/>
    <x v="2"/>
    <x v="2"/>
    <x v="1"/>
    <x v="1"/>
    <n v="1.25388647433108"/>
    <x v="0"/>
  </r>
  <r>
    <s v="Estonia"/>
    <x v="3"/>
    <x v="2"/>
    <x v="1"/>
    <x v="1"/>
    <n v="0.55979459876159898"/>
    <x v="0"/>
  </r>
  <r>
    <s v="Estonia"/>
    <x v="10"/>
    <x v="2"/>
    <x v="1"/>
    <x v="1"/>
    <n v="0.55977104592123295"/>
    <x v="0"/>
  </r>
  <r>
    <s v="Finland"/>
    <x v="8"/>
    <x v="2"/>
    <x v="1"/>
    <x v="1"/>
    <n v="23.0884028794137"/>
    <x v="0"/>
  </r>
  <r>
    <s v="Finland"/>
    <x v="9"/>
    <x v="2"/>
    <x v="1"/>
    <x v="1"/>
    <n v="25.974453239340399"/>
    <x v="0"/>
  </r>
  <r>
    <s v="Finland"/>
    <x v="2"/>
    <x v="2"/>
    <x v="1"/>
    <x v="1"/>
    <n v="119.297951299866"/>
    <x v="0"/>
  </r>
  <r>
    <s v="Finland"/>
    <x v="3"/>
    <x v="2"/>
    <x v="1"/>
    <x v="1"/>
    <n v="7.1099281483643004"/>
    <x v="0"/>
  </r>
  <r>
    <s v="Finland"/>
    <x v="10"/>
    <x v="2"/>
    <x v="1"/>
    <x v="1"/>
    <n v="9.6892493289709503"/>
    <x v="0"/>
  </r>
  <r>
    <s v="Latvia"/>
    <x v="9"/>
    <x v="2"/>
    <x v="1"/>
    <x v="1"/>
    <n v="63.428576082390798"/>
    <x v="0"/>
  </r>
  <r>
    <s v="Latvia"/>
    <x v="2"/>
    <x v="2"/>
    <x v="1"/>
    <x v="1"/>
    <n v="5.7808511690589599"/>
    <x v="0"/>
  </r>
  <r>
    <s v="Latvia"/>
    <x v="10"/>
    <x v="2"/>
    <x v="1"/>
    <x v="1"/>
    <n v="0.67175657558944601"/>
    <x v="0"/>
  </r>
  <r>
    <s v="Lithuania"/>
    <x v="8"/>
    <x v="2"/>
    <x v="1"/>
    <x v="1"/>
    <n v="26.640464860861901"/>
    <x v="0"/>
  </r>
  <r>
    <s v="Lithuania"/>
    <x v="9"/>
    <x v="2"/>
    <x v="1"/>
    <x v="1"/>
    <n v="13.320232430431"/>
    <x v="0"/>
  </r>
  <r>
    <s v="Lithuania"/>
    <x v="2"/>
    <x v="2"/>
    <x v="1"/>
    <x v="1"/>
    <n v="207.09524959536299"/>
    <x v="0"/>
  </r>
  <r>
    <s v="Lithuania"/>
    <x v="3"/>
    <x v="2"/>
    <x v="1"/>
    <x v="1"/>
    <n v="8.2464192883756393"/>
    <x v="0"/>
  </r>
  <r>
    <s v="Lithuania"/>
    <x v="10"/>
    <x v="2"/>
    <x v="1"/>
    <x v="1"/>
    <n v="5.1255917343258197"/>
    <x v="0"/>
  </r>
  <r>
    <s v="Estonia"/>
    <x v="8"/>
    <x v="3"/>
    <x v="1"/>
    <x v="1"/>
    <n v="5.0743742592118002"/>
    <x v="0"/>
  </r>
  <r>
    <s v="Estonia"/>
    <x v="9"/>
    <x v="3"/>
    <x v="1"/>
    <x v="1"/>
    <n v="4.66842431847485"/>
    <x v="0"/>
  </r>
  <r>
    <s v="Estonia"/>
    <x v="2"/>
    <x v="3"/>
    <x v="1"/>
    <x v="1"/>
    <n v="1.75643500309245"/>
    <x v="0"/>
  </r>
  <r>
    <s v="Estonia"/>
    <x v="10"/>
    <x v="3"/>
    <x v="1"/>
    <x v="1"/>
    <n v="0.53311528182974299"/>
    <x v="0"/>
  </r>
  <r>
    <s v="Finland"/>
    <x v="8"/>
    <x v="3"/>
    <x v="1"/>
    <x v="1"/>
    <n v="21.988955123251099"/>
    <x v="0"/>
  </r>
  <r>
    <s v="Finland"/>
    <x v="9"/>
    <x v="3"/>
    <x v="1"/>
    <x v="1"/>
    <n v="24.737574513657499"/>
    <x v="0"/>
  </r>
  <r>
    <s v="Finland"/>
    <x v="2"/>
    <x v="3"/>
    <x v="1"/>
    <x v="1"/>
    <n v="105.645968272801"/>
    <x v="0"/>
  </r>
  <r>
    <s v="Finland"/>
    <x v="10"/>
    <x v="3"/>
    <x v="1"/>
    <x v="1"/>
    <n v="9.2278565037818705"/>
    <x v="0"/>
  </r>
  <r>
    <s v="Latvia"/>
    <x v="9"/>
    <x v="3"/>
    <x v="1"/>
    <x v="1"/>
    <n v="47.6357264780913"/>
    <x v="0"/>
  </r>
  <r>
    <s v="Latvia"/>
    <x v="2"/>
    <x v="3"/>
    <x v="1"/>
    <x v="1"/>
    <n v="4.8953948744508704"/>
    <x v="0"/>
  </r>
  <r>
    <s v="Latvia"/>
    <x v="10"/>
    <x v="3"/>
    <x v="1"/>
    <x v="1"/>
    <n v="0.50449835817017397"/>
    <x v="0"/>
  </r>
  <r>
    <s v="Lithuania"/>
    <x v="8"/>
    <x v="3"/>
    <x v="1"/>
    <x v="1"/>
    <n v="25.371871296058998"/>
    <x v="0"/>
  </r>
  <r>
    <s v="Lithuania"/>
    <x v="9"/>
    <x v="3"/>
    <x v="1"/>
    <x v="1"/>
    <n v="12.685935648029499"/>
    <x v="0"/>
  </r>
  <r>
    <s v="Lithuania"/>
    <x v="2"/>
    <x v="3"/>
    <x v="1"/>
    <x v="1"/>
    <n v="185.09509499714699"/>
    <x v="0"/>
  </r>
  <r>
    <s v="Lithuania"/>
    <x v="10"/>
    <x v="3"/>
    <x v="1"/>
    <x v="1"/>
    <n v="4.8815159374531696"/>
    <x v="0"/>
  </r>
  <r>
    <s v="Estonia"/>
    <x v="8"/>
    <x v="4"/>
    <x v="1"/>
    <x v="1"/>
    <n v="4.8327373897255201"/>
    <x v="0"/>
  </r>
  <r>
    <s v="Estonia"/>
    <x v="9"/>
    <x v="4"/>
    <x v="1"/>
    <x v="1"/>
    <n v="4.4461183985474797"/>
    <x v="0"/>
  </r>
  <r>
    <s v="Estonia"/>
    <x v="2"/>
    <x v="4"/>
    <x v="1"/>
    <x v="1"/>
    <n v="1.4642926943455701"/>
    <x v="0"/>
  </r>
  <r>
    <s v="Estonia"/>
    <x v="10"/>
    <x v="4"/>
    <x v="1"/>
    <x v="1"/>
    <n v="0.50772883983785999"/>
    <x v="0"/>
  </r>
  <r>
    <s v="Finland"/>
    <x v="8"/>
    <x v="4"/>
    <x v="1"/>
    <x v="1"/>
    <n v="20.941862022143901"/>
    <x v="0"/>
  </r>
  <r>
    <s v="Finland"/>
    <x v="9"/>
    <x v="4"/>
    <x v="1"/>
    <x v="1"/>
    <n v="23.559594774911901"/>
    <x v="0"/>
  </r>
  <r>
    <s v="Finland"/>
    <x v="2"/>
    <x v="4"/>
    <x v="1"/>
    <x v="1"/>
    <n v="88.074206706516904"/>
    <x v="0"/>
  </r>
  <r>
    <s v="Finland"/>
    <x v="10"/>
    <x v="4"/>
    <x v="1"/>
    <x v="1"/>
    <n v="8.7884347655065191"/>
    <x v="0"/>
  </r>
  <r>
    <s v="Latvia"/>
    <x v="9"/>
    <x v="4"/>
    <x v="1"/>
    <x v="1"/>
    <n v="33.203128817779699"/>
    <x v="0"/>
  </r>
  <r>
    <s v="Latvia"/>
    <x v="2"/>
    <x v="4"/>
    <x v="1"/>
    <x v="1"/>
    <n v="4.0811592447055398"/>
    <x v="0"/>
  </r>
  <r>
    <s v="Latvia"/>
    <x v="10"/>
    <x v="4"/>
    <x v="1"/>
    <x v="1"/>
    <n v="0.35164623724982602"/>
    <x v="0"/>
  </r>
  <r>
    <s v="Lithuania"/>
    <x v="8"/>
    <x v="4"/>
    <x v="1"/>
    <x v="1"/>
    <n v="24.1636869486276"/>
    <x v="0"/>
  </r>
  <r>
    <s v="Lithuania"/>
    <x v="9"/>
    <x v="4"/>
    <x v="1"/>
    <x v="1"/>
    <n v="12.0818434743138"/>
    <x v="0"/>
  </r>
  <r>
    <s v="Lithuania"/>
    <x v="2"/>
    <x v="4"/>
    <x v="1"/>
    <x v="1"/>
    <n v="154.308810110439"/>
    <x v="0"/>
  </r>
  <r>
    <s v="Lithuania"/>
    <x v="10"/>
    <x v="4"/>
    <x v="1"/>
    <x v="1"/>
    <n v="4.6490627975744303"/>
    <x v="0"/>
  </r>
  <r>
    <s v="Estonia"/>
    <x v="8"/>
    <x v="5"/>
    <x v="1"/>
    <x v="1"/>
    <n v="4.6026070378338302"/>
    <x v="0"/>
  </r>
  <r>
    <s v="Estonia"/>
    <x v="9"/>
    <x v="5"/>
    <x v="1"/>
    <x v="1"/>
    <n v="4.2343984748071204"/>
    <x v="0"/>
  </r>
  <r>
    <s v="Estonia"/>
    <x v="2"/>
    <x v="5"/>
    <x v="1"/>
    <x v="1"/>
    <n v="1.1959906168101999"/>
    <x v="0"/>
  </r>
  <r>
    <s v="Estonia"/>
    <x v="10"/>
    <x v="5"/>
    <x v="1"/>
    <x v="1"/>
    <n v="0.48355127603604903"/>
    <x v="0"/>
  </r>
  <r>
    <s v="Finland"/>
    <x v="8"/>
    <x v="5"/>
    <x v="1"/>
    <x v="1"/>
    <n v="19.944630497279899"/>
    <x v="0"/>
  </r>
  <r>
    <s v="Finland"/>
    <x v="9"/>
    <x v="5"/>
    <x v="1"/>
    <x v="1"/>
    <n v="22.437709309439899"/>
    <x v="0"/>
  </r>
  <r>
    <s v="Finland"/>
    <x v="2"/>
    <x v="5"/>
    <x v="1"/>
    <x v="1"/>
    <n v="74.781856315876396"/>
    <x v="0"/>
  </r>
  <r>
    <s v="Finland"/>
    <x v="10"/>
    <x v="5"/>
    <x v="1"/>
    <x v="1"/>
    <n v="8.3699378719109898"/>
    <x v="0"/>
  </r>
  <r>
    <s v="Latvia"/>
    <x v="9"/>
    <x v="5"/>
    <x v="1"/>
    <x v="1"/>
    <n v="20.037046747615399"/>
    <x v="0"/>
  </r>
  <r>
    <s v="Latvia"/>
    <x v="2"/>
    <x v="5"/>
    <x v="1"/>
    <x v="1"/>
    <n v="3.3333691967625998"/>
    <x v="0"/>
  </r>
  <r>
    <s v="Latvia"/>
    <x v="10"/>
    <x v="5"/>
    <x v="1"/>
    <x v="1"/>
    <n v="0.212207473972297"/>
    <x v="0"/>
  </r>
  <r>
    <s v="Lithuania"/>
    <x v="8"/>
    <x v="5"/>
    <x v="1"/>
    <x v="1"/>
    <n v="23.013035189169099"/>
    <x v="0"/>
  </r>
  <r>
    <s v="Lithuania"/>
    <x v="9"/>
    <x v="5"/>
    <x v="1"/>
    <x v="1"/>
    <n v="11.506517594584601"/>
    <x v="0"/>
  </r>
  <r>
    <s v="Lithuania"/>
    <x v="2"/>
    <x v="5"/>
    <x v="1"/>
    <x v="1"/>
    <n v="126.034835587098"/>
    <x v="0"/>
  </r>
  <r>
    <s v="Lithuania"/>
    <x v="10"/>
    <x v="5"/>
    <x v="1"/>
    <x v="1"/>
    <n v="4.4276788548328003"/>
    <x v="0"/>
  </r>
  <r>
    <s v="Estonia"/>
    <x v="8"/>
    <x v="6"/>
    <x v="1"/>
    <x v="1"/>
    <n v="4.3834352741274598"/>
    <x v="0"/>
  </r>
  <r>
    <s v="Estonia"/>
    <x v="9"/>
    <x v="6"/>
    <x v="1"/>
    <x v="1"/>
    <n v="4.0327604521972598"/>
    <x v="0"/>
  </r>
  <r>
    <s v="Estonia"/>
    <x v="2"/>
    <x v="6"/>
    <x v="1"/>
    <x v="1"/>
    <n v="0.94992072649057002"/>
    <x v="0"/>
  </r>
  <r>
    <s v="Estonia"/>
    <x v="10"/>
    <x v="6"/>
    <x v="1"/>
    <x v="1"/>
    <n v="0.46052502479623603"/>
    <x v="0"/>
  </r>
  <r>
    <s v="Finland"/>
    <x v="8"/>
    <x v="6"/>
    <x v="1"/>
    <x v="1"/>
    <n v="20.050666948438501"/>
    <x v="0"/>
  </r>
  <r>
    <s v="Finland"/>
    <x v="9"/>
    <x v="6"/>
    <x v="1"/>
    <x v="1"/>
    <n v="22.5570003169933"/>
    <x v="0"/>
  </r>
  <r>
    <s v="Finland"/>
    <x v="2"/>
    <x v="6"/>
    <x v="1"/>
    <x v="1"/>
    <n v="59.395813212440899"/>
    <x v="0"/>
  </r>
  <r>
    <s v="Finland"/>
    <x v="10"/>
    <x v="6"/>
    <x v="1"/>
    <x v="1"/>
    <n v="8.4144369920363999"/>
    <x v="0"/>
  </r>
  <r>
    <s v="Latvia"/>
    <x v="9"/>
    <x v="6"/>
    <x v="1"/>
    <x v="1"/>
    <n v="5.0658584776801003"/>
    <x v="0"/>
  </r>
  <r>
    <s v="Latvia"/>
    <x v="2"/>
    <x v="6"/>
    <x v="1"/>
    <x v="1"/>
    <n v="2.6475429192706699"/>
    <x v="0"/>
  </r>
  <r>
    <s v="Latvia"/>
    <x v="10"/>
    <x v="6"/>
    <x v="1"/>
    <x v="1"/>
    <n v="5.3651271297132201E-2"/>
    <x v="0"/>
  </r>
  <r>
    <s v="Lithuania"/>
    <x v="8"/>
    <x v="6"/>
    <x v="1"/>
    <x v="1"/>
    <n v="21.9171763706373"/>
    <x v="0"/>
  </r>
  <r>
    <s v="Lithuania"/>
    <x v="9"/>
    <x v="6"/>
    <x v="1"/>
    <x v="1"/>
    <n v="10.9585881853186"/>
    <x v="0"/>
  </r>
  <r>
    <s v="Lithuania"/>
    <x v="2"/>
    <x v="6"/>
    <x v="1"/>
    <x v="1"/>
    <n v="100.10371394328"/>
    <x v="0"/>
  </r>
  <r>
    <s v="Lithuania"/>
    <x v="10"/>
    <x v="6"/>
    <x v="1"/>
    <x v="1"/>
    <n v="4.2168370046026702"/>
    <x v="0"/>
  </r>
  <r>
    <s v="Estonia"/>
    <x v="8"/>
    <x v="7"/>
    <x v="1"/>
    <x v="1"/>
    <n v="4.1747002610737596"/>
    <x v="0"/>
  </r>
  <r>
    <s v="Estonia"/>
    <x v="9"/>
    <x v="7"/>
    <x v="1"/>
    <x v="1"/>
    <n v="3.8407242401878698"/>
    <x v="0"/>
  </r>
  <r>
    <s v="Estonia"/>
    <x v="2"/>
    <x v="7"/>
    <x v="1"/>
    <x v="1"/>
    <n v="0.72457406695690996"/>
    <x v="0"/>
  </r>
  <r>
    <s v="Estonia"/>
    <x v="10"/>
    <x v="7"/>
    <x v="1"/>
    <x v="1"/>
    <n v="0.43859526171070201"/>
    <x v="0"/>
  </r>
  <r>
    <s v="Finland"/>
    <x v="8"/>
    <x v="7"/>
    <x v="1"/>
    <x v="1"/>
    <n v="17.0848623117455"/>
    <x v="0"/>
  </r>
  <r>
    <s v="Finland"/>
    <x v="9"/>
    <x v="7"/>
    <x v="1"/>
    <x v="1"/>
    <n v="19.220470100713701"/>
    <x v="0"/>
  </r>
  <r>
    <s v="Finland"/>
    <x v="2"/>
    <x v="7"/>
    <x v="1"/>
    <x v="1"/>
    <n v="45.305534177097002"/>
    <x v="0"/>
  </r>
  <r>
    <s v="Finland"/>
    <x v="10"/>
    <x v="7"/>
    <x v="1"/>
    <x v="1"/>
    <n v="7.1698112491462904"/>
    <x v="0"/>
  </r>
  <r>
    <s v="Latvia"/>
    <x v="2"/>
    <x v="7"/>
    <x v="1"/>
    <x v="1"/>
    <n v="2.0194747698011999"/>
    <x v="0"/>
  </r>
  <r>
    <s v="Lithuania"/>
    <x v="8"/>
    <x v="7"/>
    <x v="1"/>
    <x v="1"/>
    <n v="20.873501305368801"/>
    <x v="0"/>
  </r>
  <r>
    <s v="Lithuania"/>
    <x v="9"/>
    <x v="7"/>
    <x v="1"/>
    <x v="1"/>
    <n v="10.436750652684401"/>
    <x v="0"/>
  </r>
  <r>
    <s v="Lithuania"/>
    <x v="2"/>
    <x v="7"/>
    <x v="1"/>
    <x v="1"/>
    <n v="76.356429654231405"/>
    <x v="0"/>
  </r>
  <r>
    <s v="Lithuania"/>
    <x v="10"/>
    <x v="7"/>
    <x v="1"/>
    <x v="1"/>
    <n v="4.0160352424787504"/>
    <x v="0"/>
  </r>
  <r>
    <s v="Estonia"/>
    <x v="8"/>
    <x v="8"/>
    <x v="1"/>
    <x v="1"/>
    <n v="4.0311259134707003"/>
    <x v="0"/>
  </r>
  <r>
    <s v="Estonia"/>
    <x v="9"/>
    <x v="8"/>
    <x v="1"/>
    <x v="1"/>
    <n v="3.7086358403930402"/>
    <x v="0"/>
  </r>
  <r>
    <s v="Estonia"/>
    <x v="11"/>
    <x v="8"/>
    <x v="1"/>
    <x v="1"/>
    <n v="15.2921603608312"/>
    <x v="0"/>
  </r>
  <r>
    <s v="Estonia"/>
    <x v="2"/>
    <x v="8"/>
    <x v="1"/>
    <x v="1"/>
    <n v="0.51853497879269395"/>
    <x v="0"/>
  </r>
  <r>
    <s v="Estonia"/>
    <x v="12"/>
    <x v="8"/>
    <x v="1"/>
    <x v="1"/>
    <n v="115.259919413868"/>
    <x v="0"/>
  </r>
  <r>
    <s v="Estonia"/>
    <x v="10"/>
    <x v="8"/>
    <x v="1"/>
    <x v="1"/>
    <n v="0.423511297683624"/>
    <x v="0"/>
  </r>
  <r>
    <s v="Finland"/>
    <x v="8"/>
    <x v="8"/>
    <x v="1"/>
    <x v="1"/>
    <n v="17.0963915453497"/>
    <x v="0"/>
  </r>
  <r>
    <s v="Finland"/>
    <x v="9"/>
    <x v="8"/>
    <x v="1"/>
    <x v="1"/>
    <n v="19.233440488518401"/>
    <x v="0"/>
  </r>
  <r>
    <s v="Finland"/>
    <x v="11"/>
    <x v="8"/>
    <x v="1"/>
    <x v="1"/>
    <n v="96.312016753000705"/>
    <x v="0"/>
  </r>
  <r>
    <s v="Finland"/>
    <x v="2"/>
    <x v="8"/>
    <x v="1"/>
    <x v="1"/>
    <n v="32.422502094751003"/>
    <x v="0"/>
  </r>
  <r>
    <s v="Finland"/>
    <x v="10"/>
    <x v="8"/>
    <x v="1"/>
    <x v="1"/>
    <n v="7.1746495924282403"/>
    <x v="0"/>
  </r>
  <r>
    <s v="Latvia"/>
    <x v="11"/>
    <x v="8"/>
    <x v="1"/>
    <x v="1"/>
    <n v="39.493361401714999"/>
    <x v="0"/>
  </r>
  <r>
    <s v="Latvia"/>
    <x v="2"/>
    <x v="8"/>
    <x v="1"/>
    <x v="1"/>
    <n v="1.4452191358837501"/>
    <x v="0"/>
  </r>
  <r>
    <s v="Latvia"/>
    <x v="12"/>
    <x v="8"/>
    <x v="1"/>
    <x v="1"/>
    <n v="117.21078425192199"/>
    <x v="0"/>
  </r>
  <r>
    <s v="Lithuania"/>
    <x v="8"/>
    <x v="8"/>
    <x v="1"/>
    <x v="1"/>
    <n v="20.696794416011301"/>
    <x v="0"/>
  </r>
  <r>
    <s v="Lithuania"/>
    <x v="9"/>
    <x v="8"/>
    <x v="1"/>
    <x v="1"/>
    <n v="10.348397208005601"/>
    <x v="0"/>
  </r>
  <r>
    <s v="Lithuania"/>
    <x v="11"/>
    <x v="8"/>
    <x v="1"/>
    <x v="1"/>
    <n v="70.600811676484597"/>
    <x v="0"/>
  </r>
  <r>
    <s v="Lithuania"/>
    <x v="2"/>
    <x v="8"/>
    <x v="1"/>
    <x v="1"/>
    <n v="54.643798939325201"/>
    <x v="0"/>
  </r>
  <r>
    <s v="Lithuania"/>
    <x v="12"/>
    <x v="8"/>
    <x v="1"/>
    <x v="1"/>
    <n v="238.88373490112201"/>
    <x v="0"/>
  </r>
  <r>
    <s v="Lithuania"/>
    <x v="10"/>
    <x v="8"/>
    <x v="1"/>
    <x v="1"/>
    <n v="3.9820370605318001"/>
    <x v="0"/>
  </r>
  <r>
    <s v="Estonia"/>
    <x v="8"/>
    <x v="9"/>
    <x v="1"/>
    <x v="1"/>
    <n v="5.82186090830014"/>
    <x v="1"/>
  </r>
  <r>
    <s v="Estonia"/>
    <x v="9"/>
    <x v="9"/>
    <x v="1"/>
    <x v="1"/>
    <n v="5.3561120356361203"/>
    <x v="1"/>
  </r>
  <r>
    <s v="Estonia"/>
    <x v="2"/>
    <x v="9"/>
    <x v="1"/>
    <x v="1"/>
    <n v="0.90862791090790396"/>
    <x v="1"/>
  </r>
  <r>
    <s v="Estonia"/>
    <x v="10"/>
    <x v="9"/>
    <x v="1"/>
    <x v="1"/>
    <n v="0.61164645340608204"/>
    <x v="1"/>
  </r>
  <r>
    <s v="Finland"/>
    <x v="8"/>
    <x v="9"/>
    <x v="1"/>
    <x v="1"/>
    <n v="12.0545027933084"/>
    <x v="1"/>
  </r>
  <r>
    <s v="Finland"/>
    <x v="9"/>
    <x v="9"/>
    <x v="1"/>
    <x v="1"/>
    <n v="13.561315642472"/>
    <x v="1"/>
  </r>
  <r>
    <s v="Finland"/>
    <x v="2"/>
    <x v="9"/>
    <x v="1"/>
    <x v="1"/>
    <n v="31.615528219562101"/>
    <x v="1"/>
  </r>
  <r>
    <s v="Finland"/>
    <x v="10"/>
    <x v="9"/>
    <x v="1"/>
    <x v="1"/>
    <n v="5.0587770713791302"/>
    <x v="1"/>
  </r>
  <r>
    <s v="Latvia"/>
    <x v="2"/>
    <x v="9"/>
    <x v="1"/>
    <x v="1"/>
    <n v="1.3620858463441601"/>
    <x v="1"/>
  </r>
  <r>
    <s v="Latvia"/>
    <x v="12"/>
    <x v="9"/>
    <x v="1"/>
    <x v="1"/>
    <n v="38.685080236790299"/>
    <x v="1"/>
  </r>
  <r>
    <s v="Lithuania"/>
    <x v="8"/>
    <x v="9"/>
    <x v="1"/>
    <x v="1"/>
    <n v="25.4049210862851"/>
    <x v="1"/>
  </r>
  <r>
    <s v="Lithuania"/>
    <x v="9"/>
    <x v="9"/>
    <x v="1"/>
    <x v="1"/>
    <n v="12.7024605431425"/>
    <x v="1"/>
  </r>
  <r>
    <s v="Lithuania"/>
    <x v="2"/>
    <x v="9"/>
    <x v="1"/>
    <x v="1"/>
    <n v="51.357015480402303"/>
    <x v="1"/>
  </r>
  <r>
    <s v="Lithuania"/>
    <x v="10"/>
    <x v="9"/>
    <x v="1"/>
    <x v="1"/>
    <n v="4.8878746752788098"/>
    <x v="1"/>
  </r>
  <r>
    <s v="Estonia"/>
    <x v="8"/>
    <x v="10"/>
    <x v="1"/>
    <x v="1"/>
    <n v="5.1840031316648396"/>
    <x v="1"/>
  </r>
  <r>
    <s v="Estonia"/>
    <x v="9"/>
    <x v="10"/>
    <x v="1"/>
    <x v="1"/>
    <n v="4.7692828811316801"/>
    <x v="1"/>
  </r>
  <r>
    <s v="Estonia"/>
    <x v="2"/>
    <x v="10"/>
    <x v="1"/>
    <x v="1"/>
    <n v="0.85541324945900099"/>
    <x v="1"/>
  </r>
  <r>
    <s v="Estonia"/>
    <x v="10"/>
    <x v="10"/>
    <x v="1"/>
    <x v="1"/>
    <n v="0.54463292405497099"/>
    <x v="1"/>
  </r>
  <r>
    <s v="Finland"/>
    <x v="8"/>
    <x v="10"/>
    <x v="1"/>
    <x v="1"/>
    <n v="10.7180736898472"/>
    <x v="1"/>
  </r>
  <r>
    <s v="Finland"/>
    <x v="9"/>
    <x v="10"/>
    <x v="1"/>
    <x v="1"/>
    <n v="12.0578329010781"/>
    <x v="1"/>
  </r>
  <r>
    <s v="Finland"/>
    <x v="2"/>
    <x v="10"/>
    <x v="1"/>
    <x v="1"/>
    <n v="29.763934612833499"/>
    <x v="1"/>
  </r>
  <r>
    <s v="Finland"/>
    <x v="10"/>
    <x v="10"/>
    <x v="1"/>
    <x v="1"/>
    <n v="4.4979329600927098"/>
    <x v="1"/>
  </r>
  <r>
    <s v="Latvia"/>
    <x v="2"/>
    <x v="10"/>
    <x v="1"/>
    <x v="1"/>
    <n v="1.2823139878007399"/>
    <x v="1"/>
  </r>
  <r>
    <s v="Latvia"/>
    <x v="12"/>
    <x v="10"/>
    <x v="1"/>
    <x v="1"/>
    <n v="39.248365593924198"/>
    <x v="1"/>
  </r>
  <r>
    <s v="Lithuania"/>
    <x v="8"/>
    <x v="10"/>
    <x v="1"/>
    <x v="1"/>
    <n v="23.0989734572338"/>
    <x v="1"/>
  </r>
  <r>
    <s v="Lithuania"/>
    <x v="9"/>
    <x v="10"/>
    <x v="1"/>
    <x v="1"/>
    <n v="11.5494867286169"/>
    <x v="1"/>
  </r>
  <r>
    <s v="Lithuania"/>
    <x v="2"/>
    <x v="10"/>
    <x v="1"/>
    <x v="1"/>
    <n v="48.349242816798899"/>
    <x v="1"/>
  </r>
  <r>
    <s v="Lithuania"/>
    <x v="10"/>
    <x v="10"/>
    <x v="1"/>
    <x v="1"/>
    <n v="4.4442132688813203"/>
    <x v="1"/>
  </r>
  <r>
    <s v="Estonia"/>
    <x v="8"/>
    <x v="11"/>
    <x v="1"/>
    <x v="1"/>
    <n v="6.0678370166847797"/>
    <x v="1"/>
  </r>
  <r>
    <s v="Estonia"/>
    <x v="9"/>
    <x v="11"/>
    <x v="1"/>
    <x v="1"/>
    <n v="5.58241005534998"/>
    <x v="1"/>
  </r>
  <r>
    <s v="Estonia"/>
    <x v="2"/>
    <x v="11"/>
    <x v="1"/>
    <x v="1"/>
    <n v="0.80520627025487101"/>
    <x v="1"/>
  </r>
  <r>
    <s v="Estonia"/>
    <x v="10"/>
    <x v="11"/>
    <x v="1"/>
    <x v="1"/>
    <n v="0.63748877713827401"/>
    <x v="1"/>
  </r>
  <r>
    <s v="Finland"/>
    <x v="8"/>
    <x v="11"/>
    <x v="1"/>
    <x v="1"/>
    <n v="8.7448576478092104"/>
    <x v="1"/>
  </r>
  <r>
    <s v="Finland"/>
    <x v="9"/>
    <x v="11"/>
    <x v="1"/>
    <x v="1"/>
    <n v="9.8379648537853104"/>
    <x v="1"/>
  </r>
  <r>
    <s v="Finland"/>
    <x v="2"/>
    <x v="11"/>
    <x v="1"/>
    <x v="1"/>
    <n v="28.016992714184301"/>
    <x v="1"/>
  </r>
  <r>
    <s v="Finland"/>
    <x v="10"/>
    <x v="11"/>
    <x v="1"/>
    <x v="1"/>
    <n v="3.6698556647038401"/>
    <x v="1"/>
  </r>
  <r>
    <s v="Latvia"/>
    <x v="9"/>
    <x v="11"/>
    <x v="1"/>
    <x v="1"/>
    <n v="0.69404505324802102"/>
    <x v="1"/>
  </r>
  <r>
    <s v="Latvia"/>
    <x v="2"/>
    <x v="11"/>
    <x v="1"/>
    <x v="1"/>
    <n v="1.2070508190815401"/>
    <x v="1"/>
  </r>
  <r>
    <s v="Latvia"/>
    <x v="12"/>
    <x v="11"/>
    <x v="1"/>
    <x v="1"/>
    <n v="31.218693590020798"/>
    <x v="1"/>
  </r>
  <r>
    <s v="Latvia"/>
    <x v="10"/>
    <x v="11"/>
    <x v="1"/>
    <x v="1"/>
    <n v="7.3504618433982904E-3"/>
    <x v="1"/>
  </r>
  <r>
    <s v="Lithuania"/>
    <x v="8"/>
    <x v="11"/>
    <x v="1"/>
    <x v="1"/>
    <n v="20.481284422467098"/>
    <x v="1"/>
  </r>
  <r>
    <s v="Lithuania"/>
    <x v="9"/>
    <x v="11"/>
    <x v="1"/>
    <x v="1"/>
    <n v="10.240642211233601"/>
    <x v="1"/>
  </r>
  <r>
    <s v="Lithuania"/>
    <x v="2"/>
    <x v="11"/>
    <x v="1"/>
    <x v="1"/>
    <n v="45.511468875170699"/>
    <x v="1"/>
  </r>
  <r>
    <s v="Lithuania"/>
    <x v="10"/>
    <x v="11"/>
    <x v="1"/>
    <x v="1"/>
    <n v="3.9405732104322602"/>
    <x v="1"/>
  </r>
  <r>
    <s v="Estonia"/>
    <x v="8"/>
    <x v="12"/>
    <x v="1"/>
    <x v="1"/>
    <n v="7.8061615116512701"/>
    <x v="1"/>
  </r>
  <r>
    <s v="Estonia"/>
    <x v="9"/>
    <x v="12"/>
    <x v="1"/>
    <x v="1"/>
    <n v="7.18166859071916"/>
    <x v="1"/>
  </r>
  <r>
    <s v="Estonia"/>
    <x v="2"/>
    <x v="12"/>
    <x v="1"/>
    <x v="1"/>
    <n v="0.75784119553400098"/>
    <x v="1"/>
  </r>
  <r>
    <s v="Estonia"/>
    <x v="10"/>
    <x v="12"/>
    <x v="1"/>
    <x v="1"/>
    <n v="0.82011767002359703"/>
    <x v="1"/>
  </r>
  <r>
    <s v="Finland"/>
    <x v="8"/>
    <x v="12"/>
    <x v="1"/>
    <x v="1"/>
    <n v="7.03975089117995"/>
    <x v="1"/>
  </r>
  <r>
    <s v="Finland"/>
    <x v="9"/>
    <x v="12"/>
    <x v="1"/>
    <x v="1"/>
    <n v="7.9197197525774499"/>
    <x v="1"/>
  </r>
  <r>
    <s v="Finland"/>
    <x v="2"/>
    <x v="12"/>
    <x v="1"/>
    <x v="1"/>
    <n v="26.368934319232299"/>
    <x v="1"/>
  </r>
  <r>
    <s v="Finland"/>
    <x v="6"/>
    <x v="12"/>
    <x v="1"/>
    <x v="1"/>
    <n v="1785.7311027570299"/>
    <x v="1"/>
  </r>
  <r>
    <s v="Finland"/>
    <x v="10"/>
    <x v="12"/>
    <x v="1"/>
    <x v="1"/>
    <n v="2.9542927657116498"/>
    <x v="1"/>
  </r>
  <r>
    <s v="Latvia"/>
    <x v="2"/>
    <x v="12"/>
    <x v="1"/>
    <x v="1"/>
    <n v="1.1360478297237999"/>
    <x v="1"/>
  </r>
  <r>
    <s v="Latvia"/>
    <x v="12"/>
    <x v="12"/>
    <x v="1"/>
    <x v="1"/>
    <n v="21.344986374203799"/>
    <x v="1"/>
  </r>
  <r>
    <s v="Lithuania"/>
    <x v="8"/>
    <x v="12"/>
    <x v="1"/>
    <x v="1"/>
    <n v="18.060520480678001"/>
    <x v="1"/>
  </r>
  <r>
    <s v="Lithuania"/>
    <x v="9"/>
    <x v="12"/>
    <x v="1"/>
    <x v="1"/>
    <n v="9.0302602403389702"/>
    <x v="1"/>
  </r>
  <r>
    <s v="Lithuania"/>
    <x v="2"/>
    <x v="12"/>
    <x v="1"/>
    <x v="1"/>
    <n v="42.834323647219399"/>
    <x v="1"/>
  </r>
  <r>
    <s v="Lithuania"/>
    <x v="10"/>
    <x v="12"/>
    <x v="1"/>
    <x v="1"/>
    <n v="3.4748212907268901"/>
    <x v="1"/>
  </r>
  <r>
    <s v="Estonia"/>
    <x v="8"/>
    <x v="13"/>
    <x v="1"/>
    <x v="1"/>
    <n v="6.35029199622414"/>
    <x v="1"/>
  </r>
  <r>
    <s v="Estonia"/>
    <x v="9"/>
    <x v="13"/>
    <x v="1"/>
    <x v="1"/>
    <n v="5.8422686365262102"/>
    <x v="1"/>
  </r>
  <r>
    <s v="Estonia"/>
    <x v="2"/>
    <x v="13"/>
    <x v="1"/>
    <x v="1"/>
    <n v="0.71316121575194902"/>
    <x v="1"/>
  </r>
  <r>
    <s v="Estonia"/>
    <x v="10"/>
    <x v="13"/>
    <x v="1"/>
    <x v="1"/>
    <n v="0.66716358201653103"/>
    <x v="1"/>
  </r>
  <r>
    <s v="Finland"/>
    <x v="8"/>
    <x v="13"/>
    <x v="1"/>
    <x v="1"/>
    <n v="5.5670094752860102"/>
    <x v="1"/>
  </r>
  <r>
    <s v="Finland"/>
    <x v="9"/>
    <x v="13"/>
    <x v="1"/>
    <x v="1"/>
    <n v="6.2628856596967903"/>
    <x v="1"/>
  </r>
  <r>
    <s v="Finland"/>
    <x v="2"/>
    <x v="13"/>
    <x v="1"/>
    <x v="1"/>
    <n v="24.8143032709329"/>
    <x v="1"/>
  </r>
  <r>
    <s v="Finland"/>
    <x v="10"/>
    <x v="13"/>
    <x v="1"/>
    <x v="1"/>
    <n v="2.33624400546503"/>
    <x v="1"/>
  </r>
  <r>
    <s v="Latvia"/>
    <x v="2"/>
    <x v="13"/>
    <x v="1"/>
    <x v="1"/>
    <n v="1.06906995314144"/>
    <x v="1"/>
  </r>
  <r>
    <s v="Latvia"/>
    <x v="12"/>
    <x v="13"/>
    <x v="1"/>
    <x v="1"/>
    <n v="17.549346823735501"/>
    <x v="1"/>
  </r>
  <r>
    <s v="Lithuania"/>
    <x v="8"/>
    <x v="13"/>
    <x v="1"/>
    <x v="1"/>
    <n v="15.8238626639064"/>
    <x v="1"/>
  </r>
  <r>
    <s v="Lithuania"/>
    <x v="9"/>
    <x v="13"/>
    <x v="1"/>
    <x v="1"/>
    <n v="7.9119313319532099"/>
    <x v="1"/>
  </r>
  <r>
    <s v="Lithuania"/>
    <x v="2"/>
    <x v="13"/>
    <x v="1"/>
    <x v="1"/>
    <n v="40.308944021759899"/>
    <x v="1"/>
  </r>
  <r>
    <s v="Lithuania"/>
    <x v="10"/>
    <x v="13"/>
    <x v="1"/>
    <x v="1"/>
    <n v="3.0444911565481498"/>
    <x v="1"/>
  </r>
  <r>
    <s v="Estonia"/>
    <x v="8"/>
    <x v="14"/>
    <x v="1"/>
    <x v="1"/>
    <n v="3.2484681857300099"/>
    <x v="1"/>
  </r>
  <r>
    <s v="Estonia"/>
    <x v="9"/>
    <x v="14"/>
    <x v="1"/>
    <x v="1"/>
    <n v="2.98859073087162"/>
    <x v="1"/>
  </r>
  <r>
    <s v="Estonia"/>
    <x v="2"/>
    <x v="14"/>
    <x v="1"/>
    <x v="1"/>
    <n v="0.67101801137877104"/>
    <x v="1"/>
  </r>
  <r>
    <s v="Estonia"/>
    <x v="10"/>
    <x v="14"/>
    <x v="1"/>
    <x v="1"/>
    <n v="0.34128504203381799"/>
    <x v="1"/>
  </r>
  <r>
    <s v="Finland"/>
    <x v="8"/>
    <x v="14"/>
    <x v="1"/>
    <x v="1"/>
    <n v="4.2959479779088197"/>
    <x v="1"/>
  </r>
  <r>
    <s v="Finland"/>
    <x v="9"/>
    <x v="14"/>
    <x v="1"/>
    <x v="1"/>
    <n v="4.8329414751473596"/>
    <x v="1"/>
  </r>
  <r>
    <s v="Finland"/>
    <x v="2"/>
    <x v="14"/>
    <x v="1"/>
    <x v="1"/>
    <n v="23.347938820613901"/>
    <x v="1"/>
  </r>
  <r>
    <s v="Finland"/>
    <x v="10"/>
    <x v="14"/>
    <x v="1"/>
    <x v="1"/>
    <n v="1.80283197931199"/>
    <x v="1"/>
  </r>
  <r>
    <s v="Latvia"/>
    <x v="9"/>
    <x v="14"/>
    <x v="1"/>
    <x v="1"/>
    <n v="2.75627673588611"/>
    <x v="1"/>
  </r>
  <r>
    <s v="Latvia"/>
    <x v="2"/>
    <x v="14"/>
    <x v="1"/>
    <x v="1"/>
    <n v="1.00589484977165"/>
    <x v="1"/>
  </r>
  <r>
    <s v="Latvia"/>
    <x v="12"/>
    <x v="14"/>
    <x v="1"/>
    <x v="1"/>
    <n v="17.543277549283701"/>
    <x v="1"/>
  </r>
  <r>
    <s v="Latvia"/>
    <x v="10"/>
    <x v="14"/>
    <x v="1"/>
    <x v="1"/>
    <n v="2.91910545031096E-2"/>
    <x v="1"/>
  </r>
  <r>
    <s v="Lithuania"/>
    <x v="8"/>
    <x v="14"/>
    <x v="1"/>
    <x v="1"/>
    <n v="13.759266316122501"/>
    <x v="1"/>
  </r>
  <r>
    <s v="Lithuania"/>
    <x v="9"/>
    <x v="14"/>
    <x v="1"/>
    <x v="1"/>
    <n v="6.8796331580612504"/>
    <x v="1"/>
  </r>
  <r>
    <s v="Lithuania"/>
    <x v="2"/>
    <x v="14"/>
    <x v="1"/>
    <x v="1"/>
    <n v="37.926946755987402"/>
    <x v="1"/>
  </r>
  <r>
    <s v="Lithuania"/>
    <x v="10"/>
    <x v="14"/>
    <x v="1"/>
    <x v="1"/>
    <n v="2.64726543131437"/>
    <x v="1"/>
  </r>
  <r>
    <s v="Estonia"/>
    <x v="8"/>
    <x v="15"/>
    <x v="1"/>
    <x v="1"/>
    <n v="0.62623608017661603"/>
    <x v="1"/>
  </r>
  <r>
    <s v="Estonia"/>
    <x v="9"/>
    <x v="15"/>
    <x v="1"/>
    <x v="1"/>
    <n v="0.57613719376248296"/>
    <x v="1"/>
  </r>
  <r>
    <s v="Estonia"/>
    <x v="2"/>
    <x v="15"/>
    <x v="1"/>
    <x v="1"/>
    <n v="0.63127129990337205"/>
    <x v="1"/>
  </r>
  <r>
    <s v="Estonia"/>
    <x v="10"/>
    <x v="15"/>
    <x v="1"/>
    <x v="1"/>
    <n v="6.5792550435011699E-2"/>
    <x v="1"/>
  </r>
  <r>
    <s v="Finland"/>
    <x v="8"/>
    <x v="15"/>
    <x v="1"/>
    <x v="1"/>
    <n v="3.2001579341518802"/>
    <x v="1"/>
  </r>
  <r>
    <s v="Finland"/>
    <x v="9"/>
    <x v="15"/>
    <x v="1"/>
    <x v="1"/>
    <n v="3.6001776759209099"/>
    <x v="1"/>
  </r>
  <r>
    <s v="Finland"/>
    <x v="2"/>
    <x v="15"/>
    <x v="1"/>
    <x v="1"/>
    <n v="21.964959866082602"/>
    <x v="1"/>
  </r>
  <r>
    <s v="Finland"/>
    <x v="10"/>
    <x v="15"/>
    <x v="1"/>
    <x v="1"/>
    <n v="1.34297414498648"/>
    <x v="1"/>
  </r>
  <r>
    <s v="Latvia"/>
    <x v="9"/>
    <x v="15"/>
    <x v="1"/>
    <x v="1"/>
    <n v="4.3339491767648797"/>
    <x v="1"/>
  </r>
  <r>
    <s v="Latvia"/>
    <x v="2"/>
    <x v="15"/>
    <x v="1"/>
    <x v="1"/>
    <n v="0.94631222800816295"/>
    <x v="1"/>
  </r>
  <r>
    <s v="Latvia"/>
    <x v="12"/>
    <x v="15"/>
    <x v="1"/>
    <x v="1"/>
    <n v="17.214095873391699"/>
    <x v="1"/>
  </r>
  <r>
    <s v="Latvia"/>
    <x v="10"/>
    <x v="15"/>
    <x v="1"/>
    <x v="1"/>
    <n v="4.5899798443852197E-2"/>
    <x v="1"/>
  </r>
  <r>
    <s v="Lithuania"/>
    <x v="8"/>
    <x v="15"/>
    <x v="1"/>
    <x v="1"/>
    <n v="11.8554164171892"/>
    <x v="1"/>
  </r>
  <r>
    <s v="Lithuania"/>
    <x v="9"/>
    <x v="15"/>
    <x v="1"/>
    <x v="1"/>
    <n v="5.92770820859461"/>
    <x v="1"/>
  </r>
  <r>
    <s v="Lithuania"/>
    <x v="2"/>
    <x v="15"/>
    <x v="1"/>
    <x v="1"/>
    <n v="35.680402871487203"/>
    <x v="1"/>
  </r>
  <r>
    <s v="Lithuania"/>
    <x v="10"/>
    <x v="15"/>
    <x v="1"/>
    <x v="1"/>
    <n v="2.2809671194667498"/>
    <x v="1"/>
  </r>
  <r>
    <s v="Estonia"/>
    <x v="2"/>
    <x v="16"/>
    <x v="1"/>
    <x v="1"/>
    <n v="0.59378840672862898"/>
    <x v="1"/>
  </r>
  <r>
    <s v="Finland"/>
    <x v="8"/>
    <x v="16"/>
    <x v="1"/>
    <x v="1"/>
    <n v="2.25685896781689"/>
    <x v="1"/>
  </r>
  <r>
    <s v="Finland"/>
    <x v="9"/>
    <x v="16"/>
    <x v="1"/>
    <x v="1"/>
    <n v="2.5389663387939998"/>
    <x v="1"/>
  </r>
  <r>
    <s v="Finland"/>
    <x v="2"/>
    <x v="16"/>
    <x v="1"/>
    <x v="1"/>
    <n v="20.660750021006798"/>
    <x v="1"/>
  </r>
  <r>
    <s v="Finland"/>
    <x v="10"/>
    <x v="16"/>
    <x v="1"/>
    <x v="1"/>
    <n v="0.94711051923808098"/>
    <x v="1"/>
  </r>
  <r>
    <s v="Latvia"/>
    <x v="9"/>
    <x v="16"/>
    <x v="1"/>
    <x v="1"/>
    <n v="2.43061546332406"/>
    <x v="1"/>
  </r>
  <r>
    <s v="Latvia"/>
    <x v="2"/>
    <x v="16"/>
    <x v="1"/>
    <x v="1"/>
    <n v="0.89012320094830299"/>
    <x v="1"/>
  </r>
  <r>
    <s v="Latvia"/>
    <x v="12"/>
    <x v="16"/>
    <x v="1"/>
    <x v="1"/>
    <n v="13.3925342935072"/>
    <x v="1"/>
  </r>
  <r>
    <s v="Latvia"/>
    <x v="10"/>
    <x v="16"/>
    <x v="1"/>
    <x v="1"/>
    <n v="2.57420554120029E-2"/>
    <x v="1"/>
  </r>
  <r>
    <s v="Lithuania"/>
    <x v="8"/>
    <x v="16"/>
    <x v="1"/>
    <x v="1"/>
    <n v="10.1016854058728"/>
    <x v="1"/>
  </r>
  <r>
    <s v="Lithuania"/>
    <x v="9"/>
    <x v="16"/>
    <x v="1"/>
    <x v="1"/>
    <n v="5.0508427029363796"/>
    <x v="1"/>
  </r>
  <r>
    <s v="Lithuania"/>
    <x v="2"/>
    <x v="16"/>
    <x v="1"/>
    <x v="1"/>
    <n v="33.561813400574401"/>
    <x v="1"/>
  </r>
  <r>
    <s v="Lithuania"/>
    <x v="10"/>
    <x v="16"/>
    <x v="1"/>
    <x v="1"/>
    <n v="1.9435514916696499"/>
    <x v="1"/>
  </r>
  <r>
    <s v="Estonia"/>
    <x v="2"/>
    <x v="17"/>
    <x v="1"/>
    <x v="1"/>
    <n v="0.55844385870906799"/>
    <x v="1"/>
  </r>
  <r>
    <s v="Finland"/>
    <x v="8"/>
    <x v="17"/>
    <x v="1"/>
    <x v="1"/>
    <n v="1.4463579435766101"/>
    <x v="1"/>
  </r>
  <r>
    <s v="Finland"/>
    <x v="9"/>
    <x v="17"/>
    <x v="1"/>
    <x v="1"/>
    <n v="1.6271526865236901"/>
    <x v="1"/>
  </r>
  <r>
    <s v="Finland"/>
    <x v="2"/>
    <x v="17"/>
    <x v="1"/>
    <x v="1"/>
    <n v="19.430943472137201"/>
    <x v="1"/>
  </r>
  <r>
    <s v="Finland"/>
    <x v="10"/>
    <x v="17"/>
    <x v="1"/>
    <x v="1"/>
    <n v="0.60697670633368395"/>
    <x v="1"/>
  </r>
  <r>
    <s v="Latvia"/>
    <x v="9"/>
    <x v="17"/>
    <x v="1"/>
    <x v="1"/>
    <n v="2.1262609468247402"/>
    <x v="1"/>
  </r>
  <r>
    <s v="Latvia"/>
    <x v="2"/>
    <x v="17"/>
    <x v="1"/>
    <x v="1"/>
    <n v="0.83713967708232895"/>
    <x v="1"/>
  </r>
  <r>
    <s v="Latvia"/>
    <x v="12"/>
    <x v="17"/>
    <x v="1"/>
    <x v="1"/>
    <n v="11.555942447995699"/>
    <x v="1"/>
  </r>
  <r>
    <s v="Latvia"/>
    <x v="10"/>
    <x v="17"/>
    <x v="1"/>
    <x v="1"/>
    <n v="2.2518710976472501E-2"/>
    <x v="1"/>
  </r>
  <r>
    <s v="Lithuania"/>
    <x v="8"/>
    <x v="17"/>
    <x v="1"/>
    <x v="1"/>
    <n v="8.4880933652096004"/>
    <x v="1"/>
  </r>
  <r>
    <s v="Lithuania"/>
    <x v="9"/>
    <x v="17"/>
    <x v="1"/>
    <x v="1"/>
    <n v="4.2440466826048002"/>
    <x v="1"/>
  </r>
  <r>
    <s v="Lithuania"/>
    <x v="2"/>
    <x v="17"/>
    <x v="1"/>
    <x v="1"/>
    <n v="31.5640864124458"/>
    <x v="1"/>
  </r>
  <r>
    <s v="Lithuania"/>
    <x v="10"/>
    <x v="17"/>
    <x v="1"/>
    <x v="1"/>
    <n v="1.6330984245256699"/>
    <x v="1"/>
  </r>
  <r>
    <s v="Estonia"/>
    <x v="8"/>
    <x v="18"/>
    <x v="1"/>
    <x v="1"/>
    <n v="3.1930905748985001"/>
    <x v="1"/>
  </r>
  <r>
    <s v="Estonia"/>
    <x v="9"/>
    <x v="18"/>
    <x v="1"/>
    <x v="1"/>
    <n v="2.9376433289066401"/>
    <x v="1"/>
  </r>
  <r>
    <s v="Estonia"/>
    <x v="2"/>
    <x v="18"/>
    <x v="1"/>
    <x v="1"/>
    <n v="0.52511899914776505"/>
    <x v="1"/>
  </r>
  <r>
    <s v="Estonia"/>
    <x v="10"/>
    <x v="18"/>
    <x v="1"/>
    <x v="1"/>
    <n v="0.33546705362827001"/>
    <x v="1"/>
  </r>
  <r>
    <s v="Finland"/>
    <x v="8"/>
    <x v="18"/>
    <x v="1"/>
    <x v="1"/>
    <n v="4.2821080849315996"/>
    <x v="1"/>
  </r>
  <r>
    <s v="Finland"/>
    <x v="9"/>
    <x v="18"/>
    <x v="1"/>
    <x v="1"/>
    <n v="4.81737159554807"/>
    <x v="1"/>
  </r>
  <r>
    <s v="Finland"/>
    <x v="2"/>
    <x v="18"/>
    <x v="1"/>
    <x v="1"/>
    <n v="18.2714115832033"/>
    <x v="1"/>
  </r>
  <r>
    <s v="Finland"/>
    <x v="10"/>
    <x v="18"/>
    <x v="1"/>
    <x v="1"/>
    <n v="1.79702394770231"/>
    <x v="1"/>
  </r>
  <r>
    <s v="Latvia"/>
    <x v="2"/>
    <x v="18"/>
    <x v="1"/>
    <x v="1"/>
    <n v="0.78718378315156001"/>
    <x v="1"/>
  </r>
  <r>
    <s v="Latvia"/>
    <x v="12"/>
    <x v="18"/>
    <x v="1"/>
    <x v="1"/>
    <n v="3.8750664441239802"/>
    <x v="1"/>
  </r>
  <r>
    <s v="Lithuania"/>
    <x v="2"/>
    <x v="18"/>
    <x v="1"/>
    <x v="1"/>
    <n v="29.680515252209101"/>
    <x v="1"/>
  </r>
  <r>
    <s v="Estonia"/>
    <x v="8"/>
    <x v="19"/>
    <x v="1"/>
    <x v="1"/>
    <n v="3.3554353659590102"/>
    <x v="2"/>
  </r>
  <r>
    <s v="Estonia"/>
    <x v="9"/>
    <x v="19"/>
    <x v="1"/>
    <x v="1"/>
    <n v="3.0870005366822602"/>
    <x v="2"/>
  </r>
  <r>
    <s v="Estonia"/>
    <x v="2"/>
    <x v="19"/>
    <x v="1"/>
    <x v="1"/>
    <n v="0.56734731574077901"/>
    <x v="2"/>
  </r>
  <r>
    <s v="Estonia"/>
    <x v="10"/>
    <x v="19"/>
    <x v="1"/>
    <x v="1"/>
    <n v="0.35252304607555401"/>
    <x v="2"/>
  </r>
  <r>
    <s v="Finland"/>
    <x v="8"/>
    <x v="19"/>
    <x v="1"/>
    <x v="1"/>
    <n v="11.0361189703991"/>
    <x v="2"/>
  </r>
  <r>
    <s v="Finland"/>
    <x v="9"/>
    <x v="19"/>
    <x v="1"/>
    <x v="1"/>
    <n v="12.415633841699"/>
    <x v="2"/>
  </r>
  <r>
    <s v="Finland"/>
    <x v="10"/>
    <x v="19"/>
    <x v="1"/>
    <x v="1"/>
    <n v="4.6314034317084198"/>
    <x v="2"/>
  </r>
  <r>
    <s v="Latvia"/>
    <x v="9"/>
    <x v="19"/>
    <x v="1"/>
    <x v="1"/>
    <n v="2.6148066780647801"/>
    <x v="2"/>
  </r>
  <r>
    <s v="Latvia"/>
    <x v="2"/>
    <x v="19"/>
    <x v="1"/>
    <x v="1"/>
    <n v="0.73846431898964404"/>
    <x v="2"/>
  </r>
  <r>
    <s v="Latvia"/>
    <x v="10"/>
    <x v="19"/>
    <x v="1"/>
    <x v="1"/>
    <n v="2.7692779633009201E-2"/>
    <x v="2"/>
  </r>
  <r>
    <s v="Lithuania"/>
    <x v="8"/>
    <x v="19"/>
    <x v="1"/>
    <x v="1"/>
    <n v="10.447917310380999"/>
    <x v="2"/>
  </r>
  <r>
    <s v="Lithuania"/>
    <x v="9"/>
    <x v="19"/>
    <x v="1"/>
    <x v="1"/>
    <n v="5.2239586551905202"/>
    <x v="2"/>
  </r>
  <r>
    <s v="Lithuania"/>
    <x v="2"/>
    <x v="19"/>
    <x v="1"/>
    <x v="1"/>
    <n v="27.9669835933217"/>
    <x v="2"/>
  </r>
  <r>
    <s v="Lithuania"/>
    <x v="10"/>
    <x v="19"/>
    <x v="1"/>
    <x v="1"/>
    <n v="2.01016607205236"/>
    <x v="2"/>
  </r>
  <r>
    <s v="Estonia"/>
    <x v="8"/>
    <x v="20"/>
    <x v="1"/>
    <x v="1"/>
    <n v="2.6203376671551402"/>
    <x v="2"/>
  </r>
  <r>
    <s v="Estonia"/>
    <x v="9"/>
    <x v="20"/>
    <x v="1"/>
    <x v="1"/>
    <n v="2.4107106537827301"/>
    <x v="2"/>
  </r>
  <r>
    <s v="Estonia"/>
    <x v="2"/>
    <x v="20"/>
    <x v="1"/>
    <x v="1"/>
    <n v="0.53331349407915196"/>
    <x v="2"/>
  </r>
  <r>
    <s v="Estonia"/>
    <x v="10"/>
    <x v="20"/>
    <x v="1"/>
    <x v="1"/>
    <n v="0.275293461332413"/>
    <x v="2"/>
  </r>
  <r>
    <s v="Finland"/>
    <x v="8"/>
    <x v="20"/>
    <x v="1"/>
    <x v="1"/>
    <n v="10.304850296980501"/>
    <x v="2"/>
  </r>
  <r>
    <s v="Finland"/>
    <x v="9"/>
    <x v="20"/>
    <x v="1"/>
    <x v="1"/>
    <n v="11.592956584103"/>
    <x v="2"/>
  </r>
  <r>
    <s v="Finland"/>
    <x v="10"/>
    <x v="20"/>
    <x v="1"/>
    <x v="1"/>
    <n v="4.3245201648049001"/>
    <x v="2"/>
  </r>
  <r>
    <s v="Latvia"/>
    <x v="9"/>
    <x v="20"/>
    <x v="1"/>
    <x v="1"/>
    <n v="6.2079989313921997"/>
    <x v="2"/>
  </r>
  <r>
    <s v="Latvia"/>
    <x v="2"/>
    <x v="20"/>
    <x v="1"/>
    <x v="1"/>
    <n v="0.69416559360807795"/>
    <x v="2"/>
  </r>
  <r>
    <s v="Latvia"/>
    <x v="10"/>
    <x v="20"/>
    <x v="1"/>
    <x v="1"/>
    <n v="6.5747402211867104E-2"/>
    <x v="2"/>
  </r>
  <r>
    <s v="Lithuania"/>
    <x v="8"/>
    <x v="20"/>
    <x v="1"/>
    <x v="1"/>
    <n v="13.030223790237899"/>
    <x v="2"/>
  </r>
  <r>
    <s v="Lithuania"/>
    <x v="9"/>
    <x v="20"/>
    <x v="1"/>
    <x v="1"/>
    <n v="6.5151118951189302"/>
    <x v="2"/>
  </r>
  <r>
    <s v="Lithuania"/>
    <x v="2"/>
    <x v="20"/>
    <x v="1"/>
    <x v="1"/>
    <n v="26.289310489702501"/>
    <x v="2"/>
  </r>
  <r>
    <s v="Lithuania"/>
    <x v="10"/>
    <x v="20"/>
    <x v="1"/>
    <x v="1"/>
    <n v="2.50699857170203"/>
    <x v="2"/>
  </r>
  <r>
    <s v="Estonia"/>
    <x v="8"/>
    <x v="21"/>
    <x v="1"/>
    <x v="1"/>
    <n v="2.3182621358440998"/>
    <x v="2"/>
  </r>
  <r>
    <s v="Estonia"/>
    <x v="9"/>
    <x v="21"/>
    <x v="1"/>
    <x v="1"/>
    <n v="2.1328011649765801"/>
    <x v="2"/>
  </r>
  <r>
    <s v="Estonia"/>
    <x v="2"/>
    <x v="21"/>
    <x v="1"/>
    <x v="1"/>
    <n v="0.50123448691649197"/>
    <x v="2"/>
  </r>
  <r>
    <s v="Estonia"/>
    <x v="10"/>
    <x v="21"/>
    <x v="1"/>
    <x v="1"/>
    <n v="0.24355731539946199"/>
    <x v="2"/>
  </r>
  <r>
    <s v="Finland"/>
    <x v="8"/>
    <x v="21"/>
    <x v="1"/>
    <x v="1"/>
    <n v="9.61820104604082"/>
    <x v="2"/>
  </r>
  <r>
    <s v="Finland"/>
    <x v="9"/>
    <x v="21"/>
    <x v="1"/>
    <x v="1"/>
    <n v="10.820476176795999"/>
    <x v="2"/>
  </r>
  <r>
    <s v="Finland"/>
    <x v="10"/>
    <x v="21"/>
    <x v="1"/>
    <x v="1"/>
    <n v="4.0363618271038204"/>
    <x v="2"/>
  </r>
  <r>
    <s v="Latvia"/>
    <x v="9"/>
    <x v="21"/>
    <x v="1"/>
    <x v="1"/>
    <n v="5.5962098846774202"/>
    <x v="2"/>
  </r>
  <r>
    <s v="Latvia"/>
    <x v="2"/>
    <x v="21"/>
    <x v="1"/>
    <x v="1"/>
    <n v="0.65241127218803996"/>
    <x v="2"/>
  </r>
  <r>
    <s v="Latvia"/>
    <x v="10"/>
    <x v="21"/>
    <x v="1"/>
    <x v="1"/>
    <n v="5.9268093666923899E-2"/>
    <x v="2"/>
  </r>
  <r>
    <s v="Lithuania"/>
    <x v="8"/>
    <x v="21"/>
    <x v="1"/>
    <x v="1"/>
    <n v="11.4819937243824"/>
    <x v="2"/>
  </r>
  <r>
    <s v="Lithuania"/>
    <x v="9"/>
    <x v="21"/>
    <x v="1"/>
    <x v="1"/>
    <n v="5.74099686219121"/>
    <x v="2"/>
  </r>
  <r>
    <s v="Lithuania"/>
    <x v="2"/>
    <x v="21"/>
    <x v="1"/>
    <x v="1"/>
    <n v="24.7079985805474"/>
    <x v="2"/>
  </r>
  <r>
    <s v="Lithuania"/>
    <x v="10"/>
    <x v="21"/>
    <x v="1"/>
    <x v="1"/>
    <n v="2.2091210658165301"/>
    <x v="2"/>
  </r>
  <r>
    <s v="Estonia"/>
    <x v="8"/>
    <x v="22"/>
    <x v="1"/>
    <x v="1"/>
    <n v="2.042354490463"/>
    <x v="2"/>
  </r>
  <r>
    <s v="Estonia"/>
    <x v="9"/>
    <x v="22"/>
    <x v="1"/>
    <x v="1"/>
    <n v="1.87896613122596"/>
    <x v="2"/>
  </r>
  <r>
    <s v="Estonia"/>
    <x v="2"/>
    <x v="22"/>
    <x v="1"/>
    <x v="1"/>
    <n v="0.47100129564216903"/>
    <x v="2"/>
  </r>
  <r>
    <s v="Estonia"/>
    <x v="10"/>
    <x v="22"/>
    <x v="1"/>
    <x v="1"/>
    <n v="0.21457037541187499"/>
    <x v="2"/>
  </r>
  <r>
    <s v="Finland"/>
    <x v="8"/>
    <x v="22"/>
    <x v="1"/>
    <x v="1"/>
    <n v="8.9735799543811705"/>
    <x v="2"/>
  </r>
  <r>
    <s v="Finland"/>
    <x v="9"/>
    <x v="22"/>
    <x v="1"/>
    <x v="1"/>
    <n v="10.0952774486788"/>
    <x v="2"/>
  </r>
  <r>
    <s v="Finland"/>
    <x v="10"/>
    <x v="22"/>
    <x v="1"/>
    <x v="1"/>
    <n v="3.7658409724381001"/>
    <x v="2"/>
  </r>
  <r>
    <s v="Latvia"/>
    <x v="9"/>
    <x v="22"/>
    <x v="1"/>
    <x v="1"/>
    <n v="5.0521339236671601"/>
    <x v="2"/>
  </r>
  <r>
    <s v="Latvia"/>
    <x v="2"/>
    <x v="22"/>
    <x v="1"/>
    <x v="1"/>
    <n v="0.61305948116718001"/>
    <x v="2"/>
  </r>
  <r>
    <s v="Latvia"/>
    <x v="10"/>
    <x v="22"/>
    <x v="1"/>
    <x v="1"/>
    <n v="5.3505917893750497E-2"/>
    <x v="2"/>
  </r>
  <r>
    <s v="Lithuania"/>
    <x v="8"/>
    <x v="22"/>
    <x v="1"/>
    <x v="1"/>
    <n v="10.051667148267599"/>
    <x v="2"/>
  </r>
  <r>
    <s v="Lithuania"/>
    <x v="9"/>
    <x v="22"/>
    <x v="1"/>
    <x v="1"/>
    <n v="5.0258335741337703"/>
    <x v="2"/>
  </r>
  <r>
    <s v="Lithuania"/>
    <x v="2"/>
    <x v="22"/>
    <x v="1"/>
    <x v="1"/>
    <n v="23.217674856641501"/>
    <x v="2"/>
  </r>
  <r>
    <s v="Lithuania"/>
    <x v="12"/>
    <x v="22"/>
    <x v="1"/>
    <x v="1"/>
    <n v="0.60162603115119095"/>
    <x v="2"/>
  </r>
  <r>
    <s v="Lithuania"/>
    <x v="10"/>
    <x v="22"/>
    <x v="1"/>
    <x v="1"/>
    <n v="1.93392804218836"/>
    <x v="2"/>
  </r>
  <r>
    <s v="Estonia"/>
    <x v="8"/>
    <x v="23"/>
    <x v="1"/>
    <x v="1"/>
    <n v="2.4074335377796601"/>
    <x v="2"/>
  </r>
  <r>
    <s v="Estonia"/>
    <x v="9"/>
    <x v="23"/>
    <x v="1"/>
    <x v="1"/>
    <n v="2.2148388547572999"/>
    <x v="2"/>
  </r>
  <r>
    <s v="Estonia"/>
    <x v="2"/>
    <x v="23"/>
    <x v="1"/>
    <x v="1"/>
    <n v="0.44251086977963999"/>
    <x v="2"/>
  </r>
  <r>
    <s v="Estonia"/>
    <x v="10"/>
    <x v="23"/>
    <x v="1"/>
    <x v="1"/>
    <n v="0.25292568963550299"/>
    <x v="2"/>
  </r>
  <r>
    <s v="Finland"/>
    <x v="8"/>
    <x v="23"/>
    <x v="1"/>
    <x v="1"/>
    <n v="8.3685413679452303"/>
    <x v="2"/>
  </r>
  <r>
    <s v="Finland"/>
    <x v="9"/>
    <x v="23"/>
    <x v="1"/>
    <x v="1"/>
    <n v="9.4146090389383392"/>
    <x v="2"/>
  </r>
  <r>
    <s v="Finland"/>
    <x v="10"/>
    <x v="23"/>
    <x v="1"/>
    <x v="1"/>
    <n v="3.51193126078577"/>
    <x v="2"/>
  </r>
  <r>
    <s v="Latvia"/>
    <x v="9"/>
    <x v="23"/>
    <x v="1"/>
    <x v="1"/>
    <n v="4.5673146904798498"/>
    <x v="2"/>
  </r>
  <r>
    <s v="Latvia"/>
    <x v="2"/>
    <x v="23"/>
    <x v="1"/>
    <x v="1"/>
    <n v="0.57597608912746301"/>
    <x v="2"/>
  </r>
  <r>
    <s v="Latvia"/>
    <x v="10"/>
    <x v="23"/>
    <x v="1"/>
    <x v="1"/>
    <n v="4.8371315668993803E-2"/>
    <x v="2"/>
  </r>
  <r>
    <s v="Lithuania"/>
    <x v="8"/>
    <x v="23"/>
    <x v="1"/>
    <x v="1"/>
    <n v="8.7315258838817797"/>
    <x v="2"/>
  </r>
  <r>
    <s v="Lithuania"/>
    <x v="9"/>
    <x v="23"/>
    <x v="1"/>
    <x v="1"/>
    <n v="4.3657629419408899"/>
    <x v="2"/>
  </r>
  <r>
    <s v="Lithuania"/>
    <x v="2"/>
    <x v="23"/>
    <x v="1"/>
    <x v="1"/>
    <n v="21.813259517822701"/>
    <x v="2"/>
  </r>
  <r>
    <s v="Lithuania"/>
    <x v="6"/>
    <x v="23"/>
    <x v="1"/>
    <x v="1"/>
    <n v="338.42224900933098"/>
    <x v="2"/>
  </r>
  <r>
    <s v="Lithuania"/>
    <x v="12"/>
    <x v="23"/>
    <x v="1"/>
    <x v="1"/>
    <n v="5.0590603213363003"/>
    <x v="2"/>
  </r>
  <r>
    <s v="Lithuania"/>
    <x v="10"/>
    <x v="23"/>
    <x v="1"/>
    <x v="1"/>
    <n v="1.6799345331329301"/>
    <x v="2"/>
  </r>
  <r>
    <s v="Estonia"/>
    <x v="8"/>
    <x v="24"/>
    <x v="1"/>
    <x v="1"/>
    <n v="1.3863567566919099"/>
    <x v="2"/>
  </r>
  <r>
    <s v="Estonia"/>
    <x v="9"/>
    <x v="24"/>
    <x v="1"/>
    <x v="1"/>
    <n v="1.2754482161565399"/>
    <x v="2"/>
  </r>
  <r>
    <s v="Estonia"/>
    <x v="2"/>
    <x v="24"/>
    <x v="1"/>
    <x v="1"/>
    <n v="0.415665787659936"/>
    <x v="2"/>
  </r>
  <r>
    <s v="Estonia"/>
    <x v="10"/>
    <x v="24"/>
    <x v="1"/>
    <x v="1"/>
    <n v="0.145651056722645"/>
    <x v="2"/>
  </r>
  <r>
    <s v="Finland"/>
    <x v="8"/>
    <x v="24"/>
    <x v="1"/>
    <x v="1"/>
    <n v="7.8007772501622101"/>
    <x v="2"/>
  </r>
  <r>
    <s v="Finland"/>
    <x v="9"/>
    <x v="24"/>
    <x v="1"/>
    <x v="1"/>
    <n v="8.7758744064325196"/>
    <x v="2"/>
  </r>
  <r>
    <s v="Finland"/>
    <x v="10"/>
    <x v="24"/>
    <x v="1"/>
    <x v="1"/>
    <n v="3.27366410450065"/>
    <x v="2"/>
  </r>
  <r>
    <s v="Latvia"/>
    <x v="9"/>
    <x v="24"/>
    <x v="1"/>
    <x v="1"/>
    <n v="4.1344857169831997"/>
    <x v="2"/>
  </r>
  <r>
    <s v="Latvia"/>
    <x v="2"/>
    <x v="24"/>
    <x v="1"/>
    <x v="1"/>
    <n v="0.54103429115691104"/>
    <x v="2"/>
  </r>
  <r>
    <s v="Latvia"/>
    <x v="10"/>
    <x v="24"/>
    <x v="1"/>
    <x v="1"/>
    <n v="4.3787329601352599E-2"/>
    <x v="2"/>
  </r>
  <r>
    <s v="Lithuania"/>
    <x v="8"/>
    <x v="24"/>
    <x v="1"/>
    <x v="1"/>
    <n v="7.5143194629333498"/>
    <x v="2"/>
  </r>
  <r>
    <s v="Lithuania"/>
    <x v="9"/>
    <x v="24"/>
    <x v="1"/>
    <x v="1"/>
    <n v="3.7571597314666998"/>
    <x v="2"/>
  </r>
  <r>
    <s v="Lithuania"/>
    <x v="2"/>
    <x v="24"/>
    <x v="1"/>
    <x v="1"/>
    <n v="20.489950232005501"/>
    <x v="2"/>
  </r>
  <r>
    <s v="Lithuania"/>
    <x v="12"/>
    <x v="24"/>
    <x v="1"/>
    <x v="1"/>
    <n v="4.3092088445535301"/>
    <x v="2"/>
  </r>
  <r>
    <s v="Lithuania"/>
    <x v="10"/>
    <x v="24"/>
    <x v="1"/>
    <x v="1"/>
    <n v="1.4457455577240601"/>
    <x v="2"/>
  </r>
  <r>
    <s v="Estonia"/>
    <x v="8"/>
    <x v="25"/>
    <x v="1"/>
    <x v="1"/>
    <n v="1.6695040290715999"/>
    <x v="2"/>
  </r>
  <r>
    <s v="Estonia"/>
    <x v="9"/>
    <x v="25"/>
    <x v="1"/>
    <x v="1"/>
    <n v="1.5359437067458801"/>
    <x v="2"/>
  </r>
  <r>
    <s v="Estonia"/>
    <x v="2"/>
    <x v="25"/>
    <x v="1"/>
    <x v="1"/>
    <n v="0.39037395401925401"/>
    <x v="2"/>
  </r>
  <r>
    <s v="Estonia"/>
    <x v="10"/>
    <x v="25"/>
    <x v="1"/>
    <x v="1"/>
    <n v="0.175398594094369"/>
    <x v="2"/>
  </r>
  <r>
    <s v="Finland"/>
    <x v="8"/>
    <x v="25"/>
    <x v="1"/>
    <x v="1"/>
    <n v="7.89714803829317"/>
    <x v="2"/>
  </r>
  <r>
    <s v="Finland"/>
    <x v="9"/>
    <x v="25"/>
    <x v="1"/>
    <x v="1"/>
    <n v="8.8842915430798008"/>
    <x v="2"/>
  </r>
  <r>
    <s v="Finland"/>
    <x v="10"/>
    <x v="25"/>
    <x v="1"/>
    <x v="1"/>
    <n v="3.3141069449651099"/>
    <x v="2"/>
  </r>
  <r>
    <s v="Latvia"/>
    <x v="9"/>
    <x v="25"/>
    <x v="1"/>
    <x v="1"/>
    <n v="1.5852957073095899"/>
    <x v="2"/>
  </r>
  <r>
    <s v="Latvia"/>
    <x v="2"/>
    <x v="25"/>
    <x v="1"/>
    <x v="1"/>
    <n v="0.50811421523996003"/>
    <x v="2"/>
  </r>
  <r>
    <s v="Latvia"/>
    <x v="10"/>
    <x v="25"/>
    <x v="1"/>
    <x v="1"/>
    <n v="1.6789480095779599E-2"/>
    <x v="2"/>
  </r>
  <r>
    <s v="Lithuania"/>
    <x v="8"/>
    <x v="25"/>
    <x v="1"/>
    <x v="1"/>
    <n v="6.3932380846061498"/>
    <x v="2"/>
  </r>
  <r>
    <s v="Lithuania"/>
    <x v="9"/>
    <x v="25"/>
    <x v="1"/>
    <x v="1"/>
    <n v="3.1966190423030598"/>
    <x v="2"/>
  </r>
  <r>
    <s v="Lithuania"/>
    <x v="2"/>
    <x v="25"/>
    <x v="1"/>
    <x v="1"/>
    <n v="19.243207228470901"/>
    <x v="2"/>
  </r>
  <r>
    <s v="Lithuania"/>
    <x v="12"/>
    <x v="25"/>
    <x v="1"/>
    <x v="1"/>
    <n v="3.6372434390737101"/>
    <x v="2"/>
  </r>
  <r>
    <s v="Lithuania"/>
    <x v="10"/>
    <x v="25"/>
    <x v="1"/>
    <x v="1"/>
    <n v="1.2300509189002999"/>
    <x v="2"/>
  </r>
  <r>
    <s v="Estonia"/>
    <x v="8"/>
    <x v="26"/>
    <x v="1"/>
    <x v="1"/>
    <n v="1.7382166380508499"/>
    <x v="2"/>
  </r>
  <r>
    <s v="Estonia"/>
    <x v="9"/>
    <x v="26"/>
    <x v="1"/>
    <x v="1"/>
    <n v="1.59915930700678"/>
    <x v="2"/>
  </r>
  <r>
    <s v="Estonia"/>
    <x v="2"/>
    <x v="26"/>
    <x v="1"/>
    <x v="1"/>
    <n v="0.36654831363309998"/>
    <x v="2"/>
  </r>
  <r>
    <s v="Estonia"/>
    <x v="10"/>
    <x v="26"/>
    <x v="1"/>
    <x v="1"/>
    <n v="0.18261756140540999"/>
    <x v="2"/>
  </r>
  <r>
    <s v="Finland"/>
    <x v="8"/>
    <x v="26"/>
    <x v="1"/>
    <x v="1"/>
    <n v="7.7692706609764803"/>
    <x v="2"/>
  </r>
  <r>
    <s v="Finland"/>
    <x v="9"/>
    <x v="26"/>
    <x v="1"/>
    <x v="1"/>
    <n v="8.7404294935985707"/>
    <x v="2"/>
  </r>
  <r>
    <s v="Finland"/>
    <x v="10"/>
    <x v="26"/>
    <x v="1"/>
    <x v="1"/>
    <n v="3.2604420899801698"/>
    <x v="2"/>
  </r>
  <r>
    <s v="Latvia"/>
    <x v="2"/>
    <x v="26"/>
    <x v="1"/>
    <x v="1"/>
    <n v="0.47710254952108699"/>
    <x v="2"/>
  </r>
  <r>
    <s v="Lithuania"/>
    <x v="8"/>
    <x v="26"/>
    <x v="1"/>
    <x v="1"/>
    <n v="5.36188708819917"/>
    <x v="2"/>
  </r>
  <r>
    <s v="Lithuania"/>
    <x v="9"/>
    <x v="26"/>
    <x v="1"/>
    <x v="1"/>
    <n v="2.6809435440996499"/>
    <x v="2"/>
  </r>
  <r>
    <s v="Lithuania"/>
    <x v="2"/>
    <x v="26"/>
    <x v="1"/>
    <x v="1"/>
    <n v="18.068739181662899"/>
    <x v="2"/>
  </r>
  <r>
    <s v="Lithuania"/>
    <x v="12"/>
    <x v="26"/>
    <x v="1"/>
    <x v="1"/>
    <n v="3.0365922779216299"/>
    <x v="2"/>
  </r>
  <r>
    <s v="Lithuania"/>
    <x v="10"/>
    <x v="26"/>
    <x v="1"/>
    <x v="1"/>
    <n v="1.0316202920331901"/>
    <x v="2"/>
  </r>
  <r>
    <s v="Estonia"/>
    <x v="8"/>
    <x v="27"/>
    <x v="1"/>
    <x v="1"/>
    <n v="1.59485608558062"/>
    <x v="2"/>
  </r>
  <r>
    <s v="Estonia"/>
    <x v="9"/>
    <x v="27"/>
    <x v="1"/>
    <x v="1"/>
    <n v="1.4672675987341599"/>
    <x v="2"/>
  </r>
  <r>
    <s v="Estonia"/>
    <x v="2"/>
    <x v="27"/>
    <x v="1"/>
    <x v="1"/>
    <n v="0.34410658014536299"/>
    <x v="2"/>
  </r>
  <r>
    <s v="Estonia"/>
    <x v="10"/>
    <x v="27"/>
    <x v="1"/>
    <x v="1"/>
    <n v="0.16755605875910601"/>
    <x v="2"/>
  </r>
  <r>
    <s v="Finland"/>
    <x v="8"/>
    <x v="27"/>
    <x v="1"/>
    <x v="1"/>
    <n v="7.1915157721672101"/>
    <x v="2"/>
  </r>
  <r>
    <s v="Finland"/>
    <x v="9"/>
    <x v="27"/>
    <x v="1"/>
    <x v="1"/>
    <n v="8.0904552436881101"/>
    <x v="2"/>
  </r>
  <r>
    <s v="Finland"/>
    <x v="10"/>
    <x v="27"/>
    <x v="1"/>
    <x v="1"/>
    <n v="3.01798221963133"/>
    <x v="2"/>
  </r>
  <r>
    <s v="Latvia"/>
    <x v="2"/>
    <x v="27"/>
    <x v="1"/>
    <x v="1"/>
    <n v="0.44789218934632502"/>
    <x v="2"/>
  </r>
  <r>
    <s v="Lithuania"/>
    <x v="8"/>
    <x v="27"/>
    <x v="1"/>
    <x v="1"/>
    <n v="4.4142628576982004"/>
    <x v="2"/>
  </r>
  <r>
    <s v="Lithuania"/>
    <x v="9"/>
    <x v="27"/>
    <x v="1"/>
    <x v="1"/>
    <n v="2.20713142884905"/>
    <x v="2"/>
  </r>
  <r>
    <s v="Lithuania"/>
    <x v="2"/>
    <x v="27"/>
    <x v="1"/>
    <x v="1"/>
    <n v="16.962489844010001"/>
    <x v="2"/>
  </r>
  <r>
    <s v="Lithuania"/>
    <x v="12"/>
    <x v="27"/>
    <x v="1"/>
    <x v="1"/>
    <n v="2.5011734980647802"/>
    <x v="2"/>
  </r>
  <r>
    <s v="Lithuania"/>
    <x v="10"/>
    <x v="27"/>
    <x v="1"/>
    <x v="1"/>
    <n v="0.84929858899718902"/>
    <x v="2"/>
  </r>
  <r>
    <s v="Estonia"/>
    <x v="8"/>
    <x v="28"/>
    <x v="1"/>
    <x v="1"/>
    <n v="0.89530203774494699"/>
    <x v="2"/>
  </r>
  <r>
    <s v="Estonia"/>
    <x v="9"/>
    <x v="28"/>
    <x v="1"/>
    <x v="1"/>
    <n v="0.82367787472534604"/>
    <x v="2"/>
  </r>
  <r>
    <s v="Estonia"/>
    <x v="2"/>
    <x v="28"/>
    <x v="1"/>
    <x v="1"/>
    <n v="0.32297097929447099"/>
    <x v="2"/>
  </r>
  <r>
    <s v="Estonia"/>
    <x v="10"/>
    <x v="28"/>
    <x v="1"/>
    <x v="1"/>
    <n v="9.4060700648690002E-2"/>
    <x v="2"/>
  </r>
  <r>
    <s v="Finland"/>
    <x v="8"/>
    <x v="28"/>
    <x v="1"/>
    <x v="1"/>
    <n v="6.7996091968562604"/>
    <x v="2"/>
  </r>
  <r>
    <s v="Finland"/>
    <x v="9"/>
    <x v="28"/>
    <x v="1"/>
    <x v="1"/>
    <n v="7.6495603464632902"/>
    <x v="2"/>
  </r>
  <r>
    <s v="Finland"/>
    <x v="10"/>
    <x v="28"/>
    <x v="1"/>
    <x v="1"/>
    <n v="2.85351521246396"/>
    <x v="2"/>
  </r>
  <r>
    <s v="Latvia"/>
    <x v="2"/>
    <x v="28"/>
    <x v="1"/>
    <x v="1"/>
    <n v="0.420381903044172"/>
    <x v="2"/>
  </r>
  <r>
    <s v="Lithuania"/>
    <x v="8"/>
    <x v="28"/>
    <x v="1"/>
    <x v="1"/>
    <n v="4.9316535915141797"/>
    <x v="2"/>
  </r>
  <r>
    <s v="Lithuania"/>
    <x v="9"/>
    <x v="28"/>
    <x v="1"/>
    <x v="1"/>
    <n v="2.4658267957570899"/>
    <x v="2"/>
  </r>
  <r>
    <s v="Lithuania"/>
    <x v="2"/>
    <x v="28"/>
    <x v="1"/>
    <x v="1"/>
    <n v="15.9206253884429"/>
    <x v="2"/>
  </r>
  <r>
    <s v="Lithuania"/>
    <x v="12"/>
    <x v="28"/>
    <x v="1"/>
    <x v="1"/>
    <n v="2.20948527464228"/>
    <x v="2"/>
  </r>
  <r>
    <s v="Lithuania"/>
    <x v="10"/>
    <x v="28"/>
    <x v="1"/>
    <x v="1"/>
    <n v="0.94884391159251802"/>
    <x v="2"/>
  </r>
  <r>
    <s v="Estonia"/>
    <x v="0"/>
    <x v="0"/>
    <x v="0"/>
    <x v="1"/>
    <n v="4.9931324858015502"/>
    <x v="0"/>
  </r>
  <r>
    <s v="Estonia"/>
    <x v="1"/>
    <x v="0"/>
    <x v="0"/>
    <x v="1"/>
    <n v="2.6058957124547799"/>
    <x v="0"/>
  </r>
  <r>
    <s v="Estonia"/>
    <x v="2"/>
    <x v="0"/>
    <x v="0"/>
    <x v="1"/>
    <n v="0.14862595298405901"/>
    <x v="0"/>
  </r>
  <r>
    <s v="Estonia"/>
    <x v="3"/>
    <x v="0"/>
    <x v="0"/>
    <x v="1"/>
    <n v="2.5039823791437502E-2"/>
    <x v="0"/>
  </r>
  <r>
    <s v="Estonia"/>
    <x v="4"/>
    <x v="0"/>
    <x v="0"/>
    <x v="1"/>
    <n v="460.048410578171"/>
    <x v="0"/>
  </r>
  <r>
    <s v="Estonia"/>
    <x v="5"/>
    <x v="0"/>
    <x v="0"/>
    <x v="1"/>
    <n v="0.133463875886498"/>
    <x v="0"/>
  </r>
  <r>
    <s v="Finland"/>
    <x v="0"/>
    <x v="0"/>
    <x v="0"/>
    <x v="1"/>
    <n v="3.8772834399707801"/>
    <x v="0"/>
  </r>
  <r>
    <s v="Finland"/>
    <x v="1"/>
    <x v="0"/>
    <x v="0"/>
    <x v="1"/>
    <n v="2.5252784019569998"/>
    <x v="0"/>
  </r>
  <r>
    <s v="Finland"/>
    <x v="2"/>
    <x v="0"/>
    <x v="0"/>
    <x v="1"/>
    <n v="19.221512065246301"/>
    <x v="0"/>
  </r>
  <r>
    <s v="Finland"/>
    <x v="3"/>
    <x v="0"/>
    <x v="0"/>
    <x v="1"/>
    <n v="0.46980682497396398"/>
    <x v="0"/>
  </r>
  <r>
    <s v="Finland"/>
    <x v="6"/>
    <x v="0"/>
    <x v="0"/>
    <x v="1"/>
    <n v="2239.2695431118"/>
    <x v="0"/>
  </r>
  <r>
    <s v="Finland"/>
    <x v="4"/>
    <x v="0"/>
    <x v="0"/>
    <x v="1"/>
    <n v="2138.2823947197498"/>
    <x v="0"/>
  </r>
  <r>
    <s v="Finland"/>
    <x v="5"/>
    <x v="0"/>
    <x v="0"/>
    <x v="1"/>
    <n v="0.43203128864284901"/>
    <x v="0"/>
  </r>
  <r>
    <s v="Latvia"/>
    <x v="2"/>
    <x v="0"/>
    <x v="0"/>
    <x v="1"/>
    <n v="0.476948675463442"/>
    <x v="0"/>
  </r>
  <r>
    <s v="Latvia"/>
    <x v="3"/>
    <x v="0"/>
    <x v="0"/>
    <x v="1"/>
    <n v="4.1212263985744298E-2"/>
    <x v="0"/>
  </r>
  <r>
    <s v="Latvia"/>
    <x v="4"/>
    <x v="0"/>
    <x v="0"/>
    <x v="1"/>
    <n v="4699.1639053851904"/>
    <x v="0"/>
  </r>
  <r>
    <s v="Latvia"/>
    <x v="7"/>
    <x v="0"/>
    <x v="0"/>
    <x v="1"/>
    <n v="48.804506951358199"/>
    <x v="0"/>
  </r>
  <r>
    <s v="Lithuania"/>
    <x v="2"/>
    <x v="0"/>
    <x v="0"/>
    <x v="1"/>
    <n v="27.341601580347501"/>
    <x v="0"/>
  </r>
  <r>
    <s v="Lithuania"/>
    <x v="3"/>
    <x v="0"/>
    <x v="0"/>
    <x v="1"/>
    <n v="0.36886544877002903"/>
    <x v="0"/>
  </r>
  <r>
    <s v="Lithuania"/>
    <x v="6"/>
    <x v="0"/>
    <x v="0"/>
    <x v="1"/>
    <n v="252.18990091969999"/>
    <x v="0"/>
  </r>
  <r>
    <s v="Lithuania"/>
    <x v="4"/>
    <x v="0"/>
    <x v="0"/>
    <x v="1"/>
    <n v="1882.51338303591"/>
    <x v="0"/>
  </r>
  <r>
    <s v="Estonia"/>
    <x v="8"/>
    <x v="1"/>
    <x v="0"/>
    <x v="1"/>
    <n v="4.0675017890621801"/>
    <x v="0"/>
  </r>
  <r>
    <s v="Estonia"/>
    <x v="0"/>
    <x v="1"/>
    <x v="0"/>
    <x v="1"/>
    <n v="4.75536427219195"/>
    <x v="0"/>
  </r>
  <r>
    <s v="Estonia"/>
    <x v="9"/>
    <x v="1"/>
    <x v="0"/>
    <x v="1"/>
    <n v="2.0704578588923801"/>
    <x v="0"/>
  </r>
  <r>
    <s v="Estonia"/>
    <x v="1"/>
    <x v="1"/>
    <x v="0"/>
    <x v="1"/>
    <n v="2.4818054404331198"/>
    <x v="0"/>
  </r>
  <r>
    <s v="Estonia"/>
    <x v="2"/>
    <x v="1"/>
    <x v="0"/>
    <x v="1"/>
    <n v="0.27345425266261703"/>
    <x v="0"/>
  </r>
  <r>
    <s v="Estonia"/>
    <x v="3"/>
    <x v="1"/>
    <x v="0"/>
    <x v="1"/>
    <n v="4.6800920935722502E-2"/>
    <x v="0"/>
  </r>
  <r>
    <s v="Estonia"/>
    <x v="6"/>
    <x v="1"/>
    <x v="0"/>
    <x v="1"/>
    <n v="774.22307718002401"/>
    <x v="0"/>
  </r>
  <r>
    <s v="Estonia"/>
    <x v="10"/>
    <x v="1"/>
    <x v="0"/>
    <x v="1"/>
    <n v="0.11885465756126"/>
    <x v="0"/>
  </r>
  <r>
    <s v="Estonia"/>
    <x v="5"/>
    <x v="1"/>
    <x v="0"/>
    <x v="1"/>
    <n v="0.12710845322523601"/>
    <x v="0"/>
  </r>
  <r>
    <s v="Finland"/>
    <x v="8"/>
    <x v="1"/>
    <x v="0"/>
    <x v="1"/>
    <n v="17.625841085936099"/>
    <x v="0"/>
  </r>
  <r>
    <s v="Finland"/>
    <x v="0"/>
    <x v="1"/>
    <x v="0"/>
    <x v="1"/>
    <n v="3.6926508952102699"/>
    <x v="0"/>
  </r>
  <r>
    <s v="Finland"/>
    <x v="9"/>
    <x v="1"/>
    <x v="0"/>
    <x v="1"/>
    <n v="10.9711761544569"/>
    <x v="0"/>
  </r>
  <r>
    <s v="Finland"/>
    <x v="1"/>
    <x v="1"/>
    <x v="0"/>
    <x v="1"/>
    <n v="2.4050270494828601"/>
    <x v="0"/>
  </r>
  <r>
    <s v="Finland"/>
    <x v="2"/>
    <x v="1"/>
    <x v="0"/>
    <x v="1"/>
    <n v="31.0408625365618"/>
    <x v="0"/>
  </r>
  <r>
    <s v="Finland"/>
    <x v="3"/>
    <x v="1"/>
    <x v="0"/>
    <x v="1"/>
    <n v="0.77054303416820602"/>
    <x v="0"/>
  </r>
  <r>
    <s v="Finland"/>
    <x v="6"/>
    <x v="1"/>
    <x v="0"/>
    <x v="1"/>
    <n v="3770.2046455692798"/>
    <x v="0"/>
  </r>
  <r>
    <s v="Finland"/>
    <x v="10"/>
    <x v="1"/>
    <x v="0"/>
    <x v="1"/>
    <n v="2.05729185068023"/>
    <x v="0"/>
  </r>
  <r>
    <s v="Finland"/>
    <x v="5"/>
    <x v="1"/>
    <x v="0"/>
    <x v="1"/>
    <n v="0.41145837013604702"/>
    <x v="0"/>
  </r>
  <r>
    <s v="Latvia"/>
    <x v="9"/>
    <x v="1"/>
    <x v="0"/>
    <x v="1"/>
    <n v="35.288087856250598"/>
    <x v="0"/>
  </r>
  <r>
    <s v="Latvia"/>
    <x v="2"/>
    <x v="1"/>
    <x v="0"/>
    <x v="1"/>
    <n v="0.87659310038862204"/>
    <x v="0"/>
  </r>
  <r>
    <s v="Latvia"/>
    <x v="3"/>
    <x v="1"/>
    <x v="0"/>
    <x v="1"/>
    <n v="7.7028174177427494E-2"/>
    <x v="0"/>
  </r>
  <r>
    <s v="Latvia"/>
    <x v="6"/>
    <x v="1"/>
    <x v="0"/>
    <x v="1"/>
    <n v="4778.3039596621102"/>
    <x v="0"/>
  </r>
  <r>
    <s v="Latvia"/>
    <x v="7"/>
    <x v="1"/>
    <x v="0"/>
    <x v="1"/>
    <n v="46.4804828108173"/>
    <x v="0"/>
  </r>
  <r>
    <s v="Latvia"/>
    <x v="10"/>
    <x v="1"/>
    <x v="0"/>
    <x v="1"/>
    <n v="0.18786855319857501"/>
    <x v="0"/>
  </r>
  <r>
    <s v="Lithuania"/>
    <x v="8"/>
    <x v="1"/>
    <x v="0"/>
    <x v="1"/>
    <n v="20.337508945310901"/>
    <x v="0"/>
  </r>
  <r>
    <s v="Lithuania"/>
    <x v="9"/>
    <x v="1"/>
    <x v="0"/>
    <x v="1"/>
    <n v="5.62624418177277"/>
    <x v="0"/>
  </r>
  <r>
    <s v="Lithuania"/>
    <x v="2"/>
    <x v="1"/>
    <x v="0"/>
    <x v="1"/>
    <n v="50.344459088495299"/>
    <x v="0"/>
  </r>
  <r>
    <s v="Lithuania"/>
    <x v="3"/>
    <x v="1"/>
    <x v="0"/>
    <x v="1"/>
    <n v="0.68943147713799702"/>
    <x v="0"/>
  </r>
  <r>
    <s v="Lithuania"/>
    <x v="6"/>
    <x v="1"/>
    <x v="0"/>
    <x v="1"/>
    <n v="3677.0461434087802"/>
    <x v="0"/>
  </r>
  <r>
    <s v="Lithuania"/>
    <x v="10"/>
    <x v="1"/>
    <x v="0"/>
    <x v="1"/>
    <n v="1.08830289601624"/>
    <x v="0"/>
  </r>
  <r>
    <s v="Estonia"/>
    <x v="8"/>
    <x v="2"/>
    <x v="0"/>
    <x v="1"/>
    <n v="5.8107168415173902"/>
    <x v="0"/>
  </r>
  <r>
    <s v="Estonia"/>
    <x v="0"/>
    <x v="2"/>
    <x v="0"/>
    <x v="1"/>
    <n v="4.5289183544685301"/>
    <x v="0"/>
  </r>
  <r>
    <s v="Estonia"/>
    <x v="9"/>
    <x v="2"/>
    <x v="0"/>
    <x v="1"/>
    <n v="2.9577969412748302"/>
    <x v="0"/>
  </r>
  <r>
    <s v="Estonia"/>
    <x v="1"/>
    <x v="2"/>
    <x v="0"/>
    <x v="1"/>
    <n v="2.3636242289839302"/>
    <x v="0"/>
  </r>
  <r>
    <s v="Estonia"/>
    <x v="2"/>
    <x v="2"/>
    <x v="0"/>
    <x v="1"/>
    <n v="0.37701044208052398"/>
    <x v="0"/>
  </r>
  <r>
    <s v="Estonia"/>
    <x v="3"/>
    <x v="2"/>
    <x v="0"/>
    <x v="1"/>
    <n v="6.5581342016520106E-2"/>
    <x v="0"/>
  </r>
  <r>
    <s v="Estonia"/>
    <x v="6"/>
    <x v="2"/>
    <x v="0"/>
    <x v="1"/>
    <n v="727.87841982570103"/>
    <x v="0"/>
  </r>
  <r>
    <s v="Estonia"/>
    <x v="10"/>
    <x v="2"/>
    <x v="0"/>
    <x v="1"/>
    <n v="0.16979236794465599"/>
    <x v="0"/>
  </r>
  <r>
    <s v="Estonia"/>
    <x v="5"/>
    <x v="2"/>
    <x v="0"/>
    <x v="1"/>
    <n v="0.12105566973831999"/>
    <x v="0"/>
  </r>
  <r>
    <s v="Finland"/>
    <x v="8"/>
    <x v="2"/>
    <x v="0"/>
    <x v="1"/>
    <n v="25.179772979908702"/>
    <x v="0"/>
  </r>
  <r>
    <s v="Finland"/>
    <x v="0"/>
    <x v="2"/>
    <x v="0"/>
    <x v="1"/>
    <n v="3.5168103763907301"/>
    <x v="0"/>
  </r>
  <r>
    <s v="Finland"/>
    <x v="9"/>
    <x v="2"/>
    <x v="0"/>
    <x v="1"/>
    <n v="15.673108792081299"/>
    <x v="0"/>
  </r>
  <r>
    <s v="Finland"/>
    <x v="1"/>
    <x v="2"/>
    <x v="0"/>
    <x v="1"/>
    <n v="2.29050195188844"/>
    <x v="0"/>
  </r>
  <r>
    <s v="Finland"/>
    <x v="2"/>
    <x v="2"/>
    <x v="0"/>
    <x v="1"/>
    <n v="40.821074246166397"/>
    <x v="0"/>
  </r>
  <r>
    <s v="Finland"/>
    <x v="3"/>
    <x v="2"/>
    <x v="0"/>
    <x v="1"/>
    <n v="0.99748128941263603"/>
    <x v="0"/>
  </r>
  <r>
    <s v="Finland"/>
    <x v="6"/>
    <x v="2"/>
    <x v="0"/>
    <x v="1"/>
    <n v="3535.1376286546201"/>
    <x v="0"/>
  </r>
  <r>
    <s v="Finland"/>
    <x v="10"/>
    <x v="2"/>
    <x v="0"/>
    <x v="1"/>
    <n v="2.9389883581146199"/>
    <x v="0"/>
  </r>
  <r>
    <s v="Finland"/>
    <x v="5"/>
    <x v="2"/>
    <x v="0"/>
    <x v="1"/>
    <n v="0.39186511441528299"/>
    <x v="0"/>
  </r>
  <r>
    <s v="Latvia"/>
    <x v="9"/>
    <x v="2"/>
    <x v="0"/>
    <x v="1"/>
    <n v="46.365404352502999"/>
    <x v="0"/>
  </r>
  <r>
    <s v="Latvia"/>
    <x v="2"/>
    <x v="2"/>
    <x v="0"/>
    <x v="1"/>
    <n v="1.2187488920327401"/>
    <x v="0"/>
  </r>
  <r>
    <s v="Latvia"/>
    <x v="3"/>
    <x v="2"/>
    <x v="0"/>
    <x v="1"/>
    <n v="7.1958855148398407E-2"/>
    <x v="0"/>
  </r>
  <r>
    <s v="Latvia"/>
    <x v="6"/>
    <x v="2"/>
    <x v="0"/>
    <x v="1"/>
    <n v="4130.5735783506398"/>
    <x v="0"/>
  </r>
  <r>
    <s v="Latvia"/>
    <x v="7"/>
    <x v="2"/>
    <x v="0"/>
    <x v="1"/>
    <n v="44.2671264864927"/>
    <x v="0"/>
  </r>
  <r>
    <s v="Latvia"/>
    <x v="10"/>
    <x v="2"/>
    <x v="0"/>
    <x v="1"/>
    <n v="0.246842545554043"/>
    <x v="0"/>
  </r>
  <r>
    <s v="Lithuania"/>
    <x v="8"/>
    <x v="2"/>
    <x v="0"/>
    <x v="1"/>
    <n v="29.053584207587001"/>
    <x v="0"/>
  </r>
  <r>
    <s v="Lithuania"/>
    <x v="9"/>
    <x v="2"/>
    <x v="0"/>
    <x v="1"/>
    <n v="8.0374916882468099"/>
    <x v="0"/>
  </r>
  <r>
    <s v="Lithuania"/>
    <x v="2"/>
    <x v="2"/>
    <x v="0"/>
    <x v="1"/>
    <n v="69.467916152993595"/>
    <x v="0"/>
  </r>
  <r>
    <s v="Lithuania"/>
    <x v="3"/>
    <x v="2"/>
    <x v="0"/>
    <x v="1"/>
    <n v="0.96608871353706005"/>
    <x v="0"/>
  </r>
  <r>
    <s v="Lithuania"/>
    <x v="6"/>
    <x v="2"/>
    <x v="0"/>
    <x v="1"/>
    <n v="3465.2139913555802"/>
    <x v="0"/>
  </r>
  <r>
    <s v="Lithuania"/>
    <x v="10"/>
    <x v="2"/>
    <x v="0"/>
    <x v="1"/>
    <n v="1.5547184228803399"/>
    <x v="0"/>
  </r>
  <r>
    <s v="Estonia"/>
    <x v="8"/>
    <x v="3"/>
    <x v="0"/>
    <x v="1"/>
    <n v="7.3786880527205003"/>
    <x v="0"/>
  </r>
  <r>
    <s v="Estonia"/>
    <x v="0"/>
    <x v="3"/>
    <x v="0"/>
    <x v="1"/>
    <n v="4.3132555756843098"/>
    <x v="0"/>
  </r>
  <r>
    <s v="Estonia"/>
    <x v="9"/>
    <x v="3"/>
    <x v="0"/>
    <x v="1"/>
    <n v="3.75593262384105"/>
    <x v="0"/>
  </r>
  <r>
    <s v="Estonia"/>
    <x v="1"/>
    <x v="3"/>
    <x v="0"/>
    <x v="1"/>
    <n v="2.25107069427041"/>
    <x v="0"/>
  </r>
  <r>
    <s v="Estonia"/>
    <x v="2"/>
    <x v="3"/>
    <x v="0"/>
    <x v="1"/>
    <n v="0.46833374399504901"/>
    <x v="0"/>
  </r>
  <r>
    <s v="Estonia"/>
    <x v="3"/>
    <x v="3"/>
    <x v="0"/>
    <x v="1"/>
    <n v="6.1242119574701499E-2"/>
    <x v="0"/>
  </r>
  <r>
    <s v="Estonia"/>
    <x v="6"/>
    <x v="3"/>
    <x v="0"/>
    <x v="1"/>
    <n v="684.01561128979995"/>
    <x v="0"/>
  </r>
  <r>
    <s v="Estonia"/>
    <x v="10"/>
    <x v="3"/>
    <x v="0"/>
    <x v="1"/>
    <n v="0.21560935612019799"/>
    <x v="0"/>
  </r>
  <r>
    <s v="Estonia"/>
    <x v="5"/>
    <x v="3"/>
    <x v="0"/>
    <x v="1"/>
    <n v="0.115291114036495"/>
    <x v="0"/>
  </r>
  <r>
    <s v="Finland"/>
    <x v="8"/>
    <x v="3"/>
    <x v="0"/>
    <x v="1"/>
    <n v="31.974314895122099"/>
    <x v="0"/>
  </r>
  <r>
    <s v="Finland"/>
    <x v="0"/>
    <x v="3"/>
    <x v="0"/>
    <x v="1"/>
    <n v="3.3493432156102201"/>
    <x v="0"/>
  </r>
  <r>
    <s v="Finland"/>
    <x v="9"/>
    <x v="3"/>
    <x v="0"/>
    <x v="1"/>
    <n v="19.902360370896901"/>
    <x v="0"/>
  </r>
  <r>
    <s v="Finland"/>
    <x v="1"/>
    <x v="3"/>
    <x v="0"/>
    <x v="1"/>
    <n v="2.1814304303699399"/>
    <x v="0"/>
  </r>
  <r>
    <s v="Finland"/>
    <x v="2"/>
    <x v="3"/>
    <x v="0"/>
    <x v="1"/>
    <n v="48.8201451220854"/>
    <x v="0"/>
  </r>
  <r>
    <s v="Finland"/>
    <x v="3"/>
    <x v="3"/>
    <x v="0"/>
    <x v="1"/>
    <n v="0.93148243877577197"/>
    <x v="0"/>
  </r>
  <r>
    <s v="Finland"/>
    <x v="6"/>
    <x v="3"/>
    <x v="0"/>
    <x v="1"/>
    <n v="3312.91336898995"/>
    <x v="0"/>
  </r>
  <r>
    <s v="Finland"/>
    <x v="10"/>
    <x v="3"/>
    <x v="0"/>
    <x v="1"/>
    <n v="3.73204870871698"/>
    <x v="0"/>
  </r>
  <r>
    <s v="Finland"/>
    <x v="5"/>
    <x v="3"/>
    <x v="0"/>
    <x v="1"/>
    <n v="0.37320487087169801"/>
    <x v="0"/>
  </r>
  <r>
    <s v="Latvia"/>
    <x v="9"/>
    <x v="3"/>
    <x v="0"/>
    <x v="1"/>
    <n v="53.738736031298501"/>
    <x v="0"/>
  </r>
  <r>
    <s v="Latvia"/>
    <x v="2"/>
    <x v="3"/>
    <x v="0"/>
    <x v="1"/>
    <n v="1.4957015319583999"/>
    <x v="0"/>
  </r>
  <r>
    <s v="Latvia"/>
    <x v="3"/>
    <x v="3"/>
    <x v="0"/>
    <x v="1"/>
    <n v="6.7197661346221502E-2"/>
    <x v="0"/>
  </r>
  <r>
    <s v="Latvia"/>
    <x v="6"/>
    <x v="3"/>
    <x v="0"/>
    <x v="1"/>
    <n v="3545.452907207"/>
    <x v="0"/>
  </r>
  <r>
    <s v="Latvia"/>
    <x v="7"/>
    <x v="3"/>
    <x v="0"/>
    <x v="1"/>
    <n v="42.159168082373903"/>
    <x v="0"/>
  </r>
  <r>
    <s v="Latvia"/>
    <x v="10"/>
    <x v="3"/>
    <x v="0"/>
    <x v="1"/>
    <n v="0.28609707134165102"/>
    <x v="0"/>
  </r>
  <r>
    <s v="Lithuania"/>
    <x v="8"/>
    <x v="3"/>
    <x v="0"/>
    <x v="1"/>
    <n v="36.8934402636025"/>
    <x v="0"/>
  </r>
  <r>
    <s v="Lithuania"/>
    <x v="9"/>
    <x v="3"/>
    <x v="0"/>
    <x v="1"/>
    <n v="10.206338651742"/>
    <x v="0"/>
  </r>
  <r>
    <s v="Lithuania"/>
    <x v="2"/>
    <x v="3"/>
    <x v="0"/>
    <x v="1"/>
    <n v="85.223771627724304"/>
    <x v="0"/>
  </r>
  <r>
    <s v="Lithuania"/>
    <x v="3"/>
    <x v="3"/>
    <x v="0"/>
    <x v="1"/>
    <n v="0.90216696845426403"/>
    <x v="0"/>
  </r>
  <r>
    <s v="Lithuania"/>
    <x v="6"/>
    <x v="3"/>
    <x v="0"/>
    <x v="1"/>
    <n v="3264.5100923150899"/>
    <x v="0"/>
  </r>
  <r>
    <s v="Lithuania"/>
    <x v="10"/>
    <x v="3"/>
    <x v="0"/>
    <x v="1"/>
    <n v="1.9742456163559901"/>
    <x v="0"/>
  </r>
  <r>
    <s v="Estonia"/>
    <x v="8"/>
    <x v="4"/>
    <x v="0"/>
    <x v="1"/>
    <n v="8.7841524437148806"/>
    <x v="0"/>
  </r>
  <r>
    <s v="Estonia"/>
    <x v="0"/>
    <x v="4"/>
    <x v="0"/>
    <x v="1"/>
    <n v="4.1078624530326797"/>
    <x v="0"/>
  </r>
  <r>
    <s v="Estonia"/>
    <x v="9"/>
    <x v="4"/>
    <x v="0"/>
    <x v="1"/>
    <n v="4.4713483617155401"/>
    <x v="0"/>
  </r>
  <r>
    <s v="Estonia"/>
    <x v="1"/>
    <x v="4"/>
    <x v="0"/>
    <x v="1"/>
    <n v="2.1438768516861"/>
    <x v="0"/>
  </r>
  <r>
    <s v="Estonia"/>
    <x v="2"/>
    <x v="4"/>
    <x v="0"/>
    <x v="1"/>
    <n v="0.54048337594459095"/>
    <x v="0"/>
  </r>
  <r>
    <s v="Estonia"/>
    <x v="3"/>
    <x v="4"/>
    <x v="0"/>
    <x v="1"/>
    <n v="5.7167445886941601E-2"/>
    <x v="0"/>
  </r>
  <r>
    <s v="Estonia"/>
    <x v="6"/>
    <x v="4"/>
    <x v="0"/>
    <x v="1"/>
    <n v="642.50857681462901"/>
    <x v="0"/>
  </r>
  <r>
    <s v="Estonia"/>
    <x v="10"/>
    <x v="4"/>
    <x v="0"/>
    <x v="1"/>
    <n v="0.25667780490499897"/>
    <x v="0"/>
  </r>
  <r>
    <s v="Estonia"/>
    <x v="5"/>
    <x v="4"/>
    <x v="0"/>
    <x v="1"/>
    <n v="0.109801060987138"/>
    <x v="0"/>
  </r>
  <r>
    <s v="Finland"/>
    <x v="8"/>
    <x v="4"/>
    <x v="0"/>
    <x v="1"/>
    <n v="38.064660589431099"/>
    <x v="0"/>
  </r>
  <r>
    <s v="Finland"/>
    <x v="0"/>
    <x v="4"/>
    <x v="0"/>
    <x v="1"/>
    <n v="3.1898506815335401"/>
    <x v="0"/>
  </r>
  <r>
    <s v="Finland"/>
    <x v="9"/>
    <x v="4"/>
    <x v="0"/>
    <x v="1"/>
    <n v="23.6932861558296"/>
    <x v="0"/>
  </r>
  <r>
    <s v="Finland"/>
    <x v="1"/>
    <x v="4"/>
    <x v="0"/>
    <x v="1"/>
    <n v="2.0775527908285198"/>
    <x v="0"/>
  </r>
  <r>
    <s v="Finland"/>
    <x v="2"/>
    <x v="4"/>
    <x v="0"/>
    <x v="1"/>
    <n v="55.181232358429"/>
    <x v="0"/>
  </r>
  <r>
    <s v="Finland"/>
    <x v="3"/>
    <x v="4"/>
    <x v="0"/>
    <x v="1"/>
    <n v="0.86950733062719698"/>
    <x v="0"/>
  </r>
  <r>
    <s v="Finland"/>
    <x v="6"/>
    <x v="4"/>
    <x v="0"/>
    <x v="1"/>
    <n v="3102.87179780409"/>
    <x v="0"/>
  </r>
  <r>
    <s v="Finland"/>
    <x v="10"/>
    <x v="4"/>
    <x v="0"/>
    <x v="1"/>
    <n v="4.4429151294249696"/>
    <x v="0"/>
  </r>
  <r>
    <s v="Finland"/>
    <x v="5"/>
    <x v="4"/>
    <x v="0"/>
    <x v="1"/>
    <n v="0.355433210353998"/>
    <x v="0"/>
  </r>
  <r>
    <s v="Latvia"/>
    <x v="9"/>
    <x v="4"/>
    <x v="0"/>
    <x v="1"/>
    <n v="57.858057289179499"/>
    <x v="0"/>
  </r>
  <r>
    <s v="Latvia"/>
    <x v="2"/>
    <x v="4"/>
    <x v="0"/>
    <x v="1"/>
    <n v="1.7147089568004801"/>
    <x v="0"/>
  </r>
  <r>
    <s v="Latvia"/>
    <x v="3"/>
    <x v="4"/>
    <x v="0"/>
    <x v="1"/>
    <n v="6.2726742565684099E-2"/>
    <x v="0"/>
  </r>
  <r>
    <s v="Latvia"/>
    <x v="6"/>
    <x v="4"/>
    <x v="0"/>
    <x v="1"/>
    <n v="3018.2095755140799"/>
    <x v="0"/>
  </r>
  <r>
    <s v="Latvia"/>
    <x v="7"/>
    <x v="4"/>
    <x v="0"/>
    <x v="1"/>
    <n v="40.151588649879997"/>
    <x v="0"/>
  </r>
  <r>
    <s v="Latvia"/>
    <x v="10"/>
    <x v="4"/>
    <x v="0"/>
    <x v="1"/>
    <n v="0.30802772760250402"/>
    <x v="0"/>
  </r>
  <r>
    <s v="Lithuania"/>
    <x v="8"/>
    <x v="4"/>
    <x v="0"/>
    <x v="1"/>
    <n v="43.920762218574403"/>
    <x v="0"/>
  </r>
  <r>
    <s v="Lithuania"/>
    <x v="9"/>
    <x v="4"/>
    <x v="0"/>
    <x v="1"/>
    <n v="12.150403156835701"/>
    <x v="0"/>
  </r>
  <r>
    <s v="Lithuania"/>
    <x v="2"/>
    <x v="4"/>
    <x v="0"/>
    <x v="1"/>
    <n v="97.867656555473403"/>
    <x v="0"/>
  </r>
  <r>
    <s v="Lithuania"/>
    <x v="3"/>
    <x v="4"/>
    <x v="0"/>
    <x v="1"/>
    <n v="0.84214233126249005"/>
    <x v="0"/>
  </r>
  <r>
    <s v="Lithuania"/>
    <x v="6"/>
    <x v="4"/>
    <x v="0"/>
    <x v="1"/>
    <n v="3074.3754248830701"/>
    <x v="0"/>
  </r>
  <r>
    <s v="Lithuania"/>
    <x v="10"/>
    <x v="4"/>
    <x v="0"/>
    <x v="1"/>
    <n v="2.3502924004237902"/>
    <x v="0"/>
  </r>
  <r>
    <s v="Estonia"/>
    <x v="8"/>
    <x v="5"/>
    <x v="0"/>
    <x v="1"/>
    <n v="10.0390313642456"/>
    <x v="0"/>
  </r>
  <r>
    <s v="Estonia"/>
    <x v="0"/>
    <x v="5"/>
    <x v="0"/>
    <x v="1"/>
    <n v="3.9122499552692198"/>
    <x v="0"/>
  </r>
  <r>
    <s v="Estonia"/>
    <x v="9"/>
    <x v="5"/>
    <x v="0"/>
    <x v="1"/>
    <n v="5.1101124133891904"/>
    <x v="0"/>
  </r>
  <r>
    <s v="Estonia"/>
    <x v="1"/>
    <x v="5"/>
    <x v="0"/>
    <x v="1"/>
    <n v="2.0417874777962899"/>
    <x v="0"/>
  </r>
  <r>
    <s v="Estonia"/>
    <x v="2"/>
    <x v="5"/>
    <x v="0"/>
    <x v="1"/>
    <n v="0.59564318761745605"/>
    <x v="0"/>
  </r>
  <r>
    <s v="Estonia"/>
    <x v="3"/>
    <x v="5"/>
    <x v="0"/>
    <x v="1"/>
    <n v="5.3341965340476902E-2"/>
    <x v="0"/>
  </r>
  <r>
    <s v="Estonia"/>
    <x v="6"/>
    <x v="5"/>
    <x v="0"/>
    <x v="1"/>
    <n v="551.24879099704697"/>
    <x v="0"/>
  </r>
  <r>
    <s v="Estonia"/>
    <x v="10"/>
    <x v="5"/>
    <x v="0"/>
    <x v="1"/>
    <n v="0.293346062748569"/>
    <x v="0"/>
  </r>
  <r>
    <s v="Estonia"/>
    <x v="5"/>
    <x v="5"/>
    <x v="0"/>
    <x v="1"/>
    <n v="0.104572439035369"/>
    <x v="0"/>
  </r>
  <r>
    <s v="Finland"/>
    <x v="8"/>
    <x v="5"/>
    <x v="0"/>
    <x v="1"/>
    <n v="43.502469245064198"/>
    <x v="0"/>
  </r>
  <r>
    <s v="Finland"/>
    <x v="0"/>
    <x v="5"/>
    <x v="0"/>
    <x v="1"/>
    <n v="3.0379530300319399"/>
    <x v="0"/>
  </r>
  <r>
    <s v="Finland"/>
    <x v="9"/>
    <x v="5"/>
    <x v="0"/>
    <x v="1"/>
    <n v="27.078041320948099"/>
    <x v="0"/>
  </r>
  <r>
    <s v="Finland"/>
    <x v="1"/>
    <x v="5"/>
    <x v="0"/>
    <x v="1"/>
    <n v="1.9786217055509701"/>
    <x v="0"/>
  </r>
  <r>
    <s v="Finland"/>
    <x v="2"/>
    <x v="5"/>
    <x v="0"/>
    <x v="1"/>
    <n v="60.118062362695099"/>
    <x v="0"/>
  </r>
  <r>
    <s v="Finland"/>
    <x v="3"/>
    <x v="5"/>
    <x v="0"/>
    <x v="1"/>
    <n v="0.81132240865427796"/>
    <x v="0"/>
  </r>
  <r>
    <s v="Finland"/>
    <x v="6"/>
    <x v="5"/>
    <x v="0"/>
    <x v="1"/>
    <n v="2664.5772978391401"/>
    <x v="0"/>
  </r>
  <r>
    <s v="Finland"/>
    <x v="10"/>
    <x v="5"/>
    <x v="0"/>
    <x v="1"/>
    <n v="5.0776172907713999"/>
    <x v="0"/>
  </r>
  <r>
    <s v="Finland"/>
    <x v="5"/>
    <x v="5"/>
    <x v="0"/>
    <x v="1"/>
    <n v="0.33850781938475999"/>
    <x v="0"/>
  </r>
  <r>
    <s v="Latvia"/>
    <x v="9"/>
    <x v="5"/>
    <x v="0"/>
    <x v="1"/>
    <n v="59.133061516357799"/>
    <x v="0"/>
  </r>
  <r>
    <s v="Latvia"/>
    <x v="2"/>
    <x v="5"/>
    <x v="0"/>
    <x v="1"/>
    <n v="1.88236997934492"/>
    <x v="0"/>
  </r>
  <r>
    <s v="Latvia"/>
    <x v="3"/>
    <x v="5"/>
    <x v="0"/>
    <x v="1"/>
    <n v="5.8529249924458099E-2"/>
    <x v="0"/>
  </r>
  <r>
    <s v="Latvia"/>
    <x v="6"/>
    <x v="5"/>
    <x v="0"/>
    <x v="1"/>
    <n v="2340.35678708763"/>
    <x v="0"/>
  </r>
  <r>
    <s v="Latvia"/>
    <x v="7"/>
    <x v="5"/>
    <x v="0"/>
    <x v="1"/>
    <n v="38.239608237980903"/>
    <x v="0"/>
  </r>
  <r>
    <s v="Latvia"/>
    <x v="10"/>
    <x v="5"/>
    <x v="0"/>
    <x v="1"/>
    <n v="0.31481566126606297"/>
    <x v="0"/>
  </r>
  <r>
    <s v="Lithuania"/>
    <x v="8"/>
    <x v="5"/>
    <x v="0"/>
    <x v="1"/>
    <n v="50.195156821227897"/>
    <x v="0"/>
  </r>
  <r>
    <s v="Lithuania"/>
    <x v="9"/>
    <x v="5"/>
    <x v="0"/>
    <x v="1"/>
    <n v="13.886175036383699"/>
    <x v="0"/>
  </r>
  <r>
    <s v="Lithuania"/>
    <x v="2"/>
    <x v="5"/>
    <x v="0"/>
    <x v="1"/>
    <n v="107.748753641709"/>
    <x v="0"/>
  </r>
  <r>
    <s v="Lithuania"/>
    <x v="3"/>
    <x v="5"/>
    <x v="0"/>
    <x v="1"/>
    <n v="0.78578859609702001"/>
    <x v="0"/>
  </r>
  <r>
    <s v="Lithuania"/>
    <x v="6"/>
    <x v="5"/>
    <x v="0"/>
    <x v="1"/>
    <n v="2650.2705848839501"/>
    <x v="0"/>
  </r>
  <r>
    <s v="Lithuania"/>
    <x v="10"/>
    <x v="5"/>
    <x v="0"/>
    <x v="1"/>
    <n v="2.6860484576271899"/>
    <x v="0"/>
  </r>
  <r>
    <s v="Estonia"/>
    <x v="8"/>
    <x v="6"/>
    <x v="0"/>
    <x v="1"/>
    <n v="11.154479293606199"/>
    <x v="0"/>
  </r>
  <r>
    <s v="Estonia"/>
    <x v="0"/>
    <x v="6"/>
    <x v="0"/>
    <x v="1"/>
    <n v="3.7259523383516302"/>
    <x v="0"/>
  </r>
  <r>
    <s v="Estonia"/>
    <x v="9"/>
    <x v="6"/>
    <x v="0"/>
    <x v="1"/>
    <n v="5.6779026815435403"/>
    <x v="0"/>
  </r>
  <r>
    <s v="Estonia"/>
    <x v="1"/>
    <x v="6"/>
    <x v="0"/>
    <x v="1"/>
    <n v="1.9445595026631299"/>
    <x v="0"/>
  </r>
  <r>
    <s v="Estonia"/>
    <x v="2"/>
    <x v="6"/>
    <x v="0"/>
    <x v="1"/>
    <n v="0.635797214150021"/>
    <x v="0"/>
  </r>
  <r>
    <s v="Estonia"/>
    <x v="3"/>
    <x v="6"/>
    <x v="0"/>
    <x v="1"/>
    <n v="4.97511848780589E-2"/>
    <x v="0"/>
  </r>
  <r>
    <s v="Estonia"/>
    <x v="6"/>
    <x v="6"/>
    <x v="0"/>
    <x v="1"/>
    <n v="469.29641433866902"/>
    <x v="0"/>
  </r>
  <r>
    <s v="Estonia"/>
    <x v="10"/>
    <x v="6"/>
    <x v="0"/>
    <x v="1"/>
    <n v="0.325940069720632"/>
    <x v="0"/>
  </r>
  <r>
    <s v="Estonia"/>
    <x v="5"/>
    <x v="6"/>
    <x v="0"/>
    <x v="1"/>
    <n v="9.9592799081304501E-2"/>
    <x v="0"/>
  </r>
  <r>
    <s v="Finland"/>
    <x v="8"/>
    <x v="6"/>
    <x v="0"/>
    <x v="1"/>
    <n v="48.7198817435645"/>
    <x v="0"/>
  </r>
  <r>
    <s v="Finland"/>
    <x v="0"/>
    <x v="6"/>
    <x v="0"/>
    <x v="1"/>
    <n v="2.8932886000304201"/>
    <x v="0"/>
  </r>
  <r>
    <s v="Finland"/>
    <x v="9"/>
    <x v="6"/>
    <x v="0"/>
    <x v="1"/>
    <n v="30.325611256046798"/>
    <x v="0"/>
  </r>
  <r>
    <s v="Finland"/>
    <x v="1"/>
    <x v="6"/>
    <x v="0"/>
    <x v="1"/>
    <n v="1.8844016243342501"/>
    <x v="0"/>
  </r>
  <r>
    <s v="Finland"/>
    <x v="2"/>
    <x v="6"/>
    <x v="0"/>
    <x v="1"/>
    <n v="63.759351221056299"/>
    <x v="0"/>
  </r>
  <r>
    <s v="Finland"/>
    <x v="3"/>
    <x v="6"/>
    <x v="0"/>
    <x v="1"/>
    <n v="0.75670723587010202"/>
    <x v="0"/>
  </r>
  <r>
    <s v="Finland"/>
    <x v="6"/>
    <x v="6"/>
    <x v="0"/>
    <x v="1"/>
    <n v="2288.67970801513"/>
    <x v="0"/>
  </r>
  <r>
    <s v="Finland"/>
    <x v="10"/>
    <x v="6"/>
    <x v="0"/>
    <x v="1"/>
    <n v="5.6865947666528998"/>
    <x v="0"/>
  </r>
  <r>
    <s v="Finland"/>
    <x v="5"/>
    <x v="6"/>
    <x v="0"/>
    <x v="1"/>
    <n v="0.322388399414057"/>
    <x v="0"/>
  </r>
  <r>
    <s v="Latvia"/>
    <x v="9"/>
    <x v="6"/>
    <x v="0"/>
    <x v="1"/>
    <n v="57.336122488279798"/>
    <x v="0"/>
  </r>
  <r>
    <s v="Latvia"/>
    <x v="2"/>
    <x v="6"/>
    <x v="0"/>
    <x v="1"/>
    <n v="2.0046784862206701"/>
    <x v="0"/>
  </r>
  <r>
    <s v="Latvia"/>
    <x v="3"/>
    <x v="6"/>
    <x v="0"/>
    <x v="1"/>
    <n v="5.4589280975671603E-2"/>
    <x v="0"/>
  </r>
  <r>
    <s v="Latvia"/>
    <x v="6"/>
    <x v="6"/>
    <x v="0"/>
    <x v="1"/>
    <n v="1771.7133466309299"/>
    <x v="0"/>
  </r>
  <r>
    <s v="Latvia"/>
    <x v="7"/>
    <x v="6"/>
    <x v="0"/>
    <x v="1"/>
    <n v="36.418674512362799"/>
    <x v="0"/>
  </r>
  <r>
    <s v="Latvia"/>
    <x v="10"/>
    <x v="6"/>
    <x v="0"/>
    <x v="1"/>
    <n v="0.305249024026713"/>
    <x v="0"/>
  </r>
  <r>
    <s v="Lithuania"/>
    <x v="8"/>
    <x v="6"/>
    <x v="0"/>
    <x v="1"/>
    <n v="55.772396468030998"/>
    <x v="0"/>
  </r>
  <r>
    <s v="Lithuania"/>
    <x v="9"/>
    <x v="6"/>
    <x v="0"/>
    <x v="1"/>
    <n v="15.4290833737596"/>
    <x v="0"/>
  </r>
  <r>
    <s v="Lithuania"/>
    <x v="2"/>
    <x v="6"/>
    <x v="0"/>
    <x v="1"/>
    <n v="115.18487698159601"/>
    <x v="0"/>
  </r>
  <r>
    <s v="Lithuania"/>
    <x v="3"/>
    <x v="6"/>
    <x v="0"/>
    <x v="1"/>
    <n v="0.73289226352948"/>
    <x v="0"/>
  </r>
  <r>
    <s v="Lithuania"/>
    <x v="6"/>
    <x v="6"/>
    <x v="0"/>
    <x v="1"/>
    <n v="2268.2227127352899"/>
    <x v="0"/>
  </r>
  <r>
    <s v="Lithuania"/>
    <x v="10"/>
    <x v="6"/>
    <x v="0"/>
    <x v="1"/>
    <n v="2.9844982862524398"/>
    <x v="0"/>
  </r>
  <r>
    <s v="Estonia"/>
    <x v="8"/>
    <x v="7"/>
    <x v="0"/>
    <x v="1"/>
    <n v="12.140929843380899"/>
    <x v="0"/>
  </r>
  <r>
    <s v="Estonia"/>
    <x v="0"/>
    <x v="7"/>
    <x v="0"/>
    <x v="1"/>
    <n v="3.5485260365253701"/>
    <x v="0"/>
  </r>
  <r>
    <s v="Estonia"/>
    <x v="9"/>
    <x v="7"/>
    <x v="0"/>
    <x v="1"/>
    <n v="6.1800301295712003"/>
    <x v="0"/>
  </r>
  <r>
    <s v="Estonia"/>
    <x v="1"/>
    <x v="7"/>
    <x v="0"/>
    <x v="1"/>
    <n v="1.8519614311077399"/>
    <x v="0"/>
  </r>
  <r>
    <s v="Estonia"/>
    <x v="2"/>
    <x v="7"/>
    <x v="0"/>
    <x v="1"/>
    <n v="0.66274612268725297"/>
    <x v="0"/>
  </r>
  <r>
    <s v="Estonia"/>
    <x v="3"/>
    <x v="7"/>
    <x v="0"/>
    <x v="1"/>
    <n v="4.6381426669793002E-2"/>
    <x v="0"/>
  </r>
  <r>
    <s v="Estonia"/>
    <x v="6"/>
    <x v="7"/>
    <x v="0"/>
    <x v="1"/>
    <n v="395.872731775825"/>
    <x v="0"/>
  </r>
  <r>
    <s v="Estonia"/>
    <x v="10"/>
    <x v="7"/>
    <x v="0"/>
    <x v="1"/>
    <n v="0.35476470173674202"/>
    <x v="0"/>
  </r>
  <r>
    <s v="Estonia"/>
    <x v="5"/>
    <x v="7"/>
    <x v="0"/>
    <x v="1"/>
    <n v="9.4850284839337606E-2"/>
    <x v="0"/>
  </r>
  <r>
    <s v="Finland"/>
    <x v="8"/>
    <x v="7"/>
    <x v="0"/>
    <x v="1"/>
    <n v="52.610695987983902"/>
    <x v="0"/>
  </r>
  <r>
    <s v="Finland"/>
    <x v="0"/>
    <x v="7"/>
    <x v="0"/>
    <x v="1"/>
    <n v="2.75551295240993"/>
    <x v="0"/>
  </r>
  <r>
    <s v="Finland"/>
    <x v="9"/>
    <x v="7"/>
    <x v="0"/>
    <x v="1"/>
    <n v="32.747442262673502"/>
    <x v="0"/>
  </r>
  <r>
    <s v="Finland"/>
    <x v="1"/>
    <x v="7"/>
    <x v="0"/>
    <x v="1"/>
    <n v="1.7946682136516701"/>
    <x v="0"/>
  </r>
  <r>
    <s v="Finland"/>
    <x v="2"/>
    <x v="7"/>
    <x v="0"/>
    <x v="1"/>
    <n v="66.259500088737795"/>
    <x v="0"/>
  </r>
  <r>
    <s v="Finland"/>
    <x v="3"/>
    <x v="7"/>
    <x v="0"/>
    <x v="1"/>
    <n v="0.70545377476003202"/>
    <x v="0"/>
  </r>
  <r>
    <s v="Finland"/>
    <x v="6"/>
    <x v="7"/>
    <x v="0"/>
    <x v="1"/>
    <n v="1921.87384770331"/>
    <x v="0"/>
  </r>
  <r>
    <s v="Finland"/>
    <x v="10"/>
    <x v="7"/>
    <x v="0"/>
    <x v="1"/>
    <n v="6.1407314174106098"/>
    <x v="0"/>
  </r>
  <r>
    <s v="Finland"/>
    <x v="5"/>
    <x v="7"/>
    <x v="0"/>
    <x v="1"/>
    <n v="0.30703657087052999"/>
    <x v="0"/>
  </r>
  <r>
    <s v="Latvia"/>
    <x v="9"/>
    <x v="7"/>
    <x v="0"/>
    <x v="1"/>
    <n v="54.605830941218898"/>
    <x v="0"/>
  </r>
  <r>
    <s v="Latvia"/>
    <x v="2"/>
    <x v="7"/>
    <x v="0"/>
    <x v="1"/>
    <n v="2.08707339088396"/>
    <x v="0"/>
  </r>
  <r>
    <s v="Latvia"/>
    <x v="3"/>
    <x v="7"/>
    <x v="0"/>
    <x v="1"/>
    <n v="5.0891827777280997E-2"/>
    <x v="0"/>
  </r>
  <r>
    <s v="Latvia"/>
    <x v="6"/>
    <x v="7"/>
    <x v="0"/>
    <x v="1"/>
    <n v="1343.0790624649501"/>
    <x v="0"/>
  </r>
  <r>
    <s v="Latvia"/>
    <x v="7"/>
    <x v="7"/>
    <x v="0"/>
    <x v="1"/>
    <n v="34.684451916535998"/>
    <x v="0"/>
  </r>
  <r>
    <s v="Latvia"/>
    <x v="10"/>
    <x v="7"/>
    <x v="0"/>
    <x v="1"/>
    <n v="0.29071335621591698"/>
    <x v="0"/>
  </r>
  <r>
    <s v="Lithuania"/>
    <x v="8"/>
    <x v="7"/>
    <x v="0"/>
    <x v="1"/>
    <n v="60.7046492169045"/>
    <x v="0"/>
  </r>
  <r>
    <s v="Lithuania"/>
    <x v="9"/>
    <x v="7"/>
    <x v="0"/>
    <x v="1"/>
    <n v="16.7935601347044"/>
    <x v="0"/>
  </r>
  <r>
    <s v="Lithuania"/>
    <x v="2"/>
    <x v="7"/>
    <x v="0"/>
    <x v="1"/>
    <n v="120.464426993647"/>
    <x v="0"/>
  </r>
  <r>
    <s v="Lithuania"/>
    <x v="3"/>
    <x v="7"/>
    <x v="0"/>
    <x v="1"/>
    <n v="0.68325184336951295"/>
    <x v="0"/>
  </r>
  <r>
    <s v="Lithuania"/>
    <x v="6"/>
    <x v="7"/>
    <x v="0"/>
    <x v="1"/>
    <n v="1924.7743144905801"/>
    <x v="0"/>
  </r>
  <r>
    <s v="Lithuania"/>
    <x v="10"/>
    <x v="7"/>
    <x v="0"/>
    <x v="1"/>
    <n v="3.24843350884619"/>
    <x v="0"/>
  </r>
  <r>
    <s v="Estonia"/>
    <x v="8"/>
    <x v="8"/>
    <x v="0"/>
    <x v="1"/>
    <n v="13.0282134066703"/>
    <x v="0"/>
  </r>
  <r>
    <s v="Estonia"/>
    <x v="0"/>
    <x v="8"/>
    <x v="0"/>
    <x v="1"/>
    <n v="3.3795486062146298"/>
    <x v="0"/>
  </r>
  <r>
    <s v="Estonia"/>
    <x v="9"/>
    <x v="8"/>
    <x v="0"/>
    <x v="1"/>
    <n v="6.6316791568976701"/>
    <x v="0"/>
  </r>
  <r>
    <s v="Estonia"/>
    <x v="1"/>
    <x v="8"/>
    <x v="0"/>
    <x v="1"/>
    <n v="1.76377279153119"/>
    <x v="0"/>
  </r>
  <r>
    <s v="Estonia"/>
    <x v="11"/>
    <x v="8"/>
    <x v="0"/>
    <x v="1"/>
    <n v="5.5512583984981001"/>
    <x v="0"/>
  </r>
  <r>
    <s v="Estonia"/>
    <x v="2"/>
    <x v="8"/>
    <x v="0"/>
    <x v="1"/>
    <n v="0.67812237446850299"/>
    <x v="0"/>
  </r>
  <r>
    <s v="Estonia"/>
    <x v="3"/>
    <x v="8"/>
    <x v="0"/>
    <x v="1"/>
    <n v="4.3219783336513801E-2"/>
    <x v="0"/>
  </r>
  <r>
    <s v="Estonia"/>
    <x v="6"/>
    <x v="8"/>
    <x v="0"/>
    <x v="1"/>
    <n v="294.73329989319097"/>
    <x v="0"/>
  </r>
  <r>
    <s v="Estonia"/>
    <x v="12"/>
    <x v="8"/>
    <x v="0"/>
    <x v="1"/>
    <n v="19.865148203094599"/>
    <x v="0"/>
  </r>
  <r>
    <s v="Estonia"/>
    <x v="10"/>
    <x v="8"/>
    <x v="0"/>
    <x v="1"/>
    <n v="0.38069161942319202"/>
    <x v="0"/>
  </r>
  <r>
    <s v="Estonia"/>
    <x v="5"/>
    <x v="8"/>
    <x v="0"/>
    <x v="1"/>
    <n v="9.0333604608892795E-2"/>
    <x v="0"/>
  </r>
  <r>
    <s v="Finland"/>
    <x v="8"/>
    <x v="8"/>
    <x v="0"/>
    <x v="1"/>
    <n v="56.3204245512391"/>
    <x v="0"/>
  </r>
  <r>
    <s v="Finland"/>
    <x v="0"/>
    <x v="8"/>
    <x v="0"/>
    <x v="1"/>
    <n v="2.6242980499142199"/>
    <x v="0"/>
  </r>
  <r>
    <s v="Finland"/>
    <x v="9"/>
    <x v="8"/>
    <x v="0"/>
    <x v="1"/>
    <n v="35.056556781195297"/>
    <x v="0"/>
  </r>
  <r>
    <s v="Finland"/>
    <x v="1"/>
    <x v="8"/>
    <x v="0"/>
    <x v="1"/>
    <n v="1.7092078225253999"/>
    <x v="0"/>
  </r>
  <r>
    <s v="Finland"/>
    <x v="11"/>
    <x v="8"/>
    <x v="0"/>
    <x v="1"/>
    <n v="31.4361045776045"/>
    <x v="0"/>
  </r>
  <r>
    <s v="Finland"/>
    <x v="2"/>
    <x v="8"/>
    <x v="0"/>
    <x v="1"/>
    <n v="67.758438793889795"/>
    <x v="0"/>
  </r>
  <r>
    <s v="Finland"/>
    <x v="3"/>
    <x v="8"/>
    <x v="0"/>
    <x v="1"/>
    <n v="0.65736570623670398"/>
    <x v="0"/>
  </r>
  <r>
    <s v="Finland"/>
    <x v="6"/>
    <x v="8"/>
    <x v="0"/>
    <x v="1"/>
    <n v="1577.43619083614"/>
    <x v="0"/>
  </r>
  <r>
    <s v="Finland"/>
    <x v="10"/>
    <x v="8"/>
    <x v="0"/>
    <x v="1"/>
    <n v="6.5737317096639201"/>
    <x v="0"/>
  </r>
  <r>
    <s v="Finland"/>
    <x v="5"/>
    <x v="8"/>
    <x v="0"/>
    <x v="1"/>
    <n v="0.292415781781458"/>
    <x v="0"/>
  </r>
  <r>
    <s v="Latvia"/>
    <x v="9"/>
    <x v="8"/>
    <x v="0"/>
    <x v="1"/>
    <n v="49.2074221207981"/>
    <x v="0"/>
  </r>
  <r>
    <s v="Latvia"/>
    <x v="11"/>
    <x v="8"/>
    <x v="0"/>
    <x v="1"/>
    <n v="14.1043682324341"/>
    <x v="0"/>
  </r>
  <r>
    <s v="Latvia"/>
    <x v="2"/>
    <x v="8"/>
    <x v="0"/>
    <x v="1"/>
    <n v="2.13448466876123"/>
    <x v="0"/>
  </r>
  <r>
    <s v="Latvia"/>
    <x v="3"/>
    <x v="8"/>
    <x v="0"/>
    <x v="1"/>
    <n v="4.7422727761105198E-2"/>
    <x v="0"/>
  </r>
  <r>
    <s v="Latvia"/>
    <x v="6"/>
    <x v="8"/>
    <x v="0"/>
    <x v="1"/>
    <n v="931.09724311162404"/>
    <x v="0"/>
  </r>
  <r>
    <s v="Latvia"/>
    <x v="7"/>
    <x v="8"/>
    <x v="0"/>
    <x v="1"/>
    <n v="33.032811349081904"/>
    <x v="0"/>
  </r>
  <r>
    <s v="Latvia"/>
    <x v="12"/>
    <x v="8"/>
    <x v="0"/>
    <x v="1"/>
    <n v="19.894124251775199"/>
    <x v="0"/>
  </r>
  <r>
    <s v="Latvia"/>
    <x v="10"/>
    <x v="8"/>
    <x v="0"/>
    <x v="1"/>
    <n v="0.26328142504532798"/>
    <x v="0"/>
  </r>
  <r>
    <s v="Lithuania"/>
    <x v="8"/>
    <x v="8"/>
    <x v="0"/>
    <x v="1"/>
    <n v="65.337795063221094"/>
    <x v="0"/>
  </r>
  <r>
    <s v="Lithuania"/>
    <x v="9"/>
    <x v="8"/>
    <x v="0"/>
    <x v="1"/>
    <n v="18.0752908486891"/>
    <x v="0"/>
  </r>
  <r>
    <s v="Lithuania"/>
    <x v="11"/>
    <x v="8"/>
    <x v="0"/>
    <x v="1"/>
    <n v="25.9803463668236"/>
    <x v="0"/>
  </r>
  <r>
    <s v="Lithuania"/>
    <x v="2"/>
    <x v="8"/>
    <x v="0"/>
    <x v="1"/>
    <n v="123.848846072024"/>
    <x v="0"/>
  </r>
  <r>
    <s v="Lithuania"/>
    <x v="3"/>
    <x v="8"/>
    <x v="0"/>
    <x v="1"/>
    <n v="0.63667719505351195"/>
    <x v="0"/>
  </r>
  <r>
    <s v="Lithuania"/>
    <x v="6"/>
    <x v="8"/>
    <x v="0"/>
    <x v="1"/>
    <n v="1548.76693848992"/>
    <x v="0"/>
  </r>
  <r>
    <s v="Lithuania"/>
    <x v="12"/>
    <x v="8"/>
    <x v="0"/>
    <x v="1"/>
    <n v="41.701692576010899"/>
    <x v="0"/>
  </r>
  <r>
    <s v="Lithuania"/>
    <x v="10"/>
    <x v="8"/>
    <x v="0"/>
    <x v="1"/>
    <n v="3.49636289173035"/>
    <x v="0"/>
  </r>
  <r>
    <s v="Estonia"/>
    <x v="8"/>
    <x v="9"/>
    <x v="0"/>
    <x v="1"/>
    <n v="14.5242258787107"/>
    <x v="1"/>
  </r>
  <r>
    <s v="Estonia"/>
    <x v="0"/>
    <x v="9"/>
    <x v="0"/>
    <x v="1"/>
    <n v="3.2186177202044099"/>
    <x v="1"/>
  </r>
  <r>
    <s v="Estonia"/>
    <x v="9"/>
    <x v="9"/>
    <x v="0"/>
    <x v="1"/>
    <n v="7.3931860818771096"/>
    <x v="1"/>
  </r>
  <r>
    <s v="Estonia"/>
    <x v="1"/>
    <x v="9"/>
    <x v="0"/>
    <x v="1"/>
    <n v="1.6797836109820801"/>
    <x v="1"/>
  </r>
  <r>
    <s v="Estonia"/>
    <x v="11"/>
    <x v="9"/>
    <x v="0"/>
    <x v="1"/>
    <n v="5.05153869834822"/>
    <x v="1"/>
  </r>
  <r>
    <s v="Estonia"/>
    <x v="2"/>
    <x v="9"/>
    <x v="0"/>
    <x v="1"/>
    <n v="0.76590168476552001"/>
    <x v="1"/>
  </r>
  <r>
    <s v="Estonia"/>
    <x v="3"/>
    <x v="9"/>
    <x v="0"/>
    <x v="1"/>
    <n v="3.99257852258771E-2"/>
    <x v="1"/>
  </r>
  <r>
    <s v="Estonia"/>
    <x v="6"/>
    <x v="9"/>
    <x v="0"/>
    <x v="1"/>
    <n v="262.33347447818198"/>
    <x v="1"/>
  </r>
  <r>
    <s v="Estonia"/>
    <x v="12"/>
    <x v="9"/>
    <x v="0"/>
    <x v="1"/>
    <n v="17.949968114559201"/>
    <x v="1"/>
  </r>
  <r>
    <s v="Estonia"/>
    <x v="10"/>
    <x v="9"/>
    <x v="0"/>
    <x v="1"/>
    <n v="0.42440593334184201"/>
    <x v="1"/>
  </r>
  <r>
    <s v="Estonia"/>
    <x v="5"/>
    <x v="9"/>
    <x v="0"/>
    <x v="1"/>
    <n v="8.6032004389421698E-2"/>
    <x v="1"/>
  </r>
  <r>
    <s v="Finland"/>
    <x v="8"/>
    <x v="9"/>
    <x v="0"/>
    <x v="1"/>
    <n v="58.020636718927797"/>
    <x v="1"/>
  </r>
  <r>
    <s v="Finland"/>
    <x v="0"/>
    <x v="9"/>
    <x v="0"/>
    <x v="1"/>
    <n v="2.4993314761087801"/>
    <x v="1"/>
  </r>
  <r>
    <s v="Finland"/>
    <x v="9"/>
    <x v="9"/>
    <x v="0"/>
    <x v="1"/>
    <n v="36.114851083334898"/>
    <x v="1"/>
  </r>
  <r>
    <s v="Finland"/>
    <x v="1"/>
    <x v="9"/>
    <x v="0"/>
    <x v="1"/>
    <n v="1.62781697383371"/>
    <x v="1"/>
  </r>
  <r>
    <s v="Finland"/>
    <x v="11"/>
    <x v="9"/>
    <x v="0"/>
    <x v="1"/>
    <n v="28.651017696758601"/>
    <x v="1"/>
  </r>
  <r>
    <s v="Finland"/>
    <x v="2"/>
    <x v="9"/>
    <x v="0"/>
    <x v="1"/>
    <n v="70.378937669980999"/>
    <x v="1"/>
  </r>
  <r>
    <s v="Finland"/>
    <x v="3"/>
    <x v="9"/>
    <x v="0"/>
    <x v="1"/>
    <n v="0.60726454359363102"/>
    <x v="1"/>
  </r>
  <r>
    <s v="Finland"/>
    <x v="6"/>
    <x v="9"/>
    <x v="0"/>
    <x v="1"/>
    <n v="1389.4470138939"/>
    <x v="1"/>
  </r>
  <r>
    <s v="Finland"/>
    <x v="10"/>
    <x v="9"/>
    <x v="0"/>
    <x v="1"/>
    <n v="6.7721808287703196"/>
    <x v="1"/>
  </r>
  <r>
    <s v="Finland"/>
    <x v="5"/>
    <x v="9"/>
    <x v="0"/>
    <x v="1"/>
    <n v="0.27849122074424498"/>
    <x v="1"/>
  </r>
  <r>
    <s v="Latvia"/>
    <x v="9"/>
    <x v="9"/>
    <x v="0"/>
    <x v="1"/>
    <n v="45.9852669517593"/>
    <x v="1"/>
  </r>
  <r>
    <s v="Latvia"/>
    <x v="11"/>
    <x v="9"/>
    <x v="0"/>
    <x v="1"/>
    <n v="12.1578063053798"/>
    <x v="1"/>
  </r>
  <r>
    <s v="Latvia"/>
    <x v="2"/>
    <x v="9"/>
    <x v="0"/>
    <x v="1"/>
    <n v="2.21731779607153"/>
    <x v="1"/>
  </r>
  <r>
    <s v="Latvia"/>
    <x v="3"/>
    <x v="9"/>
    <x v="0"/>
    <x v="1"/>
    <n v="4.3808402015183497E-2"/>
    <x v="1"/>
  </r>
  <r>
    <s v="Latvia"/>
    <x v="6"/>
    <x v="9"/>
    <x v="0"/>
    <x v="1"/>
    <n v="792.824895968541"/>
    <x v="1"/>
  </r>
  <r>
    <s v="Latvia"/>
    <x v="7"/>
    <x v="9"/>
    <x v="0"/>
    <x v="1"/>
    <n v="31.4598203324589"/>
    <x v="1"/>
  </r>
  <r>
    <s v="Latvia"/>
    <x v="12"/>
    <x v="9"/>
    <x v="0"/>
    <x v="1"/>
    <n v="25.150880955490301"/>
    <x v="1"/>
  </r>
  <r>
    <s v="Latvia"/>
    <x v="10"/>
    <x v="9"/>
    <x v="0"/>
    <x v="1"/>
    <n v="0.246475835386293"/>
    <x v="1"/>
  </r>
  <r>
    <s v="Lithuania"/>
    <x v="8"/>
    <x v="9"/>
    <x v="0"/>
    <x v="1"/>
    <n v="71.461846045525704"/>
    <x v="1"/>
  </r>
  <r>
    <s v="Lithuania"/>
    <x v="9"/>
    <x v="9"/>
    <x v="0"/>
    <x v="1"/>
    <n v="19.769471109443899"/>
    <x v="1"/>
  </r>
  <r>
    <s v="Lithuania"/>
    <x v="11"/>
    <x v="9"/>
    <x v="0"/>
    <x v="1"/>
    <n v="23.584482460456801"/>
    <x v="1"/>
  </r>
  <r>
    <s v="Lithuania"/>
    <x v="2"/>
    <x v="9"/>
    <x v="0"/>
    <x v="1"/>
    <n v="128.61207060058001"/>
    <x v="1"/>
  </r>
  <r>
    <s v="Lithuania"/>
    <x v="3"/>
    <x v="9"/>
    <x v="0"/>
    <x v="1"/>
    <n v="0.58815280840255202"/>
    <x v="1"/>
  </r>
  <r>
    <s v="Lithuania"/>
    <x v="6"/>
    <x v="9"/>
    <x v="0"/>
    <x v="1"/>
    <n v="1394.3107684378399"/>
    <x v="1"/>
  </r>
  <r>
    <s v="Lithuania"/>
    <x v="12"/>
    <x v="9"/>
    <x v="0"/>
    <x v="1"/>
    <n v="38.024598206276899"/>
    <x v="1"/>
  </r>
  <r>
    <s v="Lithuania"/>
    <x v="10"/>
    <x v="9"/>
    <x v="0"/>
    <x v="1"/>
    <n v="3.8240737454693798"/>
    <x v="1"/>
  </r>
  <r>
    <s v="Estonia"/>
    <x v="8"/>
    <x v="10"/>
    <x v="0"/>
    <x v="1"/>
    <n v="15.717121142434801"/>
    <x v="1"/>
  </r>
  <r>
    <s v="Estonia"/>
    <x v="0"/>
    <x v="10"/>
    <x v="0"/>
    <x v="1"/>
    <n v="3.0653502097184901"/>
    <x v="1"/>
  </r>
  <r>
    <s v="Estonia"/>
    <x v="9"/>
    <x v="10"/>
    <x v="0"/>
    <x v="1"/>
    <n v="8.0003989367686703"/>
    <x v="1"/>
  </r>
  <r>
    <s v="Estonia"/>
    <x v="1"/>
    <x v="10"/>
    <x v="0"/>
    <x v="1"/>
    <n v="1.5997939152210301"/>
    <x v="1"/>
  </r>
  <r>
    <s v="Estonia"/>
    <x v="11"/>
    <x v="10"/>
    <x v="0"/>
    <x v="1"/>
    <n v="4.5922754529576899"/>
    <x v="1"/>
  </r>
  <r>
    <s v="Estonia"/>
    <x v="2"/>
    <x v="10"/>
    <x v="0"/>
    <x v="1"/>
    <n v="0.83907675469295195"/>
    <x v="1"/>
  </r>
  <r>
    <s v="Estonia"/>
    <x v="3"/>
    <x v="10"/>
    <x v="0"/>
    <x v="1"/>
    <n v="3.6847497177168398E-2"/>
    <x v="1"/>
  </r>
  <r>
    <s v="Estonia"/>
    <x v="6"/>
    <x v="10"/>
    <x v="0"/>
    <x v="1"/>
    <n v="232.86718569707801"/>
    <x v="1"/>
  </r>
  <r>
    <s v="Estonia"/>
    <x v="12"/>
    <x v="10"/>
    <x v="0"/>
    <x v="1"/>
    <n v="16.151455065804001"/>
    <x v="1"/>
  </r>
  <r>
    <s v="Estonia"/>
    <x v="10"/>
    <x v="10"/>
    <x v="0"/>
    <x v="1"/>
    <n v="0.45926299436579399"/>
    <x v="1"/>
  </r>
  <r>
    <s v="Estonia"/>
    <x v="5"/>
    <x v="10"/>
    <x v="0"/>
    <x v="1"/>
    <n v="8.1935242275639905E-2"/>
    <x v="1"/>
  </r>
  <r>
    <s v="Finland"/>
    <x v="8"/>
    <x v="10"/>
    <x v="0"/>
    <x v="1"/>
    <n v="59.154058349793999"/>
    <x v="1"/>
  </r>
  <r>
    <s v="Finland"/>
    <x v="0"/>
    <x v="10"/>
    <x v="0"/>
    <x v="1"/>
    <n v="2.3803156915321702"/>
    <x v="1"/>
  </r>
  <r>
    <s v="Finland"/>
    <x v="9"/>
    <x v="10"/>
    <x v="0"/>
    <x v="1"/>
    <n v="36.820347536461703"/>
    <x v="1"/>
  </r>
  <r>
    <s v="Finland"/>
    <x v="1"/>
    <x v="10"/>
    <x v="0"/>
    <x v="1"/>
    <n v="1.5503018798416299"/>
    <x v="1"/>
  </r>
  <r>
    <s v="Finland"/>
    <x v="11"/>
    <x v="10"/>
    <x v="0"/>
    <x v="1"/>
    <n v="26.089158305918101"/>
    <x v="1"/>
  </r>
  <r>
    <s v="Finland"/>
    <x v="2"/>
    <x v="10"/>
    <x v="0"/>
    <x v="1"/>
    <n v="72.351021002040298"/>
    <x v="1"/>
  </r>
  <r>
    <s v="Finland"/>
    <x v="3"/>
    <x v="10"/>
    <x v="0"/>
    <x v="1"/>
    <n v="0.56044429506568905"/>
    <x v="1"/>
  </r>
  <r>
    <s v="Finland"/>
    <x v="6"/>
    <x v="10"/>
    <x v="0"/>
    <x v="1"/>
    <n v="1223.17556972588"/>
    <x v="1"/>
  </r>
  <r>
    <s v="Finland"/>
    <x v="10"/>
    <x v="10"/>
    <x v="0"/>
    <x v="1"/>
    <n v="6.9044740381097798"/>
    <x v="1"/>
  </r>
  <r>
    <s v="Finland"/>
    <x v="5"/>
    <x v="10"/>
    <x v="0"/>
    <x v="1"/>
    <n v="0.26522973404213801"/>
    <x v="1"/>
  </r>
  <r>
    <s v="Latvia"/>
    <x v="9"/>
    <x v="10"/>
    <x v="0"/>
    <x v="1"/>
    <n v="46.030087666276401"/>
    <x v="1"/>
  </r>
  <r>
    <s v="Latvia"/>
    <x v="11"/>
    <x v="10"/>
    <x v="0"/>
    <x v="1"/>
    <n v="11.122781213739501"/>
    <x v="1"/>
  </r>
  <r>
    <s v="Latvia"/>
    <x v="2"/>
    <x v="10"/>
    <x v="0"/>
    <x v="1"/>
    <n v="2.27962653178861"/>
    <x v="1"/>
  </r>
  <r>
    <s v="Latvia"/>
    <x v="3"/>
    <x v="10"/>
    <x v="0"/>
    <x v="1"/>
    <n v="4.0430763238802903E-2"/>
    <x v="1"/>
  </r>
  <r>
    <s v="Latvia"/>
    <x v="6"/>
    <x v="10"/>
    <x v="0"/>
    <x v="1"/>
    <n v="718.63071477793301"/>
    <x v="1"/>
  </r>
  <r>
    <s v="Latvia"/>
    <x v="7"/>
    <x v="10"/>
    <x v="0"/>
    <x v="1"/>
    <n v="29.961733649960902"/>
    <x v="1"/>
  </r>
  <r>
    <s v="Latvia"/>
    <x v="12"/>
    <x v="10"/>
    <x v="0"/>
    <x v="1"/>
    <n v="30.1449689665451"/>
    <x v="1"/>
  </r>
  <r>
    <s v="Latvia"/>
    <x v="10"/>
    <x v="10"/>
    <x v="0"/>
    <x v="1"/>
    <n v="0.24559065527332299"/>
    <x v="1"/>
  </r>
  <r>
    <s v="Lithuania"/>
    <x v="8"/>
    <x v="10"/>
    <x v="0"/>
    <x v="1"/>
    <n v="76.4560013460721"/>
    <x v="1"/>
  </r>
  <r>
    <s v="Lithuania"/>
    <x v="9"/>
    <x v="10"/>
    <x v="0"/>
    <x v="1"/>
    <n v="21.151072822718"/>
    <x v="1"/>
  </r>
  <r>
    <s v="Lithuania"/>
    <x v="11"/>
    <x v="10"/>
    <x v="0"/>
    <x v="1"/>
    <n v="21.4528752945122"/>
    <x v="1"/>
  </r>
  <r>
    <s v="Lithuania"/>
    <x v="2"/>
    <x v="10"/>
    <x v="0"/>
    <x v="1"/>
    <n v="132.19463004303799"/>
    <x v="1"/>
  </r>
  <r>
    <s v="Lithuania"/>
    <x v="3"/>
    <x v="10"/>
    <x v="0"/>
    <x v="1"/>
    <n v="0.54280607944838799"/>
    <x v="1"/>
  </r>
  <r>
    <s v="Lithuania"/>
    <x v="6"/>
    <x v="10"/>
    <x v="0"/>
    <x v="1"/>
    <n v="1256.6085073960701"/>
    <x v="1"/>
  </r>
  <r>
    <s v="Lithuania"/>
    <x v="12"/>
    <x v="10"/>
    <x v="0"/>
    <x v="1"/>
    <n v="34.641141549392401"/>
    <x v="1"/>
  </r>
  <r>
    <s v="Lithuania"/>
    <x v="10"/>
    <x v="10"/>
    <x v="0"/>
    <x v="1"/>
    <n v="4.09132150385292"/>
    <x v="1"/>
  </r>
  <r>
    <s v="Estonia"/>
    <x v="8"/>
    <x v="11"/>
    <x v="0"/>
    <x v="1"/>
    <n v="17.174509343866202"/>
    <x v="1"/>
  </r>
  <r>
    <s v="Estonia"/>
    <x v="0"/>
    <x v="11"/>
    <x v="0"/>
    <x v="1"/>
    <n v="2.9193811521128499"/>
    <x v="1"/>
  </r>
  <r>
    <s v="Estonia"/>
    <x v="9"/>
    <x v="11"/>
    <x v="0"/>
    <x v="1"/>
    <n v="8.7422451636651903"/>
    <x v="1"/>
  </r>
  <r>
    <s v="Estonia"/>
    <x v="1"/>
    <x v="11"/>
    <x v="0"/>
    <x v="1"/>
    <n v="1.5236132525914601"/>
    <x v="1"/>
  </r>
  <r>
    <s v="Estonia"/>
    <x v="11"/>
    <x v="11"/>
    <x v="0"/>
    <x v="1"/>
    <n v="4.3009475685341902"/>
    <x v="1"/>
  </r>
  <r>
    <s v="Estonia"/>
    <x v="2"/>
    <x v="11"/>
    <x v="0"/>
    <x v="1"/>
    <n v="0.89910431454339601"/>
    <x v="1"/>
  </r>
  <r>
    <s v="Estonia"/>
    <x v="3"/>
    <x v="11"/>
    <x v="0"/>
    <x v="1"/>
    <n v="3.3971844758436801E-2"/>
    <x v="1"/>
  </r>
  <r>
    <s v="Estonia"/>
    <x v="6"/>
    <x v="11"/>
    <x v="0"/>
    <x v="1"/>
    <n v="212.20692855828099"/>
    <x v="1"/>
  </r>
  <r>
    <s v="Estonia"/>
    <x v="12"/>
    <x v="11"/>
    <x v="0"/>
    <x v="1"/>
    <n v="14.9411126231805"/>
    <x v="1"/>
  </r>
  <r>
    <s v="Estonia"/>
    <x v="10"/>
    <x v="11"/>
    <x v="0"/>
    <x v="1"/>
    <n v="0.50184868568146501"/>
    <x v="1"/>
  </r>
  <r>
    <s v="Estonia"/>
    <x v="5"/>
    <x v="11"/>
    <x v="0"/>
    <x v="1"/>
    <n v="7.8033564072038E-2"/>
    <x v="1"/>
  </r>
  <r>
    <s v="Finland"/>
    <x v="8"/>
    <x v="11"/>
    <x v="0"/>
    <x v="1"/>
    <n v="59.516190228767897"/>
    <x v="1"/>
  </r>
  <r>
    <s v="Finland"/>
    <x v="0"/>
    <x v="11"/>
    <x v="0"/>
    <x v="1"/>
    <n v="2.2669673252687299"/>
    <x v="1"/>
  </r>
  <r>
    <s v="Finland"/>
    <x v="9"/>
    <x v="11"/>
    <x v="0"/>
    <x v="1"/>
    <n v="37.045755936321697"/>
    <x v="1"/>
  </r>
  <r>
    <s v="Finland"/>
    <x v="1"/>
    <x v="11"/>
    <x v="0"/>
    <x v="1"/>
    <n v="1.47647798080156"/>
    <x v="1"/>
  </r>
  <r>
    <s v="Finland"/>
    <x v="11"/>
    <x v="11"/>
    <x v="0"/>
    <x v="1"/>
    <n v="23.733906735647299"/>
    <x v="1"/>
  </r>
  <r>
    <s v="Finland"/>
    <x v="2"/>
    <x v="11"/>
    <x v="0"/>
    <x v="1"/>
    <n v="73.744369276175107"/>
    <x v="1"/>
  </r>
  <r>
    <s v="Finland"/>
    <x v="3"/>
    <x v="11"/>
    <x v="0"/>
    <x v="1"/>
    <n v="0.51670610072046697"/>
    <x v="1"/>
  </r>
  <r>
    <s v="Finland"/>
    <x v="6"/>
    <x v="11"/>
    <x v="0"/>
    <x v="1"/>
    <n v="1075.87087129367"/>
    <x v="1"/>
  </r>
  <r>
    <s v="Finland"/>
    <x v="10"/>
    <x v="11"/>
    <x v="0"/>
    <x v="1"/>
    <n v="6.9467421466132002"/>
    <x v="1"/>
  </r>
  <r>
    <s v="Finland"/>
    <x v="5"/>
    <x v="11"/>
    <x v="0"/>
    <x v="1"/>
    <n v="0.25259974670679802"/>
    <x v="1"/>
  </r>
  <r>
    <s v="Latvia"/>
    <x v="9"/>
    <x v="11"/>
    <x v="0"/>
    <x v="1"/>
    <n v="45.063948950284498"/>
    <x v="1"/>
  </r>
  <r>
    <s v="Latvia"/>
    <x v="11"/>
    <x v="11"/>
    <x v="0"/>
    <x v="1"/>
    <n v="9.9855579752208108"/>
    <x v="1"/>
  </r>
  <r>
    <s v="Latvia"/>
    <x v="2"/>
    <x v="11"/>
    <x v="0"/>
    <x v="1"/>
    <n v="2.32361706195874"/>
    <x v="1"/>
  </r>
  <r>
    <s v="Latvia"/>
    <x v="3"/>
    <x v="11"/>
    <x v="0"/>
    <x v="1"/>
    <n v="3.7275465565807298E-2"/>
    <x v="1"/>
  </r>
  <r>
    <s v="Latvia"/>
    <x v="6"/>
    <x v="11"/>
    <x v="0"/>
    <x v="1"/>
    <n v="641.76038408228305"/>
    <x v="1"/>
  </r>
  <r>
    <s v="Latvia"/>
    <x v="7"/>
    <x v="11"/>
    <x v="0"/>
    <x v="1"/>
    <n v="28.534984428534202"/>
    <x v="1"/>
  </r>
  <r>
    <s v="Latvia"/>
    <x v="12"/>
    <x v="11"/>
    <x v="0"/>
    <x v="1"/>
    <n v="33.438848351512398"/>
    <x v="1"/>
  </r>
  <r>
    <s v="Latvia"/>
    <x v="10"/>
    <x v="11"/>
    <x v="0"/>
    <x v="1"/>
    <n v="0.23991378975227601"/>
    <x v="1"/>
  </r>
  <r>
    <s v="Lithuania"/>
    <x v="8"/>
    <x v="11"/>
    <x v="0"/>
    <x v="1"/>
    <n v="80.2607391054826"/>
    <x v="1"/>
  </r>
  <r>
    <s v="Lithuania"/>
    <x v="9"/>
    <x v="11"/>
    <x v="0"/>
    <x v="1"/>
    <n v="22.203629639760699"/>
    <x v="1"/>
  </r>
  <r>
    <s v="Lithuania"/>
    <x v="11"/>
    <x v="11"/>
    <x v="0"/>
    <x v="1"/>
    <n v="19.4943498944784"/>
    <x v="1"/>
  </r>
  <r>
    <s v="Lithuania"/>
    <x v="2"/>
    <x v="11"/>
    <x v="0"/>
    <x v="1"/>
    <n v="134.723432834628"/>
    <x v="1"/>
  </r>
  <r>
    <s v="Lithuania"/>
    <x v="3"/>
    <x v="11"/>
    <x v="0"/>
    <x v="1"/>
    <n v="0.50044440674744795"/>
    <x v="1"/>
  </r>
  <r>
    <s v="Lithuania"/>
    <x v="6"/>
    <x v="11"/>
    <x v="0"/>
    <x v="1"/>
    <n v="1130.2964078979801"/>
    <x v="1"/>
  </r>
  <r>
    <s v="Lithuania"/>
    <x v="12"/>
    <x v="11"/>
    <x v="0"/>
    <x v="1"/>
    <n v="31.5295005756442"/>
    <x v="1"/>
  </r>
  <r>
    <s v="Lithuania"/>
    <x v="10"/>
    <x v="11"/>
    <x v="0"/>
    <x v="1"/>
    <n v="4.2949210269451301"/>
    <x v="1"/>
  </r>
  <r>
    <s v="Estonia"/>
    <x v="8"/>
    <x v="12"/>
    <x v="0"/>
    <x v="1"/>
    <n v="19.194425982747301"/>
    <x v="1"/>
  </r>
  <r>
    <s v="Estonia"/>
    <x v="0"/>
    <x v="12"/>
    <x v="0"/>
    <x v="1"/>
    <n v="2.7803630020122299"/>
    <x v="1"/>
  </r>
  <r>
    <s v="Estonia"/>
    <x v="9"/>
    <x v="12"/>
    <x v="0"/>
    <x v="1"/>
    <n v="9.7704321187453704"/>
    <x v="1"/>
  </r>
  <r>
    <s v="Estonia"/>
    <x v="1"/>
    <x v="12"/>
    <x v="0"/>
    <x v="1"/>
    <n v="1.45106024056329"/>
    <x v="1"/>
  </r>
  <r>
    <s v="Estonia"/>
    <x v="11"/>
    <x v="12"/>
    <x v="0"/>
    <x v="1"/>
    <n v="4.1812971949385203"/>
    <x v="1"/>
  </r>
  <r>
    <s v="Estonia"/>
    <x v="2"/>
    <x v="12"/>
    <x v="0"/>
    <x v="1"/>
    <n v="0.94732036423624899"/>
    <x v="1"/>
  </r>
  <r>
    <s v="Estonia"/>
    <x v="3"/>
    <x v="12"/>
    <x v="0"/>
    <x v="1"/>
    <n v="3.1286509583264198E-2"/>
    <x v="1"/>
  </r>
  <r>
    <s v="Estonia"/>
    <x v="6"/>
    <x v="12"/>
    <x v="0"/>
    <x v="1"/>
    <n v="199.84465295043901"/>
    <x v="1"/>
  </r>
  <r>
    <s v="Estonia"/>
    <x v="12"/>
    <x v="12"/>
    <x v="0"/>
    <x v="1"/>
    <n v="14.308945894616601"/>
    <x v="1"/>
  </r>
  <r>
    <s v="Estonia"/>
    <x v="10"/>
    <x v="12"/>
    <x v="0"/>
    <x v="1"/>
    <n v="0.56087176984140297"/>
    <x v="1"/>
  </r>
  <r>
    <s v="Estonia"/>
    <x v="5"/>
    <x v="12"/>
    <x v="0"/>
    <x v="1"/>
    <n v="7.4317680068607603E-2"/>
    <x v="1"/>
  </r>
  <r>
    <s v="Finland"/>
    <x v="8"/>
    <x v="12"/>
    <x v="0"/>
    <x v="1"/>
    <n v="59.241225401454102"/>
    <x v="1"/>
  </r>
  <r>
    <s v="Finland"/>
    <x v="0"/>
    <x v="12"/>
    <x v="0"/>
    <x v="1"/>
    <n v="2.1590165002559401"/>
    <x v="1"/>
  </r>
  <r>
    <s v="Finland"/>
    <x v="9"/>
    <x v="12"/>
    <x v="0"/>
    <x v="1"/>
    <n v="36.8746045261829"/>
    <x v="1"/>
  </r>
  <r>
    <s v="Finland"/>
    <x v="1"/>
    <x v="12"/>
    <x v="0"/>
    <x v="1"/>
    <n v="1.4061695055252901"/>
    <x v="1"/>
  </r>
  <r>
    <s v="Finland"/>
    <x v="11"/>
    <x v="12"/>
    <x v="0"/>
    <x v="1"/>
    <n v="21.569816982643701"/>
    <x v="1"/>
  </r>
  <r>
    <s v="Finland"/>
    <x v="2"/>
    <x v="12"/>
    <x v="0"/>
    <x v="1"/>
    <n v="74.622702402567796"/>
    <x v="1"/>
  </r>
  <r>
    <s v="Finland"/>
    <x v="3"/>
    <x v="12"/>
    <x v="0"/>
    <x v="1"/>
    <n v="0.47586259995219199"/>
    <x v="1"/>
  </r>
  <r>
    <s v="Finland"/>
    <x v="6"/>
    <x v="12"/>
    <x v="0"/>
    <x v="1"/>
    <n v="831.24540826625196"/>
    <x v="1"/>
  </r>
  <r>
    <s v="Finland"/>
    <x v="10"/>
    <x v="12"/>
    <x v="0"/>
    <x v="1"/>
    <n v="6.9146481945743501"/>
    <x v="1"/>
  </r>
  <r>
    <s v="Finland"/>
    <x v="5"/>
    <x v="12"/>
    <x v="0"/>
    <x v="1"/>
    <n v="0.24057118733980801"/>
    <x v="1"/>
  </r>
  <r>
    <s v="Latvia"/>
    <x v="9"/>
    <x v="12"/>
    <x v="0"/>
    <x v="1"/>
    <n v="42.918046619318503"/>
    <x v="1"/>
  </r>
  <r>
    <s v="Latvia"/>
    <x v="11"/>
    <x v="12"/>
    <x v="0"/>
    <x v="1"/>
    <n v="8.7476921764594699"/>
    <x v="1"/>
  </r>
  <r>
    <s v="Latvia"/>
    <x v="2"/>
    <x v="12"/>
    <x v="0"/>
    <x v="1"/>
    <n v="2.3513069111115801"/>
    <x v="1"/>
  </r>
  <r>
    <s v="Latvia"/>
    <x v="3"/>
    <x v="12"/>
    <x v="0"/>
    <x v="1"/>
    <n v="3.4328992697861702E-2"/>
    <x v="1"/>
  </r>
  <r>
    <s v="Latvia"/>
    <x v="6"/>
    <x v="12"/>
    <x v="0"/>
    <x v="1"/>
    <n v="562.98039473086703"/>
    <x v="1"/>
  </r>
  <r>
    <s v="Latvia"/>
    <x v="7"/>
    <x v="12"/>
    <x v="0"/>
    <x v="1"/>
    <n v="27.176175646223001"/>
    <x v="1"/>
  </r>
  <r>
    <s v="Latvia"/>
    <x v="12"/>
    <x v="12"/>
    <x v="0"/>
    <x v="1"/>
    <n v="34.834711090153903"/>
    <x v="1"/>
  </r>
  <r>
    <s v="Latvia"/>
    <x v="10"/>
    <x v="12"/>
    <x v="0"/>
    <x v="1"/>
    <n v="0.228489323573597"/>
    <x v="1"/>
  </r>
  <r>
    <s v="Lithuania"/>
    <x v="8"/>
    <x v="12"/>
    <x v="0"/>
    <x v="1"/>
    <n v="83.004285841081895"/>
    <x v="1"/>
  </r>
  <r>
    <s v="Lithuania"/>
    <x v="9"/>
    <x v="12"/>
    <x v="0"/>
    <x v="1"/>
    <n v="22.962614621652801"/>
    <x v="1"/>
  </r>
  <r>
    <s v="Lithuania"/>
    <x v="11"/>
    <x v="12"/>
    <x v="0"/>
    <x v="1"/>
    <n v="17.6959086645235"/>
    <x v="1"/>
  </r>
  <r>
    <s v="Lithuania"/>
    <x v="2"/>
    <x v="12"/>
    <x v="0"/>
    <x v="1"/>
    <n v="136.31452903518101"/>
    <x v="1"/>
  </r>
  <r>
    <s v="Lithuania"/>
    <x v="3"/>
    <x v="12"/>
    <x v="0"/>
    <x v="1"/>
    <n v="0.46088632627778098"/>
    <x v="1"/>
  </r>
  <r>
    <s v="Lithuania"/>
    <x v="6"/>
    <x v="12"/>
    <x v="0"/>
    <x v="1"/>
    <n v="1014.58424905616"/>
    <x v="1"/>
  </r>
  <r>
    <s v="Lithuania"/>
    <x v="12"/>
    <x v="12"/>
    <x v="0"/>
    <x v="1"/>
    <n v="28.669393995788798"/>
    <x v="1"/>
  </r>
  <r>
    <s v="Lithuania"/>
    <x v="10"/>
    <x v="12"/>
    <x v="0"/>
    <x v="1"/>
    <n v="4.4417339854907203"/>
    <x v="1"/>
  </r>
  <r>
    <s v="Estonia"/>
    <x v="8"/>
    <x v="13"/>
    <x v="0"/>
    <x v="1"/>
    <n v="20.588908248625501"/>
    <x v="1"/>
  </r>
  <r>
    <s v="Estonia"/>
    <x v="0"/>
    <x v="13"/>
    <x v="0"/>
    <x v="1"/>
    <n v="2.6479647638211801"/>
    <x v="1"/>
  </r>
  <r>
    <s v="Estonia"/>
    <x v="9"/>
    <x v="13"/>
    <x v="0"/>
    <x v="1"/>
    <n v="10.480257686428599"/>
    <x v="1"/>
  </r>
  <r>
    <s v="Estonia"/>
    <x v="1"/>
    <x v="13"/>
    <x v="0"/>
    <x v="1"/>
    <n v="1.3819621338698"/>
    <x v="1"/>
  </r>
  <r>
    <s v="Estonia"/>
    <x v="11"/>
    <x v="13"/>
    <x v="0"/>
    <x v="1"/>
    <n v="3.9532161041320899"/>
    <x v="1"/>
  </r>
  <r>
    <s v="Estonia"/>
    <x v="2"/>
    <x v="13"/>
    <x v="0"/>
    <x v="1"/>
    <n v="0.98494924242949999"/>
    <x v="1"/>
  </r>
  <r>
    <s v="Estonia"/>
    <x v="3"/>
    <x v="13"/>
    <x v="0"/>
    <x v="1"/>
    <n v="2.8779886953667198E-2"/>
    <x v="1"/>
  </r>
  <r>
    <s v="Estonia"/>
    <x v="6"/>
    <x v="13"/>
    <x v="0"/>
    <x v="1"/>
    <n v="182.62910131684299"/>
    <x v="1"/>
  </r>
  <r>
    <s v="Estonia"/>
    <x v="12"/>
    <x v="13"/>
    <x v="0"/>
    <x v="1"/>
    <n v="13.348575938725499"/>
    <x v="1"/>
  </r>
  <r>
    <s v="Estonia"/>
    <x v="10"/>
    <x v="13"/>
    <x v="0"/>
    <x v="1"/>
    <n v="0.60161931484110898"/>
    <x v="1"/>
  </r>
  <r>
    <s v="Estonia"/>
    <x v="5"/>
    <x v="13"/>
    <x v="0"/>
    <x v="1"/>
    <n v="7.0778742922483401E-2"/>
    <x v="1"/>
  </r>
  <r>
    <s v="Finland"/>
    <x v="8"/>
    <x v="13"/>
    <x v="0"/>
    <x v="1"/>
    <n v="58.443972879721898"/>
    <x v="1"/>
  </r>
  <r>
    <s v="Finland"/>
    <x v="0"/>
    <x v="13"/>
    <x v="0"/>
    <x v="1"/>
    <n v="2.0562061907199398"/>
    <x v="1"/>
  </r>
  <r>
    <s v="Finland"/>
    <x v="9"/>
    <x v="13"/>
    <x v="0"/>
    <x v="1"/>
    <n v="36.378355989000298"/>
    <x v="1"/>
  </r>
  <r>
    <s v="Finland"/>
    <x v="1"/>
    <x v="13"/>
    <x v="0"/>
    <x v="1"/>
    <n v="1.3392090528812299"/>
    <x v="1"/>
  </r>
  <r>
    <s v="Finland"/>
    <x v="11"/>
    <x v="13"/>
    <x v="0"/>
    <x v="1"/>
    <n v="19.582536929209301"/>
    <x v="1"/>
  </r>
  <r>
    <s v="Finland"/>
    <x v="2"/>
    <x v="13"/>
    <x v="0"/>
    <x v="1"/>
    <n v="75.044235544192404"/>
    <x v="1"/>
  </r>
  <r>
    <s v="Finland"/>
    <x v="3"/>
    <x v="13"/>
    <x v="0"/>
    <x v="1"/>
    <n v="0.43773728723731198"/>
    <x v="1"/>
  </r>
  <r>
    <s v="Finland"/>
    <x v="6"/>
    <x v="13"/>
    <x v="0"/>
    <x v="1"/>
    <n v="721.17070275045603"/>
    <x v="1"/>
  </r>
  <r>
    <s v="Finland"/>
    <x v="10"/>
    <x v="13"/>
    <x v="0"/>
    <x v="1"/>
    <n v="6.8215927138232804"/>
    <x v="1"/>
  </r>
  <r>
    <s v="Finland"/>
    <x v="5"/>
    <x v="13"/>
    <x v="0"/>
    <x v="1"/>
    <n v="0.229115416514103"/>
    <x v="1"/>
  </r>
  <r>
    <s v="Latvia"/>
    <x v="9"/>
    <x v="13"/>
    <x v="0"/>
    <x v="1"/>
    <n v="40.874330113636702"/>
    <x v="1"/>
  </r>
  <r>
    <s v="Latvia"/>
    <x v="11"/>
    <x v="13"/>
    <x v="0"/>
    <x v="1"/>
    <n v="7.6926046950664997"/>
    <x v="1"/>
  </r>
  <r>
    <s v="Latvia"/>
    <x v="2"/>
    <x v="13"/>
    <x v="0"/>
    <x v="1"/>
    <n v="2.3645393604254701"/>
    <x v="1"/>
  </r>
  <r>
    <s v="Latvia"/>
    <x v="3"/>
    <x v="13"/>
    <x v="0"/>
    <x v="1"/>
    <n v="3.1578611428301297E-2"/>
    <x v="1"/>
  </r>
  <r>
    <s v="Latvia"/>
    <x v="6"/>
    <x v="13"/>
    <x v="0"/>
    <x v="1"/>
    <n v="495.488719878724"/>
    <x v="1"/>
  </r>
  <r>
    <s v="Latvia"/>
    <x v="7"/>
    <x v="13"/>
    <x v="0"/>
    <x v="1"/>
    <n v="25.8820720440219"/>
    <x v="1"/>
  </r>
  <r>
    <s v="Latvia"/>
    <x v="12"/>
    <x v="13"/>
    <x v="0"/>
    <x v="1"/>
    <n v="35.485665621203303"/>
    <x v="1"/>
  </r>
  <r>
    <s v="Latvia"/>
    <x v="10"/>
    <x v="13"/>
    <x v="0"/>
    <x v="1"/>
    <n v="0.21760887959390199"/>
    <x v="1"/>
  </r>
  <r>
    <s v="Lithuania"/>
    <x v="8"/>
    <x v="13"/>
    <x v="0"/>
    <x v="1"/>
    <n v="84.804102004690904"/>
    <x v="1"/>
  </r>
  <r>
    <s v="Lithuania"/>
    <x v="9"/>
    <x v="13"/>
    <x v="0"/>
    <x v="1"/>
    <n v="23.460522465036998"/>
    <x v="1"/>
  </r>
  <r>
    <s v="Lithuania"/>
    <x v="11"/>
    <x v="13"/>
    <x v="0"/>
    <x v="1"/>
    <n v="16.0454773597749"/>
    <x v="1"/>
  </r>
  <r>
    <s v="Lithuania"/>
    <x v="2"/>
    <x v="13"/>
    <x v="0"/>
    <x v="1"/>
    <n v="137.073940934804"/>
    <x v="1"/>
  </r>
  <r>
    <s v="Lithuania"/>
    <x v="3"/>
    <x v="13"/>
    <x v="0"/>
    <x v="1"/>
    <n v="0.423960887470197"/>
    <x v="1"/>
  </r>
  <r>
    <s v="Lithuania"/>
    <x v="6"/>
    <x v="13"/>
    <x v="0"/>
    <x v="1"/>
    <n v="908.72966686518998"/>
    <x v="1"/>
  </r>
  <r>
    <s v="Lithuania"/>
    <x v="12"/>
    <x v="13"/>
    <x v="0"/>
    <x v="1"/>
    <n v="26.041976408725599"/>
    <x v="1"/>
  </r>
  <r>
    <s v="Lithuania"/>
    <x v="10"/>
    <x v="13"/>
    <x v="0"/>
    <x v="1"/>
    <n v="4.5380459354163403"/>
    <x v="1"/>
  </r>
  <r>
    <s v="Estonia"/>
    <x v="8"/>
    <x v="14"/>
    <x v="0"/>
    <x v="1"/>
    <n v="20.789389916042399"/>
    <x v="1"/>
  </r>
  <r>
    <s v="Estonia"/>
    <x v="0"/>
    <x v="14"/>
    <x v="0"/>
    <x v="1"/>
    <n v="2.5218712036392099"/>
    <x v="1"/>
  </r>
  <r>
    <s v="Estonia"/>
    <x v="9"/>
    <x v="14"/>
    <x v="0"/>
    <x v="1"/>
    <n v="10.5823077568141"/>
    <x v="1"/>
  </r>
  <r>
    <s v="Estonia"/>
    <x v="1"/>
    <x v="14"/>
    <x v="0"/>
    <x v="1"/>
    <n v="1.3161544132093299"/>
    <x v="1"/>
  </r>
  <r>
    <s v="Estonia"/>
    <x v="11"/>
    <x v="14"/>
    <x v="0"/>
    <x v="1"/>
    <n v="3.55819587389077"/>
    <x v="1"/>
  </r>
  <r>
    <s v="Estonia"/>
    <x v="2"/>
    <x v="14"/>
    <x v="0"/>
    <x v="1"/>
    <n v="1.01311205433233"/>
    <x v="1"/>
  </r>
  <r>
    <s v="Estonia"/>
    <x v="3"/>
    <x v="14"/>
    <x v="0"/>
    <x v="1"/>
    <n v="2.6441045822618501E-2"/>
    <x v="1"/>
  </r>
  <r>
    <s v="Estonia"/>
    <x v="6"/>
    <x v="14"/>
    <x v="0"/>
    <x v="1"/>
    <n v="158.741028797382"/>
    <x v="1"/>
  </r>
  <r>
    <s v="Estonia"/>
    <x v="12"/>
    <x v="14"/>
    <x v="0"/>
    <x v="1"/>
    <n v="11.8917112682621"/>
    <x v="1"/>
  </r>
  <r>
    <s v="Estonia"/>
    <x v="10"/>
    <x v="14"/>
    <x v="0"/>
    <x v="1"/>
    <n v="0.60747750032297398"/>
    <x v="1"/>
  </r>
  <r>
    <s v="Estonia"/>
    <x v="5"/>
    <x v="14"/>
    <x v="0"/>
    <x v="1"/>
    <n v="6.7408326592841294E-2"/>
    <x v="1"/>
  </r>
  <r>
    <s v="Finland"/>
    <x v="8"/>
    <x v="14"/>
    <x v="0"/>
    <x v="1"/>
    <n v="57.222619600385102"/>
    <x v="1"/>
  </r>
  <r>
    <s v="Finland"/>
    <x v="0"/>
    <x v="14"/>
    <x v="0"/>
    <x v="1"/>
    <n v="1.9582916102094701"/>
    <x v="1"/>
  </r>
  <r>
    <s v="Finland"/>
    <x v="9"/>
    <x v="14"/>
    <x v="0"/>
    <x v="1"/>
    <n v="35.6181266241095"/>
    <x v="1"/>
  </r>
  <r>
    <s v="Finland"/>
    <x v="1"/>
    <x v="14"/>
    <x v="0"/>
    <x v="1"/>
    <n v="1.27543719322022"/>
    <x v="1"/>
  </r>
  <r>
    <s v="Finland"/>
    <x v="11"/>
    <x v="14"/>
    <x v="0"/>
    <x v="1"/>
    <n v="17.7587338374979"/>
    <x v="1"/>
  </r>
  <r>
    <s v="Finland"/>
    <x v="2"/>
    <x v="14"/>
    <x v="0"/>
    <x v="1"/>
    <n v="75.062102329012603"/>
    <x v="1"/>
  </r>
  <r>
    <s v="Finland"/>
    <x v="3"/>
    <x v="14"/>
    <x v="0"/>
    <x v="1"/>
    <n v="0.40216390317112299"/>
    <x v="1"/>
  </r>
  <r>
    <s v="Finland"/>
    <x v="6"/>
    <x v="14"/>
    <x v="0"/>
    <x v="1"/>
    <n v="624.34038118713602"/>
    <x v="1"/>
  </r>
  <r>
    <s v="Finland"/>
    <x v="10"/>
    <x v="14"/>
    <x v="0"/>
    <x v="1"/>
    <n v="6.67903610411991"/>
    <x v="1"/>
  </r>
  <r>
    <s v="Finland"/>
    <x v="5"/>
    <x v="14"/>
    <x v="0"/>
    <x v="1"/>
    <n v="0.21820515858486"/>
    <x v="1"/>
  </r>
  <r>
    <s v="Latvia"/>
    <x v="9"/>
    <x v="14"/>
    <x v="0"/>
    <x v="1"/>
    <n v="39.482316944772002"/>
    <x v="1"/>
  </r>
  <r>
    <s v="Latvia"/>
    <x v="11"/>
    <x v="14"/>
    <x v="0"/>
    <x v="1"/>
    <n v="6.8805203934916701"/>
    <x v="1"/>
  </r>
  <r>
    <s v="Latvia"/>
    <x v="2"/>
    <x v="14"/>
    <x v="0"/>
    <x v="1"/>
    <n v="2.3649968351252499"/>
    <x v="1"/>
  </r>
  <r>
    <s v="Latvia"/>
    <x v="3"/>
    <x v="14"/>
    <x v="0"/>
    <x v="1"/>
    <n v="2.9012327711175599E-2"/>
    <x v="1"/>
  </r>
  <r>
    <s v="Latvia"/>
    <x v="6"/>
    <x v="14"/>
    <x v="0"/>
    <x v="1"/>
    <n v="441.31336163073502"/>
    <x v="1"/>
  </r>
  <r>
    <s v="Latvia"/>
    <x v="7"/>
    <x v="14"/>
    <x v="0"/>
    <x v="1"/>
    <n v="24.649592422878001"/>
    <x v="1"/>
  </r>
  <r>
    <s v="Latvia"/>
    <x v="12"/>
    <x v="14"/>
    <x v="0"/>
    <x v="1"/>
    <n v="36.080285354132599"/>
    <x v="1"/>
  </r>
  <r>
    <s v="Latvia"/>
    <x v="10"/>
    <x v="14"/>
    <x v="0"/>
    <x v="1"/>
    <n v="0.210198007655097"/>
    <x v="1"/>
  </r>
  <r>
    <s v="Lithuania"/>
    <x v="8"/>
    <x v="14"/>
    <x v="0"/>
    <x v="1"/>
    <n v="85.7676761357"/>
    <x v="1"/>
  </r>
  <r>
    <s v="Lithuania"/>
    <x v="9"/>
    <x v="14"/>
    <x v="0"/>
    <x v="1"/>
    <n v="23.727089199580298"/>
    <x v="1"/>
  </r>
  <r>
    <s v="Lithuania"/>
    <x v="11"/>
    <x v="14"/>
    <x v="0"/>
    <x v="1"/>
    <n v="14.5318420538214"/>
    <x v="1"/>
  </r>
  <r>
    <s v="Lithuania"/>
    <x v="2"/>
    <x v="14"/>
    <x v="0"/>
    <x v="1"/>
    <n v="137.09843420770599"/>
    <x v="1"/>
  </r>
  <r>
    <s v="Lithuania"/>
    <x v="3"/>
    <x v="14"/>
    <x v="0"/>
    <x v="1"/>
    <n v="0.389507063410097"/>
    <x v="1"/>
  </r>
  <r>
    <s v="Lithuania"/>
    <x v="6"/>
    <x v="14"/>
    <x v="0"/>
    <x v="1"/>
    <n v="812.28715823228004"/>
    <x v="1"/>
  </r>
  <r>
    <s v="Lithuania"/>
    <x v="12"/>
    <x v="14"/>
    <x v="0"/>
    <x v="1"/>
    <n v="23.629740397635199"/>
    <x v="1"/>
  </r>
  <r>
    <s v="Lithuania"/>
    <x v="10"/>
    <x v="14"/>
    <x v="0"/>
    <x v="1"/>
    <n v="4.5896088146324399"/>
    <x v="1"/>
  </r>
  <r>
    <s v="Estonia"/>
    <x v="8"/>
    <x v="15"/>
    <x v="0"/>
    <x v="1"/>
    <n v="20.027072686469801"/>
    <x v="1"/>
  </r>
  <r>
    <s v="Estonia"/>
    <x v="0"/>
    <x v="15"/>
    <x v="0"/>
    <x v="1"/>
    <n v="2.4017820987040102"/>
    <x v="1"/>
  </r>
  <r>
    <s v="Estonia"/>
    <x v="9"/>
    <x v="15"/>
    <x v="0"/>
    <x v="1"/>
    <n v="10.194269648710099"/>
    <x v="1"/>
  </r>
  <r>
    <s v="Estonia"/>
    <x v="1"/>
    <x v="15"/>
    <x v="0"/>
    <x v="1"/>
    <n v="1.2534803935326999"/>
    <x v="1"/>
  </r>
  <r>
    <s v="Estonia"/>
    <x v="11"/>
    <x v="15"/>
    <x v="0"/>
    <x v="1"/>
    <n v="3.08380379957651"/>
    <x v="1"/>
  </r>
  <r>
    <s v="Estonia"/>
    <x v="2"/>
    <x v="15"/>
    <x v="0"/>
    <x v="1"/>
    <n v="1.0328345017924101"/>
    <x v="1"/>
  </r>
  <r>
    <s v="Estonia"/>
    <x v="3"/>
    <x v="15"/>
    <x v="0"/>
    <x v="1"/>
    <n v="2.4259690951321199E-2"/>
    <x v="1"/>
  </r>
  <r>
    <s v="Estonia"/>
    <x v="6"/>
    <x v="15"/>
    <x v="0"/>
    <x v="1"/>
    <n v="132.66618860855101"/>
    <x v="1"/>
  </r>
  <r>
    <s v="Estonia"/>
    <x v="12"/>
    <x v="15"/>
    <x v="0"/>
    <x v="1"/>
    <n v="10.2285316856252"/>
    <x v="1"/>
  </r>
  <r>
    <s v="Estonia"/>
    <x v="10"/>
    <x v="15"/>
    <x v="0"/>
    <x v="1"/>
    <n v="0.58520216819711302"/>
    <x v="1"/>
  </r>
  <r>
    <s v="Estonia"/>
    <x v="5"/>
    <x v="15"/>
    <x v="0"/>
    <x v="1"/>
    <n v="6.4198406278896503E-2"/>
    <x v="1"/>
  </r>
  <r>
    <s v="Finland"/>
    <x v="8"/>
    <x v="15"/>
    <x v="0"/>
    <x v="1"/>
    <n v="55.661076742017798"/>
    <x v="1"/>
  </r>
  <r>
    <s v="Finland"/>
    <x v="0"/>
    <x v="15"/>
    <x v="0"/>
    <x v="1"/>
    <n v="1.8650396287709201"/>
    <x v="1"/>
  </r>
  <r>
    <s v="Finland"/>
    <x v="9"/>
    <x v="15"/>
    <x v="0"/>
    <x v="1"/>
    <n v="34.646146808317802"/>
    <x v="1"/>
  </r>
  <r>
    <s v="Finland"/>
    <x v="1"/>
    <x v="15"/>
    <x v="0"/>
    <x v="1"/>
    <n v="1.2147020887811599"/>
    <x v="1"/>
  </r>
  <r>
    <s v="Finland"/>
    <x v="11"/>
    <x v="15"/>
    <x v="0"/>
    <x v="1"/>
    <n v="16.086024776721001"/>
    <x v="1"/>
  </r>
  <r>
    <s v="Finland"/>
    <x v="2"/>
    <x v="15"/>
    <x v="0"/>
    <x v="1"/>
    <n v="74.724747681139704"/>
    <x v="1"/>
  </r>
  <r>
    <s v="Finland"/>
    <x v="3"/>
    <x v="15"/>
    <x v="0"/>
    <x v="1"/>
    <n v="0.36898585888620999"/>
    <x v="1"/>
  </r>
  <r>
    <s v="Finland"/>
    <x v="6"/>
    <x v="15"/>
    <x v="0"/>
    <x v="1"/>
    <n v="539.02412232874201"/>
    <x v="1"/>
  </r>
  <r>
    <s v="Finland"/>
    <x v="10"/>
    <x v="15"/>
    <x v="0"/>
    <x v="1"/>
    <n v="6.4967724957426602"/>
    <x v="1"/>
  </r>
  <r>
    <s v="Finland"/>
    <x v="5"/>
    <x v="15"/>
    <x v="0"/>
    <x v="1"/>
    <n v="0.20781443674748601"/>
    <x v="1"/>
  </r>
  <r>
    <s v="Latvia"/>
    <x v="9"/>
    <x v="15"/>
    <x v="0"/>
    <x v="1"/>
    <n v="38.473915138862601"/>
    <x v="1"/>
  </r>
  <r>
    <s v="Latvia"/>
    <x v="11"/>
    <x v="15"/>
    <x v="0"/>
    <x v="1"/>
    <n v="6.2243132450038399"/>
    <x v="1"/>
  </r>
  <r>
    <s v="Latvia"/>
    <x v="2"/>
    <x v="15"/>
    <x v="0"/>
    <x v="1"/>
    <n v="2.3542133316860099"/>
    <x v="1"/>
  </r>
  <r>
    <s v="Latvia"/>
    <x v="3"/>
    <x v="15"/>
    <x v="0"/>
    <x v="1"/>
    <n v="2.6618845138473901E-2"/>
    <x v="1"/>
  </r>
  <r>
    <s v="Latvia"/>
    <x v="6"/>
    <x v="15"/>
    <x v="0"/>
    <x v="1"/>
    <n v="395.77765071991001"/>
    <x v="1"/>
  </r>
  <r>
    <s v="Latvia"/>
    <x v="7"/>
    <x v="15"/>
    <x v="0"/>
    <x v="1"/>
    <n v="23.475802307502899"/>
    <x v="1"/>
  </r>
  <r>
    <s v="Latvia"/>
    <x v="12"/>
    <x v="15"/>
    <x v="0"/>
    <x v="1"/>
    <n v="36.567547295944003"/>
    <x v="1"/>
  </r>
  <r>
    <s v="Latvia"/>
    <x v="10"/>
    <x v="15"/>
    <x v="0"/>
    <x v="1"/>
    <n v="0.20482942579566699"/>
    <x v="1"/>
  </r>
  <r>
    <s v="Lithuania"/>
    <x v="8"/>
    <x v="15"/>
    <x v="0"/>
    <x v="1"/>
    <n v="85.9932649563833"/>
    <x v="1"/>
  </r>
  <r>
    <s v="Lithuania"/>
    <x v="9"/>
    <x v="15"/>
    <x v="0"/>
    <x v="1"/>
    <n v="23.789496930696998"/>
    <x v="1"/>
  </r>
  <r>
    <s v="Lithuania"/>
    <x v="11"/>
    <x v="15"/>
    <x v="0"/>
    <x v="1"/>
    <n v="13.144590286648199"/>
    <x v="1"/>
  </r>
  <r>
    <s v="Lithuania"/>
    <x v="2"/>
    <x v="15"/>
    <x v="0"/>
    <x v="1"/>
    <n v="136.47623369028301"/>
    <x v="1"/>
  </r>
  <r>
    <s v="Lithuania"/>
    <x v="3"/>
    <x v="15"/>
    <x v="0"/>
    <x v="1"/>
    <n v="0.35737319337048401"/>
    <x v="1"/>
  </r>
  <r>
    <s v="Lithuania"/>
    <x v="6"/>
    <x v="15"/>
    <x v="0"/>
    <x v="1"/>
    <n v="724.288999260124"/>
    <x v="1"/>
  </r>
  <r>
    <s v="Lithuania"/>
    <x v="12"/>
    <x v="15"/>
    <x v="0"/>
    <x v="1"/>
    <n v="21.4164251227742"/>
    <x v="1"/>
  </r>
  <r>
    <s v="Lithuania"/>
    <x v="10"/>
    <x v="15"/>
    <x v="0"/>
    <x v="1"/>
    <n v="4.6016805470908704"/>
    <x v="1"/>
  </r>
  <r>
    <s v="Estonia"/>
    <x v="8"/>
    <x v="16"/>
    <x v="0"/>
    <x v="1"/>
    <n v="19.0734025585427"/>
    <x v="1"/>
  </r>
  <r>
    <s v="Estonia"/>
    <x v="0"/>
    <x v="16"/>
    <x v="0"/>
    <x v="1"/>
    <n v="2.2874115225752498"/>
    <x v="1"/>
  </r>
  <r>
    <s v="Estonia"/>
    <x v="9"/>
    <x v="16"/>
    <x v="0"/>
    <x v="1"/>
    <n v="9.7088282368667205"/>
    <x v="1"/>
  </r>
  <r>
    <s v="Estonia"/>
    <x v="1"/>
    <x v="16"/>
    <x v="0"/>
    <x v="1"/>
    <n v="1.19379085098352"/>
    <x v="1"/>
  </r>
  <r>
    <s v="Estonia"/>
    <x v="11"/>
    <x v="16"/>
    <x v="0"/>
    <x v="1"/>
    <n v="2.6609091544311498"/>
    <x v="1"/>
  </r>
  <r>
    <s v="Estonia"/>
    <x v="2"/>
    <x v="16"/>
    <x v="0"/>
    <x v="1"/>
    <n v="1.04505415635031"/>
    <x v="1"/>
  </r>
  <r>
    <s v="Estonia"/>
    <x v="3"/>
    <x v="16"/>
    <x v="0"/>
    <x v="1"/>
    <n v="2.2226127142998701E-2"/>
    <x v="1"/>
  </r>
  <r>
    <s v="Estonia"/>
    <x v="6"/>
    <x v="16"/>
    <x v="0"/>
    <x v="1"/>
    <n v="110.03662990068401"/>
    <x v="1"/>
  </r>
  <r>
    <s v="Estonia"/>
    <x v="12"/>
    <x v="16"/>
    <x v="0"/>
    <x v="1"/>
    <n v="8.7651810577752602"/>
    <x v="1"/>
  </r>
  <r>
    <s v="Estonia"/>
    <x v="10"/>
    <x v="16"/>
    <x v="0"/>
    <x v="1"/>
    <n v="0.55733539828296497"/>
    <x v="1"/>
  </r>
  <r>
    <s v="Estonia"/>
    <x v="5"/>
    <x v="16"/>
    <x v="0"/>
    <x v="1"/>
    <n v="6.1141339313234802E-2"/>
    <x v="1"/>
  </r>
  <r>
    <s v="Finland"/>
    <x v="8"/>
    <x v="16"/>
    <x v="0"/>
    <x v="1"/>
    <n v="53.830978431139101"/>
    <x v="1"/>
  </r>
  <r>
    <s v="Finland"/>
    <x v="0"/>
    <x v="16"/>
    <x v="0"/>
    <x v="1"/>
    <n v="1.7762282178770701"/>
    <x v="1"/>
  </r>
  <r>
    <s v="Finland"/>
    <x v="9"/>
    <x v="16"/>
    <x v="0"/>
    <x v="1"/>
    <n v="33.507005087322398"/>
    <x v="1"/>
  </r>
  <r>
    <s v="Finland"/>
    <x v="1"/>
    <x v="16"/>
    <x v="0"/>
    <x v="1"/>
    <n v="1.1568591321725299"/>
    <x v="1"/>
  </r>
  <r>
    <s v="Finland"/>
    <x v="11"/>
    <x v="16"/>
    <x v="0"/>
    <x v="1"/>
    <n v="14.5529116633339"/>
    <x v="1"/>
  </r>
  <r>
    <s v="Finland"/>
    <x v="2"/>
    <x v="16"/>
    <x v="0"/>
    <x v="1"/>
    <n v="74.076292357591996"/>
    <x v="1"/>
  </r>
  <r>
    <s v="Finland"/>
    <x v="3"/>
    <x v="16"/>
    <x v="0"/>
    <x v="1"/>
    <n v="0.33805569205434799"/>
    <x v="1"/>
  </r>
  <r>
    <s v="Finland"/>
    <x v="6"/>
    <x v="16"/>
    <x v="0"/>
    <x v="1"/>
    <n v="463.940184393381"/>
    <x v="1"/>
  </r>
  <r>
    <s v="Finland"/>
    <x v="10"/>
    <x v="16"/>
    <x v="0"/>
    <x v="1"/>
    <n v="6.2831630388913302"/>
    <x v="1"/>
  </r>
  <r>
    <s v="Finland"/>
    <x v="5"/>
    <x v="16"/>
    <x v="0"/>
    <x v="1"/>
    <n v="0.19791851118808201"/>
    <x v="1"/>
  </r>
  <r>
    <s v="Latvia"/>
    <x v="9"/>
    <x v="16"/>
    <x v="0"/>
    <x v="1"/>
    <n v="37.130705590694703"/>
    <x v="1"/>
  </r>
  <r>
    <s v="Latvia"/>
    <x v="11"/>
    <x v="16"/>
    <x v="0"/>
    <x v="1"/>
    <n v="5.5925451652118099"/>
    <x v="1"/>
  </r>
  <r>
    <s v="Latvia"/>
    <x v="2"/>
    <x v="16"/>
    <x v="0"/>
    <x v="1"/>
    <n v="2.33358595072289"/>
    <x v="1"/>
  </r>
  <r>
    <s v="Latvia"/>
    <x v="3"/>
    <x v="16"/>
    <x v="0"/>
    <x v="1"/>
    <n v="2.4387525695800001E-2"/>
    <x v="1"/>
  </r>
  <r>
    <s v="Latvia"/>
    <x v="6"/>
    <x v="16"/>
    <x v="0"/>
    <x v="1"/>
    <n v="353.16631505159398"/>
    <x v="1"/>
  </r>
  <r>
    <s v="Latvia"/>
    <x v="7"/>
    <x v="16"/>
    <x v="0"/>
    <x v="1"/>
    <n v="22.357906959526499"/>
    <x v="1"/>
  </r>
  <r>
    <s v="Latvia"/>
    <x v="12"/>
    <x v="16"/>
    <x v="0"/>
    <x v="1"/>
    <n v="36.367143133604998"/>
    <x v="1"/>
  </r>
  <r>
    <s v="Latvia"/>
    <x v="10"/>
    <x v="16"/>
    <x v="0"/>
    <x v="1"/>
    <n v="0.19767837710510699"/>
    <x v="1"/>
  </r>
  <r>
    <s v="Lithuania"/>
    <x v="8"/>
    <x v="16"/>
    <x v="0"/>
    <x v="1"/>
    <n v="85.570582892105804"/>
    <x v="1"/>
  </r>
  <r>
    <s v="Lithuania"/>
    <x v="9"/>
    <x v="16"/>
    <x v="0"/>
    <x v="1"/>
    <n v="23.672564590985399"/>
    <x v="1"/>
  </r>
  <r>
    <s v="Lithuania"/>
    <x v="11"/>
    <x v="16"/>
    <x v="0"/>
    <x v="1"/>
    <n v="11.874056121482299"/>
    <x v="1"/>
  </r>
  <r>
    <s v="Lithuania"/>
    <x v="2"/>
    <x v="16"/>
    <x v="0"/>
    <x v="1"/>
    <n v="135.28768758809699"/>
    <x v="1"/>
  </r>
  <r>
    <s v="Lithuania"/>
    <x v="3"/>
    <x v="16"/>
    <x v="0"/>
    <x v="1"/>
    <n v="0.32741645593470498"/>
    <x v="1"/>
  </r>
  <r>
    <s v="Lithuania"/>
    <x v="6"/>
    <x v="16"/>
    <x v="0"/>
    <x v="1"/>
    <n v="644.13068486850102"/>
    <x v="1"/>
  </r>
  <r>
    <s v="Lithuania"/>
    <x v="12"/>
    <x v="16"/>
    <x v="0"/>
    <x v="1"/>
    <n v="19.386930988117701"/>
    <x v="1"/>
  </r>
  <r>
    <s v="Lithuania"/>
    <x v="10"/>
    <x v="16"/>
    <x v="0"/>
    <x v="1"/>
    <n v="4.5790619404618802"/>
    <x v="1"/>
  </r>
  <r>
    <s v="Estonia"/>
    <x v="8"/>
    <x v="17"/>
    <x v="0"/>
    <x v="1"/>
    <n v="17.946552709918102"/>
    <x v="1"/>
  </r>
  <r>
    <s v="Estonia"/>
    <x v="0"/>
    <x v="17"/>
    <x v="0"/>
    <x v="1"/>
    <n v="2.1784871643573802"/>
    <x v="1"/>
  </r>
  <r>
    <s v="Estonia"/>
    <x v="9"/>
    <x v="17"/>
    <x v="0"/>
    <x v="1"/>
    <n v="9.1394786227801603"/>
    <x v="1"/>
  </r>
  <r>
    <s v="Estonia"/>
    <x v="1"/>
    <x v="17"/>
    <x v="0"/>
    <x v="1"/>
    <n v="1.13694366760336"/>
    <x v="1"/>
  </r>
  <r>
    <s v="Estonia"/>
    <x v="11"/>
    <x v="17"/>
    <x v="0"/>
    <x v="1"/>
    <n v="2.2808639669980999"/>
    <x v="1"/>
  </r>
  <r>
    <s v="Estonia"/>
    <x v="2"/>
    <x v="17"/>
    <x v="0"/>
    <x v="1"/>
    <n v="1.0506272132591099"/>
    <x v="1"/>
  </r>
  <r>
    <s v="Estonia"/>
    <x v="3"/>
    <x v="17"/>
    <x v="0"/>
    <x v="1"/>
    <n v="2.0331225441248098E-2"/>
    <x v="1"/>
  </r>
  <r>
    <s v="Estonia"/>
    <x v="6"/>
    <x v="17"/>
    <x v="0"/>
    <x v="1"/>
    <n v="90.371743610483406"/>
    <x v="1"/>
  </r>
  <r>
    <s v="Estonia"/>
    <x v="12"/>
    <x v="17"/>
    <x v="0"/>
    <x v="1"/>
    <n v="7.4690210916256703"/>
    <x v="1"/>
  </r>
  <r>
    <s v="Estonia"/>
    <x v="10"/>
    <x v="17"/>
    <x v="0"/>
    <x v="1"/>
    <n v="0.52519148535861404"/>
    <x v="1"/>
  </r>
  <r>
    <s v="Estonia"/>
    <x v="5"/>
    <x v="17"/>
    <x v="0"/>
    <x v="1"/>
    <n v="5.8229846964985503E-2"/>
    <x v="1"/>
  </r>
  <r>
    <s v="Finland"/>
    <x v="8"/>
    <x v="17"/>
    <x v="0"/>
    <x v="1"/>
    <n v="51.7933886591278"/>
    <x v="1"/>
  </r>
  <r>
    <s v="Finland"/>
    <x v="0"/>
    <x v="17"/>
    <x v="0"/>
    <x v="1"/>
    <n v="1.69164592178768"/>
    <x v="1"/>
  </r>
  <r>
    <s v="Finland"/>
    <x v="9"/>
    <x v="17"/>
    <x v="0"/>
    <x v="1"/>
    <n v="32.238710643371498"/>
    <x v="1"/>
  </r>
  <r>
    <s v="Finland"/>
    <x v="1"/>
    <x v="17"/>
    <x v="0"/>
    <x v="1"/>
    <n v="1.1017706020690801"/>
    <x v="1"/>
  </r>
  <r>
    <s v="Finland"/>
    <x v="11"/>
    <x v="17"/>
    <x v="0"/>
    <x v="1"/>
    <n v="13.1487206146825"/>
    <x v="1"/>
  </r>
  <r>
    <s v="Finland"/>
    <x v="2"/>
    <x v="17"/>
    <x v="0"/>
    <x v="1"/>
    <n v="73.156871138173301"/>
    <x v="1"/>
  </r>
  <r>
    <s v="Finland"/>
    <x v="3"/>
    <x v="17"/>
    <x v="0"/>
    <x v="1"/>
    <n v="0.30923455276908801"/>
    <x v="1"/>
  </r>
  <r>
    <s v="Finland"/>
    <x v="6"/>
    <x v="17"/>
    <x v="0"/>
    <x v="1"/>
    <n v="397.95085840926401"/>
    <x v="1"/>
  </r>
  <r>
    <s v="Finland"/>
    <x v="10"/>
    <x v="17"/>
    <x v="0"/>
    <x v="1"/>
    <n v="6.0453351353858897"/>
    <x v="1"/>
  </r>
  <r>
    <s v="Finland"/>
    <x v="5"/>
    <x v="17"/>
    <x v="0"/>
    <x v="1"/>
    <n v="0.188493820179125"/>
    <x v="1"/>
  </r>
  <r>
    <s v="Latvia"/>
    <x v="9"/>
    <x v="17"/>
    <x v="0"/>
    <x v="1"/>
    <n v="35.7902420803658"/>
    <x v="1"/>
  </r>
  <r>
    <s v="Latvia"/>
    <x v="11"/>
    <x v="17"/>
    <x v="0"/>
    <x v="1"/>
    <n v="5.0301447293329602"/>
    <x v="1"/>
  </r>
  <r>
    <s v="Latvia"/>
    <x v="2"/>
    <x v="17"/>
    <x v="0"/>
    <x v="1"/>
    <n v="2.30438559705948"/>
    <x v="1"/>
  </r>
  <r>
    <s v="Latvia"/>
    <x v="3"/>
    <x v="17"/>
    <x v="0"/>
    <x v="1"/>
    <n v="2.2308352673656402E-2"/>
    <x v="1"/>
  </r>
  <r>
    <s v="Latvia"/>
    <x v="6"/>
    <x v="17"/>
    <x v="0"/>
    <x v="1"/>
    <n v="315.15384709328202"/>
    <x v="1"/>
  </r>
  <r>
    <s v="Latvia"/>
    <x v="7"/>
    <x v="17"/>
    <x v="0"/>
    <x v="1"/>
    <n v="21.293244723358601"/>
    <x v="1"/>
  </r>
  <r>
    <s v="Latvia"/>
    <x v="12"/>
    <x v="17"/>
    <x v="0"/>
    <x v="1"/>
    <n v="35.859515499284797"/>
    <x v="1"/>
  </r>
  <r>
    <s v="Latvia"/>
    <x v="10"/>
    <x v="17"/>
    <x v="0"/>
    <x v="1"/>
    <n v="0.19054194791328399"/>
    <x v="1"/>
  </r>
  <r>
    <s v="Lithuania"/>
    <x v="8"/>
    <x v="17"/>
    <x v="0"/>
    <x v="1"/>
    <n v="84.581444283539298"/>
    <x v="1"/>
  </r>
  <r>
    <s v="Lithuania"/>
    <x v="9"/>
    <x v="17"/>
    <x v="0"/>
    <x v="1"/>
    <n v="23.3989256042059"/>
    <x v="1"/>
  </r>
  <r>
    <s v="Lithuania"/>
    <x v="11"/>
    <x v="17"/>
    <x v="0"/>
    <x v="1"/>
    <n v="10.7112688564004"/>
    <x v="1"/>
  </r>
  <r>
    <s v="Lithuania"/>
    <x v="2"/>
    <x v="17"/>
    <x v="0"/>
    <x v="1"/>
    <n v="133.60588366263099"/>
    <x v="1"/>
  </r>
  <r>
    <s v="Lithuania"/>
    <x v="3"/>
    <x v="17"/>
    <x v="0"/>
    <x v="1"/>
    <n v="0.29950237105882299"/>
    <x v="1"/>
  </r>
  <r>
    <s v="Lithuania"/>
    <x v="6"/>
    <x v="17"/>
    <x v="0"/>
    <x v="1"/>
    <n v="571.24494743507796"/>
    <x v="1"/>
  </r>
  <r>
    <s v="Lithuania"/>
    <x v="12"/>
    <x v="17"/>
    <x v="0"/>
    <x v="1"/>
    <n v="17.527239986187102"/>
    <x v="1"/>
  </r>
  <r>
    <s v="Lithuania"/>
    <x v="10"/>
    <x v="17"/>
    <x v="0"/>
    <x v="1"/>
    <n v="4.5261310522612197"/>
    <x v="1"/>
  </r>
  <r>
    <s v="Estonia"/>
    <x v="8"/>
    <x v="18"/>
    <x v="0"/>
    <x v="1"/>
    <n v="18.460912988511399"/>
    <x v="1"/>
  </r>
  <r>
    <s v="Estonia"/>
    <x v="0"/>
    <x v="18"/>
    <x v="0"/>
    <x v="1"/>
    <n v="2.0747496803403598"/>
    <x v="1"/>
  </r>
  <r>
    <s v="Estonia"/>
    <x v="9"/>
    <x v="18"/>
    <x v="0"/>
    <x v="1"/>
    <n v="9.3970560706758999"/>
    <x v="1"/>
  </r>
  <r>
    <s v="Estonia"/>
    <x v="1"/>
    <x v="18"/>
    <x v="0"/>
    <x v="1"/>
    <n v="1.0828034929555801"/>
    <x v="1"/>
  </r>
  <r>
    <s v="Estonia"/>
    <x v="11"/>
    <x v="18"/>
    <x v="0"/>
    <x v="1"/>
    <n v="2.14775165856677"/>
    <x v="1"/>
  </r>
  <r>
    <s v="Estonia"/>
    <x v="2"/>
    <x v="18"/>
    <x v="0"/>
    <x v="1"/>
    <n v="1.05033476194784"/>
    <x v="1"/>
  </r>
  <r>
    <s v="Estonia"/>
    <x v="3"/>
    <x v="18"/>
    <x v="0"/>
    <x v="1"/>
    <n v="1.8566391186959099E-2"/>
    <x v="1"/>
  </r>
  <r>
    <s v="Estonia"/>
    <x v="6"/>
    <x v="18"/>
    <x v="0"/>
    <x v="1"/>
    <n v="81.435188806262701"/>
    <x v="1"/>
  </r>
  <r>
    <s v="Estonia"/>
    <x v="12"/>
    <x v="18"/>
    <x v="0"/>
    <x v="1"/>
    <n v="6.5747011880719297"/>
    <x v="1"/>
  </r>
  <r>
    <s v="Estonia"/>
    <x v="10"/>
    <x v="18"/>
    <x v="0"/>
    <x v="1"/>
    <n v="0.53943811344299897"/>
    <x v="1"/>
  </r>
  <r>
    <s v="Estonia"/>
    <x v="5"/>
    <x v="18"/>
    <x v="0"/>
    <x v="1"/>
    <n v="5.5456997109509999E-2"/>
    <x v="1"/>
  </r>
  <r>
    <s v="Finland"/>
    <x v="8"/>
    <x v="18"/>
    <x v="0"/>
    <x v="1"/>
    <n v="50.883698691815702"/>
    <x v="1"/>
  </r>
  <r>
    <s v="Finland"/>
    <x v="0"/>
    <x v="18"/>
    <x v="0"/>
    <x v="1"/>
    <n v="1.6110913540835099"/>
    <x v="1"/>
  </r>
  <r>
    <s v="Finland"/>
    <x v="9"/>
    <x v="18"/>
    <x v="0"/>
    <x v="1"/>
    <n v="31.6724756008187"/>
    <x v="1"/>
  </r>
  <r>
    <s v="Finland"/>
    <x v="1"/>
    <x v="18"/>
    <x v="0"/>
    <x v="1"/>
    <n v="1.0493053353038799"/>
    <x v="1"/>
  </r>
  <r>
    <s v="Finland"/>
    <x v="11"/>
    <x v="18"/>
    <x v="0"/>
    <x v="1"/>
    <n v="11.739510820204201"/>
    <x v="1"/>
  </r>
  <r>
    <s v="Finland"/>
    <x v="2"/>
    <x v="18"/>
    <x v="0"/>
    <x v="1"/>
    <n v="72.002946485961502"/>
    <x v="1"/>
  </r>
  <r>
    <s v="Finland"/>
    <x v="3"/>
    <x v="18"/>
    <x v="0"/>
    <x v="1"/>
    <n v="0.28239171769681398"/>
    <x v="1"/>
  </r>
  <r>
    <s v="Finland"/>
    <x v="6"/>
    <x v="18"/>
    <x v="0"/>
    <x v="1"/>
    <n v="355.18588532587501"/>
    <x v="1"/>
  </r>
  <r>
    <s v="Finland"/>
    <x v="10"/>
    <x v="18"/>
    <x v="0"/>
    <x v="1"/>
    <n v="5.9391559325171004"/>
    <x v="1"/>
  </r>
  <r>
    <s v="Finland"/>
    <x v="5"/>
    <x v="18"/>
    <x v="0"/>
    <x v="1"/>
    <n v="0.17951792398011901"/>
    <x v="1"/>
  </r>
  <r>
    <s v="Latvia"/>
    <x v="9"/>
    <x v="18"/>
    <x v="0"/>
    <x v="1"/>
    <n v="33.441309963758002"/>
    <x v="1"/>
  </r>
  <r>
    <s v="Latvia"/>
    <x v="11"/>
    <x v="18"/>
    <x v="0"/>
    <x v="1"/>
    <n v="4.3924984853692504"/>
    <x v="1"/>
  </r>
  <r>
    <s v="Latvia"/>
    <x v="2"/>
    <x v="18"/>
    <x v="0"/>
    <x v="1"/>
    <n v="2.26776690436659"/>
    <x v="1"/>
  </r>
  <r>
    <s v="Latvia"/>
    <x v="3"/>
    <x v="18"/>
    <x v="0"/>
    <x v="1"/>
    <n v="2.0371895618030302E-2"/>
    <x v="1"/>
  </r>
  <r>
    <s v="Latvia"/>
    <x v="6"/>
    <x v="18"/>
    <x v="0"/>
    <x v="1"/>
    <n v="276.41523799842599"/>
    <x v="1"/>
  </r>
  <r>
    <s v="Latvia"/>
    <x v="7"/>
    <x v="18"/>
    <x v="0"/>
    <x v="1"/>
    <n v="20.279280688913001"/>
    <x v="1"/>
  </r>
  <r>
    <s v="Latvia"/>
    <x v="12"/>
    <x v="18"/>
    <x v="0"/>
    <x v="1"/>
    <n v="34.084648174367203"/>
    <x v="1"/>
  </r>
  <r>
    <s v="Latvia"/>
    <x v="10"/>
    <x v="18"/>
    <x v="0"/>
    <x v="1"/>
    <n v="0.178338010581471"/>
    <x v="1"/>
  </r>
  <r>
    <s v="Lithuania"/>
    <x v="8"/>
    <x v="18"/>
    <x v="0"/>
    <x v="1"/>
    <n v="79.002280107553304"/>
    <x v="1"/>
  </r>
  <r>
    <s v="Lithuania"/>
    <x v="9"/>
    <x v="18"/>
    <x v="0"/>
    <x v="1"/>
    <n v="21.8718575256602"/>
    <x v="1"/>
  </r>
  <r>
    <s v="Lithuania"/>
    <x v="11"/>
    <x v="18"/>
    <x v="0"/>
    <x v="1"/>
    <n v="9.2191001133789392"/>
    <x v="1"/>
  </r>
  <r>
    <s v="Lithuania"/>
    <x v="2"/>
    <x v="18"/>
    <x v="0"/>
    <x v="1"/>
    <n v="131.497220711518"/>
    <x v="1"/>
  </r>
  <r>
    <s v="Lithuania"/>
    <x v="3"/>
    <x v="18"/>
    <x v="0"/>
    <x v="1"/>
    <n v="0.27350432951367198"/>
    <x v="1"/>
  </r>
  <r>
    <s v="Lithuania"/>
    <x v="6"/>
    <x v="18"/>
    <x v="0"/>
    <x v="1"/>
    <n v="485.58964928637499"/>
    <x v="1"/>
  </r>
  <r>
    <s v="Lithuania"/>
    <x v="12"/>
    <x v="18"/>
    <x v="0"/>
    <x v="1"/>
    <n v="15.9455602380225"/>
    <x v="1"/>
  </r>
  <r>
    <s v="Lithuania"/>
    <x v="10"/>
    <x v="18"/>
    <x v="0"/>
    <x v="1"/>
    <n v="4.2377590338646796"/>
    <x v="1"/>
  </r>
  <r>
    <s v="Estonia"/>
    <x v="8"/>
    <x v="19"/>
    <x v="0"/>
    <x v="1"/>
    <n v="18.801613220875701"/>
    <x v="2"/>
  </r>
  <r>
    <s v="Estonia"/>
    <x v="0"/>
    <x v="19"/>
    <x v="0"/>
    <x v="1"/>
    <n v="1.9759520765146299"/>
    <x v="2"/>
  </r>
  <r>
    <s v="Estonia"/>
    <x v="9"/>
    <x v="19"/>
    <x v="0"/>
    <x v="1"/>
    <n v="9.5704808188891697"/>
    <x v="2"/>
  </r>
  <r>
    <s v="Estonia"/>
    <x v="1"/>
    <x v="19"/>
    <x v="0"/>
    <x v="1"/>
    <n v="1.0312414218624499"/>
    <x v="2"/>
  </r>
  <r>
    <s v="Estonia"/>
    <x v="11"/>
    <x v="19"/>
    <x v="0"/>
    <x v="1"/>
    <n v="1.99935135954431"/>
    <x v="2"/>
  </r>
  <r>
    <s v="Estonia"/>
    <x v="2"/>
    <x v="19"/>
    <x v="0"/>
    <x v="1"/>
    <n v="1.05475345563391"/>
    <x v="2"/>
  </r>
  <r>
    <s v="Estonia"/>
    <x v="3"/>
    <x v="19"/>
    <x v="0"/>
    <x v="1"/>
    <n v="1.69235338334385E-2"/>
    <x v="2"/>
  </r>
  <r>
    <s v="Estonia"/>
    <x v="6"/>
    <x v="19"/>
    <x v="0"/>
    <x v="1"/>
    <n v="70.9331097898217"/>
    <x v="2"/>
  </r>
  <r>
    <s v="Estonia"/>
    <x v="12"/>
    <x v="19"/>
    <x v="0"/>
    <x v="1"/>
    <n v="6.0346324164598997"/>
    <x v="2"/>
  </r>
  <r>
    <s v="Estonia"/>
    <x v="10"/>
    <x v="19"/>
    <x v="0"/>
    <x v="1"/>
    <n v="0.54939356313882803"/>
    <x v="2"/>
  </r>
  <r>
    <s v="Estonia"/>
    <x v="5"/>
    <x v="19"/>
    <x v="0"/>
    <x v="1"/>
    <n v="5.2816187723342803E-2"/>
    <x v="2"/>
  </r>
  <r>
    <s v="Finland"/>
    <x v="8"/>
    <x v="19"/>
    <x v="0"/>
    <x v="1"/>
    <n v="52.472592558761299"/>
    <x v="2"/>
  </r>
  <r>
    <s v="Finland"/>
    <x v="0"/>
    <x v="19"/>
    <x v="0"/>
    <x v="1"/>
    <n v="1.5343727181747699"/>
    <x v="2"/>
  </r>
  <r>
    <s v="Finland"/>
    <x v="9"/>
    <x v="19"/>
    <x v="0"/>
    <x v="1"/>
    <n v="32.661480007473898"/>
    <x v="2"/>
  </r>
  <r>
    <s v="Finland"/>
    <x v="1"/>
    <x v="19"/>
    <x v="0"/>
    <x v="1"/>
    <n v="0.99933841457512895"/>
    <x v="2"/>
  </r>
  <r>
    <s v="Finland"/>
    <x v="11"/>
    <x v="19"/>
    <x v="0"/>
    <x v="1"/>
    <n v="10.850135654036"/>
    <x v="2"/>
  </r>
  <r>
    <s v="Finland"/>
    <x v="2"/>
    <x v="19"/>
    <x v="0"/>
    <x v="1"/>
    <n v="67.113627346968002"/>
    <x v="2"/>
  </r>
  <r>
    <s v="Finland"/>
    <x v="3"/>
    <x v="19"/>
    <x v="0"/>
    <x v="1"/>
    <n v="0.25740413096981402"/>
    <x v="2"/>
  </r>
  <r>
    <s v="Finland"/>
    <x v="6"/>
    <x v="19"/>
    <x v="0"/>
    <x v="1"/>
    <n v="305.647530545466"/>
    <x v="2"/>
  </r>
  <r>
    <s v="Finland"/>
    <x v="10"/>
    <x v="19"/>
    <x v="0"/>
    <x v="1"/>
    <n v="6.1246119563247303"/>
    <x v="2"/>
  </r>
  <r>
    <s v="Finland"/>
    <x v="5"/>
    <x v="19"/>
    <x v="0"/>
    <x v="1"/>
    <n v="0.17096945140963701"/>
    <x v="2"/>
  </r>
  <r>
    <s v="Latvia"/>
    <x v="9"/>
    <x v="19"/>
    <x v="0"/>
    <x v="1"/>
    <n v="32.9887335423672"/>
    <x v="2"/>
  </r>
  <r>
    <s v="Latvia"/>
    <x v="11"/>
    <x v="19"/>
    <x v="0"/>
    <x v="1"/>
    <n v="3.9686823823161901"/>
    <x v="2"/>
  </r>
  <r>
    <s v="Latvia"/>
    <x v="2"/>
    <x v="19"/>
    <x v="0"/>
    <x v="1"/>
    <n v="2.2245331365200101"/>
    <x v="2"/>
  </r>
  <r>
    <s v="Latvia"/>
    <x v="3"/>
    <x v="19"/>
    <x v="0"/>
    <x v="1"/>
    <n v="1.85692772101653E-2"/>
    <x v="2"/>
  </r>
  <r>
    <s v="Latvia"/>
    <x v="6"/>
    <x v="19"/>
    <x v="0"/>
    <x v="1"/>
    <n v="246.18395702686001"/>
    <x v="2"/>
  </r>
  <r>
    <s v="Latvia"/>
    <x v="7"/>
    <x v="19"/>
    <x v="0"/>
    <x v="1"/>
    <n v="19.313600656107599"/>
    <x v="2"/>
  </r>
  <r>
    <s v="Latvia"/>
    <x v="12"/>
    <x v="19"/>
    <x v="0"/>
    <x v="1"/>
    <n v="31.768838213257101"/>
    <x v="2"/>
  </r>
  <r>
    <s v="Latvia"/>
    <x v="10"/>
    <x v="19"/>
    <x v="0"/>
    <x v="1"/>
    <n v="0.17562713139074301"/>
    <x v="2"/>
  </r>
  <r>
    <s v="Lithuania"/>
    <x v="8"/>
    <x v="19"/>
    <x v="0"/>
    <x v="1"/>
    <n v="80.515963253272304"/>
    <x v="2"/>
  </r>
  <r>
    <s v="Lithuania"/>
    <x v="9"/>
    <x v="19"/>
    <x v="0"/>
    <x v="1"/>
    <n v="22.274235798086799"/>
    <x v="2"/>
  </r>
  <r>
    <s v="Lithuania"/>
    <x v="11"/>
    <x v="19"/>
    <x v="0"/>
    <x v="1"/>
    <n v="8.3854108640884206"/>
    <x v="2"/>
  </r>
  <r>
    <s v="Lithuania"/>
    <x v="2"/>
    <x v="19"/>
    <x v="0"/>
    <x v="1"/>
    <n v="129.03631587618699"/>
    <x v="2"/>
  </r>
  <r>
    <s v="Lithuania"/>
    <x v="3"/>
    <x v="19"/>
    <x v="0"/>
    <x v="1"/>
    <n v="0.249303148226655"/>
    <x v="2"/>
  </r>
  <r>
    <s v="Lithuania"/>
    <x v="6"/>
    <x v="19"/>
    <x v="0"/>
    <x v="1"/>
    <n v="417.44791549861702"/>
    <x v="2"/>
  </r>
  <r>
    <s v="Lithuania"/>
    <x v="12"/>
    <x v="19"/>
    <x v="0"/>
    <x v="1"/>
    <n v="15.926998014074501"/>
    <x v="2"/>
  </r>
  <r>
    <s v="Lithuania"/>
    <x v="10"/>
    <x v="19"/>
    <x v="0"/>
    <x v="1"/>
    <n v="4.3085786081129998"/>
    <x v="2"/>
  </r>
  <r>
    <s v="Estonia"/>
    <x v="8"/>
    <x v="20"/>
    <x v="0"/>
    <x v="1"/>
    <n v="18.858861777024501"/>
    <x v="2"/>
  </r>
  <r>
    <s v="Estonia"/>
    <x v="0"/>
    <x v="20"/>
    <x v="0"/>
    <x v="1"/>
    <n v="1.88185912049013"/>
    <x v="2"/>
  </r>
  <r>
    <s v="Estonia"/>
    <x v="9"/>
    <x v="20"/>
    <x v="0"/>
    <x v="1"/>
    <n v="9.5996217336657192"/>
    <x v="2"/>
  </r>
  <r>
    <s v="Estonia"/>
    <x v="1"/>
    <x v="20"/>
    <x v="0"/>
    <x v="1"/>
    <n v="0.98213468748805099"/>
    <x v="2"/>
  </r>
  <r>
    <s v="Estonia"/>
    <x v="11"/>
    <x v="20"/>
    <x v="0"/>
    <x v="1"/>
    <n v="1.84111431282695"/>
    <x v="2"/>
  </r>
  <r>
    <s v="Estonia"/>
    <x v="2"/>
    <x v="20"/>
    <x v="0"/>
    <x v="1"/>
    <n v="1.05331469454761"/>
    <x v="2"/>
  </r>
  <r>
    <s v="Estonia"/>
    <x v="3"/>
    <x v="20"/>
    <x v="0"/>
    <x v="1"/>
    <n v="1.5395038424727199E-2"/>
    <x v="2"/>
  </r>
  <r>
    <s v="Estonia"/>
    <x v="6"/>
    <x v="20"/>
    <x v="0"/>
    <x v="1"/>
    <n v="60.603636357203399"/>
    <x v="2"/>
  </r>
  <r>
    <s v="Estonia"/>
    <x v="12"/>
    <x v="20"/>
    <x v="0"/>
    <x v="1"/>
    <n v="5.4835069731081596"/>
    <x v="2"/>
  </r>
  <r>
    <s v="Estonia"/>
    <x v="10"/>
    <x v="20"/>
    <x v="0"/>
    <x v="1"/>
    <n v="0.55106639769178201"/>
    <x v="2"/>
  </r>
  <r>
    <s v="Estonia"/>
    <x v="5"/>
    <x v="20"/>
    <x v="0"/>
    <x v="1"/>
    <n v="5.03011311650884E-2"/>
    <x v="2"/>
  </r>
  <r>
    <s v="Finland"/>
    <x v="8"/>
    <x v="20"/>
    <x v="0"/>
    <x v="1"/>
    <n v="53.719988911450798"/>
    <x v="2"/>
  </r>
  <r>
    <s v="Finland"/>
    <x v="0"/>
    <x v="20"/>
    <x v="0"/>
    <x v="1"/>
    <n v="1.4613073506426399"/>
    <x v="2"/>
  </r>
  <r>
    <s v="Finland"/>
    <x v="9"/>
    <x v="20"/>
    <x v="0"/>
    <x v="1"/>
    <n v="33.437919841071697"/>
    <x v="2"/>
  </r>
  <r>
    <s v="Finland"/>
    <x v="1"/>
    <x v="20"/>
    <x v="0"/>
    <x v="1"/>
    <n v="0.95175087102393197"/>
    <x v="2"/>
  </r>
  <r>
    <s v="Finland"/>
    <x v="11"/>
    <x v="20"/>
    <x v="0"/>
    <x v="1"/>
    <n v="10.0239352764633"/>
    <x v="2"/>
  </r>
  <r>
    <s v="Finland"/>
    <x v="2"/>
    <x v="20"/>
    <x v="0"/>
    <x v="1"/>
    <n v="62.535097852577103"/>
    <x v="2"/>
  </r>
  <r>
    <s v="Finland"/>
    <x v="3"/>
    <x v="20"/>
    <x v="0"/>
    <x v="1"/>
    <n v="0.234155970376237"/>
    <x v="2"/>
  </r>
  <r>
    <s v="Finland"/>
    <x v="6"/>
    <x v="20"/>
    <x v="0"/>
    <x v="1"/>
    <n v="260.07836962439399"/>
    <x v="2"/>
  </r>
  <r>
    <s v="Finland"/>
    <x v="10"/>
    <x v="20"/>
    <x v="0"/>
    <x v="1"/>
    <n v="6.2702083189859197"/>
    <x v="2"/>
  </r>
  <r>
    <s v="Finland"/>
    <x v="5"/>
    <x v="20"/>
    <x v="0"/>
    <x v="1"/>
    <n v="0.162828048961559"/>
    <x v="2"/>
  </r>
  <r>
    <s v="Latvia"/>
    <x v="9"/>
    <x v="20"/>
    <x v="0"/>
    <x v="1"/>
    <n v="32.666486842849103"/>
    <x v="2"/>
  </r>
  <r>
    <s v="Latvia"/>
    <x v="11"/>
    <x v="20"/>
    <x v="0"/>
    <x v="1"/>
    <n v="3.60028623298675"/>
    <x v="2"/>
  </r>
  <r>
    <s v="Latvia"/>
    <x v="2"/>
    <x v="20"/>
    <x v="0"/>
    <x v="1"/>
    <n v="2.17591105342105"/>
    <x v="2"/>
  </r>
  <r>
    <s v="Latvia"/>
    <x v="3"/>
    <x v="20"/>
    <x v="0"/>
    <x v="1"/>
    <n v="1.68921419712624E-2"/>
    <x v="2"/>
  </r>
  <r>
    <s v="Latvia"/>
    <x v="6"/>
    <x v="20"/>
    <x v="0"/>
    <x v="1"/>
    <n v="219.25134587591799"/>
    <x v="2"/>
  </r>
  <r>
    <s v="Latvia"/>
    <x v="7"/>
    <x v="20"/>
    <x v="0"/>
    <x v="1"/>
    <n v="18.393905386769099"/>
    <x v="2"/>
  </r>
  <r>
    <s v="Latvia"/>
    <x v="12"/>
    <x v="20"/>
    <x v="0"/>
    <x v="1"/>
    <n v="29.600275585002201"/>
    <x v="2"/>
  </r>
  <r>
    <s v="Latvia"/>
    <x v="10"/>
    <x v="20"/>
    <x v="0"/>
    <x v="1"/>
    <n v="0.173911537690736"/>
    <x v="2"/>
  </r>
  <r>
    <s v="Lithuania"/>
    <x v="8"/>
    <x v="20"/>
    <x v="0"/>
    <x v="1"/>
    <n v="81.418707830855794"/>
    <x v="2"/>
  </r>
  <r>
    <s v="Lithuania"/>
    <x v="9"/>
    <x v="20"/>
    <x v="0"/>
    <x v="1"/>
    <n v="22.523974418530099"/>
    <x v="2"/>
  </r>
  <r>
    <s v="Lithuania"/>
    <x v="11"/>
    <x v="20"/>
    <x v="0"/>
    <x v="1"/>
    <n v="7.6196631467992297"/>
    <x v="2"/>
  </r>
  <r>
    <s v="Lithuania"/>
    <x v="2"/>
    <x v="20"/>
    <x v="0"/>
    <x v="1"/>
    <n v="126.261403163739"/>
    <x v="2"/>
  </r>
  <r>
    <s v="Lithuania"/>
    <x v="3"/>
    <x v="20"/>
    <x v="0"/>
    <x v="1"/>
    <n v="0.226786650124539"/>
    <x v="2"/>
  </r>
  <r>
    <s v="Lithuania"/>
    <x v="6"/>
    <x v="20"/>
    <x v="0"/>
    <x v="1"/>
    <n v="355.16279645187302"/>
    <x v="2"/>
  </r>
  <r>
    <s v="Lithuania"/>
    <x v="12"/>
    <x v="20"/>
    <x v="0"/>
    <x v="1"/>
    <n v="16.084112939392099"/>
    <x v="2"/>
  </r>
  <r>
    <s v="Lithuania"/>
    <x v="10"/>
    <x v="20"/>
    <x v="0"/>
    <x v="1"/>
    <n v="4.3568863699332399"/>
    <x v="2"/>
  </r>
  <r>
    <s v="Estonia"/>
    <x v="8"/>
    <x v="21"/>
    <x v="0"/>
    <x v="1"/>
    <n v="18.803571602051999"/>
    <x v="2"/>
  </r>
  <r>
    <s v="Estonia"/>
    <x v="0"/>
    <x v="21"/>
    <x v="0"/>
    <x v="1"/>
    <n v="1.79224678141917"/>
    <x v="2"/>
  </r>
  <r>
    <s v="Estonia"/>
    <x v="9"/>
    <x v="21"/>
    <x v="0"/>
    <x v="1"/>
    <n v="9.5714776827892898"/>
    <x v="2"/>
  </r>
  <r>
    <s v="Estonia"/>
    <x v="1"/>
    <x v="21"/>
    <x v="0"/>
    <x v="1"/>
    <n v="0.93536636903624004"/>
    <x v="2"/>
  </r>
  <r>
    <s v="Estonia"/>
    <x v="11"/>
    <x v="21"/>
    <x v="0"/>
    <x v="1"/>
    <n v="1.6913331840697201"/>
    <x v="2"/>
  </r>
  <r>
    <s v="Estonia"/>
    <x v="2"/>
    <x v="21"/>
    <x v="0"/>
    <x v="1"/>
    <n v="1.0467369274561"/>
    <x v="2"/>
  </r>
  <r>
    <s v="Estonia"/>
    <x v="3"/>
    <x v="21"/>
    <x v="0"/>
    <x v="1"/>
    <n v="1.39737386471552E-2"/>
    <x v="2"/>
  </r>
  <r>
    <s v="Estonia"/>
    <x v="6"/>
    <x v="21"/>
    <x v="0"/>
    <x v="1"/>
    <n v="51.068997022954001"/>
    <x v="2"/>
  </r>
  <r>
    <s v="Estonia"/>
    <x v="12"/>
    <x v="21"/>
    <x v="0"/>
    <x v="1"/>
    <n v="4.9707180644572002"/>
    <x v="2"/>
  </r>
  <r>
    <s v="Estonia"/>
    <x v="10"/>
    <x v="21"/>
    <x v="0"/>
    <x v="1"/>
    <n v="0.54945078812265302"/>
    <x v="2"/>
  </r>
  <r>
    <s v="Estonia"/>
    <x v="5"/>
    <x v="21"/>
    <x v="0"/>
    <x v="1"/>
    <n v="4.7905839204846097E-2"/>
    <x v="2"/>
  </r>
  <r>
    <s v="Finland"/>
    <x v="8"/>
    <x v="21"/>
    <x v="0"/>
    <x v="1"/>
    <n v="54.658369900737704"/>
    <x v="2"/>
  </r>
  <r>
    <s v="Finland"/>
    <x v="0"/>
    <x v="21"/>
    <x v="0"/>
    <x v="1"/>
    <n v="1.39172128632632"/>
    <x v="2"/>
  </r>
  <r>
    <s v="Finland"/>
    <x v="9"/>
    <x v="21"/>
    <x v="0"/>
    <x v="1"/>
    <n v="34.022013563650098"/>
    <x v="2"/>
  </r>
  <r>
    <s v="Finland"/>
    <x v="1"/>
    <x v="21"/>
    <x v="0"/>
    <x v="1"/>
    <n v="0.90642940097517299"/>
    <x v="2"/>
  </r>
  <r>
    <s v="Finland"/>
    <x v="11"/>
    <x v="21"/>
    <x v="0"/>
    <x v="1"/>
    <n v="9.2566195733413608"/>
    <x v="2"/>
  </r>
  <r>
    <s v="Finland"/>
    <x v="2"/>
    <x v="21"/>
    <x v="0"/>
    <x v="1"/>
    <n v="58.248362134499203"/>
    <x v="2"/>
  </r>
  <r>
    <s v="Finland"/>
    <x v="3"/>
    <x v="21"/>
    <x v="0"/>
    <x v="1"/>
    <n v="0.21253823747870901"/>
    <x v="2"/>
  </r>
  <r>
    <s v="Finland"/>
    <x v="6"/>
    <x v="21"/>
    <x v="0"/>
    <x v="1"/>
    <n v="218.22141695137199"/>
    <x v="2"/>
  </r>
  <r>
    <s v="Finland"/>
    <x v="10"/>
    <x v="21"/>
    <x v="0"/>
    <x v="1"/>
    <n v="6.37973634392843"/>
    <x v="2"/>
  </r>
  <r>
    <s v="Finland"/>
    <x v="5"/>
    <x v="21"/>
    <x v="0"/>
    <x v="1"/>
    <n v="0.15507433234434201"/>
    <x v="2"/>
  </r>
  <r>
    <s v="Latvia"/>
    <x v="9"/>
    <x v="21"/>
    <x v="0"/>
    <x v="1"/>
    <n v="32.236533082750398"/>
    <x v="2"/>
  </r>
  <r>
    <s v="Latvia"/>
    <x v="11"/>
    <x v="21"/>
    <x v="0"/>
    <x v="1"/>
    <n v="3.2672805460464698"/>
    <x v="2"/>
  </r>
  <r>
    <s v="Latvia"/>
    <x v="2"/>
    <x v="21"/>
    <x v="0"/>
    <x v="1"/>
    <n v="2.12275585179589"/>
    <x v="2"/>
  </r>
  <r>
    <s v="Latvia"/>
    <x v="3"/>
    <x v="21"/>
    <x v="0"/>
    <x v="1"/>
    <n v="1.53326266934111E-2"/>
    <x v="2"/>
  </r>
  <r>
    <s v="Latvia"/>
    <x v="6"/>
    <x v="21"/>
    <x v="0"/>
    <x v="1"/>
    <n v="194.92554886488901"/>
    <x v="2"/>
  </r>
  <r>
    <s v="Latvia"/>
    <x v="7"/>
    <x v="21"/>
    <x v="0"/>
    <x v="1"/>
    <n v="17.518005130256299"/>
    <x v="2"/>
  </r>
  <r>
    <s v="Latvia"/>
    <x v="12"/>
    <x v="21"/>
    <x v="0"/>
    <x v="1"/>
    <n v="27.569957375591901"/>
    <x v="2"/>
  </r>
  <r>
    <s v="Latvia"/>
    <x v="10"/>
    <x v="21"/>
    <x v="0"/>
    <x v="1"/>
    <n v="0.17162252755278001"/>
    <x v="2"/>
  </r>
  <r>
    <s v="Lithuania"/>
    <x v="8"/>
    <x v="21"/>
    <x v="0"/>
    <x v="1"/>
    <n v="81.715641151900599"/>
    <x v="2"/>
  </r>
  <r>
    <s v="Lithuania"/>
    <x v="9"/>
    <x v="21"/>
    <x v="0"/>
    <x v="1"/>
    <n v="22.606119157809399"/>
    <x v="2"/>
  </r>
  <r>
    <s v="Lithuania"/>
    <x v="11"/>
    <x v="21"/>
    <x v="0"/>
    <x v="1"/>
    <n v="6.9167394924803798"/>
    <x v="2"/>
  </r>
  <r>
    <s v="Lithuania"/>
    <x v="2"/>
    <x v="21"/>
    <x v="0"/>
    <x v="1"/>
    <n v="123.222028798057"/>
    <x v="2"/>
  </r>
  <r>
    <s v="Lithuania"/>
    <x v="3"/>
    <x v="21"/>
    <x v="0"/>
    <x v="1"/>
    <n v="0.20584926715181601"/>
    <x v="2"/>
  </r>
  <r>
    <s v="Lithuania"/>
    <x v="6"/>
    <x v="21"/>
    <x v="0"/>
    <x v="1"/>
    <n v="299.08247113542302"/>
    <x v="2"/>
  </r>
  <r>
    <s v="Lithuania"/>
    <x v="12"/>
    <x v="21"/>
    <x v="0"/>
    <x v="1"/>
    <n v="16.063181098229101"/>
    <x v="2"/>
  </r>
  <r>
    <s v="Lithuania"/>
    <x v="10"/>
    <x v="21"/>
    <x v="0"/>
    <x v="1"/>
    <n v="4.3727758967226702"/>
    <x v="2"/>
  </r>
  <r>
    <s v="Estonia"/>
    <x v="8"/>
    <x v="22"/>
    <x v="0"/>
    <x v="1"/>
    <n v="18.650614416026102"/>
    <x v="2"/>
  </r>
  <r>
    <s v="Estonia"/>
    <x v="0"/>
    <x v="22"/>
    <x v="0"/>
    <x v="1"/>
    <n v="1.7069016965896799"/>
    <x v="2"/>
  </r>
  <r>
    <s v="Estonia"/>
    <x v="9"/>
    <x v="22"/>
    <x v="0"/>
    <x v="1"/>
    <n v="9.4936187353801191"/>
    <x v="2"/>
  </r>
  <r>
    <s v="Estonia"/>
    <x v="1"/>
    <x v="22"/>
    <x v="0"/>
    <x v="1"/>
    <n v="0.89082511336784698"/>
    <x v="2"/>
  </r>
  <r>
    <s v="Estonia"/>
    <x v="11"/>
    <x v="22"/>
    <x v="0"/>
    <x v="1"/>
    <n v="1.5504441620782601"/>
    <x v="2"/>
  </r>
  <r>
    <s v="Estonia"/>
    <x v="2"/>
    <x v="22"/>
    <x v="0"/>
    <x v="1"/>
    <n v="1.0356738094892699"/>
    <x v="2"/>
  </r>
  <r>
    <s v="Estonia"/>
    <x v="3"/>
    <x v="22"/>
    <x v="0"/>
    <x v="1"/>
    <n v="1.26528913689785E-2"/>
    <x v="2"/>
  </r>
  <r>
    <s v="Estonia"/>
    <x v="6"/>
    <x v="22"/>
    <x v="0"/>
    <x v="1"/>
    <n v="42.328884180120397"/>
    <x v="2"/>
  </r>
  <r>
    <s v="Estonia"/>
    <x v="12"/>
    <x v="22"/>
    <x v="0"/>
    <x v="1"/>
    <n v="4.4961724176616196"/>
    <x v="2"/>
  </r>
  <r>
    <s v="Estonia"/>
    <x v="10"/>
    <x v="22"/>
    <x v="0"/>
    <x v="1"/>
    <n v="0.54498129433766596"/>
    <x v="2"/>
  </r>
  <r>
    <s v="Estonia"/>
    <x v="5"/>
    <x v="22"/>
    <x v="0"/>
    <x v="1"/>
    <n v="4.5624608766520101E-2"/>
    <x v="2"/>
  </r>
  <r>
    <s v="Finland"/>
    <x v="8"/>
    <x v="22"/>
    <x v="0"/>
    <x v="1"/>
    <n v="55.317728914269303"/>
    <x v="2"/>
  </r>
  <r>
    <s v="Finland"/>
    <x v="0"/>
    <x v="22"/>
    <x v="0"/>
    <x v="1"/>
    <n v="1.3254488441203001"/>
    <x v="2"/>
  </r>
  <r>
    <s v="Finland"/>
    <x v="9"/>
    <x v="22"/>
    <x v="0"/>
    <x v="1"/>
    <n v="34.432430510632301"/>
    <x v="2"/>
  </r>
  <r>
    <s v="Finland"/>
    <x v="1"/>
    <x v="22"/>
    <x v="0"/>
    <x v="1"/>
    <n v="0.86326609616683203"/>
    <x v="2"/>
  </r>
  <r>
    <s v="Finland"/>
    <x v="11"/>
    <x v="22"/>
    <x v="0"/>
    <x v="1"/>
    <n v="8.5441804751926202"/>
    <x v="2"/>
  </r>
  <r>
    <s v="Finland"/>
    <x v="2"/>
    <x v="22"/>
    <x v="0"/>
    <x v="1"/>
    <n v="54.235556804605899"/>
    <x v="2"/>
  </r>
  <r>
    <s v="Finland"/>
    <x v="3"/>
    <x v="22"/>
    <x v="0"/>
    <x v="1"/>
    <n v="0.19244837036649101"/>
    <x v="2"/>
  </r>
  <r>
    <s v="Finland"/>
    <x v="6"/>
    <x v="22"/>
    <x v="0"/>
    <x v="1"/>
    <n v="179.83420413761499"/>
    <x v="2"/>
  </r>
  <r>
    <s v="Finland"/>
    <x v="10"/>
    <x v="22"/>
    <x v="0"/>
    <x v="1"/>
    <n v="6.4566968656191301"/>
    <x v="2"/>
  </r>
  <r>
    <s v="Finland"/>
    <x v="5"/>
    <x v="22"/>
    <x v="0"/>
    <x v="1"/>
    <n v="0.14768984032794499"/>
    <x v="2"/>
  </r>
  <r>
    <s v="Latvia"/>
    <x v="9"/>
    <x v="22"/>
    <x v="0"/>
    <x v="1"/>
    <n v="31.717620635853802"/>
    <x v="2"/>
  </r>
  <r>
    <s v="Latvia"/>
    <x v="11"/>
    <x v="22"/>
    <x v="0"/>
    <x v="1"/>
    <n v="2.9659905618834799"/>
    <x v="2"/>
  </r>
  <r>
    <s v="Latvia"/>
    <x v="2"/>
    <x v="22"/>
    <x v="0"/>
    <x v="1"/>
    <n v="2.0658396814636899"/>
    <x v="2"/>
  </r>
  <r>
    <s v="Latvia"/>
    <x v="3"/>
    <x v="22"/>
    <x v="0"/>
    <x v="1"/>
    <n v="1.38833325033115E-2"/>
    <x v="2"/>
  </r>
  <r>
    <s v="Latvia"/>
    <x v="6"/>
    <x v="22"/>
    <x v="0"/>
    <x v="1"/>
    <n v="172.94615002832899"/>
    <x v="2"/>
  </r>
  <r>
    <s v="Latvia"/>
    <x v="7"/>
    <x v="22"/>
    <x v="0"/>
    <x v="1"/>
    <n v="16.683814409767901"/>
    <x v="2"/>
  </r>
  <r>
    <s v="Latvia"/>
    <x v="12"/>
    <x v="22"/>
    <x v="0"/>
    <x v="1"/>
    <n v="25.669417688039001"/>
    <x v="2"/>
  </r>
  <r>
    <s v="Latvia"/>
    <x v="10"/>
    <x v="22"/>
    <x v="0"/>
    <x v="1"/>
    <n v="0.16885991454205801"/>
    <x v="2"/>
  </r>
  <r>
    <s v="Lithuania"/>
    <x v="8"/>
    <x v="22"/>
    <x v="0"/>
    <x v="1"/>
    <n v="81.478472472508699"/>
    <x v="2"/>
  </r>
  <r>
    <s v="Lithuania"/>
    <x v="9"/>
    <x v="22"/>
    <x v="0"/>
    <x v="1"/>
    <n v="22.540507931473101"/>
    <x v="2"/>
  </r>
  <r>
    <s v="Lithuania"/>
    <x v="11"/>
    <x v="22"/>
    <x v="0"/>
    <x v="1"/>
    <n v="6.27188664429569"/>
    <x v="2"/>
  </r>
  <r>
    <s v="Lithuania"/>
    <x v="2"/>
    <x v="22"/>
    <x v="0"/>
    <x v="1"/>
    <n v="119.962932417543"/>
    <x v="2"/>
  </r>
  <r>
    <s v="Lithuania"/>
    <x v="3"/>
    <x v="22"/>
    <x v="0"/>
    <x v="1"/>
    <n v="0.18639166521022599"/>
    <x v="2"/>
  </r>
  <r>
    <s v="Lithuania"/>
    <x v="6"/>
    <x v="22"/>
    <x v="0"/>
    <x v="1"/>
    <n v="248.73733583639199"/>
    <x v="2"/>
  </r>
  <r>
    <s v="Lithuania"/>
    <x v="12"/>
    <x v="22"/>
    <x v="0"/>
    <x v="1"/>
    <n v="15.900273164672599"/>
    <x v="2"/>
  </r>
  <r>
    <s v="Lithuania"/>
    <x v="10"/>
    <x v="22"/>
    <x v="0"/>
    <x v="1"/>
    <n v="4.3600845016594496"/>
    <x v="2"/>
  </r>
  <r>
    <s v="Estonia"/>
    <x v="8"/>
    <x v="23"/>
    <x v="0"/>
    <x v="1"/>
    <n v="18.637656993614598"/>
    <x v="2"/>
  </r>
  <r>
    <s v="Estonia"/>
    <x v="0"/>
    <x v="23"/>
    <x v="0"/>
    <x v="1"/>
    <n v="1.62562066341875"/>
    <x v="2"/>
  </r>
  <r>
    <s v="Estonia"/>
    <x v="9"/>
    <x v="23"/>
    <x v="0"/>
    <x v="1"/>
    <n v="9.4870230905705597"/>
    <x v="2"/>
  </r>
  <r>
    <s v="Estonia"/>
    <x v="1"/>
    <x v="23"/>
    <x v="0"/>
    <x v="1"/>
    <n v="0.84840486987413999"/>
    <x v="2"/>
  </r>
  <r>
    <s v="Estonia"/>
    <x v="11"/>
    <x v="23"/>
    <x v="0"/>
    <x v="1"/>
    <n v="1.4353114620334499"/>
    <x v="2"/>
  </r>
  <r>
    <s v="Estonia"/>
    <x v="2"/>
    <x v="23"/>
    <x v="0"/>
    <x v="1"/>
    <n v="1.0207192973291801"/>
    <x v="2"/>
  </r>
  <r>
    <s v="Estonia"/>
    <x v="3"/>
    <x v="23"/>
    <x v="0"/>
    <x v="1"/>
    <n v="1.1426152587482599E-2"/>
    <x v="2"/>
  </r>
  <r>
    <s v="Estonia"/>
    <x v="6"/>
    <x v="23"/>
    <x v="0"/>
    <x v="1"/>
    <n v="34.689376448611903"/>
    <x v="2"/>
  </r>
  <r>
    <s v="Estonia"/>
    <x v="12"/>
    <x v="23"/>
    <x v="0"/>
    <x v="1"/>
    <n v="4.1016467803149999"/>
    <x v="2"/>
  </r>
  <r>
    <s v="Estonia"/>
    <x v="10"/>
    <x v="23"/>
    <x v="0"/>
    <x v="1"/>
    <n v="0.54460267127037099"/>
    <x v="2"/>
  </r>
  <r>
    <s v="Estonia"/>
    <x v="5"/>
    <x v="23"/>
    <x v="0"/>
    <x v="1"/>
    <n v="4.3452008349066797E-2"/>
    <x v="2"/>
  </r>
  <r>
    <s v="Finland"/>
    <x v="8"/>
    <x v="23"/>
    <x v="0"/>
    <x v="1"/>
    <n v="55.725742021874701"/>
    <x v="2"/>
  </r>
  <r>
    <s v="Finland"/>
    <x v="0"/>
    <x v="23"/>
    <x v="0"/>
    <x v="1"/>
    <n v="1.2623322324955299"/>
    <x v="2"/>
  </r>
  <r>
    <s v="Finland"/>
    <x v="9"/>
    <x v="23"/>
    <x v="0"/>
    <x v="1"/>
    <n v="34.686397606729599"/>
    <x v="2"/>
  </r>
  <r>
    <s v="Finland"/>
    <x v="1"/>
    <x v="23"/>
    <x v="0"/>
    <x v="1"/>
    <n v="0.82215818682555397"/>
    <x v="2"/>
  </r>
  <r>
    <s v="Finland"/>
    <x v="11"/>
    <x v="23"/>
    <x v="0"/>
    <x v="1"/>
    <n v="7.8828738499224604"/>
    <x v="2"/>
  </r>
  <r>
    <s v="Finland"/>
    <x v="2"/>
    <x v="23"/>
    <x v="0"/>
    <x v="1"/>
    <n v="50.4798845261639"/>
    <x v="2"/>
  </r>
  <r>
    <s v="Finland"/>
    <x v="3"/>
    <x v="23"/>
    <x v="0"/>
    <x v="1"/>
    <n v="0.17378987781489399"/>
    <x v="2"/>
  </r>
  <r>
    <s v="Finland"/>
    <x v="6"/>
    <x v="23"/>
    <x v="0"/>
    <x v="1"/>
    <n v="144.68805158582001"/>
    <x v="2"/>
  </r>
  <r>
    <s v="Finland"/>
    <x v="10"/>
    <x v="23"/>
    <x v="0"/>
    <x v="1"/>
    <n v="6.5043202407054599"/>
    <x v="2"/>
  </r>
  <r>
    <s v="Finland"/>
    <x v="5"/>
    <x v="23"/>
    <x v="0"/>
    <x v="1"/>
    <n v="0.14065699078851901"/>
    <x v="2"/>
  </r>
  <r>
    <s v="Latvia"/>
    <x v="9"/>
    <x v="23"/>
    <x v="0"/>
    <x v="1"/>
    <n v="31.125904227364899"/>
    <x v="2"/>
  </r>
  <r>
    <s v="Latvia"/>
    <x v="11"/>
    <x v="23"/>
    <x v="0"/>
    <x v="1"/>
    <n v="2.69316608428676"/>
    <x v="2"/>
  </r>
  <r>
    <s v="Latvia"/>
    <x v="2"/>
    <x v="23"/>
    <x v="0"/>
    <x v="1"/>
    <n v="2.0058584085120099"/>
    <x v="2"/>
  </r>
  <r>
    <s v="Latvia"/>
    <x v="3"/>
    <x v="23"/>
    <x v="0"/>
    <x v="1"/>
    <n v="1.25372984703338E-2"/>
    <x v="2"/>
  </r>
  <r>
    <s v="Latvia"/>
    <x v="6"/>
    <x v="23"/>
    <x v="0"/>
    <x v="1"/>
    <n v="153.08155319554399"/>
    <x v="2"/>
  </r>
  <r>
    <s v="Latvia"/>
    <x v="7"/>
    <x v="23"/>
    <x v="0"/>
    <x v="1"/>
    <n v="15.8893470569218"/>
    <x v="2"/>
  </r>
  <r>
    <s v="Latvia"/>
    <x v="12"/>
    <x v="23"/>
    <x v="0"/>
    <x v="1"/>
    <n v="23.890696114672899"/>
    <x v="2"/>
  </r>
  <r>
    <s v="Latvia"/>
    <x v="10"/>
    <x v="23"/>
    <x v="0"/>
    <x v="1"/>
    <n v="0.16570970402287299"/>
    <x v="2"/>
  </r>
  <r>
    <s v="Lithuania"/>
    <x v="8"/>
    <x v="23"/>
    <x v="0"/>
    <x v="1"/>
    <n v="80.772690556260699"/>
    <x v="2"/>
  </r>
  <r>
    <s v="Lithuania"/>
    <x v="9"/>
    <x v="23"/>
    <x v="0"/>
    <x v="1"/>
    <n v="22.345257794862501"/>
    <x v="2"/>
  </r>
  <r>
    <s v="Lithuania"/>
    <x v="11"/>
    <x v="23"/>
    <x v="0"/>
    <x v="1"/>
    <n v="5.6806906773224402"/>
    <x v="2"/>
  </r>
  <r>
    <s v="Lithuania"/>
    <x v="2"/>
    <x v="23"/>
    <x v="0"/>
    <x v="1"/>
    <n v="116.52443860036"/>
    <x v="2"/>
  </r>
  <r>
    <s v="Lithuania"/>
    <x v="3"/>
    <x v="23"/>
    <x v="0"/>
    <x v="1"/>
    <n v="0.16832038983189099"/>
    <x v="2"/>
  </r>
  <r>
    <s v="Lithuania"/>
    <x v="6"/>
    <x v="23"/>
    <x v="0"/>
    <x v="1"/>
    <n v="146.29279834280601"/>
    <x v="2"/>
  </r>
  <r>
    <s v="Lithuania"/>
    <x v="12"/>
    <x v="23"/>
    <x v="0"/>
    <x v="1"/>
    <n v="15.670988844161901"/>
    <x v="2"/>
  </r>
  <r>
    <s v="Lithuania"/>
    <x v="10"/>
    <x v="23"/>
    <x v="0"/>
    <x v="1"/>
    <n v="4.3223166262783499"/>
    <x v="2"/>
  </r>
  <r>
    <s v="Estonia"/>
    <x v="8"/>
    <x v="24"/>
    <x v="0"/>
    <x v="1"/>
    <n v="18.2541276199957"/>
    <x v="2"/>
  </r>
  <r>
    <s v="Estonia"/>
    <x v="0"/>
    <x v="24"/>
    <x v="0"/>
    <x v="1"/>
    <n v="1.5482101556368999"/>
    <x v="2"/>
  </r>
  <r>
    <s v="Estonia"/>
    <x v="9"/>
    <x v="24"/>
    <x v="0"/>
    <x v="1"/>
    <n v="9.2917972623089309"/>
    <x v="2"/>
  </r>
  <r>
    <s v="Estonia"/>
    <x v="1"/>
    <x v="24"/>
    <x v="0"/>
    <x v="1"/>
    <n v="0.80800463797537103"/>
    <x v="2"/>
  </r>
  <r>
    <s v="Estonia"/>
    <x v="11"/>
    <x v="24"/>
    <x v="0"/>
    <x v="1"/>
    <n v="1.30604056816171"/>
    <x v="2"/>
  </r>
  <r>
    <s v="Estonia"/>
    <x v="2"/>
    <x v="24"/>
    <x v="0"/>
    <x v="1"/>
    <n v="1.0024123738708299"/>
    <x v="2"/>
  </r>
  <r>
    <s v="Estonia"/>
    <x v="3"/>
    <x v="24"/>
    <x v="0"/>
    <x v="1"/>
    <n v="1.02875547072426E-2"/>
    <x v="2"/>
  </r>
  <r>
    <s v="Estonia"/>
    <x v="6"/>
    <x v="24"/>
    <x v="0"/>
    <x v="1"/>
    <n v="27.3239651880534"/>
    <x v="2"/>
  </r>
  <r>
    <s v="Estonia"/>
    <x v="12"/>
    <x v="24"/>
    <x v="0"/>
    <x v="1"/>
    <n v="3.6835720004712602"/>
    <x v="2"/>
  </r>
  <r>
    <s v="Estonia"/>
    <x v="10"/>
    <x v="24"/>
    <x v="0"/>
    <x v="1"/>
    <n v="0.53339573031985099"/>
    <x v="2"/>
  </r>
  <r>
    <s v="Estonia"/>
    <x v="5"/>
    <x v="24"/>
    <x v="0"/>
    <x v="1"/>
    <n v="4.1382865094349297E-2"/>
    <x v="2"/>
  </r>
  <r>
    <s v="Finland"/>
    <x v="8"/>
    <x v="24"/>
    <x v="0"/>
    <x v="1"/>
    <n v="55.907928351702999"/>
    <x v="2"/>
  </r>
  <r>
    <s v="Finland"/>
    <x v="0"/>
    <x v="24"/>
    <x v="0"/>
    <x v="1"/>
    <n v="1.2022211738052599"/>
    <x v="2"/>
  </r>
  <r>
    <s v="Finland"/>
    <x v="9"/>
    <x v="24"/>
    <x v="0"/>
    <x v="1"/>
    <n v="34.799799191807701"/>
    <x v="2"/>
  </r>
  <r>
    <s v="Finland"/>
    <x v="1"/>
    <x v="24"/>
    <x v="0"/>
    <x v="1"/>
    <n v="0.78300779697671796"/>
    <x v="2"/>
  </r>
  <r>
    <s v="Finland"/>
    <x v="11"/>
    <x v="24"/>
    <x v="0"/>
    <x v="1"/>
    <n v="7.2692025379410996"/>
    <x v="2"/>
  </r>
  <r>
    <s v="Finland"/>
    <x v="2"/>
    <x v="24"/>
    <x v="0"/>
    <x v="1"/>
    <n v="46.965551441429398"/>
    <x v="2"/>
  </r>
  <r>
    <s v="Finland"/>
    <x v="3"/>
    <x v="24"/>
    <x v="0"/>
    <x v="1"/>
    <n v="0.15647199369141601"/>
    <x v="2"/>
  </r>
  <r>
    <s v="Finland"/>
    <x v="6"/>
    <x v="24"/>
    <x v="0"/>
    <x v="1"/>
    <n v="112.601199791108"/>
    <x v="2"/>
  </r>
  <r>
    <s v="Finland"/>
    <x v="10"/>
    <x v="24"/>
    <x v="0"/>
    <x v="1"/>
    <n v="6.5255850671516704"/>
    <x v="2"/>
  </r>
  <r>
    <s v="Finland"/>
    <x v="5"/>
    <x v="24"/>
    <x v="0"/>
    <x v="1"/>
    <n v="0.13395903884620899"/>
    <x v="2"/>
  </r>
  <r>
    <s v="Latvia"/>
    <x v="9"/>
    <x v="24"/>
    <x v="0"/>
    <x v="1"/>
    <n v="30.475307769367099"/>
    <x v="2"/>
  </r>
  <r>
    <s v="Latvia"/>
    <x v="11"/>
    <x v="24"/>
    <x v="0"/>
    <x v="1"/>
    <n v="2.44592606142194"/>
    <x v="2"/>
  </r>
  <r>
    <s v="Latvia"/>
    <x v="2"/>
    <x v="24"/>
    <x v="0"/>
    <x v="1"/>
    <n v="1.9434378764968001"/>
    <x v="2"/>
  </r>
  <r>
    <s v="Latvia"/>
    <x v="3"/>
    <x v="24"/>
    <x v="0"/>
    <x v="1"/>
    <n v="1.12879766751833E-2"/>
    <x v="2"/>
  </r>
  <r>
    <s v="Latvia"/>
    <x v="6"/>
    <x v="24"/>
    <x v="0"/>
    <x v="1"/>
    <n v="135.13833502911501"/>
    <x v="2"/>
  </r>
  <r>
    <s v="Latvia"/>
    <x v="7"/>
    <x v="24"/>
    <x v="0"/>
    <x v="1"/>
    <n v="15.1327114827827"/>
    <x v="2"/>
  </r>
  <r>
    <s v="Latvia"/>
    <x v="12"/>
    <x v="24"/>
    <x v="0"/>
    <x v="1"/>
    <n v="22.226308042120699"/>
    <x v="2"/>
  </r>
  <r>
    <s v="Latvia"/>
    <x v="10"/>
    <x v="24"/>
    <x v="0"/>
    <x v="1"/>
    <n v="0.162246024840877"/>
    <x v="2"/>
  </r>
  <r>
    <s v="Lithuania"/>
    <x v="8"/>
    <x v="24"/>
    <x v="0"/>
    <x v="1"/>
    <n v="79.658029913253699"/>
    <x v="2"/>
  </r>
  <r>
    <s v="Lithuania"/>
    <x v="9"/>
    <x v="24"/>
    <x v="0"/>
    <x v="1"/>
    <n v="22.036893925214901"/>
    <x v="2"/>
  </r>
  <r>
    <s v="Lithuania"/>
    <x v="11"/>
    <x v="24"/>
    <x v="0"/>
    <x v="1"/>
    <n v="5.1390537678477797"/>
    <x v="2"/>
  </r>
  <r>
    <s v="Lithuania"/>
    <x v="2"/>
    <x v="24"/>
    <x v="0"/>
    <x v="1"/>
    <n v="112.94281930691101"/>
    <x v="2"/>
  </r>
  <r>
    <s v="Lithuania"/>
    <x v="3"/>
    <x v="24"/>
    <x v="0"/>
    <x v="1"/>
    <n v="0.151547531461899"/>
    <x v="2"/>
  </r>
  <r>
    <s v="Lithuania"/>
    <x v="6"/>
    <x v="24"/>
    <x v="0"/>
    <x v="1"/>
    <n v="108.897283585533"/>
    <x v="2"/>
  </r>
  <r>
    <s v="Lithuania"/>
    <x v="12"/>
    <x v="24"/>
    <x v="0"/>
    <x v="1"/>
    <n v="15.322510980845999"/>
    <x v="2"/>
  </r>
  <r>
    <s v="Lithuania"/>
    <x v="10"/>
    <x v="24"/>
    <x v="0"/>
    <x v="1"/>
    <n v="4.2626687899026203"/>
    <x v="2"/>
  </r>
  <r>
    <s v="Estonia"/>
    <x v="8"/>
    <x v="25"/>
    <x v="0"/>
    <x v="1"/>
    <n v="17.991793226240201"/>
    <x v="2"/>
  </r>
  <r>
    <s v="Estonia"/>
    <x v="0"/>
    <x v="25"/>
    <x v="0"/>
    <x v="1"/>
    <n v="1.47448586251133"/>
    <x v="2"/>
  </r>
  <r>
    <s v="Estonia"/>
    <x v="9"/>
    <x v="25"/>
    <x v="0"/>
    <x v="1"/>
    <n v="9.1582626419506905"/>
    <x v="2"/>
  </r>
  <r>
    <s v="Estonia"/>
    <x v="1"/>
    <x v="25"/>
    <x v="0"/>
    <x v="1"/>
    <n v="0.76952822664321097"/>
    <x v="2"/>
  </r>
  <r>
    <s v="Estonia"/>
    <x v="11"/>
    <x v="25"/>
    <x v="0"/>
    <x v="1"/>
    <n v="1.19807825972738"/>
    <x v="2"/>
  </r>
  <r>
    <s v="Estonia"/>
    <x v="2"/>
    <x v="25"/>
    <x v="0"/>
    <x v="1"/>
    <n v="0.98124142798991199"/>
    <x v="2"/>
  </r>
  <r>
    <s v="Estonia"/>
    <x v="3"/>
    <x v="25"/>
    <x v="0"/>
    <x v="1"/>
    <n v="9.2314850773033003E-3"/>
    <x v="2"/>
  </r>
  <r>
    <s v="Estonia"/>
    <x v="6"/>
    <x v="25"/>
    <x v="0"/>
    <x v="1"/>
    <n v="20.862990528434398"/>
    <x v="2"/>
  </r>
  <r>
    <s v="Estonia"/>
    <x v="12"/>
    <x v="25"/>
    <x v="0"/>
    <x v="1"/>
    <n v="3.3310994255708799"/>
    <x v="2"/>
  </r>
  <r>
    <s v="Estonia"/>
    <x v="10"/>
    <x v="25"/>
    <x v="0"/>
    <x v="1"/>
    <n v="0.52573017387923804"/>
    <x v="2"/>
  </r>
  <r>
    <s v="Estonia"/>
    <x v="5"/>
    <x v="25"/>
    <x v="0"/>
    <x v="1"/>
    <n v="3.9412252470808803E-2"/>
    <x v="2"/>
  </r>
  <r>
    <s v="Finland"/>
    <x v="8"/>
    <x v="25"/>
    <x v="0"/>
    <x v="1"/>
    <n v="56.116472524788001"/>
    <x v="2"/>
  </r>
  <r>
    <s v="Finland"/>
    <x v="0"/>
    <x v="25"/>
    <x v="0"/>
    <x v="1"/>
    <n v="1.1449725464811999"/>
    <x v="2"/>
  </r>
  <r>
    <s v="Finland"/>
    <x v="9"/>
    <x v="25"/>
    <x v="0"/>
    <x v="1"/>
    <n v="34.929607173608098"/>
    <x v="2"/>
  </r>
  <r>
    <s v="Finland"/>
    <x v="1"/>
    <x v="25"/>
    <x v="0"/>
    <x v="1"/>
    <n v="0.74572171140639798"/>
    <x v="2"/>
  </r>
  <r>
    <s v="Finland"/>
    <x v="11"/>
    <x v="25"/>
    <x v="0"/>
    <x v="1"/>
    <n v="6.7263667952998798"/>
    <x v="2"/>
  </r>
  <r>
    <s v="Finland"/>
    <x v="2"/>
    <x v="25"/>
    <x v="0"/>
    <x v="1"/>
    <n v="43.677708233089099"/>
    <x v="2"/>
  </r>
  <r>
    <s v="Finland"/>
    <x v="3"/>
    <x v="25"/>
    <x v="0"/>
    <x v="1"/>
    <n v="0.14040935050982201"/>
    <x v="2"/>
  </r>
  <r>
    <s v="Finland"/>
    <x v="6"/>
    <x v="25"/>
    <x v="0"/>
    <x v="1"/>
    <n v="83.582240015910202"/>
    <x v="2"/>
  </r>
  <r>
    <s v="Finland"/>
    <x v="10"/>
    <x v="25"/>
    <x v="0"/>
    <x v="1"/>
    <n v="6.5499263865646196"/>
    <x v="2"/>
  </r>
  <r>
    <s v="Finland"/>
    <x v="5"/>
    <x v="25"/>
    <x v="0"/>
    <x v="1"/>
    <n v="0.12758003699638901"/>
    <x v="2"/>
  </r>
  <r>
    <s v="Latvia"/>
    <x v="9"/>
    <x v="25"/>
    <x v="0"/>
    <x v="1"/>
    <n v="29.342960964163701"/>
    <x v="2"/>
  </r>
  <r>
    <s v="Latvia"/>
    <x v="11"/>
    <x v="25"/>
    <x v="0"/>
    <x v="1"/>
    <n v="2.1906521051385601"/>
    <x v="2"/>
  </r>
  <r>
    <s v="Latvia"/>
    <x v="2"/>
    <x v="25"/>
    <x v="0"/>
    <x v="1"/>
    <n v="1.87913970086737"/>
    <x v="2"/>
  </r>
  <r>
    <s v="Latvia"/>
    <x v="3"/>
    <x v="25"/>
    <x v="0"/>
    <x v="1"/>
    <n v="1.01292086599102E-2"/>
    <x v="2"/>
  </r>
  <r>
    <s v="Latvia"/>
    <x v="6"/>
    <x v="25"/>
    <x v="0"/>
    <x v="1"/>
    <n v="118.55387561333301"/>
    <x v="2"/>
  </r>
  <r>
    <s v="Latvia"/>
    <x v="7"/>
    <x v="25"/>
    <x v="0"/>
    <x v="1"/>
    <n v="14.412106174078801"/>
    <x v="2"/>
  </r>
  <r>
    <s v="Latvia"/>
    <x v="12"/>
    <x v="25"/>
    <x v="0"/>
    <x v="1"/>
    <n v="20.390948091296099"/>
    <x v="2"/>
  </r>
  <r>
    <s v="Latvia"/>
    <x v="10"/>
    <x v="25"/>
    <x v="0"/>
    <x v="1"/>
    <n v="0.15621757816280299"/>
    <x v="2"/>
  </r>
  <r>
    <s v="Lithuania"/>
    <x v="8"/>
    <x v="25"/>
    <x v="0"/>
    <x v="1"/>
    <n v="78.188905006694199"/>
    <x v="2"/>
  </r>
  <r>
    <s v="Lithuania"/>
    <x v="9"/>
    <x v="25"/>
    <x v="0"/>
    <x v="1"/>
    <n v="21.6304697421916"/>
    <x v="2"/>
  </r>
  <r>
    <s v="Lithuania"/>
    <x v="11"/>
    <x v="25"/>
    <x v="0"/>
    <x v="1"/>
    <n v="4.6431725052353503"/>
    <x v="2"/>
  </r>
  <r>
    <s v="Lithuania"/>
    <x v="2"/>
    <x v="25"/>
    <x v="0"/>
    <x v="1"/>
    <n v="109.250629281236"/>
    <x v="2"/>
  </r>
  <r>
    <s v="Lithuania"/>
    <x v="3"/>
    <x v="25"/>
    <x v="0"/>
    <x v="1"/>
    <n v="0.135990409286256"/>
    <x v="2"/>
  </r>
  <r>
    <s v="Lithuania"/>
    <x v="6"/>
    <x v="25"/>
    <x v="0"/>
    <x v="1"/>
    <n v="75.846103148232999"/>
    <x v="2"/>
  </r>
  <r>
    <s v="Lithuania"/>
    <x v="12"/>
    <x v="25"/>
    <x v="0"/>
    <x v="1"/>
    <n v="14.876621243554601"/>
    <x v="2"/>
  </r>
  <r>
    <s v="Lithuania"/>
    <x v="10"/>
    <x v="25"/>
    <x v="0"/>
    <x v="1"/>
    <n v="4.1840528249524596"/>
    <x v="2"/>
  </r>
  <r>
    <s v="Estonia"/>
    <x v="8"/>
    <x v="26"/>
    <x v="0"/>
    <x v="1"/>
    <n v="17.766929834560901"/>
    <x v="2"/>
  </r>
  <r>
    <s v="Estonia"/>
    <x v="0"/>
    <x v="26"/>
    <x v="0"/>
    <x v="1"/>
    <n v="1.40427225001079"/>
    <x v="2"/>
  </r>
  <r>
    <s v="Estonia"/>
    <x v="9"/>
    <x v="26"/>
    <x v="0"/>
    <x v="1"/>
    <n v="9.0438016777953507"/>
    <x v="2"/>
  </r>
  <r>
    <s v="Estonia"/>
    <x v="1"/>
    <x v="26"/>
    <x v="0"/>
    <x v="1"/>
    <n v="0.73288402537448605"/>
    <x v="2"/>
  </r>
  <r>
    <s v="Estonia"/>
    <x v="11"/>
    <x v="26"/>
    <x v="0"/>
    <x v="1"/>
    <n v="1.10298023921737"/>
    <x v="2"/>
  </r>
  <r>
    <s v="Estonia"/>
    <x v="2"/>
    <x v="26"/>
    <x v="0"/>
    <x v="1"/>
    <n v="0.95764831333844302"/>
    <x v="2"/>
  </r>
  <r>
    <s v="Estonia"/>
    <x v="3"/>
    <x v="26"/>
    <x v="0"/>
    <x v="1"/>
    <n v="8.2526657189064198E-3"/>
    <x v="2"/>
  </r>
  <r>
    <s v="Estonia"/>
    <x v="6"/>
    <x v="26"/>
    <x v="0"/>
    <x v="1"/>
    <n v="15.054967133822901"/>
    <x v="2"/>
  </r>
  <r>
    <s v="Estonia"/>
    <x v="12"/>
    <x v="26"/>
    <x v="0"/>
    <x v="1"/>
    <n v="3.0209079562867198"/>
    <x v="2"/>
  </r>
  <r>
    <s v="Estonia"/>
    <x v="10"/>
    <x v="26"/>
    <x v="0"/>
    <x v="1"/>
    <n v="0.51915954089562699"/>
    <x v="2"/>
  </r>
  <r>
    <s v="Estonia"/>
    <x v="5"/>
    <x v="26"/>
    <x v="0"/>
    <x v="1"/>
    <n v="3.7535478543627501E-2"/>
    <x v="2"/>
  </r>
  <r>
    <s v="Finland"/>
    <x v="8"/>
    <x v="26"/>
    <x v="0"/>
    <x v="1"/>
    <n v="56.268599144581799"/>
    <x v="2"/>
  </r>
  <r>
    <s v="Finland"/>
    <x v="0"/>
    <x v="26"/>
    <x v="0"/>
    <x v="1"/>
    <n v="1.09045004426781"/>
    <x v="2"/>
  </r>
  <r>
    <s v="Finland"/>
    <x v="9"/>
    <x v="26"/>
    <x v="0"/>
    <x v="1"/>
    <n v="35.024298141000997"/>
    <x v="2"/>
  </r>
  <r>
    <s v="Finland"/>
    <x v="1"/>
    <x v="26"/>
    <x v="0"/>
    <x v="1"/>
    <n v="0.71021115372037902"/>
    <x v="2"/>
  </r>
  <r>
    <s v="Finland"/>
    <x v="11"/>
    <x v="26"/>
    <x v="0"/>
    <x v="1"/>
    <n v="6.23417756769833"/>
    <x v="2"/>
  </r>
  <r>
    <s v="Finland"/>
    <x v="2"/>
    <x v="26"/>
    <x v="0"/>
    <x v="1"/>
    <n v="40.602394609838697"/>
    <x v="2"/>
  </r>
  <r>
    <s v="Finland"/>
    <x v="3"/>
    <x v="26"/>
    <x v="0"/>
    <x v="1"/>
    <n v="0.12552167109225501"/>
    <x v="2"/>
  </r>
  <r>
    <s v="Finland"/>
    <x v="6"/>
    <x v="26"/>
    <x v="0"/>
    <x v="1"/>
    <n v="57.054259545652698"/>
    <x v="2"/>
  </r>
  <r>
    <s v="Finland"/>
    <x v="10"/>
    <x v="26"/>
    <x v="0"/>
    <x v="1"/>
    <n v="6.5676826373811004"/>
    <x v="2"/>
  </r>
  <r>
    <s v="Finland"/>
    <x v="5"/>
    <x v="26"/>
    <x v="0"/>
    <x v="1"/>
    <n v="0.121504797139418"/>
    <x v="2"/>
  </r>
  <r>
    <s v="Latvia"/>
    <x v="9"/>
    <x v="26"/>
    <x v="0"/>
    <x v="1"/>
    <n v="27.945677108727299"/>
    <x v="2"/>
  </r>
  <r>
    <s v="Latvia"/>
    <x v="11"/>
    <x v="26"/>
    <x v="0"/>
    <x v="1"/>
    <n v="1.9452005970890101"/>
    <x v="2"/>
  </r>
  <r>
    <s v="Latvia"/>
    <x v="2"/>
    <x v="26"/>
    <x v="0"/>
    <x v="1"/>
    <n v="1.8134666294381501"/>
    <x v="2"/>
  </r>
  <r>
    <s v="Latvia"/>
    <x v="3"/>
    <x v="26"/>
    <x v="0"/>
    <x v="1"/>
    <n v="9.0552031842432799E-3"/>
    <x v="2"/>
  </r>
  <r>
    <s v="Latvia"/>
    <x v="6"/>
    <x v="26"/>
    <x v="0"/>
    <x v="1"/>
    <n v="103.69619143337"/>
    <x v="2"/>
  </r>
  <r>
    <s v="Latvia"/>
    <x v="7"/>
    <x v="26"/>
    <x v="0"/>
    <x v="1"/>
    <n v="13.7258154038845"/>
    <x v="2"/>
  </r>
  <r>
    <s v="Latvia"/>
    <x v="12"/>
    <x v="26"/>
    <x v="0"/>
    <x v="1"/>
    <n v="18.542459881622101"/>
    <x v="2"/>
  </r>
  <r>
    <s v="Latvia"/>
    <x v="10"/>
    <x v="26"/>
    <x v="0"/>
    <x v="1"/>
    <n v="0.14877864586933601"/>
    <x v="2"/>
  </r>
  <r>
    <s v="Lithuania"/>
    <x v="8"/>
    <x v="26"/>
    <x v="0"/>
    <x v="1"/>
    <n v="76.414814503101198"/>
    <x v="2"/>
  </r>
  <r>
    <s v="Lithuania"/>
    <x v="9"/>
    <x v="26"/>
    <x v="0"/>
    <x v="1"/>
    <n v="21.139678741158999"/>
    <x v="2"/>
  </r>
  <r>
    <s v="Lithuania"/>
    <x v="11"/>
    <x v="26"/>
    <x v="0"/>
    <x v="1"/>
    <n v="4.1895176461882002"/>
    <x v="2"/>
  </r>
  <r>
    <s v="Lithuania"/>
    <x v="2"/>
    <x v="26"/>
    <x v="0"/>
    <x v="1"/>
    <n v="105.477016314867"/>
    <x v="2"/>
  </r>
  <r>
    <s v="Lithuania"/>
    <x v="3"/>
    <x v="26"/>
    <x v="0"/>
    <x v="1"/>
    <n v="0.121571272597949"/>
    <x v="2"/>
  </r>
  <r>
    <s v="Lithuania"/>
    <x v="6"/>
    <x v="26"/>
    <x v="0"/>
    <x v="1"/>
    <n v="46.790230846674802"/>
    <x v="2"/>
  </r>
  <r>
    <s v="Lithuania"/>
    <x v="12"/>
    <x v="26"/>
    <x v="0"/>
    <x v="1"/>
    <n v="14.352535602284201"/>
    <x v="2"/>
  </r>
  <r>
    <s v="Lithuania"/>
    <x v="10"/>
    <x v="26"/>
    <x v="0"/>
    <x v="1"/>
    <n v="4.08911750922391"/>
    <x v="2"/>
  </r>
  <r>
    <s v="Estonia"/>
    <x v="8"/>
    <x v="27"/>
    <x v="0"/>
    <x v="1"/>
    <n v="17.500658792957601"/>
    <x v="2"/>
  </r>
  <r>
    <s v="Estonia"/>
    <x v="0"/>
    <x v="27"/>
    <x v="0"/>
    <x v="1"/>
    <n v="1.3374021428674201"/>
    <x v="2"/>
  </r>
  <r>
    <s v="Estonia"/>
    <x v="9"/>
    <x v="27"/>
    <x v="0"/>
    <x v="1"/>
    <n v="8.9082632074336594"/>
    <x v="2"/>
  </r>
  <r>
    <s v="Estonia"/>
    <x v="1"/>
    <x v="27"/>
    <x v="0"/>
    <x v="1"/>
    <n v="0.69798478607093895"/>
    <x v="2"/>
  </r>
  <r>
    <s v="Estonia"/>
    <x v="11"/>
    <x v="27"/>
    <x v="0"/>
    <x v="1"/>
    <n v="1.01449608888784"/>
    <x v="2"/>
  </r>
  <r>
    <s v="Estonia"/>
    <x v="2"/>
    <x v="27"/>
    <x v="0"/>
    <x v="1"/>
    <n v="0.93203210848544704"/>
    <x v="2"/>
  </r>
  <r>
    <s v="Estonia"/>
    <x v="3"/>
    <x v="27"/>
    <x v="0"/>
    <x v="1"/>
    <n v="7.3461341790477799E-3"/>
    <x v="2"/>
  </r>
  <r>
    <s v="Estonia"/>
    <x v="6"/>
    <x v="27"/>
    <x v="0"/>
    <x v="1"/>
    <n v="9.7757330950512493"/>
    <x v="2"/>
  </r>
  <r>
    <s v="Estonia"/>
    <x v="12"/>
    <x v="27"/>
    <x v="0"/>
    <x v="1"/>
    <n v="2.7363553505981999"/>
    <x v="2"/>
  </r>
  <r>
    <s v="Estonia"/>
    <x v="10"/>
    <x v="27"/>
    <x v="0"/>
    <x v="1"/>
    <n v="0.51137895342217099"/>
    <x v="2"/>
  </r>
  <r>
    <s v="Estonia"/>
    <x v="5"/>
    <x v="27"/>
    <x v="0"/>
    <x v="1"/>
    <n v="3.5748074803454703E-2"/>
    <x v="2"/>
  </r>
  <r>
    <s v="Finland"/>
    <x v="8"/>
    <x v="27"/>
    <x v="0"/>
    <x v="1"/>
    <n v="56.203452142502798"/>
    <x v="2"/>
  </r>
  <r>
    <s v="Finland"/>
    <x v="0"/>
    <x v="27"/>
    <x v="0"/>
    <x v="1"/>
    <n v="1.0385238516836299"/>
    <x v="2"/>
  </r>
  <r>
    <s v="Finland"/>
    <x v="9"/>
    <x v="27"/>
    <x v="0"/>
    <x v="1"/>
    <n v="34.983747495374502"/>
    <x v="2"/>
  </r>
  <r>
    <s v="Finland"/>
    <x v="1"/>
    <x v="27"/>
    <x v="0"/>
    <x v="1"/>
    <n v="0.67639157497179003"/>
    <x v="2"/>
  </r>
  <r>
    <s v="Finland"/>
    <x v="11"/>
    <x v="27"/>
    <x v="0"/>
    <x v="1"/>
    <n v="5.7695508966256597"/>
    <x v="2"/>
  </r>
  <r>
    <s v="Finland"/>
    <x v="2"/>
    <x v="27"/>
    <x v="0"/>
    <x v="1"/>
    <n v="37.726487018454897"/>
    <x v="2"/>
  </r>
  <r>
    <s v="Finland"/>
    <x v="3"/>
    <x v="27"/>
    <x v="0"/>
    <x v="1"/>
    <n v="0.11173347735502299"/>
    <x v="2"/>
  </r>
  <r>
    <s v="Finland"/>
    <x v="6"/>
    <x v="27"/>
    <x v="0"/>
    <x v="1"/>
    <n v="32.659851164431601"/>
    <x v="2"/>
  </r>
  <r>
    <s v="Finland"/>
    <x v="10"/>
    <x v="27"/>
    <x v="0"/>
    <x v="1"/>
    <n v="6.5600786656999803"/>
    <x v="2"/>
  </r>
  <r>
    <s v="Finland"/>
    <x v="5"/>
    <x v="27"/>
    <x v="0"/>
    <x v="1"/>
    <n v="0.115718854418494"/>
    <x v="2"/>
  </r>
  <r>
    <s v="Latvia"/>
    <x v="9"/>
    <x v="27"/>
    <x v="0"/>
    <x v="1"/>
    <n v="26.6149305797403"/>
    <x v="2"/>
  </r>
  <r>
    <s v="Latvia"/>
    <x v="11"/>
    <x v="27"/>
    <x v="0"/>
    <x v="1"/>
    <n v="1.73003202431786"/>
    <x v="2"/>
  </r>
  <r>
    <s v="Latvia"/>
    <x v="2"/>
    <x v="27"/>
    <x v="0"/>
    <x v="1"/>
    <n v="1.74686749950825"/>
    <x v="2"/>
  </r>
  <r>
    <s v="Latvia"/>
    <x v="3"/>
    <x v="27"/>
    <x v="0"/>
    <x v="1"/>
    <n v="8.0605152172341498E-3"/>
    <x v="2"/>
  </r>
  <r>
    <s v="Latvia"/>
    <x v="6"/>
    <x v="27"/>
    <x v="0"/>
    <x v="1"/>
    <n v="90.654624177427095"/>
    <x v="2"/>
  </r>
  <r>
    <s v="Latvia"/>
    <x v="7"/>
    <x v="27"/>
    <x v="0"/>
    <x v="1"/>
    <n v="13.0722051465567"/>
    <x v="2"/>
  </r>
  <r>
    <s v="Latvia"/>
    <x v="12"/>
    <x v="27"/>
    <x v="0"/>
    <x v="1"/>
    <n v="16.878768941746301"/>
    <x v="2"/>
  </r>
  <r>
    <s v="Latvia"/>
    <x v="10"/>
    <x v="27"/>
    <x v="0"/>
    <x v="1"/>
    <n v="0.14169394844698699"/>
    <x v="2"/>
  </r>
  <r>
    <s v="Lithuania"/>
    <x v="8"/>
    <x v="27"/>
    <x v="0"/>
    <x v="1"/>
    <n v="74.380717513162097"/>
    <x v="2"/>
  </r>
  <r>
    <s v="Lithuania"/>
    <x v="9"/>
    <x v="27"/>
    <x v="0"/>
    <x v="1"/>
    <n v="20.576958577859699"/>
    <x v="2"/>
  </r>
  <r>
    <s v="Lithuania"/>
    <x v="11"/>
    <x v="27"/>
    <x v="0"/>
    <x v="1"/>
    <n v="3.7748152176360401"/>
    <x v="2"/>
  </r>
  <r>
    <s v="Lithuania"/>
    <x v="2"/>
    <x v="27"/>
    <x v="0"/>
    <x v="1"/>
    <n v="101.648008147735"/>
    <x v="2"/>
  </r>
  <r>
    <s v="Lithuania"/>
    <x v="3"/>
    <x v="27"/>
    <x v="0"/>
    <x v="1"/>
    <n v="0.108217018747789"/>
    <x v="2"/>
  </r>
  <r>
    <s v="Lithuania"/>
    <x v="6"/>
    <x v="27"/>
    <x v="0"/>
    <x v="1"/>
    <n v="21.4034146894736"/>
    <x v="2"/>
  </r>
  <r>
    <s v="Lithuania"/>
    <x v="12"/>
    <x v="27"/>
    <x v="0"/>
    <x v="1"/>
    <n v="13.7671529349"/>
    <x v="2"/>
  </r>
  <r>
    <s v="Lithuania"/>
    <x v="10"/>
    <x v="27"/>
    <x v="0"/>
    <x v="1"/>
    <n v="3.9802686993287799"/>
    <x v="2"/>
  </r>
  <r>
    <s v="Estonia"/>
    <x v="8"/>
    <x v="28"/>
    <x v="0"/>
    <x v="1"/>
    <n v="16.992760545675601"/>
    <x v="2"/>
  </r>
  <r>
    <s v="Estonia"/>
    <x v="0"/>
    <x v="28"/>
    <x v="0"/>
    <x v="1"/>
    <n v="1.2737163265403999"/>
    <x v="2"/>
  </r>
  <r>
    <s v="Estonia"/>
    <x v="9"/>
    <x v="28"/>
    <x v="0"/>
    <x v="1"/>
    <n v="8.6497305817245707"/>
    <x v="2"/>
  </r>
  <r>
    <s v="Estonia"/>
    <x v="1"/>
    <x v="28"/>
    <x v="0"/>
    <x v="1"/>
    <n v="0.66474741530565695"/>
    <x v="2"/>
  </r>
  <r>
    <s v="Estonia"/>
    <x v="11"/>
    <x v="28"/>
    <x v="0"/>
    <x v="1"/>
    <n v="0.92679772090173096"/>
    <x v="2"/>
  </r>
  <r>
    <s v="Estonia"/>
    <x v="2"/>
    <x v="28"/>
    <x v="0"/>
    <x v="1"/>
    <n v="0.90475259922206497"/>
    <x v="2"/>
  </r>
  <r>
    <s v="Estonia"/>
    <x v="3"/>
    <x v="28"/>
    <x v="0"/>
    <x v="1"/>
    <n v="6.5072254486112603E-3"/>
    <x v="2"/>
  </r>
  <r>
    <s v="Estonia"/>
    <x v="6"/>
    <x v="28"/>
    <x v="0"/>
    <x v="1"/>
    <n v="6.1456378286451896"/>
    <x v="2"/>
  </r>
  <r>
    <s v="Estonia"/>
    <x v="12"/>
    <x v="28"/>
    <x v="0"/>
    <x v="1"/>
    <n v="2.4281282678576401"/>
    <x v="2"/>
  </r>
  <r>
    <s v="Estonia"/>
    <x v="10"/>
    <x v="28"/>
    <x v="0"/>
    <x v="1"/>
    <n v="0.49653788502510399"/>
    <x v="2"/>
  </r>
  <r>
    <s v="Estonia"/>
    <x v="5"/>
    <x v="28"/>
    <x v="0"/>
    <x v="1"/>
    <n v="3.4045785527099699E-2"/>
    <x v="2"/>
  </r>
  <r>
    <s v="Finland"/>
    <x v="8"/>
    <x v="28"/>
    <x v="0"/>
    <x v="1"/>
    <n v="55.998938759961199"/>
    <x v="2"/>
  </r>
  <r>
    <s v="Finland"/>
    <x v="0"/>
    <x v="28"/>
    <x v="0"/>
    <x v="1"/>
    <n v="0.98907033493679297"/>
    <x v="2"/>
  </r>
  <r>
    <s v="Finland"/>
    <x v="9"/>
    <x v="28"/>
    <x v="0"/>
    <x v="1"/>
    <n v="34.856448472600597"/>
    <x v="2"/>
  </r>
  <r>
    <s v="Finland"/>
    <x v="1"/>
    <x v="28"/>
    <x v="0"/>
    <x v="1"/>
    <n v="0.644182452354085"/>
    <x v="2"/>
  </r>
  <r>
    <s v="Finland"/>
    <x v="11"/>
    <x v="28"/>
    <x v="0"/>
    <x v="1"/>
    <n v="5.1800980649110402"/>
    <x v="2"/>
  </r>
  <r>
    <s v="Finland"/>
    <x v="2"/>
    <x v="28"/>
    <x v="0"/>
    <x v="1"/>
    <n v="35.0376493960948"/>
    <x v="2"/>
  </r>
  <r>
    <s v="Finland"/>
    <x v="3"/>
    <x v="28"/>
    <x v="0"/>
    <x v="1"/>
    <n v="9.8973815286433495E-2"/>
    <x v="2"/>
  </r>
  <r>
    <s v="Finland"/>
    <x v="6"/>
    <x v="28"/>
    <x v="0"/>
    <x v="1"/>
    <n v="15.715163705616"/>
    <x v="2"/>
  </r>
  <r>
    <s v="Finland"/>
    <x v="10"/>
    <x v="28"/>
    <x v="0"/>
    <x v="1"/>
    <n v="6.5362078210006196"/>
    <x v="2"/>
  </r>
  <r>
    <s v="Finland"/>
    <x v="5"/>
    <x v="28"/>
    <x v="0"/>
    <x v="1"/>
    <n v="0.110208432779518"/>
    <x v="2"/>
  </r>
  <r>
    <s v="Latvia"/>
    <x v="9"/>
    <x v="28"/>
    <x v="0"/>
    <x v="1"/>
    <n v="23.420876415811399"/>
    <x v="2"/>
  </r>
  <r>
    <s v="Latvia"/>
    <x v="11"/>
    <x v="28"/>
    <x v="0"/>
    <x v="1"/>
    <n v="1.4083039715595"/>
    <x v="2"/>
  </r>
  <r>
    <s v="Latvia"/>
    <x v="2"/>
    <x v="28"/>
    <x v="0"/>
    <x v="1"/>
    <n v="1.67974182015481"/>
    <x v="2"/>
  </r>
  <r>
    <s v="Latvia"/>
    <x v="3"/>
    <x v="28"/>
    <x v="0"/>
    <x v="1"/>
    <n v="7.1400260970053897E-3"/>
    <x v="2"/>
  </r>
  <r>
    <s v="Latvia"/>
    <x v="6"/>
    <x v="28"/>
    <x v="0"/>
    <x v="1"/>
    <n v="81.614734742216896"/>
    <x v="2"/>
  </r>
  <r>
    <s v="Latvia"/>
    <x v="7"/>
    <x v="28"/>
    <x v="0"/>
    <x v="1"/>
    <n v="12.4497191871968"/>
    <x v="2"/>
  </r>
  <r>
    <s v="Latvia"/>
    <x v="12"/>
    <x v="28"/>
    <x v="0"/>
    <x v="1"/>
    <n v="14.1613130463085"/>
    <x v="2"/>
  </r>
  <r>
    <s v="Latvia"/>
    <x v="10"/>
    <x v="28"/>
    <x v="0"/>
    <x v="1"/>
    <n v="0.12559018537511199"/>
    <x v="2"/>
  </r>
  <r>
    <s v="Lithuania"/>
    <x v="8"/>
    <x v="28"/>
    <x v="0"/>
    <x v="1"/>
    <n v="72.631567782050794"/>
    <x v="2"/>
  </r>
  <r>
    <s v="Lithuania"/>
    <x v="9"/>
    <x v="28"/>
    <x v="0"/>
    <x v="1"/>
    <n v="20.093067284969401"/>
    <x v="2"/>
  </r>
  <r>
    <s v="Lithuania"/>
    <x v="11"/>
    <x v="28"/>
    <x v="0"/>
    <x v="1"/>
    <n v="3.44463966720742"/>
    <x v="2"/>
  </r>
  <r>
    <s v="Lithuania"/>
    <x v="2"/>
    <x v="28"/>
    <x v="0"/>
    <x v="1"/>
    <n v="97.786777660180107"/>
    <x v="2"/>
  </r>
  <r>
    <s v="Lithuania"/>
    <x v="3"/>
    <x v="28"/>
    <x v="0"/>
    <x v="1"/>
    <n v="9.5858926777693407E-2"/>
    <x v="2"/>
  </r>
  <r>
    <s v="Lithuania"/>
    <x v="6"/>
    <x v="28"/>
    <x v="0"/>
    <x v="1"/>
    <n v="4.3837362731708502"/>
    <x v="2"/>
  </r>
  <r>
    <s v="Lithuania"/>
    <x v="12"/>
    <x v="28"/>
    <x v="0"/>
    <x v="1"/>
    <n v="13.1670784668674"/>
    <x v="2"/>
  </r>
  <r>
    <s v="Lithuania"/>
    <x v="10"/>
    <x v="28"/>
    <x v="0"/>
    <x v="1"/>
    <n v="3.8866680168138599"/>
    <x v="2"/>
  </r>
  <r>
    <s v="Estonia"/>
    <x v="8"/>
    <x v="0"/>
    <x v="0"/>
    <x v="2"/>
    <n v="66.613815757953702"/>
    <x v="0"/>
  </r>
  <r>
    <s v="Estonia"/>
    <x v="0"/>
    <x v="0"/>
    <x v="0"/>
    <x v="2"/>
    <n v="4.8881045712495697"/>
    <x v="0"/>
  </r>
  <r>
    <s v="Estonia"/>
    <x v="9"/>
    <x v="0"/>
    <x v="0"/>
    <x v="2"/>
    <n v="33.908060893235401"/>
    <x v="0"/>
  </r>
  <r>
    <s v="Estonia"/>
    <x v="1"/>
    <x v="0"/>
    <x v="0"/>
    <x v="2"/>
    <n v="2.71092362700676"/>
    <x v="0"/>
  </r>
  <r>
    <s v="Estonia"/>
    <x v="2"/>
    <x v="0"/>
    <x v="0"/>
    <x v="2"/>
    <n v="0.811726358605245"/>
    <x v="0"/>
  </r>
  <r>
    <s v="Estonia"/>
    <x v="3"/>
    <x v="0"/>
    <x v="0"/>
    <x v="2"/>
    <n v="0.13675596070708201"/>
    <x v="0"/>
  </r>
  <r>
    <s v="Estonia"/>
    <x v="4"/>
    <x v="0"/>
    <x v="0"/>
    <x v="2"/>
    <n v="327.68355817730998"/>
    <x v="0"/>
  </r>
  <r>
    <s v="Estonia"/>
    <x v="10"/>
    <x v="0"/>
    <x v="0"/>
    <x v="2"/>
    <n v="1.94649263143554"/>
    <x v="0"/>
  </r>
  <r>
    <s v="Estonia"/>
    <x v="5"/>
    <x v="0"/>
    <x v="0"/>
    <x v="2"/>
    <n v="0.133463875886498"/>
    <x v="0"/>
  </r>
  <r>
    <s v="Finland"/>
    <x v="8"/>
    <x v="0"/>
    <x v="0"/>
    <x v="2"/>
    <n v="257.296604836776"/>
    <x v="0"/>
  </r>
  <r>
    <s v="Finland"/>
    <x v="0"/>
    <x v="0"/>
    <x v="0"/>
    <x v="2"/>
    <n v="3.8833292840424001"/>
    <x v="0"/>
  </r>
  <r>
    <s v="Finland"/>
    <x v="9"/>
    <x v="0"/>
    <x v="0"/>
    <x v="2"/>
    <n v="160.153853756253"/>
    <x v="0"/>
  </r>
  <r>
    <s v="Finland"/>
    <x v="1"/>
    <x v="0"/>
    <x v="0"/>
    <x v="2"/>
    <n v="2.51923255788539"/>
    <x v="0"/>
  </r>
  <r>
    <s v="Finland"/>
    <x v="2"/>
    <x v="0"/>
    <x v="0"/>
    <x v="2"/>
    <n v="31.470960878423998"/>
    <x v="0"/>
  </r>
  <r>
    <s v="Finland"/>
    <x v="3"/>
    <x v="0"/>
    <x v="0"/>
    <x v="2"/>
    <n v="0.76920442881831796"/>
    <x v="0"/>
  </r>
  <r>
    <s v="Finland"/>
    <x v="6"/>
    <x v="0"/>
    <x v="0"/>
    <x v="2"/>
    <n v="266.61646920458202"/>
    <x v="0"/>
  </r>
  <r>
    <s v="Finland"/>
    <x v="4"/>
    <x v="0"/>
    <x v="0"/>
    <x v="2"/>
    <n v="1491.44414074161"/>
    <x v="0"/>
  </r>
  <r>
    <s v="Finland"/>
    <x v="10"/>
    <x v="0"/>
    <x v="0"/>
    <x v="2"/>
    <n v="30.031713423352901"/>
    <x v="0"/>
  </r>
  <r>
    <s v="Finland"/>
    <x v="5"/>
    <x v="0"/>
    <x v="0"/>
    <x v="2"/>
    <n v="0.43203128864284901"/>
    <x v="0"/>
  </r>
  <r>
    <s v="Latvia"/>
    <x v="9"/>
    <x v="0"/>
    <x v="0"/>
    <x v="2"/>
    <n v="88.613345862921193"/>
    <x v="0"/>
  </r>
  <r>
    <s v="Latvia"/>
    <x v="2"/>
    <x v="0"/>
    <x v="0"/>
    <x v="2"/>
    <n v="1.0236947180678699"/>
    <x v="0"/>
  </r>
  <r>
    <s v="Latvia"/>
    <x v="3"/>
    <x v="0"/>
    <x v="0"/>
    <x v="2"/>
    <n v="8.8455590993792493E-2"/>
    <x v="0"/>
  </r>
  <r>
    <s v="Latvia"/>
    <x v="4"/>
    <x v="0"/>
    <x v="0"/>
    <x v="2"/>
    <n v="3252.8471316230098"/>
    <x v="0"/>
  </r>
  <r>
    <s v="Latvia"/>
    <x v="7"/>
    <x v="0"/>
    <x v="0"/>
    <x v="2"/>
    <n v="48.804506951358199"/>
    <x v="0"/>
  </r>
  <r>
    <s v="Latvia"/>
    <x v="10"/>
    <x v="0"/>
    <x v="0"/>
    <x v="2"/>
    <n v="0.47176432877768498"/>
    <x v="0"/>
  </r>
  <r>
    <s v="Lithuania"/>
    <x v="8"/>
    <x v="0"/>
    <x v="0"/>
    <x v="2"/>
    <n v="284.72512523435199"/>
    <x v="0"/>
  </r>
  <r>
    <s v="Lithuania"/>
    <x v="9"/>
    <x v="0"/>
    <x v="0"/>
    <x v="2"/>
    <n v="78.767418544818796"/>
    <x v="0"/>
  </r>
  <r>
    <s v="Lithuania"/>
    <x v="2"/>
    <x v="0"/>
    <x v="0"/>
    <x v="2"/>
    <n v="27.814951648927298"/>
    <x v="0"/>
  </r>
  <r>
    <s v="Lithuania"/>
    <x v="3"/>
    <x v="0"/>
    <x v="0"/>
    <x v="2"/>
    <n v="0.37525141284601499"/>
    <x v="0"/>
  </r>
  <r>
    <s v="Lithuania"/>
    <x v="6"/>
    <x v="0"/>
    <x v="0"/>
    <x v="2"/>
    <n v="193.47422258719899"/>
    <x v="0"/>
  </r>
  <r>
    <s v="Lithuania"/>
    <x v="4"/>
    <x v="0"/>
    <x v="0"/>
    <x v="2"/>
    <n v="1412.8300236218599"/>
    <x v="0"/>
  </r>
  <r>
    <s v="Lithuania"/>
    <x v="10"/>
    <x v="0"/>
    <x v="0"/>
    <x v="2"/>
    <n v="15.2362405442273"/>
    <x v="0"/>
  </r>
  <r>
    <s v="Estonia"/>
    <x v="8"/>
    <x v="1"/>
    <x v="0"/>
    <x v="2"/>
    <n v="63.4417292932892"/>
    <x v="0"/>
  </r>
  <r>
    <s v="Estonia"/>
    <x v="0"/>
    <x v="1"/>
    <x v="0"/>
    <x v="2"/>
    <n v="4.6553376869043497"/>
    <x v="0"/>
  </r>
  <r>
    <s v="Estonia"/>
    <x v="9"/>
    <x v="1"/>
    <x v="0"/>
    <x v="2"/>
    <n v="32.293391326890898"/>
    <x v="0"/>
  </r>
  <r>
    <s v="Estonia"/>
    <x v="1"/>
    <x v="1"/>
    <x v="0"/>
    <x v="2"/>
    <n v="2.5818320257207299"/>
    <x v="0"/>
  </r>
  <r>
    <s v="Estonia"/>
    <x v="11"/>
    <x v="1"/>
    <x v="0"/>
    <x v="2"/>
    <n v="6.5322633299420998"/>
    <x v="0"/>
  </r>
  <r>
    <s v="Estonia"/>
    <x v="2"/>
    <x v="1"/>
    <x v="0"/>
    <x v="2"/>
    <n v="1.4934809183881399"/>
    <x v="0"/>
  </r>
  <r>
    <s v="Estonia"/>
    <x v="3"/>
    <x v="1"/>
    <x v="0"/>
    <x v="2"/>
    <n v="0.25560502972586902"/>
    <x v="0"/>
  </r>
  <r>
    <s v="Estonia"/>
    <x v="10"/>
    <x v="1"/>
    <x v="0"/>
    <x v="2"/>
    <n v="1.8538025061290899"/>
    <x v="0"/>
  </r>
  <r>
    <s v="Estonia"/>
    <x v="5"/>
    <x v="1"/>
    <x v="0"/>
    <x v="2"/>
    <n v="0.12710845322523601"/>
    <x v="0"/>
  </r>
  <r>
    <s v="Finland"/>
    <x v="8"/>
    <x v="1"/>
    <x v="0"/>
    <x v="2"/>
    <n v="245.04438555883499"/>
    <x v="0"/>
  </r>
  <r>
    <s v="Finland"/>
    <x v="0"/>
    <x v="1"/>
    <x v="0"/>
    <x v="2"/>
    <n v="3.69840884194514"/>
    <x v="0"/>
  </r>
  <r>
    <s v="Finland"/>
    <x v="9"/>
    <x v="1"/>
    <x v="0"/>
    <x v="2"/>
    <n v="152.52747976786"/>
    <x v="0"/>
  </r>
  <r>
    <s v="Finland"/>
    <x v="1"/>
    <x v="1"/>
    <x v="0"/>
    <x v="2"/>
    <n v="2.39926910274799"/>
    <x v="0"/>
  </r>
  <r>
    <s v="Finland"/>
    <x v="11"/>
    <x v="1"/>
    <x v="0"/>
    <x v="2"/>
    <n v="44.1224871133184"/>
    <x v="0"/>
  </r>
  <r>
    <s v="Finland"/>
    <x v="2"/>
    <x v="1"/>
    <x v="0"/>
    <x v="2"/>
    <n v="53.5836871838153"/>
    <x v="0"/>
  </r>
  <r>
    <s v="Finland"/>
    <x v="3"/>
    <x v="1"/>
    <x v="0"/>
    <x v="2"/>
    <n v="1.3301349746936"/>
    <x v="0"/>
  </r>
  <r>
    <s v="Finland"/>
    <x v="6"/>
    <x v="1"/>
    <x v="0"/>
    <x v="2"/>
    <n v="2884.46886634681"/>
    <x v="0"/>
  </r>
  <r>
    <s v="Finland"/>
    <x v="10"/>
    <x v="1"/>
    <x v="0"/>
    <x v="2"/>
    <n v="28.601631831764699"/>
    <x v="0"/>
  </r>
  <r>
    <s v="Finland"/>
    <x v="5"/>
    <x v="1"/>
    <x v="0"/>
    <x v="2"/>
    <n v="0.41145837013604702"/>
    <x v="0"/>
  </r>
  <r>
    <s v="Latvia"/>
    <x v="9"/>
    <x v="1"/>
    <x v="0"/>
    <x v="2"/>
    <n v="84.3936627265916"/>
    <x v="0"/>
  </r>
  <r>
    <s v="Latvia"/>
    <x v="11"/>
    <x v="1"/>
    <x v="0"/>
    <x v="2"/>
    <n v="28.263673733780799"/>
    <x v="0"/>
  </r>
  <r>
    <s v="Latvia"/>
    <x v="2"/>
    <x v="1"/>
    <x v="0"/>
    <x v="2"/>
    <n v="1.8814681179072901"/>
    <x v="0"/>
  </r>
  <r>
    <s v="Latvia"/>
    <x v="3"/>
    <x v="1"/>
    <x v="0"/>
    <x v="2"/>
    <n v="0.16532876408813699"/>
    <x v="0"/>
  </r>
  <r>
    <s v="Latvia"/>
    <x v="6"/>
    <x v="1"/>
    <x v="0"/>
    <x v="2"/>
    <n v="1840.4777608309801"/>
    <x v="0"/>
  </r>
  <r>
    <s v="Latvia"/>
    <x v="7"/>
    <x v="1"/>
    <x v="0"/>
    <x v="2"/>
    <n v="46.4804828108173"/>
    <x v="0"/>
  </r>
  <r>
    <s v="Latvia"/>
    <x v="10"/>
    <x v="1"/>
    <x v="0"/>
    <x v="2"/>
    <n v="0.44929936074064802"/>
    <x v="0"/>
  </r>
  <r>
    <s v="Lithuania"/>
    <x v="8"/>
    <x v="1"/>
    <x v="0"/>
    <x v="2"/>
    <n v="271.16678593747798"/>
    <x v="0"/>
  </r>
  <r>
    <s v="Lithuania"/>
    <x v="9"/>
    <x v="1"/>
    <x v="0"/>
    <x v="2"/>
    <n v="75.016589090303697"/>
    <x v="0"/>
  </r>
  <r>
    <s v="Lithuania"/>
    <x v="11"/>
    <x v="1"/>
    <x v="0"/>
    <x v="2"/>
    <n v="58.845848066143802"/>
    <x v="0"/>
  </r>
  <r>
    <s v="Lithuania"/>
    <x v="2"/>
    <x v="1"/>
    <x v="0"/>
    <x v="2"/>
    <n v="51.216044942459398"/>
    <x v="0"/>
  </r>
  <r>
    <s v="Lithuania"/>
    <x v="3"/>
    <x v="1"/>
    <x v="0"/>
    <x v="2"/>
    <n v="0.70136722406289298"/>
    <x v="0"/>
  </r>
  <r>
    <s v="Lithuania"/>
    <x v="6"/>
    <x v="1"/>
    <x v="0"/>
    <x v="2"/>
    <n v="3202.1313293990602"/>
    <x v="0"/>
  </r>
  <r>
    <s v="Lithuania"/>
    <x v="10"/>
    <x v="1"/>
    <x v="0"/>
    <x v="2"/>
    <n v="14.5107052802165"/>
    <x v="0"/>
  </r>
  <r>
    <s v="Estonia"/>
    <x v="8"/>
    <x v="2"/>
    <x v="0"/>
    <x v="2"/>
    <n v="60.420694565037302"/>
    <x v="0"/>
  </r>
  <r>
    <s v="Estonia"/>
    <x v="0"/>
    <x v="2"/>
    <x v="0"/>
    <x v="2"/>
    <n v="4.4336549399088998"/>
    <x v="0"/>
  </r>
  <r>
    <s v="Estonia"/>
    <x v="9"/>
    <x v="2"/>
    <x v="0"/>
    <x v="2"/>
    <n v="30.755610787515099"/>
    <x v="0"/>
  </r>
  <r>
    <s v="Estonia"/>
    <x v="1"/>
    <x v="2"/>
    <x v="0"/>
    <x v="2"/>
    <n v="2.4588876435435498"/>
    <x v="0"/>
  </r>
  <r>
    <s v="Estonia"/>
    <x v="11"/>
    <x v="2"/>
    <x v="0"/>
    <x v="2"/>
    <n v="6.0202953286258598"/>
    <x v="0"/>
  </r>
  <r>
    <s v="Estonia"/>
    <x v="2"/>
    <x v="2"/>
    <x v="0"/>
    <x v="2"/>
    <n v="2.0590570298244"/>
    <x v="0"/>
  </r>
  <r>
    <s v="Estonia"/>
    <x v="3"/>
    <x v="2"/>
    <x v="0"/>
    <x v="2"/>
    <n v="0.35817502178253302"/>
    <x v="0"/>
  </r>
  <r>
    <s v="Estonia"/>
    <x v="10"/>
    <x v="2"/>
    <x v="0"/>
    <x v="2"/>
    <n v="1.7655261963134199"/>
    <x v="0"/>
  </r>
  <r>
    <s v="Estonia"/>
    <x v="5"/>
    <x v="2"/>
    <x v="0"/>
    <x v="2"/>
    <n v="0.12105566973831999"/>
    <x v="0"/>
  </r>
  <r>
    <s v="Finland"/>
    <x v="8"/>
    <x v="2"/>
    <x v="0"/>
    <x v="2"/>
    <n v="233.37560529412801"/>
    <x v="0"/>
  </r>
  <r>
    <s v="Finland"/>
    <x v="0"/>
    <x v="2"/>
    <x v="0"/>
    <x v="2"/>
    <n v="3.5222941351858501"/>
    <x v="0"/>
  </r>
  <r>
    <s v="Finland"/>
    <x v="9"/>
    <x v="2"/>
    <x v="0"/>
    <x v="2"/>
    <n v="145.264266445581"/>
    <x v="0"/>
  </r>
  <r>
    <s v="Finland"/>
    <x v="1"/>
    <x v="2"/>
    <x v="0"/>
    <x v="2"/>
    <n v="2.28501819309332"/>
    <x v="0"/>
  </r>
  <r>
    <s v="Finland"/>
    <x v="11"/>
    <x v="2"/>
    <x v="0"/>
    <x v="2"/>
    <n v="40.640899574425099"/>
    <x v="0"/>
  </r>
  <r>
    <s v="Finland"/>
    <x v="2"/>
    <x v="2"/>
    <x v="0"/>
    <x v="2"/>
    <n v="71.907427429736302"/>
    <x v="0"/>
  </r>
  <r>
    <s v="Finland"/>
    <x v="3"/>
    <x v="2"/>
    <x v="0"/>
    <x v="2"/>
    <n v="1.7880960588394701"/>
    <x v="0"/>
  </r>
  <r>
    <s v="Finland"/>
    <x v="6"/>
    <x v="2"/>
    <x v="0"/>
    <x v="2"/>
    <n v="2526.1923455370002"/>
    <x v="0"/>
  </r>
  <r>
    <s v="Finland"/>
    <x v="10"/>
    <x v="2"/>
    <x v="0"/>
    <x v="2"/>
    <n v="27.2396493635854"/>
    <x v="0"/>
  </r>
  <r>
    <s v="Finland"/>
    <x v="5"/>
    <x v="2"/>
    <x v="0"/>
    <x v="2"/>
    <n v="0.39186511441528299"/>
    <x v="0"/>
  </r>
  <r>
    <s v="Latvia"/>
    <x v="9"/>
    <x v="2"/>
    <x v="0"/>
    <x v="2"/>
    <n v="80.374916882468199"/>
    <x v="0"/>
  </r>
  <r>
    <s v="Latvia"/>
    <x v="11"/>
    <x v="2"/>
    <x v="0"/>
    <x v="2"/>
    <n v="26.0462833037172"/>
    <x v="0"/>
  </r>
  <r>
    <s v="Latvia"/>
    <x v="2"/>
    <x v="2"/>
    <x v="0"/>
    <x v="2"/>
    <n v="2.6158512804605198"/>
    <x v="0"/>
  </r>
  <r>
    <s v="Latvia"/>
    <x v="3"/>
    <x v="2"/>
    <x v="0"/>
    <x v="2"/>
    <n v="0.15444827446485501"/>
    <x v="0"/>
  </r>
  <r>
    <s v="Latvia"/>
    <x v="6"/>
    <x v="2"/>
    <x v="0"/>
    <x v="2"/>
    <n v="1761.4804485576401"/>
    <x v="0"/>
  </r>
  <r>
    <s v="Latvia"/>
    <x v="7"/>
    <x v="2"/>
    <x v="0"/>
    <x v="2"/>
    <n v="44.2671264864927"/>
    <x v="0"/>
  </r>
  <r>
    <s v="Latvia"/>
    <x v="10"/>
    <x v="2"/>
    <x v="0"/>
    <x v="2"/>
    <n v="0.42790415308633201"/>
    <x v="0"/>
  </r>
  <r>
    <s v="Lithuania"/>
    <x v="8"/>
    <x v="2"/>
    <x v="0"/>
    <x v="2"/>
    <n v="258.254081845217"/>
    <x v="0"/>
  </r>
  <r>
    <s v="Lithuania"/>
    <x v="9"/>
    <x v="2"/>
    <x v="0"/>
    <x v="2"/>
    <n v="71.444370562193896"/>
    <x v="0"/>
  </r>
  <r>
    <s v="Lithuania"/>
    <x v="11"/>
    <x v="2"/>
    <x v="0"/>
    <x v="2"/>
    <n v="54.237583520320001"/>
    <x v="0"/>
  </r>
  <r>
    <s v="Lithuania"/>
    <x v="2"/>
    <x v="2"/>
    <x v="0"/>
    <x v="2"/>
    <n v="70.670575872047905"/>
    <x v="0"/>
  </r>
  <r>
    <s v="Lithuania"/>
    <x v="3"/>
    <x v="2"/>
    <x v="0"/>
    <x v="2"/>
    <n v="0.98281407461230397"/>
    <x v="0"/>
  </r>
  <r>
    <s v="Lithuania"/>
    <x v="6"/>
    <x v="2"/>
    <x v="0"/>
    <x v="2"/>
    <n v="2911.2610082702799"/>
    <x v="0"/>
  </r>
  <r>
    <s v="Lithuania"/>
    <x v="10"/>
    <x v="2"/>
    <x v="0"/>
    <x v="2"/>
    <n v="13.8197193144919"/>
    <x v="0"/>
  </r>
  <r>
    <s v="Estonia"/>
    <x v="8"/>
    <x v="3"/>
    <x v="0"/>
    <x v="2"/>
    <n v="57.543518633368897"/>
    <x v="0"/>
  </r>
  <r>
    <s v="Estonia"/>
    <x v="0"/>
    <x v="3"/>
    <x v="0"/>
    <x v="2"/>
    <n v="4.2225285141989497"/>
    <x v="0"/>
  </r>
  <r>
    <s v="Estonia"/>
    <x v="9"/>
    <x v="3"/>
    <x v="0"/>
    <x v="2"/>
    <n v="29.2910578928715"/>
    <x v="0"/>
  </r>
  <r>
    <s v="Estonia"/>
    <x v="1"/>
    <x v="3"/>
    <x v="0"/>
    <x v="2"/>
    <n v="2.3417977557557599"/>
    <x v="0"/>
  </r>
  <r>
    <s v="Estonia"/>
    <x v="11"/>
    <x v="3"/>
    <x v="0"/>
    <x v="2"/>
    <n v="5.5443788081725103"/>
    <x v="0"/>
  </r>
  <r>
    <s v="Estonia"/>
    <x v="2"/>
    <x v="3"/>
    <x v="0"/>
    <x v="2"/>
    <n v="2.5578227556652702"/>
    <x v="0"/>
  </r>
  <r>
    <s v="Estonia"/>
    <x v="3"/>
    <x v="3"/>
    <x v="0"/>
    <x v="2"/>
    <n v="0.33447619152336999"/>
    <x v="0"/>
  </r>
  <r>
    <s v="Estonia"/>
    <x v="10"/>
    <x v="3"/>
    <x v="0"/>
    <x v="2"/>
    <n v="1.6814535202984899"/>
    <x v="0"/>
  </r>
  <r>
    <s v="Estonia"/>
    <x v="5"/>
    <x v="3"/>
    <x v="0"/>
    <x v="2"/>
    <n v="0.115291114036495"/>
    <x v="0"/>
  </r>
  <r>
    <s v="Finland"/>
    <x v="8"/>
    <x v="3"/>
    <x v="0"/>
    <x v="2"/>
    <n v="222.26248123250301"/>
    <x v="0"/>
  </r>
  <r>
    <s v="Finland"/>
    <x v="0"/>
    <x v="3"/>
    <x v="0"/>
    <x v="2"/>
    <n v="3.3545658430341398"/>
    <x v="0"/>
  </r>
  <r>
    <s v="Finland"/>
    <x v="9"/>
    <x v="3"/>
    <x v="0"/>
    <x v="2"/>
    <n v="138.34692042436299"/>
    <x v="0"/>
  </r>
  <r>
    <s v="Finland"/>
    <x v="1"/>
    <x v="3"/>
    <x v="0"/>
    <x v="2"/>
    <n v="2.1762078029460201"/>
    <x v="0"/>
  </r>
  <r>
    <s v="Finland"/>
    <x v="11"/>
    <x v="3"/>
    <x v="0"/>
    <x v="2"/>
    <n v="37.404943443995997"/>
    <x v="0"/>
  </r>
  <r>
    <s v="Finland"/>
    <x v="2"/>
    <x v="3"/>
    <x v="0"/>
    <x v="2"/>
    <n v="86.933018267571299"/>
    <x v="0"/>
  </r>
  <r>
    <s v="Finland"/>
    <x v="3"/>
    <x v="3"/>
    <x v="0"/>
    <x v="2"/>
    <n v="1.6697857847879101"/>
    <x v="0"/>
  </r>
  <r>
    <s v="Finland"/>
    <x v="6"/>
    <x v="3"/>
    <x v="0"/>
    <x v="2"/>
    <n v="2199.9299895684899"/>
    <x v="0"/>
  </r>
  <r>
    <s v="Finland"/>
    <x v="10"/>
    <x v="3"/>
    <x v="0"/>
    <x v="2"/>
    <n v="25.942523203414702"/>
    <x v="0"/>
  </r>
  <r>
    <s v="Finland"/>
    <x v="5"/>
    <x v="3"/>
    <x v="0"/>
    <x v="2"/>
    <n v="0.37320487087169801"/>
    <x v="0"/>
  </r>
  <r>
    <s v="Latvia"/>
    <x v="9"/>
    <x v="3"/>
    <x v="0"/>
    <x v="2"/>
    <n v="76.547539888064904"/>
    <x v="0"/>
  </r>
  <r>
    <s v="Latvia"/>
    <x v="11"/>
    <x v="3"/>
    <x v="0"/>
    <x v="2"/>
    <n v="23.985079944867"/>
    <x v="0"/>
  </r>
  <r>
    <s v="Latvia"/>
    <x v="2"/>
    <x v="3"/>
    <x v="0"/>
    <x v="2"/>
    <n v="3.2102862149350999"/>
    <x v="0"/>
  </r>
  <r>
    <s v="Latvia"/>
    <x v="3"/>
    <x v="3"/>
    <x v="0"/>
    <x v="2"/>
    <n v="0.14422912679189001"/>
    <x v="0"/>
  </r>
  <r>
    <s v="Latvia"/>
    <x v="6"/>
    <x v="3"/>
    <x v="0"/>
    <x v="2"/>
    <n v="1685.8754596789599"/>
    <x v="0"/>
  </r>
  <r>
    <s v="Latvia"/>
    <x v="7"/>
    <x v="3"/>
    <x v="0"/>
    <x v="2"/>
    <n v="42.159168082373903"/>
    <x v="0"/>
  </r>
  <r>
    <s v="Latvia"/>
    <x v="10"/>
    <x v="3"/>
    <x v="0"/>
    <x v="2"/>
    <n v="0.407527764844129"/>
    <x v="0"/>
  </r>
  <r>
    <s v="Lithuania"/>
    <x v="8"/>
    <x v="3"/>
    <x v="0"/>
    <x v="2"/>
    <n v="245.956268424017"/>
    <x v="0"/>
  </r>
  <r>
    <s v="Lithuania"/>
    <x v="9"/>
    <x v="3"/>
    <x v="0"/>
    <x v="2"/>
    <n v="68.042257678279896"/>
    <x v="0"/>
  </r>
  <r>
    <s v="Lithuania"/>
    <x v="11"/>
    <x v="3"/>
    <x v="0"/>
    <x v="2"/>
    <n v="49.953745720209497"/>
    <x v="0"/>
  </r>
  <r>
    <s v="Lithuania"/>
    <x v="2"/>
    <x v="3"/>
    <x v="0"/>
    <x v="2"/>
    <n v="86.699203782862099"/>
    <x v="0"/>
  </r>
  <r>
    <s v="Lithuania"/>
    <x v="3"/>
    <x v="3"/>
    <x v="0"/>
    <x v="2"/>
    <n v="0.91778568761133905"/>
    <x v="0"/>
  </r>
  <r>
    <s v="Lithuania"/>
    <x v="6"/>
    <x v="3"/>
    <x v="0"/>
    <x v="2"/>
    <n v="2632.1539852088699"/>
    <x v="0"/>
  </r>
  <r>
    <s v="Lithuania"/>
    <x v="10"/>
    <x v="3"/>
    <x v="0"/>
    <x v="2"/>
    <n v="13.1616374423732"/>
    <x v="0"/>
  </r>
  <r>
    <s v="Estonia"/>
    <x v="8"/>
    <x v="4"/>
    <x v="0"/>
    <x v="2"/>
    <n v="54.803351079398901"/>
    <x v="0"/>
  </r>
  <r>
    <s v="Estonia"/>
    <x v="0"/>
    <x v="4"/>
    <x v="0"/>
    <x v="2"/>
    <n v="4.0214557278085303"/>
    <x v="0"/>
  </r>
  <r>
    <s v="Estonia"/>
    <x v="9"/>
    <x v="4"/>
    <x v="0"/>
    <x v="2"/>
    <n v="27.8962456122586"/>
    <x v="0"/>
  </r>
  <r>
    <s v="Estonia"/>
    <x v="1"/>
    <x v="4"/>
    <x v="0"/>
    <x v="2"/>
    <n v="2.2302835769102498"/>
    <x v="0"/>
  </r>
  <r>
    <s v="Estonia"/>
    <x v="11"/>
    <x v="4"/>
    <x v="0"/>
    <x v="2"/>
    <n v="5.1020909447734502"/>
    <x v="0"/>
  </r>
  <r>
    <s v="Estonia"/>
    <x v="2"/>
    <x v="4"/>
    <x v="0"/>
    <x v="2"/>
    <n v="2.95187074554353"/>
    <x v="0"/>
  </r>
  <r>
    <s v="Estonia"/>
    <x v="3"/>
    <x v="4"/>
    <x v="0"/>
    <x v="2"/>
    <n v="0.31222220445944998"/>
    <x v="0"/>
  </r>
  <r>
    <s v="Estonia"/>
    <x v="10"/>
    <x v="4"/>
    <x v="0"/>
    <x v="2"/>
    <n v="1.60138430504618"/>
    <x v="0"/>
  </r>
  <r>
    <s v="Estonia"/>
    <x v="5"/>
    <x v="4"/>
    <x v="0"/>
    <x v="2"/>
    <n v="0.109801060987138"/>
    <x v="0"/>
  </r>
  <r>
    <s v="Finland"/>
    <x v="8"/>
    <x v="4"/>
    <x v="0"/>
    <x v="2"/>
    <n v="211.67855355476499"/>
    <x v="0"/>
  </r>
  <r>
    <s v="Finland"/>
    <x v="0"/>
    <x v="4"/>
    <x v="0"/>
    <x v="2"/>
    <n v="3.1948246124134601"/>
    <x v="0"/>
  </r>
  <r>
    <s v="Finland"/>
    <x v="9"/>
    <x v="4"/>
    <x v="0"/>
    <x v="2"/>
    <n v="131.75897183272599"/>
    <x v="0"/>
  </r>
  <r>
    <s v="Finland"/>
    <x v="1"/>
    <x v="4"/>
    <x v="0"/>
    <x v="2"/>
    <n v="2.0725788599485901"/>
    <x v="0"/>
  </r>
  <r>
    <s v="Finland"/>
    <x v="11"/>
    <x v="4"/>
    <x v="0"/>
    <x v="2"/>
    <n v="34.398113238576499"/>
    <x v="0"/>
  </r>
  <r>
    <s v="Finland"/>
    <x v="2"/>
    <x v="4"/>
    <x v="0"/>
    <x v="2"/>
    <n v="98.918491152974298"/>
    <x v="0"/>
  </r>
  <r>
    <s v="Finland"/>
    <x v="3"/>
    <x v="4"/>
    <x v="0"/>
    <x v="2"/>
    <n v="1.55868851629492"/>
    <x v="0"/>
  </r>
  <r>
    <s v="Finland"/>
    <x v="6"/>
    <x v="4"/>
    <x v="0"/>
    <x v="2"/>
    <n v="1747.3296401386101"/>
    <x v="0"/>
  </r>
  <r>
    <s v="Finland"/>
    <x v="10"/>
    <x v="4"/>
    <x v="0"/>
    <x v="2"/>
    <n v="24.707164955633001"/>
    <x v="0"/>
  </r>
  <r>
    <s v="Finland"/>
    <x v="5"/>
    <x v="4"/>
    <x v="0"/>
    <x v="2"/>
    <n v="0.355433210353998"/>
    <x v="0"/>
  </r>
  <r>
    <s v="Latvia"/>
    <x v="9"/>
    <x v="4"/>
    <x v="0"/>
    <x v="2"/>
    <n v="72.902418941014204"/>
    <x v="0"/>
  </r>
  <r>
    <s v="Latvia"/>
    <x v="11"/>
    <x v="4"/>
    <x v="0"/>
    <x v="2"/>
    <n v="22.0695673694307"/>
    <x v="0"/>
  </r>
  <r>
    <s v="Latvia"/>
    <x v="2"/>
    <x v="4"/>
    <x v="0"/>
    <x v="2"/>
    <n v="3.6803509316693201"/>
    <x v="0"/>
  </r>
  <r>
    <s v="Latvia"/>
    <x v="3"/>
    <x v="4"/>
    <x v="0"/>
    <x v="2"/>
    <n v="0.13463300843366299"/>
    <x v="0"/>
  </r>
  <r>
    <s v="Latvia"/>
    <x v="6"/>
    <x v="4"/>
    <x v="0"/>
    <x v="2"/>
    <n v="1613.5443908848799"/>
    <x v="0"/>
  </r>
  <r>
    <s v="Latvia"/>
    <x v="7"/>
    <x v="4"/>
    <x v="0"/>
    <x v="2"/>
    <n v="40.151588649879997"/>
    <x v="0"/>
  </r>
  <r>
    <s v="Latvia"/>
    <x v="10"/>
    <x v="4"/>
    <x v="0"/>
    <x v="2"/>
    <n v="0.388121680803929"/>
    <x v="0"/>
  </r>
  <r>
    <s v="Lithuania"/>
    <x v="8"/>
    <x v="4"/>
    <x v="0"/>
    <x v="2"/>
    <n v="234.24406516573001"/>
    <x v="0"/>
  </r>
  <r>
    <s v="Lithuania"/>
    <x v="9"/>
    <x v="4"/>
    <x v="0"/>
    <x v="2"/>
    <n v="64.802150169790394"/>
    <x v="0"/>
  </r>
  <r>
    <s v="Lithuania"/>
    <x v="11"/>
    <x v="4"/>
    <x v="0"/>
    <x v="2"/>
    <n v="45.972531375877402"/>
    <x v="0"/>
  </r>
  <r>
    <s v="Lithuania"/>
    <x v="2"/>
    <x v="4"/>
    <x v="0"/>
    <x v="2"/>
    <n v="99.561985316944799"/>
    <x v="0"/>
  </r>
  <r>
    <s v="Lithuania"/>
    <x v="3"/>
    <x v="4"/>
    <x v="0"/>
    <x v="2"/>
    <n v="0.85672187698096103"/>
    <x v="0"/>
  </r>
  <r>
    <s v="Lithuania"/>
    <x v="6"/>
    <x v="4"/>
    <x v="0"/>
    <x v="2"/>
    <n v="2520.71454988812"/>
    <x v="0"/>
  </r>
  <r>
    <s v="Lithuania"/>
    <x v="10"/>
    <x v="4"/>
    <x v="0"/>
    <x v="2"/>
    <n v="12.534892802260201"/>
    <x v="0"/>
  </r>
  <r>
    <s v="Estonia"/>
    <x v="8"/>
    <x v="5"/>
    <x v="0"/>
    <x v="2"/>
    <n v="52.193667694665699"/>
    <x v="0"/>
  </r>
  <r>
    <s v="Estonia"/>
    <x v="0"/>
    <x v="5"/>
    <x v="0"/>
    <x v="2"/>
    <n v="3.8299578360081199"/>
    <x v="0"/>
  </r>
  <r>
    <s v="Estonia"/>
    <x v="9"/>
    <x v="5"/>
    <x v="0"/>
    <x v="2"/>
    <n v="26.567852964055799"/>
    <x v="0"/>
  </r>
  <r>
    <s v="Estonia"/>
    <x v="1"/>
    <x v="5"/>
    <x v="0"/>
    <x v="2"/>
    <n v="2.12407959705738"/>
    <x v="0"/>
  </r>
  <r>
    <s v="Estonia"/>
    <x v="11"/>
    <x v="5"/>
    <x v="0"/>
    <x v="2"/>
    <n v="4.6911690216683697"/>
    <x v="0"/>
  </r>
  <r>
    <s v="Estonia"/>
    <x v="2"/>
    <x v="5"/>
    <x v="0"/>
    <x v="2"/>
    <n v="3.2531281785260999"/>
    <x v="0"/>
  </r>
  <r>
    <s v="Estonia"/>
    <x v="3"/>
    <x v="5"/>
    <x v="0"/>
    <x v="2"/>
    <n v="0.29132919532106599"/>
    <x v="0"/>
  </r>
  <r>
    <s v="Estonia"/>
    <x v="10"/>
    <x v="5"/>
    <x v="0"/>
    <x v="2"/>
    <n v="1.5251279095677901"/>
    <x v="0"/>
  </r>
  <r>
    <s v="Estonia"/>
    <x v="5"/>
    <x v="5"/>
    <x v="0"/>
    <x v="2"/>
    <n v="0.10457243903537"/>
    <x v="0"/>
  </r>
  <r>
    <s v="Finland"/>
    <x v="8"/>
    <x v="5"/>
    <x v="0"/>
    <x v="2"/>
    <n v="201.598622433109"/>
    <x v="0"/>
  </r>
  <r>
    <s v="Finland"/>
    <x v="0"/>
    <x v="5"/>
    <x v="0"/>
    <x v="2"/>
    <n v="3.04269010706044"/>
    <x v="0"/>
  </r>
  <r>
    <s v="Finland"/>
    <x v="9"/>
    <x v="5"/>
    <x v="0"/>
    <x v="2"/>
    <n v="125.484735078787"/>
    <x v="0"/>
  </r>
  <r>
    <s v="Finland"/>
    <x v="1"/>
    <x v="5"/>
    <x v="0"/>
    <x v="2"/>
    <n v="1.97388462852247"/>
    <x v="0"/>
  </r>
  <r>
    <s v="Finland"/>
    <x v="11"/>
    <x v="5"/>
    <x v="0"/>
    <x v="2"/>
    <n v="31.604992878997201"/>
    <x v="0"/>
  </r>
  <r>
    <s v="Finland"/>
    <x v="2"/>
    <x v="5"/>
    <x v="0"/>
    <x v="2"/>
    <n v="108.25928576136"/>
    <x v="0"/>
  </r>
  <r>
    <s v="Finland"/>
    <x v="3"/>
    <x v="5"/>
    <x v="0"/>
    <x v="2"/>
    <n v="1.4543855777155701"/>
    <x v="0"/>
  </r>
  <r>
    <s v="Finland"/>
    <x v="6"/>
    <x v="5"/>
    <x v="0"/>
    <x v="2"/>
    <n v="1231.7457934178001"/>
    <x v="0"/>
  </r>
  <r>
    <s v="Finland"/>
    <x v="10"/>
    <x v="5"/>
    <x v="0"/>
    <x v="2"/>
    <n v="23.530633291079099"/>
    <x v="0"/>
  </r>
  <r>
    <s v="Finland"/>
    <x v="5"/>
    <x v="5"/>
    <x v="0"/>
    <x v="2"/>
    <n v="0.33850781938475999"/>
    <x v="0"/>
  </r>
  <r>
    <s v="Latvia"/>
    <x v="9"/>
    <x v="5"/>
    <x v="0"/>
    <x v="2"/>
    <n v="69.430875181918296"/>
    <x v="0"/>
  </r>
  <r>
    <s v="Latvia"/>
    <x v="11"/>
    <x v="5"/>
    <x v="0"/>
    <x v="2"/>
    <n v="20.289942788881401"/>
    <x v="0"/>
  </r>
  <r>
    <s v="Latvia"/>
    <x v="2"/>
    <x v="5"/>
    <x v="0"/>
    <x v="2"/>
    <n v="4.0402087361549501"/>
    <x v="0"/>
  </r>
  <r>
    <s v="Latvia"/>
    <x v="3"/>
    <x v="5"/>
    <x v="0"/>
    <x v="2"/>
    <n v="0.12562375593542199"/>
    <x v="0"/>
  </r>
  <r>
    <s v="Latvia"/>
    <x v="6"/>
    <x v="5"/>
    <x v="0"/>
    <x v="2"/>
    <n v="1432.14959040496"/>
    <x v="0"/>
  </r>
  <r>
    <s v="Latvia"/>
    <x v="7"/>
    <x v="5"/>
    <x v="0"/>
    <x v="2"/>
    <n v="38.239608237980903"/>
    <x v="0"/>
  </r>
  <r>
    <s v="Latvia"/>
    <x v="10"/>
    <x v="5"/>
    <x v="0"/>
    <x v="2"/>
    <n v="0.36963969600374202"/>
    <x v="0"/>
  </r>
  <r>
    <s v="Lithuania"/>
    <x v="8"/>
    <x v="5"/>
    <x v="0"/>
    <x v="2"/>
    <n v="223.08958587212399"/>
    <x v="0"/>
  </r>
  <r>
    <s v="Lithuania"/>
    <x v="9"/>
    <x v="5"/>
    <x v="0"/>
    <x v="2"/>
    <n v="61.716333495038498"/>
    <x v="0"/>
  </r>
  <r>
    <s v="Lithuania"/>
    <x v="11"/>
    <x v="5"/>
    <x v="0"/>
    <x v="2"/>
    <n v="42.273578234631202"/>
    <x v="0"/>
  </r>
  <r>
    <s v="Lithuania"/>
    <x v="2"/>
    <x v="5"/>
    <x v="0"/>
    <x v="2"/>
    <n v="109.614148387361"/>
    <x v="0"/>
  </r>
  <r>
    <s v="Lithuania"/>
    <x v="3"/>
    <x v="5"/>
    <x v="0"/>
    <x v="2"/>
    <n v="0.79939252067907296"/>
    <x v="0"/>
  </r>
  <r>
    <s v="Lithuania"/>
    <x v="6"/>
    <x v="5"/>
    <x v="0"/>
    <x v="2"/>
    <n v="2217.8203147435202"/>
    <x v="0"/>
  </r>
  <r>
    <s v="Lithuania"/>
    <x v="10"/>
    <x v="5"/>
    <x v="0"/>
    <x v="2"/>
    <n v="11.937993145009701"/>
    <x v="0"/>
  </r>
  <r>
    <s v="Estonia"/>
    <x v="8"/>
    <x v="6"/>
    <x v="0"/>
    <x v="2"/>
    <n v="49.708254947300603"/>
    <x v="0"/>
  </r>
  <r>
    <s v="Estonia"/>
    <x v="0"/>
    <x v="6"/>
    <x v="0"/>
    <x v="2"/>
    <n v="3.6475788914363099"/>
    <x v="0"/>
  </r>
  <r>
    <s v="Estonia"/>
    <x v="9"/>
    <x v="6"/>
    <x v="0"/>
    <x v="2"/>
    <n v="25.302717108624599"/>
    <x v="0"/>
  </r>
  <r>
    <s v="Estonia"/>
    <x v="1"/>
    <x v="6"/>
    <x v="0"/>
    <x v="2"/>
    <n v="2.0229329495784598"/>
    <x v="0"/>
  </r>
  <r>
    <s v="Estonia"/>
    <x v="11"/>
    <x v="6"/>
    <x v="0"/>
    <x v="2"/>
    <n v="4.3094998211479298"/>
    <x v="0"/>
  </r>
  <r>
    <s v="Estonia"/>
    <x v="2"/>
    <x v="6"/>
    <x v="0"/>
    <x v="2"/>
    <n v="3.4724309388193402"/>
    <x v="0"/>
  </r>
  <r>
    <s v="Estonia"/>
    <x v="3"/>
    <x v="6"/>
    <x v="0"/>
    <x v="2"/>
    <n v="0.27171800971863003"/>
    <x v="0"/>
  </r>
  <r>
    <s v="Estonia"/>
    <x v="10"/>
    <x v="6"/>
    <x v="0"/>
    <x v="2"/>
    <n v="1.45250277101695"/>
    <x v="0"/>
  </r>
  <r>
    <s v="Estonia"/>
    <x v="5"/>
    <x v="6"/>
    <x v="0"/>
    <x v="2"/>
    <n v="9.9592799081304501E-2"/>
    <x v="0"/>
  </r>
  <r>
    <s v="Finland"/>
    <x v="8"/>
    <x v="6"/>
    <x v="0"/>
    <x v="2"/>
    <n v="191.99868803153299"/>
    <x v="0"/>
  </r>
  <r>
    <s v="Finland"/>
    <x v="0"/>
    <x v="6"/>
    <x v="0"/>
    <x v="2"/>
    <n v="2.8978001019623298"/>
    <x v="0"/>
  </r>
  <r>
    <s v="Finland"/>
    <x v="9"/>
    <x v="6"/>
    <x v="0"/>
    <x v="2"/>
    <n v="119.509271503607"/>
    <x v="0"/>
  </r>
  <r>
    <s v="Finland"/>
    <x v="1"/>
    <x v="6"/>
    <x v="0"/>
    <x v="2"/>
    <n v="1.8798901224023501"/>
    <x v="0"/>
  </r>
  <r>
    <s v="Finland"/>
    <x v="11"/>
    <x v="6"/>
    <x v="0"/>
    <x v="2"/>
    <n v="29.011183645990901"/>
    <x v="0"/>
  </r>
  <r>
    <s v="Finland"/>
    <x v="2"/>
    <x v="6"/>
    <x v="0"/>
    <x v="2"/>
    <n v="115.193992315342"/>
    <x v="0"/>
  </r>
  <r>
    <s v="Finland"/>
    <x v="3"/>
    <x v="6"/>
    <x v="0"/>
    <x v="2"/>
    <n v="1.3564818112542101"/>
    <x v="0"/>
  </r>
  <r>
    <s v="Finland"/>
    <x v="6"/>
    <x v="6"/>
    <x v="0"/>
    <x v="2"/>
    <n v="814.24925996051297"/>
    <x v="0"/>
  </r>
  <r>
    <s v="Finland"/>
    <x v="10"/>
    <x v="6"/>
    <x v="0"/>
    <x v="2"/>
    <n v="22.410126943884801"/>
    <x v="0"/>
  </r>
  <r>
    <s v="Finland"/>
    <x v="5"/>
    <x v="6"/>
    <x v="0"/>
    <x v="2"/>
    <n v="0.322388399414057"/>
    <x v="0"/>
  </r>
  <r>
    <s v="Latvia"/>
    <x v="9"/>
    <x v="6"/>
    <x v="0"/>
    <x v="2"/>
    <n v="66.124643030398403"/>
    <x v="0"/>
  </r>
  <r>
    <s v="Latvia"/>
    <x v="11"/>
    <x v="6"/>
    <x v="0"/>
    <x v="2"/>
    <n v="18.6370509784478"/>
    <x v="0"/>
  </r>
  <r>
    <s v="Latvia"/>
    <x v="2"/>
    <x v="6"/>
    <x v="0"/>
    <x v="2"/>
    <n v="4.3027245557907001"/>
    <x v="0"/>
  </r>
  <r>
    <s v="Latvia"/>
    <x v="3"/>
    <x v="6"/>
    <x v="0"/>
    <x v="2"/>
    <n v="0.117167237216076"/>
    <x v="0"/>
  </r>
  <r>
    <s v="Latvia"/>
    <x v="6"/>
    <x v="6"/>
    <x v="0"/>
    <x v="2"/>
    <n v="1264.37946387796"/>
    <x v="0"/>
  </r>
  <r>
    <s v="Latvia"/>
    <x v="7"/>
    <x v="6"/>
    <x v="0"/>
    <x v="2"/>
    <n v="36.418674512362799"/>
    <x v="0"/>
  </r>
  <r>
    <s v="Latvia"/>
    <x v="10"/>
    <x v="6"/>
    <x v="0"/>
    <x v="2"/>
    <n v="0.35203780571785198"/>
    <x v="0"/>
  </r>
  <r>
    <s v="Lithuania"/>
    <x v="8"/>
    <x v="6"/>
    <x v="0"/>
    <x v="2"/>
    <n v="212.466272259166"/>
    <x v="0"/>
  </r>
  <r>
    <s v="Lithuania"/>
    <x v="9"/>
    <x v="6"/>
    <x v="0"/>
    <x v="2"/>
    <n v="58.777460471465197"/>
    <x v="0"/>
  </r>
  <r>
    <s v="Lithuania"/>
    <x v="11"/>
    <x v="6"/>
    <x v="0"/>
    <x v="2"/>
    <n v="38.837869582358103"/>
    <x v="0"/>
  </r>
  <r>
    <s v="Lithuania"/>
    <x v="2"/>
    <x v="6"/>
    <x v="0"/>
    <x v="2"/>
    <n v="117.17900922942199"/>
    <x v="0"/>
  </r>
  <r>
    <s v="Lithuania"/>
    <x v="3"/>
    <x v="6"/>
    <x v="0"/>
    <x v="2"/>
    <n v="0.74558042307945005"/>
    <x v="0"/>
  </r>
  <r>
    <s v="Lithuania"/>
    <x v="6"/>
    <x v="6"/>
    <x v="0"/>
    <x v="2"/>
    <n v="1938.07090134432"/>
    <x v="0"/>
  </r>
  <r>
    <s v="Lithuania"/>
    <x v="10"/>
    <x v="6"/>
    <x v="0"/>
    <x v="2"/>
    <n v="11.3695172809617"/>
    <x v="0"/>
  </r>
  <r>
    <s v="Estonia"/>
    <x v="8"/>
    <x v="7"/>
    <x v="0"/>
    <x v="2"/>
    <n v="47.341195187905399"/>
    <x v="0"/>
  </r>
  <r>
    <s v="Estonia"/>
    <x v="0"/>
    <x v="7"/>
    <x v="0"/>
    <x v="2"/>
    <n v="3.4738846585107699"/>
    <x v="0"/>
  </r>
  <r>
    <s v="Estonia"/>
    <x v="9"/>
    <x v="7"/>
    <x v="0"/>
    <x v="2"/>
    <n v="24.0978258177377"/>
    <x v="0"/>
  </r>
  <r>
    <s v="Estonia"/>
    <x v="1"/>
    <x v="7"/>
    <x v="0"/>
    <x v="2"/>
    <n v="1.9266028091223399"/>
    <x v="0"/>
  </r>
  <r>
    <s v="Estonia"/>
    <x v="11"/>
    <x v="7"/>
    <x v="0"/>
    <x v="2"/>
    <n v="3.9551097321361399"/>
    <x v="0"/>
  </r>
  <r>
    <s v="Estonia"/>
    <x v="2"/>
    <x v="7"/>
    <x v="0"/>
    <x v="2"/>
    <n v="3.6196134392919102"/>
    <x v="0"/>
  </r>
  <r>
    <s v="Estonia"/>
    <x v="3"/>
    <x v="7"/>
    <x v="0"/>
    <x v="2"/>
    <n v="0.253313945658101"/>
    <x v="0"/>
  </r>
  <r>
    <s v="Estonia"/>
    <x v="10"/>
    <x v="7"/>
    <x v="0"/>
    <x v="2"/>
    <n v="1.3833359723970899"/>
    <x v="0"/>
  </r>
  <r>
    <s v="Estonia"/>
    <x v="5"/>
    <x v="7"/>
    <x v="0"/>
    <x v="2"/>
    <n v="9.4850284839337606E-2"/>
    <x v="0"/>
  </r>
  <r>
    <s v="Finland"/>
    <x v="8"/>
    <x v="7"/>
    <x v="0"/>
    <x v="2"/>
    <n v="182.855893363364"/>
    <x v="0"/>
  </r>
  <r>
    <s v="Finland"/>
    <x v="0"/>
    <x v="7"/>
    <x v="0"/>
    <x v="2"/>
    <n v="2.7598096209165002"/>
    <x v="0"/>
  </r>
  <r>
    <s v="Finland"/>
    <x v="9"/>
    <x v="7"/>
    <x v="0"/>
    <x v="2"/>
    <n v="113.818353812959"/>
    <x v="0"/>
  </r>
  <r>
    <s v="Finland"/>
    <x v="1"/>
    <x v="7"/>
    <x v="0"/>
    <x v="2"/>
    <n v="1.7903715451451001"/>
    <x v="0"/>
  </r>
  <r>
    <s v="Finland"/>
    <x v="11"/>
    <x v="7"/>
    <x v="0"/>
    <x v="2"/>
    <n v="26.603236984780299"/>
    <x v="0"/>
  </r>
  <r>
    <s v="Finland"/>
    <x v="2"/>
    <x v="7"/>
    <x v="0"/>
    <x v="2"/>
    <n v="120.00848443274199"/>
    <x v="0"/>
  </r>
  <r>
    <s v="Finland"/>
    <x v="3"/>
    <x v="7"/>
    <x v="0"/>
    <x v="2"/>
    <n v="1.2646042865472"/>
    <x v="0"/>
  </r>
  <r>
    <s v="Finland"/>
    <x v="6"/>
    <x v="7"/>
    <x v="0"/>
    <x v="2"/>
    <n v="718.58268555583595"/>
    <x v="0"/>
  </r>
  <r>
    <s v="Finland"/>
    <x v="10"/>
    <x v="7"/>
    <x v="0"/>
    <x v="2"/>
    <n v="21.342978041795099"/>
    <x v="0"/>
  </r>
  <r>
    <s v="Finland"/>
    <x v="5"/>
    <x v="7"/>
    <x v="0"/>
    <x v="2"/>
    <n v="0.30703657087052999"/>
    <x v="0"/>
  </r>
  <r>
    <s v="Latvia"/>
    <x v="9"/>
    <x v="7"/>
    <x v="0"/>
    <x v="2"/>
    <n v="62.975850505141302"/>
    <x v="0"/>
  </r>
  <r>
    <s v="Latvia"/>
    <x v="11"/>
    <x v="7"/>
    <x v="0"/>
    <x v="2"/>
    <n v="17.1023414392223"/>
    <x v="0"/>
  </r>
  <r>
    <s v="Latvia"/>
    <x v="2"/>
    <x v="7"/>
    <x v="0"/>
    <x v="2"/>
    <n v="4.4795721560436199"/>
    <x v="0"/>
  </r>
  <r>
    <s v="Latvia"/>
    <x v="3"/>
    <x v="7"/>
    <x v="0"/>
    <x v="2"/>
    <n v="0.109231240107335"/>
    <x v="0"/>
  </r>
  <r>
    <s v="Latvia"/>
    <x v="6"/>
    <x v="7"/>
    <x v="0"/>
    <x v="2"/>
    <n v="1109.33646901579"/>
    <x v="0"/>
  </r>
  <r>
    <s v="Latvia"/>
    <x v="7"/>
    <x v="7"/>
    <x v="0"/>
    <x v="2"/>
    <n v="34.684451916535998"/>
    <x v="0"/>
  </r>
  <r>
    <s v="Latvia"/>
    <x v="10"/>
    <x v="7"/>
    <x v="0"/>
    <x v="2"/>
    <n v="0.33527410068366897"/>
    <x v="0"/>
  </r>
  <r>
    <s v="Lithuania"/>
    <x v="8"/>
    <x v="7"/>
    <x v="0"/>
    <x v="2"/>
    <n v="202.348830723015"/>
    <x v="0"/>
  </r>
  <r>
    <s v="Lithuania"/>
    <x v="9"/>
    <x v="7"/>
    <x v="0"/>
    <x v="2"/>
    <n v="55.978533782347803"/>
    <x v="0"/>
  </r>
  <r>
    <s v="Lithuania"/>
    <x v="11"/>
    <x v="7"/>
    <x v="0"/>
    <x v="2"/>
    <n v="32.579384017217301"/>
    <x v="0"/>
  </r>
  <r>
    <s v="Lithuania"/>
    <x v="2"/>
    <x v="7"/>
    <x v="0"/>
    <x v="2"/>
    <n v="122.54996117902699"/>
    <x v="0"/>
  </r>
  <r>
    <s v="Lithuania"/>
    <x v="3"/>
    <x v="7"/>
    <x v="0"/>
    <x v="2"/>
    <n v="0.69508060570319297"/>
    <x v="0"/>
  </r>
  <r>
    <s v="Lithuania"/>
    <x v="6"/>
    <x v="7"/>
    <x v="0"/>
    <x v="2"/>
    <n v="1452.750976175"/>
    <x v="0"/>
  </r>
  <r>
    <s v="Lithuania"/>
    <x v="10"/>
    <x v="7"/>
    <x v="0"/>
    <x v="2"/>
    <n v="10.828111696154"/>
    <x v="0"/>
  </r>
  <r>
    <s v="Estonia"/>
    <x v="8"/>
    <x v="8"/>
    <x v="0"/>
    <x v="2"/>
    <n v="45.0868525599099"/>
    <x v="0"/>
  </r>
  <r>
    <s v="Estonia"/>
    <x v="0"/>
    <x v="8"/>
    <x v="0"/>
    <x v="2"/>
    <n v="3.3084615795340602"/>
    <x v="0"/>
  </r>
  <r>
    <s v="Estonia"/>
    <x v="9"/>
    <x v="8"/>
    <x v="0"/>
    <x v="2"/>
    <n v="22.950310302607299"/>
    <x v="0"/>
  </r>
  <r>
    <s v="Estonia"/>
    <x v="1"/>
    <x v="8"/>
    <x v="0"/>
    <x v="2"/>
    <n v="1.8348598182117499"/>
    <x v="0"/>
  </r>
  <r>
    <s v="Estonia"/>
    <x v="11"/>
    <x v="8"/>
    <x v="0"/>
    <x v="2"/>
    <n v="3.6261555235371898"/>
    <x v="0"/>
  </r>
  <r>
    <s v="Estonia"/>
    <x v="2"/>
    <x v="8"/>
    <x v="0"/>
    <x v="2"/>
    <n v="3.7035914297895101"/>
    <x v="0"/>
  </r>
  <r>
    <s v="Estonia"/>
    <x v="3"/>
    <x v="8"/>
    <x v="0"/>
    <x v="2"/>
    <n v="0.23604650899172899"/>
    <x v="0"/>
  </r>
  <r>
    <s v="Estonia"/>
    <x v="10"/>
    <x v="8"/>
    <x v="0"/>
    <x v="2"/>
    <n v="1.3174628308543801"/>
    <x v="0"/>
  </r>
  <r>
    <s v="Estonia"/>
    <x v="5"/>
    <x v="8"/>
    <x v="0"/>
    <x v="2"/>
    <n v="9.0333604608893003E-2"/>
    <x v="0"/>
  </r>
  <r>
    <s v="Finland"/>
    <x v="8"/>
    <x v="8"/>
    <x v="0"/>
    <x v="2"/>
    <n v="174.14846986987101"/>
    <x v="0"/>
  </r>
  <r>
    <s v="Finland"/>
    <x v="0"/>
    <x v="8"/>
    <x v="0"/>
    <x v="2"/>
    <n v="2.6283901151585698"/>
    <x v="0"/>
  </r>
  <r>
    <s v="Finland"/>
    <x v="9"/>
    <x v="8"/>
    <x v="0"/>
    <x v="2"/>
    <n v="108.398432202818"/>
    <x v="0"/>
  </r>
  <r>
    <s v="Finland"/>
    <x v="1"/>
    <x v="8"/>
    <x v="0"/>
    <x v="2"/>
    <n v="1.70511575728105"/>
    <x v="0"/>
  </r>
  <r>
    <s v="Finland"/>
    <x v="11"/>
    <x v="8"/>
    <x v="0"/>
    <x v="2"/>
    <n v="24.3685918218812"/>
    <x v="0"/>
  </r>
  <r>
    <s v="Finland"/>
    <x v="2"/>
    <x v="8"/>
    <x v="0"/>
    <x v="2"/>
    <n v="122.961874280644"/>
    <x v="0"/>
  </r>
  <r>
    <s v="Finland"/>
    <x v="3"/>
    <x v="8"/>
    <x v="0"/>
    <x v="2"/>
    <n v="1.1784010798139699"/>
    <x v="0"/>
  </r>
  <r>
    <s v="Finland"/>
    <x v="6"/>
    <x v="8"/>
    <x v="0"/>
    <x v="2"/>
    <n v="630.18122289105804"/>
    <x v="0"/>
  </r>
  <r>
    <s v="Finland"/>
    <x v="10"/>
    <x v="8"/>
    <x v="0"/>
    <x v="2"/>
    <n v="20.326645754090499"/>
    <x v="0"/>
  </r>
  <r>
    <s v="Finland"/>
    <x v="5"/>
    <x v="8"/>
    <x v="0"/>
    <x v="2"/>
    <n v="0.292415781781458"/>
    <x v="0"/>
  </r>
  <r>
    <s v="Latvia"/>
    <x v="9"/>
    <x v="8"/>
    <x v="0"/>
    <x v="2"/>
    <n v="59.977000481087003"/>
    <x v="0"/>
  </r>
  <r>
    <s v="Latvia"/>
    <x v="11"/>
    <x v="8"/>
    <x v="0"/>
    <x v="2"/>
    <n v="15.677828442329901"/>
    <x v="0"/>
  </r>
  <r>
    <s v="Latvia"/>
    <x v="2"/>
    <x v="8"/>
    <x v="0"/>
    <x v="2"/>
    <n v="4.5813329475850901"/>
    <x v="0"/>
  </r>
  <r>
    <s v="Latvia"/>
    <x v="3"/>
    <x v="8"/>
    <x v="0"/>
    <x v="2"/>
    <n v="0.101785366901884"/>
    <x v="0"/>
  </r>
  <r>
    <s v="Latvia"/>
    <x v="6"/>
    <x v="8"/>
    <x v="0"/>
    <x v="2"/>
    <n v="966.19303283695695"/>
    <x v="0"/>
  </r>
  <r>
    <s v="Latvia"/>
    <x v="7"/>
    <x v="8"/>
    <x v="0"/>
    <x v="2"/>
    <n v="33.032811349081904"/>
    <x v="0"/>
  </r>
  <r>
    <s v="Latvia"/>
    <x v="10"/>
    <x v="8"/>
    <x v="0"/>
    <x v="2"/>
    <n v="0.31930866731778001"/>
    <x v="0"/>
  </r>
  <r>
    <s v="Lithuania"/>
    <x v="8"/>
    <x v="8"/>
    <x v="0"/>
    <x v="2"/>
    <n v="192.713172117157"/>
    <x v="0"/>
  </r>
  <r>
    <s v="Lithuania"/>
    <x v="9"/>
    <x v="8"/>
    <x v="0"/>
    <x v="2"/>
    <n v="53.312889316521797"/>
    <x v="0"/>
  </r>
  <r>
    <s v="Lithuania"/>
    <x v="11"/>
    <x v="8"/>
    <x v="0"/>
    <x v="2"/>
    <n v="27.014532331104199"/>
    <x v="0"/>
  </r>
  <r>
    <s v="Lithuania"/>
    <x v="2"/>
    <x v="8"/>
    <x v="0"/>
    <x v="2"/>
    <n v="125.992972838317"/>
    <x v="0"/>
  </r>
  <r>
    <s v="Lithuania"/>
    <x v="3"/>
    <x v="8"/>
    <x v="0"/>
    <x v="2"/>
    <n v="0.64769963618798798"/>
    <x v="0"/>
  </r>
  <r>
    <s v="Lithuania"/>
    <x v="6"/>
    <x v="8"/>
    <x v="0"/>
    <x v="2"/>
    <n v="699.75973076365699"/>
    <x v="0"/>
  </r>
  <r>
    <s v="Lithuania"/>
    <x v="12"/>
    <x v="8"/>
    <x v="0"/>
    <x v="2"/>
    <n v="231.655426801229"/>
    <x v="0"/>
  </r>
  <r>
    <s v="Lithuania"/>
    <x v="10"/>
    <x v="8"/>
    <x v="0"/>
    <x v="2"/>
    <n v="10.3124873296704"/>
    <x v="0"/>
  </r>
  <r>
    <s v="Estonia"/>
    <x v="8"/>
    <x v="9"/>
    <x v="0"/>
    <x v="2"/>
    <n v="42.939859580866496"/>
    <x v="1"/>
  </r>
  <r>
    <s v="Estonia"/>
    <x v="0"/>
    <x v="9"/>
    <x v="0"/>
    <x v="2"/>
    <n v="3.1509157900324398"/>
    <x v="1"/>
  </r>
  <r>
    <s v="Estonia"/>
    <x v="9"/>
    <x v="9"/>
    <x v="0"/>
    <x v="2"/>
    <n v="21.8574383834356"/>
    <x v="1"/>
  </r>
  <r>
    <s v="Estonia"/>
    <x v="1"/>
    <x v="9"/>
    <x v="0"/>
    <x v="2"/>
    <n v="1.74748554115405"/>
    <x v="1"/>
  </r>
  <r>
    <s v="Estonia"/>
    <x v="11"/>
    <x v="9"/>
    <x v="0"/>
    <x v="2"/>
    <n v="3.3897284900760098"/>
    <x v="1"/>
  </r>
  <r>
    <s v="Estonia"/>
    <x v="2"/>
    <x v="9"/>
    <x v="0"/>
    <x v="2"/>
    <n v="3.84910089977536"/>
    <x v="1"/>
  </r>
  <r>
    <s v="Estonia"/>
    <x v="3"/>
    <x v="9"/>
    <x v="0"/>
    <x v="2"/>
    <n v="0.218056211618252"/>
    <x v="1"/>
  </r>
  <r>
    <s v="Estonia"/>
    <x v="10"/>
    <x v="9"/>
    <x v="0"/>
    <x v="2"/>
    <n v="1.2547265055755901"/>
    <x v="1"/>
  </r>
  <r>
    <s v="Estonia"/>
    <x v="5"/>
    <x v="9"/>
    <x v="0"/>
    <x v="2"/>
    <n v="8.6032004389421796E-2"/>
    <x v="1"/>
  </r>
  <r>
    <s v="Finland"/>
    <x v="8"/>
    <x v="9"/>
    <x v="0"/>
    <x v="2"/>
    <n v="165.855685590353"/>
    <x v="1"/>
  </r>
  <r>
    <s v="Finland"/>
    <x v="0"/>
    <x v="9"/>
    <x v="0"/>
    <x v="2"/>
    <n v="2.5032286811033999"/>
    <x v="1"/>
  </r>
  <r>
    <s v="Finland"/>
    <x v="9"/>
    <x v="9"/>
    <x v="0"/>
    <x v="2"/>
    <n v="103.236602097922"/>
    <x v="1"/>
  </r>
  <r>
    <s v="Finland"/>
    <x v="1"/>
    <x v="9"/>
    <x v="0"/>
    <x v="2"/>
    <n v="1.6239197688390901"/>
    <x v="1"/>
  </r>
  <r>
    <s v="Finland"/>
    <x v="11"/>
    <x v="9"/>
    <x v="0"/>
    <x v="2"/>
    <n v="22.779253799373802"/>
    <x v="1"/>
  </r>
  <r>
    <s v="Finland"/>
    <x v="2"/>
    <x v="9"/>
    <x v="0"/>
    <x v="2"/>
    <n v="127.721919155599"/>
    <x v="1"/>
  </r>
  <r>
    <s v="Finland"/>
    <x v="3"/>
    <x v="9"/>
    <x v="0"/>
    <x v="2"/>
    <n v="1.0885891781610399"/>
    <x v="1"/>
  </r>
  <r>
    <s v="Finland"/>
    <x v="6"/>
    <x v="9"/>
    <x v="0"/>
    <x v="2"/>
    <n v="602.44047163368498"/>
    <x v="1"/>
  </r>
  <r>
    <s v="Finland"/>
    <x v="10"/>
    <x v="9"/>
    <x v="0"/>
    <x v="2"/>
    <n v="19.358710241991002"/>
    <x v="1"/>
  </r>
  <r>
    <s v="Finland"/>
    <x v="5"/>
    <x v="9"/>
    <x v="0"/>
    <x v="2"/>
    <n v="0.27849122074424498"/>
    <x v="1"/>
  </r>
  <r>
    <s v="Latvia"/>
    <x v="9"/>
    <x v="9"/>
    <x v="0"/>
    <x v="2"/>
    <n v="57.120952839130403"/>
    <x v="1"/>
  </r>
  <r>
    <s v="Latvia"/>
    <x v="11"/>
    <x v="9"/>
    <x v="0"/>
    <x v="2"/>
    <n v="13.1090902620119"/>
    <x v="1"/>
  </r>
  <r>
    <s v="Latvia"/>
    <x v="2"/>
    <x v="9"/>
    <x v="0"/>
    <x v="2"/>
    <n v="4.7586666476210002"/>
    <x v="1"/>
  </r>
  <r>
    <s v="Latvia"/>
    <x v="3"/>
    <x v="9"/>
    <x v="0"/>
    <x v="2"/>
    <n v="9.4027789691125505E-2"/>
    <x v="1"/>
  </r>
  <r>
    <s v="Latvia"/>
    <x v="6"/>
    <x v="9"/>
    <x v="0"/>
    <x v="2"/>
    <n v="816.13611267831504"/>
    <x v="1"/>
  </r>
  <r>
    <s v="Latvia"/>
    <x v="7"/>
    <x v="9"/>
    <x v="0"/>
    <x v="2"/>
    <n v="31.4598203324589"/>
    <x v="1"/>
  </r>
  <r>
    <s v="Latvia"/>
    <x v="10"/>
    <x v="9"/>
    <x v="0"/>
    <x v="2"/>
    <n v="0.30410349268359999"/>
    <x v="1"/>
  </r>
  <r>
    <s v="Lithuania"/>
    <x v="8"/>
    <x v="9"/>
    <x v="0"/>
    <x v="2"/>
    <n v="183.536354397292"/>
    <x v="1"/>
  </r>
  <r>
    <s v="Lithuania"/>
    <x v="9"/>
    <x v="9"/>
    <x v="0"/>
    <x v="2"/>
    <n v="50.774180301449299"/>
    <x v="1"/>
  </r>
  <r>
    <s v="Lithuania"/>
    <x v="11"/>
    <x v="9"/>
    <x v="0"/>
    <x v="2"/>
    <n v="24.359479344276"/>
    <x v="1"/>
  </r>
  <r>
    <s v="Lithuania"/>
    <x v="2"/>
    <x v="9"/>
    <x v="0"/>
    <x v="2"/>
    <n v="130.86239772299501"/>
    <x v="1"/>
  </r>
  <r>
    <s v="Lithuania"/>
    <x v="3"/>
    <x v="9"/>
    <x v="0"/>
    <x v="2"/>
    <n v="0.59833517359335897"/>
    <x v="1"/>
  </r>
  <r>
    <s v="Lithuania"/>
    <x v="6"/>
    <x v="9"/>
    <x v="0"/>
    <x v="2"/>
    <n v="607.06000654136506"/>
    <x v="1"/>
  </r>
  <r>
    <s v="Lithuania"/>
    <x v="12"/>
    <x v="9"/>
    <x v="0"/>
    <x v="2"/>
    <n v="216.52219190348899"/>
    <x v="1"/>
  </r>
  <r>
    <s v="Lithuania"/>
    <x v="10"/>
    <x v="9"/>
    <x v="0"/>
    <x v="2"/>
    <n v="9.8214165044480293"/>
    <x v="1"/>
  </r>
  <r>
    <s v="Estonia"/>
    <x v="8"/>
    <x v="10"/>
    <x v="0"/>
    <x v="2"/>
    <n v="40.895104362730002"/>
    <x v="1"/>
  </r>
  <r>
    <s v="Estonia"/>
    <x v="0"/>
    <x v="10"/>
    <x v="0"/>
    <x v="2"/>
    <n v="3.0008721809832801"/>
    <x v="1"/>
  </r>
  <r>
    <s v="Estonia"/>
    <x v="9"/>
    <x v="10"/>
    <x v="0"/>
    <x v="2"/>
    <n v="20.816607984224301"/>
    <x v="1"/>
  </r>
  <r>
    <s v="Estonia"/>
    <x v="1"/>
    <x v="10"/>
    <x v="0"/>
    <x v="2"/>
    <n v="1.6642719439562399"/>
    <x v="1"/>
  </r>
  <r>
    <s v="Estonia"/>
    <x v="11"/>
    <x v="10"/>
    <x v="0"/>
    <x v="2"/>
    <n v="3.16798819764016"/>
    <x v="1"/>
  </r>
  <r>
    <s v="Estonia"/>
    <x v="2"/>
    <x v="10"/>
    <x v="0"/>
    <x v="2"/>
    <n v="3.9587216277562201"/>
    <x v="1"/>
  </r>
  <r>
    <s v="Estonia"/>
    <x v="3"/>
    <x v="10"/>
    <x v="0"/>
    <x v="2"/>
    <n v="0.20124402304453501"/>
    <x v="1"/>
  </r>
  <r>
    <s v="Estonia"/>
    <x v="10"/>
    <x v="10"/>
    <x v="0"/>
    <x v="2"/>
    <n v="1.1949776243577099"/>
    <x v="1"/>
  </r>
  <r>
    <s v="Estonia"/>
    <x v="5"/>
    <x v="10"/>
    <x v="0"/>
    <x v="2"/>
    <n v="8.1935242275639905E-2"/>
    <x v="1"/>
  </r>
  <r>
    <s v="Finland"/>
    <x v="8"/>
    <x v="10"/>
    <x v="0"/>
    <x v="2"/>
    <n v="157.95779580033599"/>
    <x v="1"/>
  </r>
  <r>
    <s v="Finland"/>
    <x v="0"/>
    <x v="10"/>
    <x v="0"/>
    <x v="2"/>
    <n v="2.3840273153365699"/>
    <x v="1"/>
  </r>
  <r>
    <s v="Finland"/>
    <x v="9"/>
    <x v="10"/>
    <x v="0"/>
    <x v="2"/>
    <n v="98.320573426592105"/>
    <x v="1"/>
  </r>
  <r>
    <s v="Finland"/>
    <x v="1"/>
    <x v="10"/>
    <x v="0"/>
    <x v="2"/>
    <n v="1.54659025603723"/>
    <x v="1"/>
  </r>
  <r>
    <s v="Finland"/>
    <x v="11"/>
    <x v="10"/>
    <x v="0"/>
    <x v="2"/>
    <n v="21.1644852531428"/>
    <x v="1"/>
  </r>
  <r>
    <s v="Finland"/>
    <x v="2"/>
    <x v="10"/>
    <x v="0"/>
    <x v="2"/>
    <n v="131.30467439367399"/>
    <x v="1"/>
  </r>
  <r>
    <s v="Finland"/>
    <x v="3"/>
    <x v="10"/>
    <x v="0"/>
    <x v="2"/>
    <n v="1.0046586796591701"/>
    <x v="1"/>
  </r>
  <r>
    <s v="Finland"/>
    <x v="6"/>
    <x v="10"/>
    <x v="0"/>
    <x v="2"/>
    <n v="567.04568115864697"/>
    <x v="1"/>
  </r>
  <r>
    <s v="Finland"/>
    <x v="10"/>
    <x v="10"/>
    <x v="0"/>
    <x v="2"/>
    <n v="18.436866897134301"/>
    <x v="1"/>
  </r>
  <r>
    <s v="Finland"/>
    <x v="5"/>
    <x v="10"/>
    <x v="0"/>
    <x v="2"/>
    <n v="0.26522973404213801"/>
    <x v="1"/>
  </r>
  <r>
    <s v="Latvia"/>
    <x v="9"/>
    <x v="10"/>
    <x v="0"/>
    <x v="2"/>
    <n v="54.4009074658385"/>
    <x v="1"/>
  </r>
  <r>
    <s v="Latvia"/>
    <x v="11"/>
    <x v="10"/>
    <x v="0"/>
    <x v="2"/>
    <n v="11.059767328733001"/>
    <x v="1"/>
  </r>
  <r>
    <s v="Latvia"/>
    <x v="2"/>
    <x v="10"/>
    <x v="0"/>
    <x v="2"/>
    <n v="4.8920076637388297"/>
    <x v="1"/>
  </r>
  <r>
    <s v="Latvia"/>
    <x v="3"/>
    <x v="10"/>
    <x v="0"/>
    <x v="2"/>
    <n v="8.6778223536942797E-2"/>
    <x v="1"/>
  </r>
  <r>
    <s v="Latvia"/>
    <x v="6"/>
    <x v="10"/>
    <x v="0"/>
    <x v="2"/>
    <n v="695.24869207455902"/>
    <x v="1"/>
  </r>
  <r>
    <s v="Latvia"/>
    <x v="7"/>
    <x v="10"/>
    <x v="0"/>
    <x v="2"/>
    <n v="29.961733649960902"/>
    <x v="1"/>
  </r>
  <r>
    <s v="Latvia"/>
    <x v="10"/>
    <x v="10"/>
    <x v="0"/>
    <x v="2"/>
    <n v="0.28962237398438101"/>
    <x v="1"/>
  </r>
  <r>
    <s v="Lithuania"/>
    <x v="8"/>
    <x v="10"/>
    <x v="0"/>
    <x v="2"/>
    <n v="174.79652799742101"/>
    <x v="1"/>
  </r>
  <r>
    <s v="Lithuania"/>
    <x v="9"/>
    <x v="10"/>
    <x v="0"/>
    <x v="2"/>
    <n v="48.356362191856498"/>
    <x v="1"/>
  </r>
  <r>
    <s v="Lithuania"/>
    <x v="11"/>
    <x v="10"/>
    <x v="0"/>
    <x v="2"/>
    <n v="21.803306502188001"/>
    <x v="1"/>
  </r>
  <r>
    <s v="Lithuania"/>
    <x v="2"/>
    <x v="10"/>
    <x v="0"/>
    <x v="2"/>
    <n v="134.52760776007301"/>
    <x v="1"/>
  </r>
  <r>
    <s v="Lithuania"/>
    <x v="3"/>
    <x v="10"/>
    <x v="0"/>
    <x v="2"/>
    <n v="0.55220338173067296"/>
    <x v="1"/>
  </r>
  <r>
    <s v="Lithuania"/>
    <x v="6"/>
    <x v="10"/>
    <x v="0"/>
    <x v="2"/>
    <n v="511.903493615103"/>
    <x v="1"/>
  </r>
  <r>
    <s v="Lithuania"/>
    <x v="12"/>
    <x v="10"/>
    <x v="0"/>
    <x v="2"/>
    <n v="202.32976060233901"/>
    <x v="1"/>
  </r>
  <r>
    <s v="Lithuania"/>
    <x v="10"/>
    <x v="10"/>
    <x v="0"/>
    <x v="2"/>
    <n v="9.3537300042362208"/>
    <x v="1"/>
  </r>
  <r>
    <s v="Estonia"/>
    <x v="8"/>
    <x v="11"/>
    <x v="0"/>
    <x v="2"/>
    <n v="38.947718440695297"/>
    <x v="1"/>
  </r>
  <r>
    <s v="Estonia"/>
    <x v="0"/>
    <x v="11"/>
    <x v="0"/>
    <x v="2"/>
    <n v="2.85797350569836"/>
    <x v="1"/>
  </r>
  <r>
    <s v="Estonia"/>
    <x v="9"/>
    <x v="11"/>
    <x v="0"/>
    <x v="2"/>
    <n v="19.825340937356501"/>
    <x v="1"/>
  </r>
  <r>
    <s v="Estonia"/>
    <x v="1"/>
    <x v="11"/>
    <x v="0"/>
    <x v="2"/>
    <n v="1.58502089900594"/>
    <x v="1"/>
  </r>
  <r>
    <s v="Estonia"/>
    <x v="11"/>
    <x v="11"/>
    <x v="0"/>
    <x v="2"/>
    <n v="2.96004931734802"/>
    <x v="1"/>
  </r>
  <r>
    <s v="Estonia"/>
    <x v="2"/>
    <x v="11"/>
    <x v="0"/>
    <x v="2"/>
    <n v="4.0363086147368499"/>
    <x v="1"/>
  </r>
  <r>
    <s v="Estonia"/>
    <x v="3"/>
    <x v="11"/>
    <x v="0"/>
    <x v="2"/>
    <n v="0.185538536757616"/>
    <x v="1"/>
  </r>
  <r>
    <s v="Estonia"/>
    <x v="10"/>
    <x v="11"/>
    <x v="0"/>
    <x v="2"/>
    <n v="1.1380739279597201"/>
    <x v="1"/>
  </r>
  <r>
    <s v="Estonia"/>
    <x v="5"/>
    <x v="11"/>
    <x v="0"/>
    <x v="2"/>
    <n v="7.8033564072038E-2"/>
    <x v="1"/>
  </r>
  <r>
    <s v="Finland"/>
    <x v="8"/>
    <x v="11"/>
    <x v="0"/>
    <x v="2"/>
    <n v="150.43599600031999"/>
    <x v="1"/>
  </r>
  <r>
    <s v="Finland"/>
    <x v="0"/>
    <x v="11"/>
    <x v="0"/>
    <x v="2"/>
    <n v="2.2705022050824502"/>
    <x v="1"/>
  </r>
  <r>
    <s v="Finland"/>
    <x v="9"/>
    <x v="11"/>
    <x v="0"/>
    <x v="2"/>
    <n v="93.6386413586591"/>
    <x v="1"/>
  </r>
  <r>
    <s v="Finland"/>
    <x v="1"/>
    <x v="11"/>
    <x v="0"/>
    <x v="2"/>
    <n v="1.47294310098784"/>
    <x v="1"/>
  </r>
  <r>
    <s v="Finland"/>
    <x v="11"/>
    <x v="11"/>
    <x v="0"/>
    <x v="2"/>
    <n v="14.495948524571901"/>
    <x v="1"/>
  </r>
  <r>
    <s v="Finland"/>
    <x v="2"/>
    <x v="11"/>
    <x v="0"/>
    <x v="2"/>
    <n v="133.836646282244"/>
    <x v="1"/>
  </r>
  <r>
    <s v="Finland"/>
    <x v="3"/>
    <x v="11"/>
    <x v="0"/>
    <x v="2"/>
    <n v="0.92625310578068798"/>
    <x v="1"/>
  </r>
  <r>
    <s v="Finland"/>
    <x v="6"/>
    <x v="11"/>
    <x v="0"/>
    <x v="2"/>
    <n v="155.885127673271"/>
    <x v="1"/>
  </r>
  <r>
    <s v="Finland"/>
    <x v="10"/>
    <x v="11"/>
    <x v="0"/>
    <x v="2"/>
    <n v="17.5589208544136"/>
    <x v="1"/>
  </r>
  <r>
    <s v="Finland"/>
    <x v="5"/>
    <x v="11"/>
    <x v="0"/>
    <x v="2"/>
    <n v="0.25259974670679802"/>
    <x v="1"/>
  </r>
  <r>
    <s v="Latvia"/>
    <x v="9"/>
    <x v="11"/>
    <x v="0"/>
    <x v="2"/>
    <n v="51.810388062703304"/>
    <x v="1"/>
  </r>
  <r>
    <s v="Latvia"/>
    <x v="11"/>
    <x v="11"/>
    <x v="0"/>
    <x v="2"/>
    <n v="11.446737562515599"/>
    <x v="1"/>
  </r>
  <r>
    <s v="Latvia"/>
    <x v="2"/>
    <x v="11"/>
    <x v="0"/>
    <x v="2"/>
    <n v="4.9860856482536402"/>
    <x v="1"/>
  </r>
  <r>
    <s v="Latvia"/>
    <x v="3"/>
    <x v="11"/>
    <x v="0"/>
    <x v="2"/>
    <n v="8.0005877311976697E-2"/>
    <x v="1"/>
  </r>
  <r>
    <s v="Latvia"/>
    <x v="6"/>
    <x v="11"/>
    <x v="0"/>
    <x v="2"/>
    <n v="746.08696411373899"/>
    <x v="1"/>
  </r>
  <r>
    <s v="Latvia"/>
    <x v="7"/>
    <x v="11"/>
    <x v="0"/>
    <x v="2"/>
    <n v="28.534984428534202"/>
    <x v="1"/>
  </r>
  <r>
    <s v="Latvia"/>
    <x v="10"/>
    <x v="11"/>
    <x v="0"/>
    <x v="2"/>
    <n v="0.27583083236607497"/>
    <x v="1"/>
  </r>
  <r>
    <s v="Lithuania"/>
    <x v="8"/>
    <x v="11"/>
    <x v="0"/>
    <x v="2"/>
    <n v="166.472883807068"/>
    <x v="1"/>
  </r>
  <r>
    <s v="Lithuania"/>
    <x v="9"/>
    <x v="11"/>
    <x v="0"/>
    <x v="2"/>
    <n v="46.053678277958497"/>
    <x v="1"/>
  </r>
  <r>
    <s v="Lithuania"/>
    <x v="11"/>
    <x v="11"/>
    <x v="0"/>
    <x v="2"/>
    <n v="22.409310893241301"/>
    <x v="1"/>
  </r>
  <r>
    <s v="Lithuania"/>
    <x v="2"/>
    <x v="11"/>
    <x v="0"/>
    <x v="2"/>
    <n v="137.117998899529"/>
    <x v="1"/>
  </r>
  <r>
    <s v="Lithuania"/>
    <x v="3"/>
    <x v="11"/>
    <x v="0"/>
    <x v="2"/>
    <n v="0.50910832475385603"/>
    <x v="1"/>
  </r>
  <r>
    <s v="Lithuania"/>
    <x v="6"/>
    <x v="11"/>
    <x v="0"/>
    <x v="2"/>
    <n v="638.60695859109103"/>
    <x v="1"/>
  </r>
  <r>
    <s v="Lithuania"/>
    <x v="12"/>
    <x v="11"/>
    <x v="0"/>
    <x v="2"/>
    <n v="189.02140066985899"/>
    <x v="1"/>
  </r>
  <r>
    <s v="Lithuania"/>
    <x v="10"/>
    <x v="11"/>
    <x v="0"/>
    <x v="2"/>
    <n v="8.9083142897487892"/>
    <x v="1"/>
  </r>
  <r>
    <s v="Estonia"/>
    <x v="8"/>
    <x v="12"/>
    <x v="0"/>
    <x v="2"/>
    <n v="37.093065181614499"/>
    <x v="1"/>
  </r>
  <r>
    <s v="Estonia"/>
    <x v="0"/>
    <x v="12"/>
    <x v="0"/>
    <x v="2"/>
    <n v="2.7218795292365301"/>
    <x v="1"/>
  </r>
  <r>
    <s v="Estonia"/>
    <x v="9"/>
    <x v="12"/>
    <x v="0"/>
    <x v="2"/>
    <n v="18.8812770831967"/>
    <x v="1"/>
  </r>
  <r>
    <s v="Estonia"/>
    <x v="1"/>
    <x v="12"/>
    <x v="0"/>
    <x v="2"/>
    <n v="1.50954371333899"/>
    <x v="1"/>
  </r>
  <r>
    <s v="Estonia"/>
    <x v="11"/>
    <x v="12"/>
    <x v="0"/>
    <x v="2"/>
    <n v="2.76507886145105"/>
    <x v="1"/>
  </r>
  <r>
    <s v="Estonia"/>
    <x v="2"/>
    <x v="12"/>
    <x v="0"/>
    <x v="2"/>
    <n v="4.0853873634141804"/>
    <x v="1"/>
  </r>
  <r>
    <s v="Estonia"/>
    <x v="3"/>
    <x v="12"/>
    <x v="0"/>
    <x v="2"/>
    <n v="0.170872475416289"/>
    <x v="1"/>
  </r>
  <r>
    <s v="Estonia"/>
    <x v="10"/>
    <x v="12"/>
    <x v="0"/>
    <x v="2"/>
    <n v="1.0838799313902101"/>
    <x v="1"/>
  </r>
  <r>
    <s v="Estonia"/>
    <x v="5"/>
    <x v="12"/>
    <x v="0"/>
    <x v="2"/>
    <n v="7.4317680068607603E-2"/>
    <x v="1"/>
  </r>
  <r>
    <s v="Finland"/>
    <x v="8"/>
    <x v="12"/>
    <x v="0"/>
    <x v="2"/>
    <n v="143.272377143162"/>
    <x v="1"/>
  </r>
  <r>
    <s v="Finland"/>
    <x v="0"/>
    <x v="12"/>
    <x v="0"/>
    <x v="2"/>
    <n v="2.16238305245948"/>
    <x v="1"/>
  </r>
  <r>
    <s v="Finland"/>
    <x v="9"/>
    <x v="12"/>
    <x v="0"/>
    <x v="2"/>
    <n v="89.179658436818201"/>
    <x v="1"/>
  </r>
  <r>
    <s v="Finland"/>
    <x v="1"/>
    <x v="12"/>
    <x v="0"/>
    <x v="2"/>
    <n v="1.4028029533217501"/>
    <x v="1"/>
  </r>
  <r>
    <s v="Finland"/>
    <x v="11"/>
    <x v="12"/>
    <x v="0"/>
    <x v="2"/>
    <n v="13.5395204512972"/>
    <x v="1"/>
  </r>
  <r>
    <s v="Finland"/>
    <x v="2"/>
    <x v="12"/>
    <x v="0"/>
    <x v="2"/>
    <n v="135.43351985056799"/>
    <x v="1"/>
  </r>
  <r>
    <s v="Finland"/>
    <x v="3"/>
    <x v="12"/>
    <x v="0"/>
    <x v="2"/>
    <n v="0.85303659181884295"/>
    <x v="1"/>
  </r>
  <r>
    <s v="Finland"/>
    <x v="6"/>
    <x v="12"/>
    <x v="0"/>
    <x v="2"/>
    <n v="4.78207555777559"/>
    <x v="1"/>
  </r>
  <r>
    <s v="Finland"/>
    <x v="10"/>
    <x v="12"/>
    <x v="0"/>
    <x v="2"/>
    <n v="16.722781766108199"/>
    <x v="1"/>
  </r>
  <r>
    <s v="Finland"/>
    <x v="5"/>
    <x v="12"/>
    <x v="0"/>
    <x v="2"/>
    <n v="0.24057118733980801"/>
    <x v="1"/>
  </r>
  <r>
    <s v="Latvia"/>
    <x v="9"/>
    <x v="12"/>
    <x v="0"/>
    <x v="2"/>
    <n v="49.343226726384103"/>
    <x v="1"/>
  </r>
  <r>
    <s v="Latvia"/>
    <x v="11"/>
    <x v="12"/>
    <x v="0"/>
    <x v="2"/>
    <n v="10.692440335691501"/>
    <x v="1"/>
  </r>
  <r>
    <s v="Latvia"/>
    <x v="2"/>
    <x v="12"/>
    <x v="0"/>
    <x v="2"/>
    <n v="5.0452257700253798"/>
    <x v="1"/>
  </r>
  <r>
    <s v="Latvia"/>
    <x v="3"/>
    <x v="12"/>
    <x v="0"/>
    <x v="2"/>
    <n v="7.3681740424678704E-2"/>
    <x v="1"/>
  </r>
  <r>
    <s v="Latvia"/>
    <x v="6"/>
    <x v="12"/>
    <x v="0"/>
    <x v="2"/>
    <n v="713.33399033705996"/>
    <x v="1"/>
  </r>
  <r>
    <s v="Latvia"/>
    <x v="7"/>
    <x v="12"/>
    <x v="0"/>
    <x v="2"/>
    <n v="27.176175646223001"/>
    <x v="1"/>
  </r>
  <r>
    <s v="Latvia"/>
    <x v="10"/>
    <x v="12"/>
    <x v="0"/>
    <x v="2"/>
    <n v="0.262696030824833"/>
    <x v="1"/>
  </r>
  <r>
    <s v="Lithuania"/>
    <x v="8"/>
    <x v="12"/>
    <x v="0"/>
    <x v="2"/>
    <n v="158.54560362577899"/>
    <x v="1"/>
  </r>
  <r>
    <s v="Lithuania"/>
    <x v="9"/>
    <x v="12"/>
    <x v="0"/>
    <x v="2"/>
    <n v="43.860645979008098"/>
    <x v="1"/>
  </r>
  <r>
    <s v="Lithuania"/>
    <x v="11"/>
    <x v="12"/>
    <x v="0"/>
    <x v="2"/>
    <n v="18.949105354915201"/>
    <x v="1"/>
  </r>
  <r>
    <s v="Lithuania"/>
    <x v="2"/>
    <x v="12"/>
    <x v="0"/>
    <x v="2"/>
    <n v="138.75189736289201"/>
    <x v="1"/>
  </r>
  <r>
    <s v="Lithuania"/>
    <x v="3"/>
    <x v="12"/>
    <x v="0"/>
    <x v="2"/>
    <n v="0.46886539705422697"/>
    <x v="1"/>
  </r>
  <r>
    <s v="Lithuania"/>
    <x v="6"/>
    <x v="12"/>
    <x v="0"/>
    <x v="2"/>
    <n v="462.14429568909799"/>
    <x v="1"/>
  </r>
  <r>
    <s v="Lithuania"/>
    <x v="12"/>
    <x v="12"/>
    <x v="0"/>
    <x v="2"/>
    <n v="176.54373489980199"/>
    <x v="1"/>
  </r>
  <r>
    <s v="Lithuania"/>
    <x v="10"/>
    <x v="12"/>
    <x v="0"/>
    <x v="2"/>
    <n v="8.4841088473797992"/>
    <x v="1"/>
  </r>
  <r>
    <s v="Estonia"/>
    <x v="8"/>
    <x v="13"/>
    <x v="0"/>
    <x v="2"/>
    <n v="35.326728744394799"/>
    <x v="1"/>
  </r>
  <r>
    <s v="Estonia"/>
    <x v="0"/>
    <x v="13"/>
    <x v="0"/>
    <x v="2"/>
    <n v="2.5922662183205101"/>
    <x v="1"/>
  </r>
  <r>
    <s v="Estonia"/>
    <x v="9"/>
    <x v="13"/>
    <x v="0"/>
    <x v="2"/>
    <n v="17.9821686506635"/>
    <x v="1"/>
  </r>
  <r>
    <s v="Estonia"/>
    <x v="1"/>
    <x v="13"/>
    <x v="0"/>
    <x v="2"/>
    <n v="1.43766067937047"/>
    <x v="1"/>
  </r>
  <r>
    <s v="Estonia"/>
    <x v="11"/>
    <x v="13"/>
    <x v="0"/>
    <x v="2"/>
    <n v="2.582293127557"/>
    <x v="1"/>
  </r>
  <r>
    <s v="Estonia"/>
    <x v="2"/>
    <x v="13"/>
    <x v="0"/>
    <x v="2"/>
    <n v="4.1091790470848597"/>
    <x v="1"/>
  </r>
  <r>
    <s v="Estonia"/>
    <x v="3"/>
    <x v="13"/>
    <x v="0"/>
    <x v="2"/>
    <n v="0.15718245951618201"/>
    <x v="1"/>
  </r>
  <r>
    <s v="Estonia"/>
    <x v="10"/>
    <x v="13"/>
    <x v="0"/>
    <x v="2"/>
    <n v="1.03226660132401"/>
    <x v="1"/>
  </r>
  <r>
    <s v="Estonia"/>
    <x v="5"/>
    <x v="13"/>
    <x v="0"/>
    <x v="2"/>
    <n v="7.0778742922483401E-2"/>
    <x v="1"/>
  </r>
  <r>
    <s v="Finland"/>
    <x v="8"/>
    <x v="13"/>
    <x v="0"/>
    <x v="2"/>
    <n v="136.44988299348799"/>
    <x v="1"/>
  </r>
  <r>
    <s v="Finland"/>
    <x v="0"/>
    <x v="13"/>
    <x v="0"/>
    <x v="2"/>
    <n v="2.05941243091379"/>
    <x v="1"/>
  </r>
  <r>
    <s v="Finland"/>
    <x v="9"/>
    <x v="13"/>
    <x v="0"/>
    <x v="2"/>
    <n v="84.933008035065001"/>
    <x v="1"/>
  </r>
  <r>
    <s v="Finland"/>
    <x v="1"/>
    <x v="13"/>
    <x v="0"/>
    <x v="2"/>
    <n v="1.33600281268738"/>
    <x v="1"/>
  </r>
  <r>
    <s v="Finland"/>
    <x v="11"/>
    <x v="13"/>
    <x v="0"/>
    <x v="2"/>
    <n v="12.6428949088236"/>
    <x v="1"/>
  </r>
  <r>
    <s v="Finland"/>
    <x v="2"/>
    <x v="13"/>
    <x v="0"/>
    <x v="2"/>
    <n v="136.20098640253499"/>
    <x v="1"/>
  </r>
  <r>
    <s v="Finland"/>
    <x v="3"/>
    <x v="13"/>
    <x v="0"/>
    <x v="2"/>
    <n v="0.784692732008057"/>
    <x v="1"/>
  </r>
  <r>
    <s v="Finland"/>
    <x v="6"/>
    <x v="13"/>
    <x v="0"/>
    <x v="2"/>
    <n v="4.5543576740719898"/>
    <x v="1"/>
  </r>
  <r>
    <s v="Finland"/>
    <x v="10"/>
    <x v="13"/>
    <x v="0"/>
    <x v="2"/>
    <n v="15.9264588248649"/>
    <x v="1"/>
  </r>
  <r>
    <s v="Finland"/>
    <x v="5"/>
    <x v="13"/>
    <x v="0"/>
    <x v="2"/>
    <n v="0.229115416514103"/>
    <x v="1"/>
  </r>
  <r>
    <s v="Latvia"/>
    <x v="9"/>
    <x v="13"/>
    <x v="0"/>
    <x v="2"/>
    <n v="46.993549263223002"/>
    <x v="1"/>
  </r>
  <r>
    <s v="Latvia"/>
    <x v="11"/>
    <x v="13"/>
    <x v="0"/>
    <x v="2"/>
    <n v="9.3239837206847103"/>
    <x v="1"/>
  </r>
  <r>
    <s v="Latvia"/>
    <x v="2"/>
    <x v="13"/>
    <x v="0"/>
    <x v="2"/>
    <n v="5.0733796276270704"/>
    <x v="1"/>
  </r>
  <r>
    <s v="Latvia"/>
    <x v="3"/>
    <x v="13"/>
    <x v="0"/>
    <x v="2"/>
    <n v="6.77784830656223E-2"/>
    <x v="1"/>
  </r>
  <r>
    <s v="Latvia"/>
    <x v="6"/>
    <x v="13"/>
    <x v="0"/>
    <x v="2"/>
    <n v="631.20910480531495"/>
    <x v="1"/>
  </r>
  <r>
    <s v="Latvia"/>
    <x v="7"/>
    <x v="13"/>
    <x v="0"/>
    <x v="2"/>
    <n v="25.8820720440219"/>
    <x v="1"/>
  </r>
  <r>
    <s v="Latvia"/>
    <x v="10"/>
    <x v="13"/>
    <x v="0"/>
    <x v="2"/>
    <n v="0.25018669602365201"/>
    <x v="1"/>
  </r>
  <r>
    <s v="Lithuania"/>
    <x v="8"/>
    <x v="13"/>
    <x v="0"/>
    <x v="2"/>
    <n v="150.995812976932"/>
    <x v="1"/>
  </r>
  <r>
    <s v="Lithuania"/>
    <x v="9"/>
    <x v="13"/>
    <x v="0"/>
    <x v="2"/>
    <n v="41.772043789531502"/>
    <x v="1"/>
  </r>
  <r>
    <s v="Lithuania"/>
    <x v="11"/>
    <x v="13"/>
    <x v="0"/>
    <x v="2"/>
    <n v="16.506756384091702"/>
    <x v="1"/>
  </r>
  <r>
    <s v="Lithuania"/>
    <x v="2"/>
    <x v="13"/>
    <x v="0"/>
    <x v="2"/>
    <n v="139.53740635626701"/>
    <x v="1"/>
  </r>
  <r>
    <s v="Lithuania"/>
    <x v="3"/>
    <x v="13"/>
    <x v="0"/>
    <x v="2"/>
    <n v="0.43130068848987602"/>
    <x v="1"/>
  </r>
  <r>
    <s v="Lithuania"/>
    <x v="6"/>
    <x v="13"/>
    <x v="0"/>
    <x v="2"/>
    <n v="350.594133526353"/>
    <x v="1"/>
  </r>
  <r>
    <s v="Lithuania"/>
    <x v="12"/>
    <x v="13"/>
    <x v="0"/>
    <x v="2"/>
    <n v="164.84654514085599"/>
    <x v="1"/>
  </r>
  <r>
    <s v="Lithuania"/>
    <x v="10"/>
    <x v="13"/>
    <x v="0"/>
    <x v="2"/>
    <n v="8.0801036641712294"/>
    <x v="1"/>
  </r>
  <r>
    <s v="Estonia"/>
    <x v="8"/>
    <x v="14"/>
    <x v="0"/>
    <x v="2"/>
    <n v="33.6445035660903"/>
    <x v="1"/>
  </r>
  <r>
    <s v="Estonia"/>
    <x v="0"/>
    <x v="14"/>
    <x v="0"/>
    <x v="2"/>
    <n v="2.4688249698290501"/>
    <x v="1"/>
  </r>
  <r>
    <s v="Estonia"/>
    <x v="9"/>
    <x v="14"/>
    <x v="0"/>
    <x v="2"/>
    <n v="17.1258749053938"/>
    <x v="1"/>
  </r>
  <r>
    <s v="Estonia"/>
    <x v="1"/>
    <x v="14"/>
    <x v="0"/>
    <x v="2"/>
    <n v="1.36920064701949"/>
    <x v="1"/>
  </r>
  <r>
    <s v="Estonia"/>
    <x v="11"/>
    <x v="14"/>
    <x v="0"/>
    <x v="2"/>
    <n v="2.4109548198851298"/>
    <x v="1"/>
  </r>
  <r>
    <s v="Estonia"/>
    <x v="2"/>
    <x v="14"/>
    <x v="0"/>
    <x v="2"/>
    <n v="4.1106238801620103"/>
    <x v="1"/>
  </r>
  <r>
    <s v="Estonia"/>
    <x v="3"/>
    <x v="14"/>
    <x v="0"/>
    <x v="2"/>
    <n v="0.14440878872353199"/>
    <x v="1"/>
  </r>
  <r>
    <s v="Estonia"/>
    <x v="10"/>
    <x v="14"/>
    <x v="0"/>
    <x v="2"/>
    <n v="0.98311104888001"/>
    <x v="1"/>
  </r>
  <r>
    <s v="Estonia"/>
    <x v="5"/>
    <x v="14"/>
    <x v="0"/>
    <x v="2"/>
    <n v="6.7408326592841294E-2"/>
    <x v="1"/>
  </r>
  <r>
    <s v="Finland"/>
    <x v="8"/>
    <x v="14"/>
    <x v="0"/>
    <x v="2"/>
    <n v="129.95226951760699"/>
    <x v="1"/>
  </r>
  <r>
    <s v="Finland"/>
    <x v="0"/>
    <x v="14"/>
    <x v="0"/>
    <x v="2"/>
    <n v="1.96134517229885"/>
    <x v="1"/>
  </r>
  <r>
    <s v="Finland"/>
    <x v="9"/>
    <x v="14"/>
    <x v="0"/>
    <x v="2"/>
    <n v="80.8885790810142"/>
    <x v="1"/>
  </r>
  <r>
    <s v="Finland"/>
    <x v="1"/>
    <x v="14"/>
    <x v="0"/>
    <x v="2"/>
    <n v="1.2723836311308401"/>
    <x v="1"/>
  </r>
  <r>
    <s v="Finland"/>
    <x v="11"/>
    <x v="14"/>
    <x v="0"/>
    <x v="2"/>
    <n v="11.802453667240201"/>
    <x v="1"/>
  </r>
  <r>
    <s v="Finland"/>
    <x v="2"/>
    <x v="14"/>
    <x v="0"/>
    <x v="2"/>
    <n v="136.235511836358"/>
    <x v="1"/>
  </r>
  <r>
    <s v="Finland"/>
    <x v="3"/>
    <x v="14"/>
    <x v="0"/>
    <x v="2"/>
    <n v="0.72092348788941196"/>
    <x v="1"/>
  </r>
  <r>
    <s v="Finland"/>
    <x v="6"/>
    <x v="14"/>
    <x v="0"/>
    <x v="2"/>
    <n v="4.3374834991161801"/>
    <x v="1"/>
  </r>
  <r>
    <s v="Finland"/>
    <x v="10"/>
    <x v="14"/>
    <x v="0"/>
    <x v="2"/>
    <n v="15.168056023680901"/>
    <x v="1"/>
  </r>
  <r>
    <s v="Finland"/>
    <x v="5"/>
    <x v="14"/>
    <x v="0"/>
    <x v="2"/>
    <n v="0.21820515858486"/>
    <x v="1"/>
  </r>
  <r>
    <s v="Latvia"/>
    <x v="9"/>
    <x v="14"/>
    <x v="0"/>
    <x v="2"/>
    <n v="44.755761203069497"/>
    <x v="1"/>
  </r>
  <r>
    <s v="Latvia"/>
    <x v="11"/>
    <x v="14"/>
    <x v="0"/>
    <x v="2"/>
    <n v="4.5750202584866697"/>
    <x v="1"/>
  </r>
  <r>
    <s v="Latvia"/>
    <x v="2"/>
    <x v="14"/>
    <x v="0"/>
    <x v="2"/>
    <n v="5.0741539524528099"/>
    <x v="1"/>
  </r>
  <r>
    <s v="Latvia"/>
    <x v="3"/>
    <x v="14"/>
    <x v="0"/>
    <x v="2"/>
    <n v="6.22703619166695E-2"/>
    <x v="1"/>
  </r>
  <r>
    <s v="Latvia"/>
    <x v="6"/>
    <x v="14"/>
    <x v="0"/>
    <x v="2"/>
    <n v="278.24875428504299"/>
    <x v="1"/>
  </r>
  <r>
    <s v="Latvia"/>
    <x v="7"/>
    <x v="14"/>
    <x v="0"/>
    <x v="2"/>
    <n v="24.649592422878001"/>
    <x v="1"/>
  </r>
  <r>
    <s v="Latvia"/>
    <x v="10"/>
    <x v="14"/>
    <x v="0"/>
    <x v="2"/>
    <n v="0.238273043832048"/>
    <x v="1"/>
  </r>
  <r>
    <s v="Lithuania"/>
    <x v="8"/>
    <x v="14"/>
    <x v="0"/>
    <x v="2"/>
    <n v="143.80553616850699"/>
    <x v="1"/>
  </r>
  <r>
    <s v="Lithuania"/>
    <x v="9"/>
    <x v="14"/>
    <x v="0"/>
    <x v="2"/>
    <n v="39.782898847172902"/>
    <x v="1"/>
  </r>
  <r>
    <s v="Lithuania"/>
    <x v="11"/>
    <x v="14"/>
    <x v="0"/>
    <x v="2"/>
    <n v="17.813220219612798"/>
    <x v="1"/>
  </r>
  <r>
    <s v="Lithuania"/>
    <x v="2"/>
    <x v="14"/>
    <x v="0"/>
    <x v="2"/>
    <n v="139.573192181237"/>
    <x v="1"/>
  </r>
  <r>
    <s v="Lithuania"/>
    <x v="3"/>
    <x v="14"/>
    <x v="0"/>
    <x v="2"/>
    <n v="0.39625038437597399"/>
    <x v="1"/>
  </r>
  <r>
    <s v="Lithuania"/>
    <x v="6"/>
    <x v="14"/>
    <x v="0"/>
    <x v="2"/>
    <n v="524.43568750261102"/>
    <x v="1"/>
  </r>
  <r>
    <s v="Lithuania"/>
    <x v="12"/>
    <x v="14"/>
    <x v="0"/>
    <x v="2"/>
    <n v="153.882587692746"/>
    <x v="1"/>
  </r>
  <r>
    <s v="Lithuania"/>
    <x v="10"/>
    <x v="14"/>
    <x v="0"/>
    <x v="2"/>
    <n v="7.6953368230202202"/>
    <x v="1"/>
  </r>
  <r>
    <s v="Estonia"/>
    <x v="8"/>
    <x v="15"/>
    <x v="0"/>
    <x v="2"/>
    <n v="32.0423843486574"/>
    <x v="1"/>
  </r>
  <r>
    <s v="Estonia"/>
    <x v="0"/>
    <x v="15"/>
    <x v="0"/>
    <x v="2"/>
    <n v="2.35126187602767"/>
    <x v="1"/>
  </r>
  <r>
    <s v="Estonia"/>
    <x v="9"/>
    <x v="15"/>
    <x v="0"/>
    <x v="2"/>
    <n v="16.310357052756"/>
    <x v="1"/>
  </r>
  <r>
    <s v="Estonia"/>
    <x v="1"/>
    <x v="15"/>
    <x v="0"/>
    <x v="2"/>
    <n v="1.3040006162090401"/>
    <x v="1"/>
  </r>
  <r>
    <s v="Estonia"/>
    <x v="11"/>
    <x v="15"/>
    <x v="0"/>
    <x v="2"/>
    <n v="2.2503703373381101"/>
    <x v="1"/>
  </r>
  <r>
    <s v="Estonia"/>
    <x v="2"/>
    <x v="15"/>
    <x v="0"/>
    <x v="2"/>
    <n v="4.0924028133616002"/>
    <x v="1"/>
  </r>
  <r>
    <s v="Estonia"/>
    <x v="3"/>
    <x v="15"/>
    <x v="0"/>
    <x v="2"/>
    <n v="0.13249523519567799"/>
    <x v="1"/>
  </r>
  <r>
    <s v="Estonia"/>
    <x v="10"/>
    <x v="15"/>
    <x v="0"/>
    <x v="2"/>
    <n v="0.93629623702858"/>
    <x v="1"/>
  </r>
  <r>
    <s v="Estonia"/>
    <x v="5"/>
    <x v="15"/>
    <x v="0"/>
    <x v="2"/>
    <n v="6.4198406278896503E-2"/>
    <x v="1"/>
  </r>
  <r>
    <s v="Finland"/>
    <x v="8"/>
    <x v="15"/>
    <x v="0"/>
    <x v="2"/>
    <n v="123.76406620724499"/>
    <x v="1"/>
  </r>
  <r>
    <s v="Finland"/>
    <x v="0"/>
    <x v="15"/>
    <x v="0"/>
    <x v="2"/>
    <n v="1.8679477831417599"/>
    <x v="1"/>
  </r>
  <r>
    <s v="Finland"/>
    <x v="9"/>
    <x v="15"/>
    <x v="0"/>
    <x v="2"/>
    <n v="77.036741981918397"/>
    <x v="1"/>
  </r>
  <r>
    <s v="Finland"/>
    <x v="1"/>
    <x v="15"/>
    <x v="0"/>
    <x v="2"/>
    <n v="1.2117939344103199"/>
    <x v="1"/>
  </r>
  <r>
    <s v="Finland"/>
    <x v="11"/>
    <x v="15"/>
    <x v="0"/>
    <x v="2"/>
    <n v="11.0147928222356"/>
    <x v="1"/>
  </r>
  <r>
    <s v="Finland"/>
    <x v="2"/>
    <x v="15"/>
    <x v="0"/>
    <x v="2"/>
    <n v="135.62504980955299"/>
    <x v="1"/>
  </r>
  <r>
    <s v="Finland"/>
    <x v="3"/>
    <x v="15"/>
    <x v="0"/>
    <x v="2"/>
    <n v="0.66144815651674205"/>
    <x v="1"/>
  </r>
  <r>
    <s v="Finland"/>
    <x v="6"/>
    <x v="15"/>
    <x v="0"/>
    <x v="2"/>
    <n v="4.1309366658249296"/>
    <x v="1"/>
  </r>
  <r>
    <s v="Finland"/>
    <x v="10"/>
    <x v="15"/>
    <x v="0"/>
    <x v="2"/>
    <n v="14.4457676416009"/>
    <x v="1"/>
  </r>
  <r>
    <s v="Finland"/>
    <x v="5"/>
    <x v="15"/>
    <x v="0"/>
    <x v="2"/>
    <n v="0.20781443674748601"/>
    <x v="1"/>
  </r>
  <r>
    <s v="Latvia"/>
    <x v="9"/>
    <x v="15"/>
    <x v="0"/>
    <x v="2"/>
    <n v="42.624534479113798"/>
    <x v="1"/>
  </r>
  <r>
    <s v="Latvia"/>
    <x v="11"/>
    <x v="15"/>
    <x v="0"/>
    <x v="2"/>
    <n v="4.2687999994949797"/>
    <x v="1"/>
  </r>
  <r>
    <s v="Latvia"/>
    <x v="2"/>
    <x v="15"/>
    <x v="0"/>
    <x v="2"/>
    <n v="5.0508372530838104"/>
    <x v="1"/>
  </r>
  <r>
    <s v="Latvia"/>
    <x v="3"/>
    <x v="15"/>
    <x v="0"/>
    <x v="2"/>
    <n v="5.7133131028919502E-2"/>
    <x v="1"/>
  </r>
  <r>
    <s v="Latvia"/>
    <x v="6"/>
    <x v="15"/>
    <x v="0"/>
    <x v="2"/>
    <n v="265.59025154388098"/>
    <x v="1"/>
  </r>
  <r>
    <s v="Latvia"/>
    <x v="7"/>
    <x v="15"/>
    <x v="0"/>
    <x v="2"/>
    <n v="23.475802307502899"/>
    <x v="1"/>
  </r>
  <r>
    <s v="Latvia"/>
    <x v="10"/>
    <x v="15"/>
    <x v="0"/>
    <x v="2"/>
    <n v="0.226926708411476"/>
    <x v="1"/>
  </r>
  <r>
    <s v="Lithuania"/>
    <x v="8"/>
    <x v="15"/>
    <x v="0"/>
    <x v="2"/>
    <n v="136.957653493816"/>
    <x v="1"/>
  </r>
  <r>
    <s v="Lithuania"/>
    <x v="9"/>
    <x v="15"/>
    <x v="0"/>
    <x v="2"/>
    <n v="37.888475092545598"/>
    <x v="1"/>
  </r>
  <r>
    <s v="Lithuania"/>
    <x v="11"/>
    <x v="15"/>
    <x v="0"/>
    <x v="2"/>
    <n v="15.0147447411256"/>
    <x v="1"/>
  </r>
  <r>
    <s v="Lithuania"/>
    <x v="2"/>
    <x v="15"/>
    <x v="0"/>
    <x v="2"/>
    <n v="138.949213898506"/>
    <x v="1"/>
  </r>
  <r>
    <s v="Lithuania"/>
    <x v="3"/>
    <x v="15"/>
    <x v="0"/>
    <x v="2"/>
    <n v="0.363560198367048"/>
    <x v="1"/>
  </r>
  <r>
    <s v="Lithuania"/>
    <x v="6"/>
    <x v="15"/>
    <x v="0"/>
    <x v="2"/>
    <n v="371.503603690555"/>
    <x v="1"/>
  </r>
  <r>
    <s v="Lithuania"/>
    <x v="12"/>
    <x v="15"/>
    <x v="0"/>
    <x v="2"/>
    <n v="143.60741940857901"/>
    <x v="1"/>
  </r>
  <r>
    <s v="Lithuania"/>
    <x v="10"/>
    <x v="15"/>
    <x v="0"/>
    <x v="2"/>
    <n v="7.32889221240021"/>
    <x v="1"/>
  </r>
  <r>
    <s v="Estonia"/>
    <x v="8"/>
    <x v="16"/>
    <x v="0"/>
    <x v="2"/>
    <n v="30.516556522530902"/>
    <x v="1"/>
  </r>
  <r>
    <s v="Estonia"/>
    <x v="0"/>
    <x v="16"/>
    <x v="0"/>
    <x v="2"/>
    <n v="2.23929702478826"/>
    <x v="1"/>
  </r>
  <r>
    <s v="Estonia"/>
    <x v="9"/>
    <x v="16"/>
    <x v="0"/>
    <x v="2"/>
    <n v="15.533673383577201"/>
    <x v="1"/>
  </r>
  <r>
    <s v="Estonia"/>
    <x v="1"/>
    <x v="16"/>
    <x v="0"/>
    <x v="2"/>
    <n v="1.2419053487705201"/>
    <x v="1"/>
  </r>
  <r>
    <s v="Estonia"/>
    <x v="11"/>
    <x v="16"/>
    <x v="0"/>
    <x v="2"/>
    <n v="2.0998872187641902"/>
    <x v="1"/>
  </r>
  <r>
    <s v="Estonia"/>
    <x v="2"/>
    <x v="16"/>
    <x v="0"/>
    <x v="2"/>
    <n v="4.0569576684398099"/>
    <x v="1"/>
  </r>
  <r>
    <s v="Estonia"/>
    <x v="3"/>
    <x v="16"/>
    <x v="0"/>
    <x v="2"/>
    <n v="0.121388848242532"/>
    <x v="1"/>
  </r>
  <r>
    <s v="Estonia"/>
    <x v="10"/>
    <x v="16"/>
    <x v="0"/>
    <x v="2"/>
    <n v="0.89171070193198199"/>
    <x v="1"/>
  </r>
  <r>
    <s v="Estonia"/>
    <x v="5"/>
    <x v="16"/>
    <x v="0"/>
    <x v="2"/>
    <n v="6.1141339313234802E-2"/>
    <x v="1"/>
  </r>
  <r>
    <s v="Finland"/>
    <x v="8"/>
    <x v="16"/>
    <x v="0"/>
    <x v="2"/>
    <n v="117.870539244995"/>
    <x v="1"/>
  </r>
  <r>
    <s v="Finland"/>
    <x v="0"/>
    <x v="16"/>
    <x v="0"/>
    <x v="2"/>
    <n v="1.7789978887064399"/>
    <x v="1"/>
  </r>
  <r>
    <s v="Finland"/>
    <x v="9"/>
    <x v="16"/>
    <x v="0"/>
    <x v="2"/>
    <n v="73.368325697065103"/>
    <x v="1"/>
  </r>
  <r>
    <s v="Finland"/>
    <x v="1"/>
    <x v="16"/>
    <x v="0"/>
    <x v="2"/>
    <n v="1.15408946134316"/>
    <x v="1"/>
  </r>
  <r>
    <s v="Finland"/>
    <x v="11"/>
    <x v="16"/>
    <x v="0"/>
    <x v="2"/>
    <n v="10.2767102728877"/>
    <x v="1"/>
  </r>
  <r>
    <s v="Finland"/>
    <x v="2"/>
    <x v="16"/>
    <x v="0"/>
    <x v="2"/>
    <n v="134.44970353735201"/>
    <x v="1"/>
  </r>
  <r>
    <s v="Finland"/>
    <x v="3"/>
    <x v="16"/>
    <x v="0"/>
    <x v="2"/>
    <n v="0.606002395279582"/>
    <x v="1"/>
  </r>
  <r>
    <s v="Finland"/>
    <x v="6"/>
    <x v="16"/>
    <x v="0"/>
    <x v="2"/>
    <n v="3.9342253960237401"/>
    <x v="1"/>
  </r>
  <r>
    <s v="Finland"/>
    <x v="10"/>
    <x v="16"/>
    <x v="0"/>
    <x v="2"/>
    <n v="13.757873944381799"/>
    <x v="1"/>
  </r>
  <r>
    <s v="Finland"/>
    <x v="5"/>
    <x v="16"/>
    <x v="0"/>
    <x v="2"/>
    <n v="0.19791851118808201"/>
    <x v="1"/>
  </r>
  <r>
    <s v="Latvia"/>
    <x v="9"/>
    <x v="16"/>
    <x v="0"/>
    <x v="2"/>
    <n v="40.5947947420132"/>
    <x v="1"/>
  </r>
  <r>
    <s v="Latvia"/>
    <x v="11"/>
    <x v="16"/>
    <x v="0"/>
    <x v="2"/>
    <n v="3.9179821446151202"/>
    <x v="1"/>
  </r>
  <r>
    <s v="Latvia"/>
    <x v="2"/>
    <x v="16"/>
    <x v="0"/>
    <x v="2"/>
    <n v="5.0064245421673004"/>
    <x v="1"/>
  </r>
  <r>
    <s v="Latvia"/>
    <x v="3"/>
    <x v="16"/>
    <x v="0"/>
    <x v="2"/>
    <n v="5.2343957590985299E-2"/>
    <x v="1"/>
  </r>
  <r>
    <s v="Latvia"/>
    <x v="6"/>
    <x v="16"/>
    <x v="0"/>
    <x v="2"/>
    <n v="248.21333316438"/>
    <x v="1"/>
  </r>
  <r>
    <s v="Latvia"/>
    <x v="7"/>
    <x v="16"/>
    <x v="0"/>
    <x v="2"/>
    <n v="22.357906959526499"/>
    <x v="1"/>
  </r>
  <r>
    <s v="Latvia"/>
    <x v="10"/>
    <x v="16"/>
    <x v="0"/>
    <x v="2"/>
    <n v="0.21612067467759599"/>
    <x v="1"/>
  </r>
  <r>
    <s v="Lithuania"/>
    <x v="8"/>
    <x v="16"/>
    <x v="0"/>
    <x v="2"/>
    <n v="130.43586047030101"/>
    <x v="1"/>
  </r>
  <r>
    <s v="Lithuania"/>
    <x v="9"/>
    <x v="16"/>
    <x v="0"/>
    <x v="2"/>
    <n v="36.084261992900601"/>
    <x v="1"/>
  </r>
  <r>
    <s v="Lithuania"/>
    <x v="11"/>
    <x v="16"/>
    <x v="0"/>
    <x v="2"/>
    <n v="12.5699839167987"/>
    <x v="1"/>
  </r>
  <r>
    <s v="Lithuania"/>
    <x v="2"/>
    <x v="16"/>
    <x v="0"/>
    <x v="2"/>
    <n v="137.747400422406"/>
    <x v="1"/>
  </r>
  <r>
    <s v="Lithuania"/>
    <x v="3"/>
    <x v="16"/>
    <x v="0"/>
    <x v="2"/>
    <n v="0.333084836457892"/>
    <x v="1"/>
  </r>
  <r>
    <s v="Lithuania"/>
    <x v="6"/>
    <x v="16"/>
    <x v="0"/>
    <x v="2"/>
    <n v="235.96838578483499"/>
    <x v="1"/>
  </r>
  <r>
    <s v="Lithuania"/>
    <x v="12"/>
    <x v="16"/>
    <x v="0"/>
    <x v="2"/>
    <n v="133.97923388474999"/>
    <x v="1"/>
  </r>
  <r>
    <s v="Lithuania"/>
    <x v="10"/>
    <x v="16"/>
    <x v="0"/>
    <x v="2"/>
    <n v="6.9798973451430602"/>
    <x v="1"/>
  </r>
  <r>
    <s v="Estonia"/>
    <x v="8"/>
    <x v="17"/>
    <x v="0"/>
    <x v="2"/>
    <n v="29.063387164315099"/>
    <x v="1"/>
  </r>
  <r>
    <s v="Estonia"/>
    <x v="0"/>
    <x v="17"/>
    <x v="0"/>
    <x v="2"/>
    <n v="2.1326638331316699"/>
    <x v="1"/>
  </r>
  <r>
    <s v="Estonia"/>
    <x v="9"/>
    <x v="17"/>
    <x v="0"/>
    <x v="2"/>
    <n v="14.7939746510259"/>
    <x v="1"/>
  </r>
  <r>
    <s v="Estonia"/>
    <x v="1"/>
    <x v="17"/>
    <x v="0"/>
    <x v="2"/>
    <n v="1.1827669988290599"/>
    <x v="1"/>
  </r>
  <r>
    <s v="Estonia"/>
    <x v="11"/>
    <x v="17"/>
    <x v="0"/>
    <x v="2"/>
    <n v="1.95889173633803"/>
    <x v="1"/>
  </r>
  <r>
    <s v="Estonia"/>
    <x v="2"/>
    <x v="17"/>
    <x v="0"/>
    <x v="2"/>
    <n v="4.0065098197166797"/>
    <x v="1"/>
  </r>
  <r>
    <s v="Estonia"/>
    <x v="3"/>
    <x v="17"/>
    <x v="0"/>
    <x v="2"/>
    <n v="0.111039769717586"/>
    <x v="1"/>
  </r>
  <r>
    <s v="Estonia"/>
    <x v="10"/>
    <x v="17"/>
    <x v="0"/>
    <x v="2"/>
    <n v="0.84924828755426796"/>
    <x v="1"/>
  </r>
  <r>
    <s v="Estonia"/>
    <x v="5"/>
    <x v="17"/>
    <x v="0"/>
    <x v="2"/>
    <n v="5.8229846964985503E-2"/>
    <x v="1"/>
  </r>
  <r>
    <s v="Finland"/>
    <x v="8"/>
    <x v="17"/>
    <x v="0"/>
    <x v="2"/>
    <n v="112.257656423805"/>
    <x v="1"/>
  </r>
  <r>
    <s v="Finland"/>
    <x v="0"/>
    <x v="17"/>
    <x v="0"/>
    <x v="2"/>
    <n v="1.6942837035299401"/>
    <x v="1"/>
  </r>
  <r>
    <s v="Finland"/>
    <x v="9"/>
    <x v="17"/>
    <x v="0"/>
    <x v="2"/>
    <n v="69.8745959019667"/>
    <x v="1"/>
  </r>
  <r>
    <s v="Finland"/>
    <x v="1"/>
    <x v="17"/>
    <x v="0"/>
    <x v="2"/>
    <n v="1.09913282032682"/>
    <x v="1"/>
  </r>
  <r>
    <s v="Finland"/>
    <x v="11"/>
    <x v="17"/>
    <x v="0"/>
    <x v="2"/>
    <n v="9.5851939248313691"/>
    <x v="1"/>
  </r>
  <r>
    <s v="Finland"/>
    <x v="2"/>
    <x v="17"/>
    <x v="0"/>
    <x v="2"/>
    <n v="132.78233976008099"/>
    <x v="1"/>
  </r>
  <r>
    <s v="Finland"/>
    <x v="3"/>
    <x v="17"/>
    <x v="0"/>
    <x v="2"/>
    <n v="0.55433730029060402"/>
    <x v="1"/>
  </r>
  <r>
    <s v="Finland"/>
    <x v="6"/>
    <x v="17"/>
    <x v="0"/>
    <x v="2"/>
    <n v="3.7468813295464201"/>
    <x v="1"/>
  </r>
  <r>
    <s v="Finland"/>
    <x v="10"/>
    <x v="17"/>
    <x v="0"/>
    <x v="2"/>
    <n v="13.1027370898874"/>
    <x v="1"/>
  </r>
  <r>
    <s v="Finland"/>
    <x v="5"/>
    <x v="17"/>
    <x v="0"/>
    <x v="2"/>
    <n v="0.188493820179125"/>
    <x v="1"/>
  </r>
  <r>
    <s v="Latvia"/>
    <x v="9"/>
    <x v="17"/>
    <x v="0"/>
    <x v="2"/>
    <n v="38.6617092781078"/>
    <x v="1"/>
  </r>
  <r>
    <s v="Latvia"/>
    <x v="11"/>
    <x v="17"/>
    <x v="0"/>
    <x v="2"/>
    <n v="2.5570731468712999"/>
    <x v="1"/>
  </r>
  <r>
    <s v="Latvia"/>
    <x v="2"/>
    <x v="17"/>
    <x v="0"/>
    <x v="2"/>
    <n v="4.9436402776563098"/>
    <x v="1"/>
  </r>
  <r>
    <s v="Latvia"/>
    <x v="3"/>
    <x v="17"/>
    <x v="0"/>
    <x v="2"/>
    <n v="4.7881342323945301E-2"/>
    <x v="1"/>
  </r>
  <r>
    <s v="Latvia"/>
    <x v="6"/>
    <x v="17"/>
    <x v="0"/>
    <x v="2"/>
    <n v="143.71183628762699"/>
    <x v="1"/>
  </r>
  <r>
    <s v="Latvia"/>
    <x v="7"/>
    <x v="17"/>
    <x v="0"/>
    <x v="2"/>
    <n v="21.293244723358601"/>
    <x v="1"/>
  </r>
  <r>
    <s v="Latvia"/>
    <x v="10"/>
    <x v="17"/>
    <x v="0"/>
    <x v="2"/>
    <n v="0.20582921397866299"/>
    <x v="1"/>
  </r>
  <r>
    <s v="Lithuania"/>
    <x v="8"/>
    <x v="17"/>
    <x v="0"/>
    <x v="2"/>
    <n v="124.224629019334"/>
    <x v="1"/>
  </r>
  <r>
    <s v="Lithuania"/>
    <x v="9"/>
    <x v="17"/>
    <x v="0"/>
    <x v="2"/>
    <n v="34.365963802762401"/>
    <x v="1"/>
  </r>
  <r>
    <s v="Lithuania"/>
    <x v="11"/>
    <x v="17"/>
    <x v="0"/>
    <x v="2"/>
    <n v="11.418538109338799"/>
    <x v="1"/>
  </r>
  <r>
    <s v="Lithuania"/>
    <x v="2"/>
    <x v="17"/>
    <x v="0"/>
    <x v="2"/>
    <n v="136.04227866576599"/>
    <x v="1"/>
  </r>
  <r>
    <s v="Lithuania"/>
    <x v="3"/>
    <x v="17"/>
    <x v="0"/>
    <x v="2"/>
    <n v="0.30468749042587401"/>
    <x v="1"/>
  </r>
  <r>
    <s v="Lithuania"/>
    <x v="6"/>
    <x v="17"/>
    <x v="0"/>
    <x v="2"/>
    <n v="199.48129982979199"/>
    <x v="1"/>
  </r>
  <r>
    <s v="Lithuania"/>
    <x v="12"/>
    <x v="17"/>
    <x v="0"/>
    <x v="2"/>
    <n v="124.958707155472"/>
    <x v="1"/>
  </r>
  <r>
    <s v="Lithuania"/>
    <x v="10"/>
    <x v="17"/>
    <x v="0"/>
    <x v="2"/>
    <n v="6.6475212810886299"/>
    <x v="1"/>
  </r>
  <r>
    <s v="Estonia"/>
    <x v="8"/>
    <x v="18"/>
    <x v="0"/>
    <x v="2"/>
    <n v="27.6794163469668"/>
    <x v="1"/>
  </r>
  <r>
    <s v="Estonia"/>
    <x v="0"/>
    <x v="18"/>
    <x v="0"/>
    <x v="2"/>
    <n v="2.0311084125063599"/>
    <x v="1"/>
  </r>
  <r>
    <s v="Estonia"/>
    <x v="9"/>
    <x v="18"/>
    <x v="0"/>
    <x v="2"/>
    <n v="14.0894996676437"/>
    <x v="1"/>
  </r>
  <r>
    <s v="Estonia"/>
    <x v="1"/>
    <x v="18"/>
    <x v="0"/>
    <x v="2"/>
    <n v="1.12644476078958"/>
    <x v="1"/>
  </r>
  <r>
    <s v="Estonia"/>
    <x v="11"/>
    <x v="18"/>
    <x v="0"/>
    <x v="2"/>
    <n v="1.8268066285115401"/>
    <x v="1"/>
  </r>
  <r>
    <s v="Estonia"/>
    <x v="2"/>
    <x v="18"/>
    <x v="0"/>
    <x v="2"/>
    <n v="3.9430775224738599"/>
    <x v="1"/>
  </r>
  <r>
    <s v="Estonia"/>
    <x v="3"/>
    <x v="18"/>
    <x v="0"/>
    <x v="2"/>
    <n v="0.10140105955954599"/>
    <x v="1"/>
  </r>
  <r>
    <s v="Estonia"/>
    <x v="10"/>
    <x v="18"/>
    <x v="0"/>
    <x v="2"/>
    <n v="0.80880789290882704"/>
    <x v="1"/>
  </r>
  <r>
    <s v="Estonia"/>
    <x v="5"/>
    <x v="18"/>
    <x v="0"/>
    <x v="2"/>
    <n v="5.5456997109509902E-2"/>
    <x v="1"/>
  </r>
  <r>
    <s v="Finland"/>
    <x v="8"/>
    <x v="18"/>
    <x v="0"/>
    <x v="2"/>
    <n v="106.91205373695701"/>
    <x v="1"/>
  </r>
  <r>
    <s v="Finland"/>
    <x v="0"/>
    <x v="18"/>
    <x v="0"/>
    <x v="2"/>
    <n v="1.61360352717137"/>
    <x v="1"/>
  </r>
  <r>
    <s v="Finland"/>
    <x v="9"/>
    <x v="18"/>
    <x v="0"/>
    <x v="2"/>
    <n v="66.547234192349194"/>
    <x v="1"/>
  </r>
  <r>
    <s v="Finland"/>
    <x v="1"/>
    <x v="18"/>
    <x v="0"/>
    <x v="2"/>
    <n v="1.04679316221602"/>
    <x v="1"/>
  </r>
  <r>
    <s v="Finland"/>
    <x v="11"/>
    <x v="18"/>
    <x v="0"/>
    <x v="2"/>
    <n v="8.9374105769833196"/>
    <x v="1"/>
  </r>
  <r>
    <s v="Finland"/>
    <x v="2"/>
    <x v="18"/>
    <x v="0"/>
    <x v="2"/>
    <n v="130.68915817906199"/>
    <x v="1"/>
  </r>
  <r>
    <s v="Finland"/>
    <x v="3"/>
    <x v="18"/>
    <x v="0"/>
    <x v="2"/>
    <n v="0.50621853544732798"/>
    <x v="1"/>
  </r>
  <r>
    <s v="Finland"/>
    <x v="6"/>
    <x v="18"/>
    <x v="0"/>
    <x v="2"/>
    <n v="3.5684584090918299"/>
    <x v="1"/>
  </r>
  <r>
    <s v="Finland"/>
    <x v="10"/>
    <x v="18"/>
    <x v="0"/>
    <x v="2"/>
    <n v="12.478797228464201"/>
    <x v="1"/>
  </r>
  <r>
    <s v="Finland"/>
    <x v="5"/>
    <x v="18"/>
    <x v="0"/>
    <x v="2"/>
    <n v="0.17951792398011901"/>
    <x v="1"/>
  </r>
  <r>
    <s v="Latvia"/>
    <x v="9"/>
    <x v="18"/>
    <x v="0"/>
    <x v="2"/>
    <n v="36.820675502959801"/>
    <x v="1"/>
  </r>
  <r>
    <s v="Latvia"/>
    <x v="11"/>
    <x v="18"/>
    <x v="0"/>
    <x v="2"/>
    <n v="2.3376473791921302"/>
    <x v="1"/>
  </r>
  <r>
    <s v="Latvia"/>
    <x v="2"/>
    <x v="18"/>
    <x v="0"/>
    <x v="2"/>
    <n v="4.8649596414646599"/>
    <x v="1"/>
  </r>
  <r>
    <s v="Latvia"/>
    <x v="3"/>
    <x v="18"/>
    <x v="0"/>
    <x v="2"/>
    <n v="4.3725044253333199E-2"/>
    <x v="1"/>
  </r>
  <r>
    <s v="Latvia"/>
    <x v="6"/>
    <x v="18"/>
    <x v="0"/>
    <x v="2"/>
    <n v="132.94180288746301"/>
    <x v="1"/>
  </r>
  <r>
    <s v="Latvia"/>
    <x v="7"/>
    <x v="18"/>
    <x v="0"/>
    <x v="2"/>
    <n v="20.279280688913001"/>
    <x v="1"/>
  </r>
  <r>
    <s v="Latvia"/>
    <x v="10"/>
    <x v="18"/>
    <x v="0"/>
    <x v="2"/>
    <n v="0.19602782283682199"/>
    <x v="1"/>
  </r>
  <r>
    <s v="Lithuania"/>
    <x v="8"/>
    <x v="18"/>
    <x v="0"/>
    <x v="2"/>
    <n v="118.309170494604"/>
    <x v="1"/>
  </r>
  <r>
    <s v="Lithuania"/>
    <x v="9"/>
    <x v="18"/>
    <x v="0"/>
    <x v="2"/>
    <n v="32.729489335964203"/>
    <x v="1"/>
  </r>
  <r>
    <s v="Lithuania"/>
    <x v="11"/>
    <x v="18"/>
    <x v="0"/>
    <x v="2"/>
    <n v="9.3839929004947003"/>
    <x v="1"/>
  </r>
  <r>
    <s v="Lithuania"/>
    <x v="2"/>
    <x v="18"/>
    <x v="0"/>
    <x v="2"/>
    <n v="133.90155611288"/>
    <x v="1"/>
  </r>
  <r>
    <s v="Lithuania"/>
    <x v="3"/>
    <x v="18"/>
    <x v="0"/>
    <x v="2"/>
    <n v="0.27823935912602499"/>
    <x v="1"/>
  </r>
  <r>
    <s v="Lithuania"/>
    <x v="6"/>
    <x v="18"/>
    <x v="0"/>
    <x v="2"/>
    <n v="80.392535669409895"/>
    <x v="1"/>
  </r>
  <r>
    <s v="Lithuania"/>
    <x v="12"/>
    <x v="18"/>
    <x v="0"/>
    <x v="2"/>
    <n v="116.508852342669"/>
    <x v="1"/>
  </r>
  <r>
    <s v="Lithuania"/>
    <x v="10"/>
    <x v="18"/>
    <x v="0"/>
    <x v="2"/>
    <n v="6.3309726486558304"/>
    <x v="1"/>
  </r>
  <r>
    <s v="Estonia"/>
    <x v="8"/>
    <x v="19"/>
    <x v="0"/>
    <x v="2"/>
    <n v="26.3613489018731"/>
    <x v="2"/>
  </r>
  <r>
    <s v="Estonia"/>
    <x v="0"/>
    <x v="19"/>
    <x v="0"/>
    <x v="2"/>
    <n v="1.93438896429177"/>
    <x v="2"/>
  </r>
  <r>
    <s v="Estonia"/>
    <x v="9"/>
    <x v="19"/>
    <x v="0"/>
    <x v="2"/>
    <n v="13.418571112041599"/>
    <x v="2"/>
  </r>
  <r>
    <s v="Estonia"/>
    <x v="1"/>
    <x v="19"/>
    <x v="0"/>
    <x v="2"/>
    <n v="1.0728045340853201"/>
    <x v="2"/>
  </r>
  <r>
    <s v="Estonia"/>
    <x v="11"/>
    <x v="19"/>
    <x v="0"/>
    <x v="2"/>
    <n v="1.70308896447895"/>
    <x v="2"/>
  </r>
  <r>
    <s v="Estonia"/>
    <x v="2"/>
    <x v="19"/>
    <x v="0"/>
    <x v="2"/>
    <n v="3.8684944416960199"/>
    <x v="2"/>
  </r>
  <r>
    <s v="Estonia"/>
    <x v="3"/>
    <x v="19"/>
    <x v="0"/>
    <x v="2"/>
    <n v="9.2428530936471701E-2"/>
    <x v="2"/>
  </r>
  <r>
    <s v="Estonia"/>
    <x v="10"/>
    <x v="19"/>
    <x v="0"/>
    <x v="2"/>
    <n v="0.77029323134173999"/>
    <x v="2"/>
  </r>
  <r>
    <s v="Estonia"/>
    <x v="5"/>
    <x v="19"/>
    <x v="0"/>
    <x v="2"/>
    <n v="5.2816187723342803E-2"/>
    <x v="2"/>
  </r>
  <r>
    <s v="Finland"/>
    <x v="8"/>
    <x v="19"/>
    <x v="0"/>
    <x v="2"/>
    <n v="101.821003559007"/>
    <x v="2"/>
  </r>
  <r>
    <s v="Finland"/>
    <x v="0"/>
    <x v="19"/>
    <x v="0"/>
    <x v="2"/>
    <n v="1.5367652639727301"/>
    <x v="2"/>
  </r>
  <r>
    <s v="Finland"/>
    <x v="9"/>
    <x v="19"/>
    <x v="0"/>
    <x v="2"/>
    <n v="63.378318278427898"/>
    <x v="2"/>
  </r>
  <r>
    <s v="Finland"/>
    <x v="1"/>
    <x v="19"/>
    <x v="0"/>
    <x v="2"/>
    <n v="0.99694586877716396"/>
    <x v="2"/>
  </r>
  <r>
    <s v="Finland"/>
    <x v="11"/>
    <x v="19"/>
    <x v="0"/>
    <x v="2"/>
    <n v="8.3306954524060401"/>
    <x v="2"/>
  </r>
  <r>
    <s v="Finland"/>
    <x v="2"/>
    <x v="19"/>
    <x v="0"/>
    <x v="2"/>
    <n v="121.814771344104"/>
    <x v="2"/>
  </r>
  <r>
    <s v="Finland"/>
    <x v="3"/>
    <x v="19"/>
    <x v="0"/>
    <x v="2"/>
    <n v="0.46142550943201799"/>
    <x v="2"/>
  </r>
  <r>
    <s v="Finland"/>
    <x v="6"/>
    <x v="19"/>
    <x v="0"/>
    <x v="2"/>
    <n v="3.3985318181827"/>
    <x v="2"/>
  </r>
  <r>
    <s v="Finland"/>
    <x v="10"/>
    <x v="19"/>
    <x v="0"/>
    <x v="2"/>
    <n v="11.8845687890135"/>
    <x v="2"/>
  </r>
  <r>
    <s v="Finland"/>
    <x v="5"/>
    <x v="19"/>
    <x v="0"/>
    <x v="2"/>
    <n v="0.17096945140963701"/>
    <x v="2"/>
  </r>
  <r>
    <s v="Latvia"/>
    <x v="9"/>
    <x v="19"/>
    <x v="0"/>
    <x v="2"/>
    <n v="35.0673100028188"/>
    <x v="2"/>
  </r>
  <r>
    <s v="Latvia"/>
    <x v="11"/>
    <x v="19"/>
    <x v="0"/>
    <x v="2"/>
    <n v="2.1775929774689802"/>
    <x v="2"/>
  </r>
  <r>
    <s v="Latvia"/>
    <x v="2"/>
    <x v="19"/>
    <x v="0"/>
    <x v="2"/>
    <n v="4.7726282703734997"/>
    <x v="2"/>
  </r>
  <r>
    <s v="Latvia"/>
    <x v="3"/>
    <x v="19"/>
    <x v="0"/>
    <x v="2"/>
    <n v="3.9856009621818102E-2"/>
    <x v="2"/>
  </r>
  <r>
    <s v="Latvia"/>
    <x v="6"/>
    <x v="19"/>
    <x v="0"/>
    <x v="2"/>
    <n v="126.611240845203"/>
    <x v="2"/>
  </r>
  <r>
    <s v="Latvia"/>
    <x v="7"/>
    <x v="19"/>
    <x v="0"/>
    <x v="2"/>
    <n v="19.313600656107599"/>
    <x v="2"/>
  </r>
  <r>
    <s v="Latvia"/>
    <x v="10"/>
    <x v="19"/>
    <x v="0"/>
    <x v="2"/>
    <n v="0.18669316460649599"/>
    <x v="2"/>
  </r>
  <r>
    <s v="Lithuania"/>
    <x v="8"/>
    <x v="19"/>
    <x v="0"/>
    <x v="2"/>
    <n v="112.675400471052"/>
    <x v="2"/>
  </r>
  <r>
    <s v="Lithuania"/>
    <x v="9"/>
    <x v="19"/>
    <x v="0"/>
    <x v="2"/>
    <n v="31.170942224727899"/>
    <x v="2"/>
  </r>
  <r>
    <s v="Lithuania"/>
    <x v="11"/>
    <x v="19"/>
    <x v="0"/>
    <x v="2"/>
    <n v="8.3242519578123009"/>
    <x v="2"/>
  </r>
  <r>
    <s v="Lithuania"/>
    <x v="2"/>
    <x v="19"/>
    <x v="0"/>
    <x v="2"/>
    <n v="131.38666097237299"/>
    <x v="2"/>
  </r>
  <r>
    <s v="Lithuania"/>
    <x v="3"/>
    <x v="19"/>
    <x v="0"/>
    <x v="2"/>
    <n v="0.25361919613494699"/>
    <x v="2"/>
  </r>
  <r>
    <s v="Lithuania"/>
    <x v="6"/>
    <x v="19"/>
    <x v="0"/>
    <x v="2"/>
    <n v="76.564319685152299"/>
    <x v="2"/>
  </r>
  <r>
    <s v="Lithuania"/>
    <x v="12"/>
    <x v="19"/>
    <x v="0"/>
    <x v="2"/>
    <n v="91.475656431173206"/>
    <x v="2"/>
  </r>
  <r>
    <s v="Lithuania"/>
    <x v="10"/>
    <x v="19"/>
    <x v="0"/>
    <x v="2"/>
    <n v="6.0294977606246096"/>
    <x v="2"/>
  </r>
  <r>
    <s v="Estonia"/>
    <x v="8"/>
    <x v="20"/>
    <x v="0"/>
    <x v="2"/>
    <n v="25.106046573212499"/>
    <x v="2"/>
  </r>
  <r>
    <s v="Estonia"/>
    <x v="0"/>
    <x v="20"/>
    <x v="0"/>
    <x v="2"/>
    <n v="1.8422752040874"/>
    <x v="2"/>
  </r>
  <r>
    <s v="Estonia"/>
    <x v="9"/>
    <x v="20"/>
    <x v="0"/>
    <x v="2"/>
    <n v="12.779591535277699"/>
    <x v="2"/>
  </r>
  <r>
    <s v="Estonia"/>
    <x v="1"/>
    <x v="20"/>
    <x v="0"/>
    <x v="2"/>
    <n v="1.02171860389078"/>
    <x v="2"/>
  </r>
  <r>
    <s v="Estonia"/>
    <x v="11"/>
    <x v="20"/>
    <x v="0"/>
    <x v="2"/>
    <n v="1.58722813256412"/>
    <x v="2"/>
  </r>
  <r>
    <s v="Estonia"/>
    <x v="2"/>
    <x v="20"/>
    <x v="0"/>
    <x v="2"/>
    <n v="3.7844168309332402"/>
    <x v="2"/>
  </r>
  <r>
    <s v="Estonia"/>
    <x v="3"/>
    <x v="20"/>
    <x v="0"/>
    <x v="2"/>
    <n v="8.4080594473510101E-2"/>
    <x v="2"/>
  </r>
  <r>
    <s v="Estonia"/>
    <x v="10"/>
    <x v="20"/>
    <x v="0"/>
    <x v="2"/>
    <n v="0.733612601277847"/>
    <x v="2"/>
  </r>
  <r>
    <s v="Estonia"/>
    <x v="5"/>
    <x v="20"/>
    <x v="0"/>
    <x v="2"/>
    <n v="5.03011311650884E-2"/>
    <x v="2"/>
  </r>
  <r>
    <s v="Finland"/>
    <x v="8"/>
    <x v="20"/>
    <x v="0"/>
    <x v="2"/>
    <n v="96.972384341911393"/>
    <x v="2"/>
  </r>
  <r>
    <s v="Finland"/>
    <x v="0"/>
    <x v="20"/>
    <x v="0"/>
    <x v="2"/>
    <n v="1.4635859656883199"/>
    <x v="2"/>
  </r>
  <r>
    <s v="Finland"/>
    <x v="9"/>
    <x v="20"/>
    <x v="0"/>
    <x v="2"/>
    <n v="60.360303122312303"/>
    <x v="2"/>
  </r>
  <r>
    <s v="Finland"/>
    <x v="1"/>
    <x v="20"/>
    <x v="0"/>
    <x v="2"/>
    <n v="0.94947225597825102"/>
    <x v="2"/>
  </r>
  <r>
    <s v="Finland"/>
    <x v="11"/>
    <x v="20"/>
    <x v="0"/>
    <x v="2"/>
    <n v="7.7625423361636701"/>
    <x v="2"/>
  </r>
  <r>
    <s v="Finland"/>
    <x v="2"/>
    <x v="20"/>
    <x v="0"/>
    <x v="2"/>
    <n v="113.50448534713"/>
    <x v="2"/>
  </r>
  <r>
    <s v="Finland"/>
    <x v="3"/>
    <x v="20"/>
    <x v="0"/>
    <x v="2"/>
    <n v="0.419750598058865"/>
    <x v="2"/>
  </r>
  <r>
    <s v="Finland"/>
    <x v="6"/>
    <x v="20"/>
    <x v="0"/>
    <x v="2"/>
    <n v="3.2366969696978001"/>
    <x v="2"/>
  </r>
  <r>
    <s v="Finland"/>
    <x v="10"/>
    <x v="20"/>
    <x v="0"/>
    <x v="2"/>
    <n v="11.3186369419176"/>
    <x v="2"/>
  </r>
  <r>
    <s v="Finland"/>
    <x v="5"/>
    <x v="20"/>
    <x v="0"/>
    <x v="2"/>
    <n v="0.162828048961559"/>
    <x v="2"/>
  </r>
  <r>
    <s v="Latvia"/>
    <x v="9"/>
    <x v="20"/>
    <x v="0"/>
    <x v="2"/>
    <n v="33.397438097922702"/>
    <x v="2"/>
  </r>
  <r>
    <s v="Latvia"/>
    <x v="11"/>
    <x v="20"/>
    <x v="0"/>
    <x v="2"/>
    <n v="2.0277414666579401"/>
    <x v="2"/>
  </r>
  <r>
    <s v="Latvia"/>
    <x v="2"/>
    <x v="20"/>
    <x v="0"/>
    <x v="2"/>
    <n v="4.6686805463439001"/>
    <x v="2"/>
  </r>
  <r>
    <s v="Latvia"/>
    <x v="3"/>
    <x v="20"/>
    <x v="0"/>
    <x v="2"/>
    <n v="3.6256304718807003E-2"/>
    <x v="2"/>
  </r>
  <r>
    <s v="Latvia"/>
    <x v="6"/>
    <x v="20"/>
    <x v="0"/>
    <x v="2"/>
    <n v="120.58213413828901"/>
    <x v="2"/>
  </r>
  <r>
    <s v="Latvia"/>
    <x v="7"/>
    <x v="20"/>
    <x v="0"/>
    <x v="2"/>
    <n v="18.393905386769099"/>
    <x v="2"/>
  </r>
  <r>
    <s v="Latvia"/>
    <x v="10"/>
    <x v="20"/>
    <x v="0"/>
    <x v="2"/>
    <n v="0.17780301391094999"/>
    <x v="2"/>
  </r>
  <r>
    <s v="Lithuania"/>
    <x v="8"/>
    <x v="20"/>
    <x v="0"/>
    <x v="2"/>
    <n v="107.309905210525"/>
    <x v="2"/>
  </r>
  <r>
    <s v="Lithuania"/>
    <x v="9"/>
    <x v="20"/>
    <x v="0"/>
    <x v="2"/>
    <n v="29.686611642597899"/>
    <x v="2"/>
  </r>
  <r>
    <s v="Lithuania"/>
    <x v="11"/>
    <x v="20"/>
    <x v="0"/>
    <x v="2"/>
    <n v="7.3622120678357099"/>
    <x v="2"/>
  </r>
  <r>
    <s v="Lithuania"/>
    <x v="2"/>
    <x v="20"/>
    <x v="0"/>
    <x v="2"/>
    <n v="128.55324285065899"/>
    <x v="2"/>
  </r>
  <r>
    <s v="Lithuania"/>
    <x v="3"/>
    <x v="20"/>
    <x v="0"/>
    <x v="2"/>
    <n v="0.23071288231960399"/>
    <x v="2"/>
  </r>
  <r>
    <s v="Lithuania"/>
    <x v="6"/>
    <x v="20"/>
    <x v="0"/>
    <x v="2"/>
    <n v="72.918399700145102"/>
    <x v="2"/>
  </r>
  <r>
    <s v="Lithuania"/>
    <x v="12"/>
    <x v="20"/>
    <x v="0"/>
    <x v="2"/>
    <n v="69.260583056249402"/>
    <x v="2"/>
  </r>
  <r>
    <s v="Lithuania"/>
    <x v="10"/>
    <x v="20"/>
    <x v="0"/>
    <x v="2"/>
    <n v="5.7423788196424796"/>
    <x v="2"/>
  </r>
  <r>
    <s v="Estonia"/>
    <x v="8"/>
    <x v="21"/>
    <x v="0"/>
    <x v="2"/>
    <n v="23.9105205459167"/>
    <x v="2"/>
  </r>
  <r>
    <s v="Estonia"/>
    <x v="0"/>
    <x v="21"/>
    <x v="0"/>
    <x v="2"/>
    <n v="1.75454781341657"/>
    <x v="2"/>
  </r>
  <r>
    <s v="Estonia"/>
    <x v="9"/>
    <x v="21"/>
    <x v="0"/>
    <x v="2"/>
    <n v="12.171039557407299"/>
    <x v="2"/>
  </r>
  <r>
    <s v="Estonia"/>
    <x v="1"/>
    <x v="21"/>
    <x v="0"/>
    <x v="2"/>
    <n v="0.97306533703883602"/>
    <x v="2"/>
  </r>
  <r>
    <s v="Estonia"/>
    <x v="11"/>
    <x v="21"/>
    <x v="0"/>
    <x v="2"/>
    <n v="1.47874394537611"/>
    <x v="2"/>
  </r>
  <r>
    <s v="Estonia"/>
    <x v="2"/>
    <x v="21"/>
    <x v="0"/>
    <x v="2"/>
    <n v="3.6923454238028701"/>
    <x v="2"/>
  </r>
  <r>
    <s v="Estonia"/>
    <x v="3"/>
    <x v="21"/>
    <x v="0"/>
    <x v="2"/>
    <n v="7.6318111072924605E-2"/>
    <x v="2"/>
  </r>
  <r>
    <s v="Estonia"/>
    <x v="10"/>
    <x v="21"/>
    <x v="0"/>
    <x v="2"/>
    <n v="0.69867866788366395"/>
    <x v="2"/>
  </r>
  <r>
    <s v="Estonia"/>
    <x v="5"/>
    <x v="21"/>
    <x v="0"/>
    <x v="2"/>
    <n v="4.7905839204846097E-2"/>
    <x v="2"/>
  </r>
  <r>
    <s v="Finland"/>
    <x v="8"/>
    <x v="21"/>
    <x v="0"/>
    <x v="2"/>
    <n v="92.354651754201299"/>
    <x v="2"/>
  </r>
  <r>
    <s v="Finland"/>
    <x v="0"/>
    <x v="21"/>
    <x v="0"/>
    <x v="2"/>
    <n v="1.3938913958936401"/>
    <x v="2"/>
  </r>
  <r>
    <s v="Finland"/>
    <x v="9"/>
    <x v="21"/>
    <x v="0"/>
    <x v="2"/>
    <n v="57.486002973630697"/>
    <x v="2"/>
  </r>
  <r>
    <s v="Finland"/>
    <x v="1"/>
    <x v="21"/>
    <x v="0"/>
    <x v="2"/>
    <n v="0.90425929140785799"/>
    <x v="2"/>
  </r>
  <r>
    <s v="Finland"/>
    <x v="11"/>
    <x v="21"/>
    <x v="0"/>
    <x v="2"/>
    <n v="7.2305942851634502"/>
    <x v="2"/>
  </r>
  <r>
    <s v="Finland"/>
    <x v="2"/>
    <x v="21"/>
    <x v="0"/>
    <x v="2"/>
    <n v="105.723821608078"/>
    <x v="2"/>
  </r>
  <r>
    <s v="Finland"/>
    <x v="3"/>
    <x v="21"/>
    <x v="0"/>
    <x v="2"/>
    <n v="0.38099840951618902"/>
    <x v="2"/>
  </r>
  <r>
    <s v="Finland"/>
    <x v="6"/>
    <x v="21"/>
    <x v="0"/>
    <x v="2"/>
    <n v="3.0825685425693399"/>
    <x v="2"/>
  </r>
  <r>
    <s v="Finland"/>
    <x v="10"/>
    <x v="21"/>
    <x v="0"/>
    <x v="2"/>
    <n v="10.7796542303977"/>
    <x v="2"/>
  </r>
  <r>
    <s v="Finland"/>
    <x v="5"/>
    <x v="21"/>
    <x v="0"/>
    <x v="2"/>
    <n v="0.15507433234434201"/>
    <x v="2"/>
  </r>
  <r>
    <s v="Latvia"/>
    <x v="9"/>
    <x v="21"/>
    <x v="0"/>
    <x v="2"/>
    <n v="31.8070839027835"/>
    <x v="2"/>
  </r>
  <r>
    <s v="Latvia"/>
    <x v="11"/>
    <x v="21"/>
    <x v="0"/>
    <x v="2"/>
    <n v="1.8874691034891899"/>
    <x v="2"/>
  </r>
  <r>
    <s v="Latvia"/>
    <x v="2"/>
    <x v="21"/>
    <x v="0"/>
    <x v="2"/>
    <n v="4.5549565462120301"/>
    <x v="2"/>
  </r>
  <r>
    <s v="Latvia"/>
    <x v="3"/>
    <x v="21"/>
    <x v="0"/>
    <x v="2"/>
    <n v="3.2909052415126198E-2"/>
    <x v="2"/>
  </r>
  <r>
    <s v="Latvia"/>
    <x v="6"/>
    <x v="21"/>
    <x v="0"/>
    <x v="2"/>
    <n v="114.84012775075099"/>
    <x v="2"/>
  </r>
  <r>
    <s v="Latvia"/>
    <x v="7"/>
    <x v="21"/>
    <x v="0"/>
    <x v="2"/>
    <n v="17.518005130256299"/>
    <x v="2"/>
  </r>
  <r>
    <s v="Latvia"/>
    <x v="10"/>
    <x v="21"/>
    <x v="0"/>
    <x v="2"/>
    <n v="0.169336203724713"/>
    <x v="2"/>
  </r>
  <r>
    <s v="Lithuania"/>
    <x v="8"/>
    <x v="21"/>
    <x v="0"/>
    <x v="2"/>
    <n v="102.19990972431"/>
    <x v="2"/>
  </r>
  <r>
    <s v="Lithuania"/>
    <x v="9"/>
    <x v="21"/>
    <x v="0"/>
    <x v="2"/>
    <n v="28.272963469140901"/>
    <x v="2"/>
  </r>
  <r>
    <s v="Lithuania"/>
    <x v="11"/>
    <x v="21"/>
    <x v="0"/>
    <x v="2"/>
    <n v="6.4899454440092104"/>
    <x v="2"/>
  </r>
  <r>
    <s v="Lithuania"/>
    <x v="2"/>
    <x v="21"/>
    <x v="0"/>
    <x v="2"/>
    <n v="125.451636689384"/>
    <x v="2"/>
  </r>
  <r>
    <s v="Lithuania"/>
    <x v="3"/>
    <x v="21"/>
    <x v="0"/>
    <x v="2"/>
    <n v="0.20941302198296699"/>
    <x v="2"/>
  </r>
  <r>
    <s v="Lithuania"/>
    <x v="6"/>
    <x v="21"/>
    <x v="0"/>
    <x v="2"/>
    <n v="69.446094952519104"/>
    <x v="2"/>
  </r>
  <r>
    <s v="Lithuania"/>
    <x v="12"/>
    <x v="21"/>
    <x v="0"/>
    <x v="2"/>
    <n v="49.612003152212999"/>
    <x v="2"/>
  </r>
  <r>
    <s v="Lithuania"/>
    <x v="10"/>
    <x v="21"/>
    <x v="0"/>
    <x v="2"/>
    <n v="5.4689322091833201"/>
    <x v="2"/>
  </r>
  <r>
    <s v="Estonia"/>
    <x v="8"/>
    <x v="22"/>
    <x v="0"/>
    <x v="2"/>
    <n v="22.771924329444399"/>
    <x v="2"/>
  </r>
  <r>
    <s v="Estonia"/>
    <x v="0"/>
    <x v="22"/>
    <x v="0"/>
    <x v="2"/>
    <n v="1.6709979175395899"/>
    <x v="2"/>
  </r>
  <r>
    <s v="Estonia"/>
    <x v="9"/>
    <x v="22"/>
    <x v="0"/>
    <x v="2"/>
    <n v="11.5914662451498"/>
    <x v="2"/>
  </r>
  <r>
    <s v="Estonia"/>
    <x v="1"/>
    <x v="22"/>
    <x v="0"/>
    <x v="2"/>
    <n v="0.92672889241793999"/>
    <x v="2"/>
  </r>
  <r>
    <s v="Estonia"/>
    <x v="11"/>
    <x v="22"/>
    <x v="0"/>
    <x v="2"/>
    <n v="1.37718485499097"/>
    <x v="2"/>
  </r>
  <r>
    <s v="Estonia"/>
    <x v="2"/>
    <x v="22"/>
    <x v="0"/>
    <x v="2"/>
    <n v="3.59363539148874"/>
    <x v="2"/>
  </r>
  <r>
    <s v="Estonia"/>
    <x v="3"/>
    <x v="22"/>
    <x v="0"/>
    <x v="2"/>
    <n v="6.9104252861343904E-2"/>
    <x v="2"/>
  </r>
  <r>
    <s v="Estonia"/>
    <x v="10"/>
    <x v="22"/>
    <x v="0"/>
    <x v="2"/>
    <n v="0.66540825512729895"/>
    <x v="2"/>
  </r>
  <r>
    <s v="Estonia"/>
    <x v="5"/>
    <x v="22"/>
    <x v="0"/>
    <x v="2"/>
    <n v="4.5624608766520101E-2"/>
    <x v="2"/>
  </r>
  <r>
    <s v="Finland"/>
    <x v="8"/>
    <x v="22"/>
    <x v="0"/>
    <x v="2"/>
    <n v="87.956811194477396"/>
    <x v="2"/>
  </r>
  <r>
    <s v="Finland"/>
    <x v="0"/>
    <x v="22"/>
    <x v="0"/>
    <x v="2"/>
    <n v="1.3275156151367999"/>
    <x v="2"/>
  </r>
  <r>
    <s v="Finland"/>
    <x v="9"/>
    <x v="22"/>
    <x v="0"/>
    <x v="2"/>
    <n v="54.748574260600698"/>
    <x v="2"/>
  </r>
  <r>
    <s v="Finland"/>
    <x v="1"/>
    <x v="22"/>
    <x v="0"/>
    <x v="2"/>
    <n v="0.86119932515034103"/>
    <x v="2"/>
  </r>
  <r>
    <s v="Finland"/>
    <x v="11"/>
    <x v="22"/>
    <x v="0"/>
    <x v="2"/>
    <n v="6.7326348769851903"/>
    <x v="2"/>
  </r>
  <r>
    <s v="Finland"/>
    <x v="2"/>
    <x v="22"/>
    <x v="0"/>
    <x v="2"/>
    <n v="98.4403570622123"/>
    <x v="2"/>
  </r>
  <r>
    <s v="Finland"/>
    <x v="3"/>
    <x v="22"/>
    <x v="0"/>
    <x v="2"/>
    <n v="0.34498509018152601"/>
    <x v="2"/>
  </r>
  <r>
    <s v="Finland"/>
    <x v="6"/>
    <x v="22"/>
    <x v="0"/>
    <x v="2"/>
    <n v="2.9357795643517499"/>
    <x v="2"/>
  </r>
  <r>
    <s v="Finland"/>
    <x v="10"/>
    <x v="22"/>
    <x v="0"/>
    <x v="2"/>
    <n v="10.2663373622836"/>
    <x v="2"/>
  </r>
  <r>
    <s v="Finland"/>
    <x v="5"/>
    <x v="22"/>
    <x v="0"/>
    <x v="2"/>
    <n v="0.14768984032794499"/>
    <x v="2"/>
  </r>
  <r>
    <s v="Latvia"/>
    <x v="9"/>
    <x v="22"/>
    <x v="0"/>
    <x v="2"/>
    <n v="30.292460859793799"/>
    <x v="2"/>
  </r>
  <r>
    <s v="Latvia"/>
    <x v="11"/>
    <x v="22"/>
    <x v="0"/>
    <x v="2"/>
    <n v="1.75618928248893"/>
    <x v="2"/>
  </r>
  <r>
    <s v="Latvia"/>
    <x v="2"/>
    <x v="22"/>
    <x v="0"/>
    <x v="2"/>
    <n v="4.4331177440348801"/>
    <x v="2"/>
  </r>
  <r>
    <s v="Latvia"/>
    <x v="3"/>
    <x v="22"/>
    <x v="0"/>
    <x v="2"/>
    <n v="2.9798372202229501E-2"/>
    <x v="2"/>
  </r>
  <r>
    <s v="Latvia"/>
    <x v="6"/>
    <x v="22"/>
    <x v="0"/>
    <x v="2"/>
    <n v="109.371550238811"/>
    <x v="2"/>
  </r>
  <r>
    <s v="Latvia"/>
    <x v="7"/>
    <x v="22"/>
    <x v="0"/>
    <x v="2"/>
    <n v="16.683814409767901"/>
    <x v="2"/>
  </r>
  <r>
    <s v="Latvia"/>
    <x v="10"/>
    <x v="22"/>
    <x v="0"/>
    <x v="2"/>
    <n v="0.16127257497591799"/>
    <x v="2"/>
  </r>
  <r>
    <s v="Lithuania"/>
    <x v="8"/>
    <x v="22"/>
    <x v="0"/>
    <x v="2"/>
    <n v="97.333247356485501"/>
    <x v="2"/>
  </r>
  <r>
    <s v="Lithuania"/>
    <x v="9"/>
    <x v="22"/>
    <x v="0"/>
    <x v="2"/>
    <n v="26.926631875372301"/>
    <x v="2"/>
  </r>
  <r>
    <s v="Lithuania"/>
    <x v="11"/>
    <x v="22"/>
    <x v="0"/>
    <x v="2"/>
    <n v="5.7031460349909002"/>
    <x v="2"/>
  </r>
  <r>
    <s v="Lithuania"/>
    <x v="2"/>
    <x v="22"/>
    <x v="0"/>
    <x v="2"/>
    <n v="122.127292525892"/>
    <x v="2"/>
  </r>
  <r>
    <s v="Lithuania"/>
    <x v="3"/>
    <x v="22"/>
    <x v="0"/>
    <x v="2"/>
    <n v="0.18961856131032001"/>
    <x v="2"/>
  </r>
  <r>
    <s v="Lithuania"/>
    <x v="6"/>
    <x v="22"/>
    <x v="0"/>
    <x v="2"/>
    <n v="66.139138050018204"/>
    <x v="2"/>
  </r>
  <r>
    <s v="Lithuania"/>
    <x v="12"/>
    <x v="22"/>
    <x v="0"/>
    <x v="2"/>
    <n v="32.421074656509496"/>
    <x v="2"/>
  </r>
  <r>
    <s v="Lithuania"/>
    <x v="10"/>
    <x v="22"/>
    <x v="0"/>
    <x v="2"/>
    <n v="5.2085068658888698"/>
    <x v="2"/>
  </r>
  <r>
    <s v="Estonia"/>
    <x v="8"/>
    <x v="23"/>
    <x v="0"/>
    <x v="2"/>
    <n v="21.687546980423299"/>
    <x v="2"/>
  </r>
  <r>
    <s v="Estonia"/>
    <x v="0"/>
    <x v="23"/>
    <x v="0"/>
    <x v="2"/>
    <n v="1.5914265881329399"/>
    <x v="2"/>
  </r>
  <r>
    <s v="Estonia"/>
    <x v="9"/>
    <x v="23"/>
    <x v="0"/>
    <x v="2"/>
    <n v="11.039491662047499"/>
    <x v="2"/>
  </r>
  <r>
    <s v="Estonia"/>
    <x v="1"/>
    <x v="23"/>
    <x v="0"/>
    <x v="2"/>
    <n v="0.88259894515994197"/>
    <x v="2"/>
  </r>
  <r>
    <s v="Estonia"/>
    <x v="11"/>
    <x v="23"/>
    <x v="0"/>
    <x v="2"/>
    <n v="1.2821262718061801"/>
    <x v="2"/>
  </r>
  <r>
    <s v="Estonia"/>
    <x v="2"/>
    <x v="23"/>
    <x v="0"/>
    <x v="2"/>
    <n v="3.4895081879022198"/>
    <x v="2"/>
  </r>
  <r>
    <s v="Estonia"/>
    <x v="3"/>
    <x v="23"/>
    <x v="0"/>
    <x v="2"/>
    <n v="6.24043718239434E-2"/>
    <x v="2"/>
  </r>
  <r>
    <s v="Estonia"/>
    <x v="10"/>
    <x v="23"/>
    <x v="0"/>
    <x v="2"/>
    <n v="0.63372214774028501"/>
    <x v="2"/>
  </r>
  <r>
    <s v="Estonia"/>
    <x v="5"/>
    <x v="23"/>
    <x v="0"/>
    <x v="2"/>
    <n v="4.3452008349066699E-2"/>
    <x v="2"/>
  </r>
  <r>
    <s v="Finland"/>
    <x v="8"/>
    <x v="23"/>
    <x v="0"/>
    <x v="2"/>
    <n v="83.768391613787998"/>
    <x v="2"/>
  </r>
  <r>
    <s v="Finland"/>
    <x v="0"/>
    <x v="23"/>
    <x v="0"/>
    <x v="2"/>
    <n v="1.2643005858445699"/>
    <x v="2"/>
  </r>
  <r>
    <s v="Finland"/>
    <x v="9"/>
    <x v="23"/>
    <x v="0"/>
    <x v="2"/>
    <n v="52.141499295810199"/>
    <x v="2"/>
  </r>
  <r>
    <s v="Finland"/>
    <x v="1"/>
    <x v="23"/>
    <x v="0"/>
    <x v="2"/>
    <n v="0.82018983347651497"/>
    <x v="2"/>
  </r>
  <r>
    <s v="Finland"/>
    <x v="11"/>
    <x v="23"/>
    <x v="0"/>
    <x v="2"/>
    <n v="6.2665799666082602"/>
    <x v="2"/>
  </r>
  <r>
    <s v="Finland"/>
    <x v="2"/>
    <x v="23"/>
    <x v="0"/>
    <x v="2"/>
    <n v="91.623603588211907"/>
    <x v="2"/>
  </r>
  <r>
    <s v="Finland"/>
    <x v="3"/>
    <x v="23"/>
    <x v="0"/>
    <x v="2"/>
    <n v="0.311537668811805"/>
    <x v="2"/>
  </r>
  <r>
    <s v="Finland"/>
    <x v="6"/>
    <x v="23"/>
    <x v="0"/>
    <x v="2"/>
    <n v="2.7959805374778601"/>
    <x v="2"/>
  </r>
  <r>
    <s v="Finland"/>
    <x v="10"/>
    <x v="23"/>
    <x v="0"/>
    <x v="2"/>
    <n v="9.7774641545557692"/>
    <x v="2"/>
  </r>
  <r>
    <s v="Finland"/>
    <x v="5"/>
    <x v="23"/>
    <x v="0"/>
    <x v="2"/>
    <n v="0.14065699078851901"/>
    <x v="2"/>
  </r>
  <r>
    <s v="Latvia"/>
    <x v="9"/>
    <x v="23"/>
    <x v="0"/>
    <x v="2"/>
    <n v="28.849962723613199"/>
    <x v="2"/>
  </r>
  <r>
    <s v="Latvia"/>
    <x v="11"/>
    <x v="23"/>
    <x v="0"/>
    <x v="2"/>
    <n v="1.63335036241454"/>
    <x v="2"/>
  </r>
  <r>
    <s v="Latvia"/>
    <x v="2"/>
    <x v="23"/>
    <x v="0"/>
    <x v="2"/>
    <n v="4.3046615530866497"/>
    <x v="2"/>
  </r>
  <r>
    <s v="Latvia"/>
    <x v="3"/>
    <x v="23"/>
    <x v="0"/>
    <x v="2"/>
    <n v="2.69093235460824E-2"/>
    <x v="2"/>
  </r>
  <r>
    <s v="Latvia"/>
    <x v="6"/>
    <x v="23"/>
    <x v="0"/>
    <x v="2"/>
    <n v="104.16338117981999"/>
    <x v="2"/>
  </r>
  <r>
    <s v="Latvia"/>
    <x v="7"/>
    <x v="23"/>
    <x v="0"/>
    <x v="2"/>
    <n v="15.8893470569218"/>
    <x v="2"/>
  </r>
  <r>
    <s v="Latvia"/>
    <x v="10"/>
    <x v="23"/>
    <x v="0"/>
    <x v="2"/>
    <n v="0.15359292854849199"/>
    <x v="2"/>
  </r>
  <r>
    <s v="Lithuania"/>
    <x v="8"/>
    <x v="23"/>
    <x v="0"/>
    <x v="2"/>
    <n v="92.698330815700501"/>
    <x v="2"/>
  </r>
  <r>
    <s v="Lithuania"/>
    <x v="9"/>
    <x v="23"/>
    <x v="0"/>
    <x v="2"/>
    <n v="25.6444113098784"/>
    <x v="2"/>
  </r>
  <r>
    <s v="Lithuania"/>
    <x v="11"/>
    <x v="23"/>
    <x v="0"/>
    <x v="2"/>
    <n v="4.9948137387794"/>
    <x v="2"/>
  </r>
  <r>
    <s v="Lithuania"/>
    <x v="2"/>
    <x v="23"/>
    <x v="0"/>
    <x v="2"/>
    <n v="118.621173463552"/>
    <x v="2"/>
  </r>
  <r>
    <s v="Lithuania"/>
    <x v="3"/>
    <x v="23"/>
    <x v="0"/>
    <x v="2"/>
    <n v="0.17123442790812199"/>
    <x v="2"/>
  </r>
  <r>
    <s v="Lithuania"/>
    <x v="12"/>
    <x v="23"/>
    <x v="0"/>
    <x v="2"/>
    <n v="17.4658083048949"/>
    <x v="2"/>
  </r>
  <r>
    <s v="Lithuania"/>
    <x v="10"/>
    <x v="23"/>
    <x v="0"/>
    <x v="2"/>
    <n v="4.9604827294179703"/>
    <x v="2"/>
  </r>
  <r>
    <s v="Estonia"/>
    <x v="8"/>
    <x v="24"/>
    <x v="0"/>
    <x v="2"/>
    <n v="20.654806648022099"/>
    <x v="2"/>
  </r>
  <r>
    <s v="Estonia"/>
    <x v="0"/>
    <x v="24"/>
    <x v="0"/>
    <x v="2"/>
    <n v="1.51564436965042"/>
    <x v="2"/>
  </r>
  <r>
    <s v="Estonia"/>
    <x v="9"/>
    <x v="24"/>
    <x v="0"/>
    <x v="2"/>
    <n v="10.513801582902399"/>
    <x v="2"/>
  </r>
  <r>
    <s v="Estonia"/>
    <x v="1"/>
    <x v="24"/>
    <x v="0"/>
    <x v="2"/>
    <n v="0.84057042396185"/>
    <x v="2"/>
  </r>
  <r>
    <s v="Estonia"/>
    <x v="11"/>
    <x v="24"/>
    <x v="0"/>
    <x v="2"/>
    <n v="1.1931689810802899"/>
    <x v="2"/>
  </r>
  <r>
    <s v="Estonia"/>
    <x v="2"/>
    <x v="24"/>
    <x v="0"/>
    <x v="2"/>
    <n v="3.38106251626896"/>
    <x v="2"/>
  </r>
  <r>
    <s v="Estonia"/>
    <x v="3"/>
    <x v="24"/>
    <x v="0"/>
    <x v="2"/>
    <n v="5.6185875708786498E-2"/>
    <x v="2"/>
  </r>
  <r>
    <s v="Estonia"/>
    <x v="10"/>
    <x v="24"/>
    <x v="0"/>
    <x v="2"/>
    <n v="0.60354490260979499"/>
    <x v="2"/>
  </r>
  <r>
    <s v="Estonia"/>
    <x v="5"/>
    <x v="24"/>
    <x v="0"/>
    <x v="2"/>
    <n v="4.1382865094349297E-2"/>
    <x v="2"/>
  </r>
  <r>
    <s v="Finland"/>
    <x v="8"/>
    <x v="24"/>
    <x v="0"/>
    <x v="2"/>
    <n v="79.77942058456"/>
    <x v="2"/>
  </r>
  <r>
    <s v="Finland"/>
    <x v="0"/>
    <x v="24"/>
    <x v="0"/>
    <x v="2"/>
    <n v="1.2040957960424401"/>
    <x v="2"/>
  </r>
  <r>
    <s v="Finland"/>
    <x v="9"/>
    <x v="24"/>
    <x v="0"/>
    <x v="2"/>
    <n v="49.658570757914497"/>
    <x v="2"/>
  </r>
  <r>
    <s v="Finland"/>
    <x v="1"/>
    <x v="24"/>
    <x v="0"/>
    <x v="2"/>
    <n v="0.78113317473953803"/>
    <x v="2"/>
  </r>
  <r>
    <s v="Finland"/>
    <x v="11"/>
    <x v="24"/>
    <x v="0"/>
    <x v="2"/>
    <n v="4.6738151204346599"/>
    <x v="2"/>
  </r>
  <r>
    <s v="Finland"/>
    <x v="2"/>
    <x v="24"/>
    <x v="0"/>
    <x v="2"/>
    <n v="85.244894435776004"/>
    <x v="2"/>
  </r>
  <r>
    <s v="Finland"/>
    <x v="3"/>
    <x v="24"/>
    <x v="0"/>
    <x v="2"/>
    <n v="0.28049343702790402"/>
    <x v="2"/>
  </r>
  <r>
    <s v="Finland"/>
    <x v="6"/>
    <x v="24"/>
    <x v="0"/>
    <x v="2"/>
    <n v="2.66283860712177"/>
    <x v="2"/>
  </r>
  <r>
    <s v="Finland"/>
    <x v="10"/>
    <x v="24"/>
    <x v="0"/>
    <x v="2"/>
    <n v="9.3118706233864508"/>
    <x v="2"/>
  </r>
  <r>
    <s v="Finland"/>
    <x v="5"/>
    <x v="24"/>
    <x v="0"/>
    <x v="2"/>
    <n v="0.13395903884620899"/>
    <x v="2"/>
  </r>
  <r>
    <s v="Latvia"/>
    <x v="9"/>
    <x v="24"/>
    <x v="0"/>
    <x v="2"/>
    <n v="27.476154974869701"/>
    <x v="2"/>
  </r>
  <r>
    <s v="Latvia"/>
    <x v="11"/>
    <x v="24"/>
    <x v="0"/>
    <x v="2"/>
    <n v="1.51843361851034"/>
    <x v="2"/>
  </r>
  <r>
    <s v="Latvia"/>
    <x v="2"/>
    <x v="24"/>
    <x v="0"/>
    <x v="2"/>
    <n v="4.17093478864897"/>
    <x v="2"/>
  </r>
  <r>
    <s v="Latvia"/>
    <x v="3"/>
    <x v="24"/>
    <x v="0"/>
    <x v="2"/>
    <n v="2.4227852376003101E-2"/>
    <x v="2"/>
  </r>
  <r>
    <s v="Latvia"/>
    <x v="6"/>
    <x v="24"/>
    <x v="0"/>
    <x v="2"/>
    <n v="99.203220171256703"/>
    <x v="2"/>
  </r>
  <r>
    <s v="Latvia"/>
    <x v="7"/>
    <x v="24"/>
    <x v="0"/>
    <x v="2"/>
    <n v="15.1327114827827"/>
    <x v="2"/>
  </r>
  <r>
    <s v="Latvia"/>
    <x v="10"/>
    <x v="24"/>
    <x v="0"/>
    <x v="2"/>
    <n v="0.146278979569993"/>
    <x v="2"/>
  </r>
  <r>
    <s v="Lithuania"/>
    <x v="8"/>
    <x v="24"/>
    <x v="0"/>
    <x v="2"/>
    <n v="88.284124586381395"/>
    <x v="2"/>
  </r>
  <r>
    <s v="Lithuania"/>
    <x v="9"/>
    <x v="24"/>
    <x v="0"/>
    <x v="2"/>
    <n v="24.4232488665508"/>
    <x v="2"/>
  </r>
  <r>
    <s v="Lithuania"/>
    <x v="11"/>
    <x v="24"/>
    <x v="0"/>
    <x v="2"/>
    <n v="4.3903130140884796"/>
    <x v="2"/>
  </r>
  <r>
    <s v="Lithuania"/>
    <x v="2"/>
    <x v="24"/>
    <x v="0"/>
    <x v="2"/>
    <n v="114.970124077831"/>
    <x v="2"/>
  </r>
  <r>
    <s v="Lithuania"/>
    <x v="3"/>
    <x v="24"/>
    <x v="0"/>
    <x v="2"/>
    <n v="0.154171190291824"/>
    <x v="2"/>
  </r>
  <r>
    <s v="Lithuania"/>
    <x v="12"/>
    <x v="24"/>
    <x v="0"/>
    <x v="2"/>
    <n v="5.8338979019974699"/>
    <x v="2"/>
  </r>
  <r>
    <s v="Lithuania"/>
    <x v="10"/>
    <x v="24"/>
    <x v="0"/>
    <x v="2"/>
    <n v="4.7242692661123504"/>
    <x v="2"/>
  </r>
  <r>
    <s v="Estonia"/>
    <x v="8"/>
    <x v="25"/>
    <x v="0"/>
    <x v="2"/>
    <n v="19.671244426687799"/>
    <x v="2"/>
  </r>
  <r>
    <s v="Estonia"/>
    <x v="0"/>
    <x v="25"/>
    <x v="0"/>
    <x v="2"/>
    <n v="1.4434708282385"/>
    <x v="2"/>
  </r>
  <r>
    <s v="Estonia"/>
    <x v="9"/>
    <x v="25"/>
    <x v="0"/>
    <x v="2"/>
    <n v="10.0131443646689"/>
    <x v="2"/>
  </r>
  <r>
    <s v="Estonia"/>
    <x v="1"/>
    <x v="25"/>
    <x v="0"/>
    <x v="2"/>
    <n v="0.80054326091604699"/>
    <x v="2"/>
  </r>
  <r>
    <s v="Estonia"/>
    <x v="11"/>
    <x v="25"/>
    <x v="0"/>
    <x v="2"/>
    <n v="2.40099402411636E-2"/>
    <x v="2"/>
  </r>
  <r>
    <s v="Estonia"/>
    <x v="2"/>
    <x v="25"/>
    <x v="0"/>
    <x v="2"/>
    <n v="3.2692844787092001"/>
    <x v="2"/>
  </r>
  <r>
    <s v="Estonia"/>
    <x v="3"/>
    <x v="25"/>
    <x v="0"/>
    <x v="2"/>
    <n v="5.0418110806810301E-2"/>
    <x v="2"/>
  </r>
  <r>
    <s v="Estonia"/>
    <x v="10"/>
    <x v="25"/>
    <x v="0"/>
    <x v="2"/>
    <n v="0.57480466915218598"/>
    <x v="2"/>
  </r>
  <r>
    <s v="Estonia"/>
    <x v="5"/>
    <x v="25"/>
    <x v="0"/>
    <x v="2"/>
    <n v="3.9412252470808803E-2"/>
    <x v="2"/>
  </r>
  <r>
    <s v="Finland"/>
    <x v="8"/>
    <x v="25"/>
    <x v="0"/>
    <x v="2"/>
    <n v="75.980400556723794"/>
    <x v="2"/>
  </r>
  <r>
    <s v="Finland"/>
    <x v="0"/>
    <x v="25"/>
    <x v="0"/>
    <x v="2"/>
    <n v="1.1467579009928"/>
    <x v="2"/>
  </r>
  <r>
    <s v="Finland"/>
    <x v="9"/>
    <x v="25"/>
    <x v="0"/>
    <x v="2"/>
    <n v="47.293876912299503"/>
    <x v="2"/>
  </r>
  <r>
    <s v="Finland"/>
    <x v="1"/>
    <x v="25"/>
    <x v="0"/>
    <x v="2"/>
    <n v="0.74393635689479798"/>
    <x v="2"/>
  </r>
  <r>
    <s v="Finland"/>
    <x v="11"/>
    <x v="25"/>
    <x v="0"/>
    <x v="2"/>
    <n v="1.85135853558548"/>
    <x v="2"/>
  </r>
  <r>
    <s v="Finland"/>
    <x v="2"/>
    <x v="25"/>
    <x v="0"/>
    <x v="2"/>
    <n v="79.277277248854602"/>
    <x v="2"/>
  </r>
  <r>
    <s v="Finland"/>
    <x v="3"/>
    <x v="25"/>
    <x v="0"/>
    <x v="2"/>
    <n v="0.25169936412407601"/>
    <x v="2"/>
  </r>
  <r>
    <s v="Finland"/>
    <x v="6"/>
    <x v="25"/>
    <x v="0"/>
    <x v="2"/>
    <n v="2.5360367686874001"/>
    <x v="2"/>
  </r>
  <r>
    <s v="Finland"/>
    <x v="10"/>
    <x v="25"/>
    <x v="0"/>
    <x v="2"/>
    <n v="8.8684482127489996"/>
    <x v="2"/>
  </r>
  <r>
    <s v="Finland"/>
    <x v="5"/>
    <x v="25"/>
    <x v="0"/>
    <x v="2"/>
    <n v="0.12758003699638901"/>
    <x v="2"/>
  </r>
  <r>
    <s v="Latvia"/>
    <x v="9"/>
    <x v="25"/>
    <x v="0"/>
    <x v="2"/>
    <n v="26.167766642733"/>
    <x v="2"/>
  </r>
  <r>
    <s v="Latvia"/>
    <x v="11"/>
    <x v="25"/>
    <x v="0"/>
    <x v="2"/>
    <n v="0.105517288218985"/>
    <x v="2"/>
  </r>
  <r>
    <s v="Latvia"/>
    <x v="2"/>
    <x v="25"/>
    <x v="0"/>
    <x v="2"/>
    <n v="4.03314612726661"/>
    <x v="2"/>
  </r>
  <r>
    <s v="Latvia"/>
    <x v="3"/>
    <x v="25"/>
    <x v="0"/>
    <x v="2"/>
    <n v="2.1740740538343899E-2"/>
    <x v="2"/>
  </r>
  <r>
    <s v="Latvia"/>
    <x v="6"/>
    <x v="25"/>
    <x v="0"/>
    <x v="2"/>
    <n v="94.479257305958797"/>
    <x v="2"/>
  </r>
  <r>
    <s v="Latvia"/>
    <x v="7"/>
    <x v="25"/>
    <x v="0"/>
    <x v="2"/>
    <n v="14.412106174078801"/>
    <x v="2"/>
  </r>
  <r>
    <s v="Latvia"/>
    <x v="10"/>
    <x v="25"/>
    <x v="0"/>
    <x v="2"/>
    <n v="0.13931331387618401"/>
    <x v="2"/>
  </r>
  <r>
    <s v="Lithuania"/>
    <x v="8"/>
    <x v="25"/>
    <x v="0"/>
    <x v="2"/>
    <n v="84.080118653696601"/>
    <x v="2"/>
  </r>
  <r>
    <s v="Lithuania"/>
    <x v="9"/>
    <x v="25"/>
    <x v="0"/>
    <x v="2"/>
    <n v="23.260237015762701"/>
    <x v="2"/>
  </r>
  <r>
    <s v="Lithuania"/>
    <x v="11"/>
    <x v="25"/>
    <x v="0"/>
    <x v="2"/>
    <n v="0.21350006626096399"/>
    <x v="2"/>
  </r>
  <r>
    <s v="Lithuania"/>
    <x v="2"/>
    <x v="25"/>
    <x v="0"/>
    <x v="2"/>
    <n v="111.207211333735"/>
    <x v="2"/>
  </r>
  <r>
    <s v="Lithuania"/>
    <x v="3"/>
    <x v="25"/>
    <x v="0"/>
    <x v="2"/>
    <n v="0.13834473624009799"/>
    <x v="2"/>
  </r>
  <r>
    <s v="Lithuania"/>
    <x v="12"/>
    <x v="25"/>
    <x v="0"/>
    <x v="2"/>
    <n v="5.3658851772525296"/>
    <x v="2"/>
  </r>
  <r>
    <s v="Lithuania"/>
    <x v="10"/>
    <x v="25"/>
    <x v="0"/>
    <x v="2"/>
    <n v="4.4993040629641499"/>
    <x v="2"/>
  </r>
  <r>
    <s v="Estonia"/>
    <x v="8"/>
    <x v="26"/>
    <x v="0"/>
    <x v="2"/>
    <n v="18.734518501607401"/>
    <x v="2"/>
  </r>
  <r>
    <s v="Estonia"/>
    <x v="0"/>
    <x v="26"/>
    <x v="0"/>
    <x v="2"/>
    <n v="1.3747341221319"/>
    <x v="2"/>
  </r>
  <r>
    <s v="Estonia"/>
    <x v="9"/>
    <x v="26"/>
    <x v="0"/>
    <x v="2"/>
    <n v="9.5363279663513403"/>
    <x v="2"/>
  </r>
  <r>
    <s v="Estonia"/>
    <x v="1"/>
    <x v="26"/>
    <x v="0"/>
    <x v="2"/>
    <n v="0.76242215325337903"/>
    <x v="2"/>
  </r>
  <r>
    <s v="Estonia"/>
    <x v="11"/>
    <x v="26"/>
    <x v="0"/>
    <x v="2"/>
    <n v="2.1845502687365799E-2"/>
    <x v="2"/>
  </r>
  <r>
    <s v="Estonia"/>
    <x v="2"/>
    <x v="26"/>
    <x v="0"/>
    <x v="2"/>
    <n v="3.1550569662232202"/>
    <x v="2"/>
  </r>
  <r>
    <s v="Estonia"/>
    <x v="3"/>
    <x v="26"/>
    <x v="0"/>
    <x v="2"/>
    <n v="4.5072251234027402E-2"/>
    <x v="2"/>
  </r>
  <r>
    <s v="Estonia"/>
    <x v="10"/>
    <x v="26"/>
    <x v="0"/>
    <x v="2"/>
    <n v="0.54743301824017698"/>
    <x v="2"/>
  </r>
  <r>
    <s v="Estonia"/>
    <x v="5"/>
    <x v="26"/>
    <x v="0"/>
    <x v="2"/>
    <n v="3.7535478543627501E-2"/>
    <x v="2"/>
  </r>
  <r>
    <s v="Finland"/>
    <x v="8"/>
    <x v="26"/>
    <x v="0"/>
    <x v="2"/>
    <n v="72.362286244498904"/>
    <x v="2"/>
  </r>
  <r>
    <s v="Finland"/>
    <x v="0"/>
    <x v="26"/>
    <x v="0"/>
    <x v="2"/>
    <n v="1.0921503818979099"/>
    <x v="2"/>
  </r>
  <r>
    <s v="Finland"/>
    <x v="9"/>
    <x v="26"/>
    <x v="0"/>
    <x v="2"/>
    <n v="45.041787535523298"/>
    <x v="2"/>
  </r>
  <r>
    <s v="Finland"/>
    <x v="1"/>
    <x v="26"/>
    <x v="0"/>
    <x v="2"/>
    <n v="0.70851081609028399"/>
    <x v="2"/>
  </r>
  <r>
    <s v="Finland"/>
    <x v="11"/>
    <x v="26"/>
    <x v="0"/>
    <x v="2"/>
    <n v="0.163275266471678"/>
    <x v="2"/>
  </r>
  <r>
    <s v="Finland"/>
    <x v="2"/>
    <x v="26"/>
    <x v="0"/>
    <x v="2"/>
    <n v="73.695413303877103"/>
    <x v="2"/>
  </r>
  <r>
    <s v="Finland"/>
    <x v="3"/>
    <x v="26"/>
    <x v="0"/>
    <x v="2"/>
    <n v="0.22501154433800999"/>
    <x v="2"/>
  </r>
  <r>
    <s v="Finland"/>
    <x v="6"/>
    <x v="26"/>
    <x v="0"/>
    <x v="2"/>
    <n v="2.41527311303562"/>
    <x v="2"/>
  </r>
  <r>
    <s v="Finland"/>
    <x v="10"/>
    <x v="26"/>
    <x v="0"/>
    <x v="2"/>
    <n v="8.4461411549990508"/>
    <x v="2"/>
  </r>
  <r>
    <s v="Finland"/>
    <x v="5"/>
    <x v="26"/>
    <x v="0"/>
    <x v="2"/>
    <n v="0.121504797139418"/>
    <x v="2"/>
  </r>
  <r>
    <s v="Latvia"/>
    <x v="9"/>
    <x v="26"/>
    <x v="0"/>
    <x v="2"/>
    <n v="24.921682516888598"/>
    <x v="2"/>
  </r>
  <r>
    <s v="Latvia"/>
    <x v="11"/>
    <x v="26"/>
    <x v="0"/>
    <x v="2"/>
    <n v="9.6005162036991706E-2"/>
    <x v="2"/>
  </r>
  <r>
    <s v="Latvia"/>
    <x v="2"/>
    <x v="26"/>
    <x v="0"/>
    <x v="2"/>
    <n v="3.89237763302852"/>
    <x v="2"/>
  </r>
  <r>
    <s v="Latvia"/>
    <x v="3"/>
    <x v="26"/>
    <x v="0"/>
    <x v="2"/>
    <n v="1.9435558053985599E-2"/>
    <x v="2"/>
  </r>
  <r>
    <s v="Latvia"/>
    <x v="6"/>
    <x v="26"/>
    <x v="0"/>
    <x v="2"/>
    <n v="89.980245053294098"/>
    <x v="2"/>
  </r>
  <r>
    <s v="Latvia"/>
    <x v="7"/>
    <x v="26"/>
    <x v="0"/>
    <x v="2"/>
    <n v="13.7258154038845"/>
    <x v="2"/>
  </r>
  <r>
    <s v="Latvia"/>
    <x v="10"/>
    <x v="26"/>
    <x v="0"/>
    <x v="2"/>
    <n v="0.132679346548746"/>
    <x v="2"/>
  </r>
  <r>
    <s v="Lithuania"/>
    <x v="8"/>
    <x v="26"/>
    <x v="0"/>
    <x v="2"/>
    <n v="75.529430563614795"/>
    <x v="2"/>
  </r>
  <r>
    <s v="Lithuania"/>
    <x v="9"/>
    <x v="26"/>
    <x v="0"/>
    <x v="2"/>
    <n v="20.942725799844698"/>
    <x v="2"/>
  </r>
  <r>
    <s v="Lithuania"/>
    <x v="11"/>
    <x v="26"/>
    <x v="0"/>
    <x v="2"/>
    <n v="0.19425355600263"/>
    <x v="2"/>
  </r>
  <r>
    <s v="Lithuania"/>
    <x v="2"/>
    <x v="26"/>
    <x v="0"/>
    <x v="2"/>
    <n v="107.362039949772"/>
    <x v="2"/>
  </r>
  <r>
    <s v="Lithuania"/>
    <x v="3"/>
    <x v="26"/>
    <x v="0"/>
    <x v="2"/>
    <n v="0.123675968990823"/>
    <x v="2"/>
  </r>
  <r>
    <s v="Lithuania"/>
    <x v="12"/>
    <x v="26"/>
    <x v="0"/>
    <x v="2"/>
    <n v="4.9292162995309301"/>
    <x v="2"/>
  </r>
  <r>
    <s v="Lithuania"/>
    <x v="10"/>
    <x v="26"/>
    <x v="0"/>
    <x v="2"/>
    <n v="4.0715753552170399"/>
    <x v="2"/>
  </r>
  <r>
    <s v="Estonia"/>
    <x v="8"/>
    <x v="27"/>
    <x v="0"/>
    <x v="2"/>
    <n v="17.8423985729594"/>
    <x v="2"/>
  </r>
  <r>
    <s v="Estonia"/>
    <x v="0"/>
    <x v="27"/>
    <x v="0"/>
    <x v="2"/>
    <n v="1.30927059250657"/>
    <x v="2"/>
  </r>
  <r>
    <s v="Estonia"/>
    <x v="9"/>
    <x v="27"/>
    <x v="0"/>
    <x v="2"/>
    <n v="9.0822171108108005"/>
    <x v="2"/>
  </r>
  <r>
    <s v="Estonia"/>
    <x v="1"/>
    <x v="27"/>
    <x v="0"/>
    <x v="2"/>
    <n v="0.72611633643178897"/>
    <x v="2"/>
  </r>
  <r>
    <s v="Estonia"/>
    <x v="11"/>
    <x v="27"/>
    <x v="0"/>
    <x v="2"/>
    <n v="1.98327577345166E-2"/>
    <x v="2"/>
  </r>
  <r>
    <s v="Estonia"/>
    <x v="2"/>
    <x v="27"/>
    <x v="0"/>
    <x v="2"/>
    <n v="3.0391683426104801"/>
    <x v="2"/>
  </r>
  <r>
    <s v="Estonia"/>
    <x v="3"/>
    <x v="27"/>
    <x v="0"/>
    <x v="2"/>
    <n v="4.0121194362491702E-2"/>
    <x v="2"/>
  </r>
  <r>
    <s v="Estonia"/>
    <x v="10"/>
    <x v="27"/>
    <x v="0"/>
    <x v="2"/>
    <n v="0.52136477927635905"/>
    <x v="2"/>
  </r>
  <r>
    <s v="Estonia"/>
    <x v="5"/>
    <x v="27"/>
    <x v="0"/>
    <x v="2"/>
    <n v="3.5748074803454703E-2"/>
    <x v="2"/>
  </r>
  <r>
    <s v="Finland"/>
    <x v="8"/>
    <x v="27"/>
    <x v="0"/>
    <x v="2"/>
    <n v="68.916463089998899"/>
    <x v="2"/>
  </r>
  <r>
    <s v="Finland"/>
    <x v="0"/>
    <x v="27"/>
    <x v="0"/>
    <x v="2"/>
    <n v="1.04014322085515"/>
    <x v="2"/>
  </r>
  <r>
    <s v="Finland"/>
    <x v="9"/>
    <x v="27"/>
    <x v="0"/>
    <x v="2"/>
    <n v="42.896940510022198"/>
    <x v="2"/>
  </r>
  <r>
    <s v="Finland"/>
    <x v="1"/>
    <x v="27"/>
    <x v="0"/>
    <x v="2"/>
    <n v="0.67477220580026998"/>
    <x v="2"/>
  </r>
  <r>
    <s v="Finland"/>
    <x v="11"/>
    <x v="27"/>
    <x v="0"/>
    <x v="2"/>
    <n v="0.14823182832246001"/>
    <x v="2"/>
  </r>
  <r>
    <s v="Finland"/>
    <x v="2"/>
    <x v="27"/>
    <x v="0"/>
    <x v="2"/>
    <n v="68.475482604244405"/>
    <x v="2"/>
  </r>
  <r>
    <s v="Finland"/>
    <x v="3"/>
    <x v="27"/>
    <x v="0"/>
    <x v="2"/>
    <n v="0.200294674817001"/>
    <x v="2"/>
  </r>
  <r>
    <s v="Finland"/>
    <x v="6"/>
    <x v="27"/>
    <x v="0"/>
    <x v="2"/>
    <n v="2.3002601076529698"/>
    <x v="2"/>
  </r>
  <r>
    <s v="Finland"/>
    <x v="10"/>
    <x v="27"/>
    <x v="0"/>
    <x v="2"/>
    <n v="8.0439439571419502"/>
    <x v="2"/>
  </r>
  <r>
    <s v="Finland"/>
    <x v="5"/>
    <x v="27"/>
    <x v="0"/>
    <x v="2"/>
    <n v="0.115718854418494"/>
    <x v="2"/>
  </r>
  <r>
    <s v="Latvia"/>
    <x v="9"/>
    <x v="27"/>
    <x v="0"/>
    <x v="2"/>
    <n v="23.734935730370101"/>
    <x v="2"/>
  </r>
  <r>
    <s v="Latvia"/>
    <x v="11"/>
    <x v="27"/>
    <x v="0"/>
    <x v="2"/>
    <n v="8.7159684406981505E-2"/>
    <x v="2"/>
  </r>
  <r>
    <s v="Latvia"/>
    <x v="2"/>
    <x v="27"/>
    <x v="0"/>
    <x v="2"/>
    <n v="3.74959541665898"/>
    <x v="2"/>
  </r>
  <r>
    <s v="Latvia"/>
    <x v="3"/>
    <x v="27"/>
    <x v="0"/>
    <x v="2"/>
    <n v="1.7300618027234298E-2"/>
    <x v="2"/>
  </r>
  <r>
    <s v="Latvia"/>
    <x v="6"/>
    <x v="27"/>
    <x v="0"/>
    <x v="2"/>
    <n v="85.695471479327693"/>
    <x v="2"/>
  </r>
  <r>
    <s v="Latvia"/>
    <x v="7"/>
    <x v="27"/>
    <x v="0"/>
    <x v="2"/>
    <n v="13.0722051465567"/>
    <x v="2"/>
  </r>
  <r>
    <s v="Latvia"/>
    <x v="10"/>
    <x v="27"/>
    <x v="0"/>
    <x v="2"/>
    <n v="0.12636128242737801"/>
    <x v="2"/>
  </r>
  <r>
    <s v="Lithuania"/>
    <x v="8"/>
    <x v="27"/>
    <x v="0"/>
    <x v="2"/>
    <n v="66.574873769179305"/>
    <x v="2"/>
  </r>
  <r>
    <s v="Lithuania"/>
    <x v="9"/>
    <x v="27"/>
    <x v="0"/>
    <x v="2"/>
    <n v="18.519760857191699"/>
    <x v="2"/>
  </r>
  <r>
    <s v="Lithuania"/>
    <x v="11"/>
    <x v="27"/>
    <x v="0"/>
    <x v="2"/>
    <n v="0.176355919586901"/>
    <x v="2"/>
  </r>
  <r>
    <s v="Lithuania"/>
    <x v="2"/>
    <x v="27"/>
    <x v="0"/>
    <x v="2"/>
    <n v="103.46104401249799"/>
    <x v="2"/>
  </r>
  <r>
    <s v="Lithuania"/>
    <x v="3"/>
    <x v="27"/>
    <x v="0"/>
    <x v="2"/>
    <n v="0.11009052030896101"/>
    <x v="2"/>
  </r>
  <r>
    <s v="Lithuania"/>
    <x v="12"/>
    <x v="27"/>
    <x v="0"/>
    <x v="2"/>
    <n v="4.5219673938888203"/>
    <x v="2"/>
  </r>
  <r>
    <s v="Lithuania"/>
    <x v="10"/>
    <x v="27"/>
    <x v="0"/>
    <x v="2"/>
    <n v="3.6261360697348799"/>
    <x v="2"/>
  </r>
  <r>
    <s v="Estonia"/>
    <x v="8"/>
    <x v="28"/>
    <x v="0"/>
    <x v="2"/>
    <n v="16.992760545675601"/>
    <x v="2"/>
  </r>
  <r>
    <s v="Estonia"/>
    <x v="0"/>
    <x v="28"/>
    <x v="0"/>
    <x v="2"/>
    <n v="1.24692437381578"/>
    <x v="2"/>
  </r>
  <r>
    <s v="Estonia"/>
    <x v="9"/>
    <x v="28"/>
    <x v="0"/>
    <x v="2"/>
    <n v="8.6497305817245707"/>
    <x v="2"/>
  </r>
  <r>
    <s v="Estonia"/>
    <x v="1"/>
    <x v="28"/>
    <x v="0"/>
    <x v="2"/>
    <n v="0.69153936803027505"/>
    <x v="2"/>
  </r>
  <r>
    <s v="Estonia"/>
    <x v="11"/>
    <x v="28"/>
    <x v="0"/>
    <x v="2"/>
    <n v="1.7962166489904001E-2"/>
    <x v="2"/>
  </r>
  <r>
    <s v="Estonia"/>
    <x v="2"/>
    <x v="28"/>
    <x v="0"/>
    <x v="2"/>
    <n v="2.92232047222425"/>
    <x v="2"/>
  </r>
  <r>
    <s v="Estonia"/>
    <x v="3"/>
    <x v="28"/>
    <x v="0"/>
    <x v="2"/>
    <n v="3.55394620654923E-2"/>
    <x v="2"/>
  </r>
  <r>
    <s v="Estonia"/>
    <x v="10"/>
    <x v="28"/>
    <x v="0"/>
    <x v="2"/>
    <n v="0.49653788502510399"/>
    <x v="2"/>
  </r>
  <r>
    <s v="Estonia"/>
    <x v="5"/>
    <x v="28"/>
    <x v="0"/>
    <x v="2"/>
    <n v="3.4045785527099699E-2"/>
    <x v="2"/>
  </r>
  <r>
    <s v="Finland"/>
    <x v="8"/>
    <x v="28"/>
    <x v="0"/>
    <x v="2"/>
    <n v="65.634726752379905"/>
    <x v="2"/>
  </r>
  <r>
    <s v="Finland"/>
    <x v="0"/>
    <x v="28"/>
    <x v="0"/>
    <x v="2"/>
    <n v="0.99061259129061996"/>
    <x v="2"/>
  </r>
  <r>
    <s v="Finland"/>
    <x v="9"/>
    <x v="28"/>
    <x v="0"/>
    <x v="2"/>
    <n v="40.854229057163998"/>
    <x v="2"/>
  </r>
  <r>
    <s v="Finland"/>
    <x v="1"/>
    <x v="28"/>
    <x v="0"/>
    <x v="2"/>
    <n v="0.64264019600025701"/>
    <x v="2"/>
  </r>
  <r>
    <s v="Finland"/>
    <x v="11"/>
    <x v="28"/>
    <x v="0"/>
    <x v="2"/>
    <n v="0.13425085986892299"/>
    <x v="2"/>
  </r>
  <r>
    <s v="Finland"/>
    <x v="2"/>
    <x v="28"/>
    <x v="0"/>
    <x v="2"/>
    <n v="63.595094492999301"/>
    <x v="2"/>
  </r>
  <r>
    <s v="Finland"/>
    <x v="3"/>
    <x v="28"/>
    <x v="0"/>
    <x v="2"/>
    <n v="0.17742156261015299"/>
    <x v="2"/>
  </r>
  <r>
    <s v="Finland"/>
    <x v="6"/>
    <x v="28"/>
    <x v="0"/>
    <x v="2"/>
    <n v="2.19072391205045"/>
    <x v="2"/>
  </r>
  <r>
    <s v="Finland"/>
    <x v="10"/>
    <x v="28"/>
    <x v="0"/>
    <x v="2"/>
    <n v="7.6608990068018601"/>
    <x v="2"/>
  </r>
  <r>
    <s v="Finland"/>
    <x v="5"/>
    <x v="28"/>
    <x v="0"/>
    <x v="2"/>
    <n v="0.110208432779518"/>
    <x v="2"/>
  </r>
  <r>
    <s v="Latvia"/>
    <x v="9"/>
    <x v="28"/>
    <x v="0"/>
    <x v="2"/>
    <n v="22.604700695590601"/>
    <x v="2"/>
  </r>
  <r>
    <s v="Latvia"/>
    <x v="11"/>
    <x v="28"/>
    <x v="0"/>
    <x v="2"/>
    <n v="7.8938934437795497E-2"/>
    <x v="2"/>
  </r>
  <r>
    <s v="Latvia"/>
    <x v="2"/>
    <x v="28"/>
    <x v="0"/>
    <x v="2"/>
    <n v="3.6056594887438602"/>
    <x v="2"/>
  </r>
  <r>
    <s v="Latvia"/>
    <x v="3"/>
    <x v="28"/>
    <x v="0"/>
    <x v="2"/>
    <n v="1.5324934061865201E-2"/>
    <x v="2"/>
  </r>
  <r>
    <s v="Latvia"/>
    <x v="6"/>
    <x v="28"/>
    <x v="0"/>
    <x v="2"/>
    <n v="81.614734742216896"/>
    <x v="2"/>
  </r>
  <r>
    <s v="Latvia"/>
    <x v="7"/>
    <x v="28"/>
    <x v="0"/>
    <x v="2"/>
    <n v="12.4497191871968"/>
    <x v="2"/>
  </r>
  <r>
    <s v="Latvia"/>
    <x v="10"/>
    <x v="28"/>
    <x v="0"/>
    <x v="2"/>
    <n v="0.120344078502265"/>
    <x v="2"/>
  </r>
  <r>
    <s v="Lithuania"/>
    <x v="8"/>
    <x v="28"/>
    <x v="0"/>
    <x v="2"/>
    <n v="58.301863357516297"/>
    <x v="2"/>
  </r>
  <r>
    <s v="Lithuania"/>
    <x v="9"/>
    <x v="28"/>
    <x v="0"/>
    <x v="2"/>
    <n v="16.280065306356299"/>
    <x v="2"/>
  </r>
  <r>
    <s v="Lithuania"/>
    <x v="11"/>
    <x v="28"/>
    <x v="0"/>
    <x v="2"/>
    <n v="0.15972233571869701"/>
    <x v="2"/>
  </r>
  <r>
    <s v="Lithuania"/>
    <x v="2"/>
    <x v="28"/>
    <x v="0"/>
    <x v="2"/>
    <n v="99.527756523186696"/>
    <x v="2"/>
  </r>
  <r>
    <s v="Lithuania"/>
    <x v="3"/>
    <x v="28"/>
    <x v="0"/>
    <x v="2"/>
    <n v="9.7518479508386602E-2"/>
    <x v="2"/>
  </r>
  <r>
    <s v="Lithuania"/>
    <x v="12"/>
    <x v="28"/>
    <x v="0"/>
    <x v="2"/>
    <n v="4.1423267370844297"/>
    <x v="2"/>
  </r>
  <r>
    <s v="Lithuania"/>
    <x v="10"/>
    <x v="28"/>
    <x v="0"/>
    <x v="2"/>
    <n v="3.2138869761689"/>
    <x v="2"/>
  </r>
  <r>
    <s v="Estonia"/>
    <x v="8"/>
    <x v="0"/>
    <x v="1"/>
    <x v="2"/>
    <n v="183.243107487331"/>
    <x v="0"/>
  </r>
  <r>
    <s v="Estonia"/>
    <x v="0"/>
    <x v="0"/>
    <x v="1"/>
    <x v="2"/>
    <n v="32.114580819158803"/>
    <x v="0"/>
  </r>
  <r>
    <s v="Estonia"/>
    <x v="9"/>
    <x v="0"/>
    <x v="1"/>
    <x v="2"/>
    <n v="168.58365888834501"/>
    <x v="0"/>
  </r>
  <r>
    <s v="Estonia"/>
    <x v="1"/>
    <x v="0"/>
    <x v="1"/>
    <x v="2"/>
    <n v="35.092972721177603"/>
    <x v="0"/>
  </r>
  <r>
    <s v="Estonia"/>
    <x v="2"/>
    <x v="0"/>
    <x v="1"/>
    <x v="2"/>
    <n v="9.2236226881418304"/>
    <x v="0"/>
  </r>
  <r>
    <s v="Estonia"/>
    <x v="3"/>
    <x v="0"/>
    <x v="1"/>
    <x v="2"/>
    <n v="3.5029020367145298"/>
    <x v="0"/>
  </r>
  <r>
    <s v="Estonia"/>
    <x v="10"/>
    <x v="0"/>
    <x v="1"/>
    <x v="2"/>
    <n v="19.251575839942301"/>
    <x v="0"/>
  </r>
  <r>
    <s v="Estonia"/>
    <x v="5"/>
    <x v="0"/>
    <x v="1"/>
    <x v="2"/>
    <n v="1.32001009766301"/>
    <x v="0"/>
  </r>
  <r>
    <s v="Finland"/>
    <x v="8"/>
    <x v="0"/>
    <x v="1"/>
    <x v="2"/>
    <n v="707.77854233040796"/>
    <x v="0"/>
  </r>
  <r>
    <s v="Finland"/>
    <x v="0"/>
    <x v="0"/>
    <x v="1"/>
    <x v="2"/>
    <n v="21.2731071398936"/>
    <x v="0"/>
  </r>
  <r>
    <s v="Finland"/>
    <x v="9"/>
    <x v="0"/>
    <x v="1"/>
    <x v="2"/>
    <n v="796.25086012170902"/>
    <x v="0"/>
  </r>
  <r>
    <s v="Finland"/>
    <x v="1"/>
    <x v="0"/>
    <x v="1"/>
    <x v="2"/>
    <n v="24.581306132710399"/>
    <x v="0"/>
  </r>
  <r>
    <s v="Finland"/>
    <x v="2"/>
    <x v="0"/>
    <x v="1"/>
    <x v="2"/>
    <n v="346.59482749994999"/>
    <x v="0"/>
  </r>
  <r>
    <s v="Finland"/>
    <x v="3"/>
    <x v="0"/>
    <x v="1"/>
    <x v="2"/>
    <n v="19.702598310349099"/>
    <x v="0"/>
  </r>
  <r>
    <s v="Finland"/>
    <x v="10"/>
    <x v="0"/>
    <x v="1"/>
    <x v="2"/>
    <n v="297.02542883334797"/>
    <x v="0"/>
  </r>
  <r>
    <s v="Finland"/>
    <x v="5"/>
    <x v="0"/>
    <x v="1"/>
    <x v="2"/>
    <n v="4.2729589540761896"/>
    <x v="0"/>
  </r>
  <r>
    <s v="Latvia"/>
    <x v="9"/>
    <x v="0"/>
    <x v="1"/>
    <x v="2"/>
    <n v="440.56668763650401"/>
    <x v="0"/>
  </r>
  <r>
    <s v="Latvia"/>
    <x v="2"/>
    <x v="0"/>
    <x v="1"/>
    <x v="2"/>
    <n v="13.2627332092303"/>
    <x v="0"/>
  </r>
  <r>
    <s v="Latvia"/>
    <x v="3"/>
    <x v="0"/>
    <x v="1"/>
    <x v="2"/>
    <n v="2.2657240550897502"/>
    <x v="0"/>
  </r>
  <r>
    <s v="Latvia"/>
    <x v="10"/>
    <x v="0"/>
    <x v="1"/>
    <x v="2"/>
    <n v="4.6659343104447997"/>
    <x v="0"/>
  </r>
  <r>
    <s v="Lithuania"/>
    <x v="8"/>
    <x v="0"/>
    <x v="1"/>
    <x v="2"/>
    <n v="783.22966690934095"/>
    <x v="0"/>
  </r>
  <r>
    <s v="Lithuania"/>
    <x v="9"/>
    <x v="0"/>
    <x v="1"/>
    <x v="2"/>
    <n v="391.61483345467002"/>
    <x v="0"/>
  </r>
  <r>
    <s v="Lithuania"/>
    <x v="2"/>
    <x v="0"/>
    <x v="1"/>
    <x v="2"/>
    <n v="283.76106843966102"/>
    <x v="0"/>
  </r>
  <r>
    <s v="Lithuania"/>
    <x v="3"/>
    <x v="0"/>
    <x v="1"/>
    <x v="2"/>
    <n v="9.6117853404121707"/>
    <x v="0"/>
  </r>
  <r>
    <s v="Lithuania"/>
    <x v="10"/>
    <x v="0"/>
    <x v="1"/>
    <x v="2"/>
    <n v="150.692396989179"/>
    <x v="0"/>
  </r>
  <r>
    <s v="Estonia"/>
    <x v="11"/>
    <x v="1"/>
    <x v="1"/>
    <x v="2"/>
    <n v="46.603492128194503"/>
    <x v="0"/>
  </r>
  <r>
    <s v="Estonia"/>
    <x v="2"/>
    <x v="1"/>
    <x v="1"/>
    <x v="2"/>
    <n v="7.9874796131976202"/>
    <x v="0"/>
  </r>
  <r>
    <s v="Estonia"/>
    <x v="3"/>
    <x v="1"/>
    <x v="1"/>
    <x v="2"/>
    <n v="3.2731519480531102"/>
    <x v="0"/>
  </r>
  <r>
    <s v="Finland"/>
    <x v="11"/>
    <x v="1"/>
    <x v="1"/>
    <x v="2"/>
    <n v="348.31872283453799"/>
    <x v="0"/>
  </r>
  <r>
    <s v="Finland"/>
    <x v="2"/>
    <x v="1"/>
    <x v="1"/>
    <x v="2"/>
    <n v="255.236675328687"/>
    <x v="0"/>
  </r>
  <r>
    <s v="Finland"/>
    <x v="3"/>
    <x v="1"/>
    <x v="1"/>
    <x v="2"/>
    <n v="15.655770495362001"/>
    <x v="0"/>
  </r>
  <r>
    <s v="Latvia"/>
    <x v="11"/>
    <x v="1"/>
    <x v="1"/>
    <x v="2"/>
    <n v="204.80992711806999"/>
    <x v="0"/>
  </r>
  <r>
    <s v="Latvia"/>
    <x v="2"/>
    <x v="1"/>
    <x v="1"/>
    <x v="2"/>
    <n v="11.485271536551499"/>
    <x v="0"/>
  </r>
  <r>
    <s v="Latvia"/>
    <x v="3"/>
    <x v="1"/>
    <x v="1"/>
    <x v="2"/>
    <n v="2.11711861392034"/>
    <x v="0"/>
  </r>
  <r>
    <s v="Lithuania"/>
    <x v="11"/>
    <x v="1"/>
    <x v="1"/>
    <x v="2"/>
    <n v="414.40539032677202"/>
    <x v="0"/>
  </r>
  <r>
    <s v="Lithuania"/>
    <x v="2"/>
    <x v="1"/>
    <x v="1"/>
    <x v="2"/>
    <n v="245.73162040712"/>
    <x v="0"/>
  </r>
  <r>
    <s v="Lithuania"/>
    <x v="3"/>
    <x v="1"/>
    <x v="1"/>
    <x v="2"/>
    <n v="8.9813627619305105"/>
    <x v="0"/>
  </r>
  <r>
    <s v="Estonia"/>
    <x v="2"/>
    <x v="2"/>
    <x v="1"/>
    <x v="2"/>
    <n v="6.8481492059620503"/>
    <x v="0"/>
  </r>
  <r>
    <s v="Estonia"/>
    <x v="3"/>
    <x v="2"/>
    <x v="1"/>
    <x v="2"/>
    <n v="3.0573397316979598"/>
    <x v="0"/>
  </r>
  <r>
    <s v="Finland"/>
    <x v="2"/>
    <x v="2"/>
    <x v="1"/>
    <x v="2"/>
    <n v="219.33221380600099"/>
    <x v="0"/>
  </r>
  <r>
    <s v="Finland"/>
    <x v="3"/>
    <x v="2"/>
    <x v="1"/>
    <x v="2"/>
    <n v="13.9689429090317"/>
    <x v="0"/>
  </r>
  <r>
    <s v="Latvia"/>
    <x v="2"/>
    <x v="2"/>
    <x v="1"/>
    <x v="2"/>
    <n v="12.4076805579802"/>
    <x v="0"/>
  </r>
  <r>
    <s v="Lithuania"/>
    <x v="2"/>
    <x v="2"/>
    <x v="1"/>
    <x v="2"/>
    <n v="210.68057543337"/>
    <x v="0"/>
  </r>
  <r>
    <s v="Lithuania"/>
    <x v="3"/>
    <x v="2"/>
    <x v="1"/>
    <x v="2"/>
    <n v="8.3891849974075292"/>
    <x v="0"/>
  </r>
  <r>
    <s v="Estonia"/>
    <x v="2"/>
    <x v="3"/>
    <x v="1"/>
    <x v="2"/>
    <n v="9.5928373245818293"/>
    <x v="0"/>
  </r>
  <r>
    <s v="Finland"/>
    <x v="2"/>
    <x v="3"/>
    <x v="1"/>
    <x v="2"/>
    <n v="194.81580199522"/>
    <x v="0"/>
  </r>
  <r>
    <s v="Latvia"/>
    <x v="2"/>
    <x v="3"/>
    <x v="1"/>
    <x v="2"/>
    <n v="10.5071889988214"/>
    <x v="0"/>
  </r>
  <r>
    <s v="Lithuania"/>
    <x v="2"/>
    <x v="3"/>
    <x v="1"/>
    <x v="2"/>
    <n v="188.29954429223301"/>
    <x v="0"/>
  </r>
  <r>
    <s v="Estonia"/>
    <x v="2"/>
    <x v="4"/>
    <x v="1"/>
    <x v="2"/>
    <n v="7.9972908691180997"/>
    <x v="0"/>
  </r>
  <r>
    <s v="Finland"/>
    <x v="2"/>
    <x v="4"/>
    <x v="1"/>
    <x v="2"/>
    <n v="162.41270249250601"/>
    <x v="0"/>
  </r>
  <r>
    <s v="Latvia"/>
    <x v="2"/>
    <x v="4"/>
    <x v="1"/>
    <x v="2"/>
    <n v="8.7595613057094504"/>
    <x v="0"/>
  </r>
  <r>
    <s v="Lithuania"/>
    <x v="2"/>
    <x v="4"/>
    <x v="1"/>
    <x v="2"/>
    <n v="156.98027343469201"/>
    <x v="0"/>
  </r>
  <r>
    <s v="Estonia"/>
    <x v="2"/>
    <x v="5"/>
    <x v="1"/>
    <x v="2"/>
    <n v="6.5319487533480203"/>
    <x v="0"/>
  </r>
  <r>
    <s v="Finland"/>
    <x v="2"/>
    <x v="5"/>
    <x v="1"/>
    <x v="2"/>
    <n v="137.90102500882199"/>
    <x v="0"/>
  </r>
  <r>
    <s v="Latvia"/>
    <x v="2"/>
    <x v="5"/>
    <x v="1"/>
    <x v="2"/>
    <n v="7.1545485198807004"/>
    <x v="0"/>
  </r>
  <r>
    <s v="Lithuania"/>
    <x v="2"/>
    <x v="5"/>
    <x v="1"/>
    <x v="2"/>
    <n v="128.21680718423599"/>
    <x v="0"/>
  </r>
  <r>
    <s v="Estonia"/>
    <x v="2"/>
    <x v="6"/>
    <x v="1"/>
    <x v="2"/>
    <n v="5.18802858314079"/>
    <x v="0"/>
  </r>
  <r>
    <s v="Finland"/>
    <x v="2"/>
    <x v="6"/>
    <x v="1"/>
    <x v="2"/>
    <n v="109.528486276547"/>
    <x v="0"/>
  </r>
  <r>
    <s v="Latvia"/>
    <x v="2"/>
    <x v="6"/>
    <x v="1"/>
    <x v="2"/>
    <n v="5.6825311438004702"/>
    <x v="0"/>
  </r>
  <r>
    <s v="Lithuania"/>
    <x v="2"/>
    <x v="6"/>
    <x v="1"/>
    <x v="2"/>
    <n v="101.836754333065"/>
    <x v="0"/>
  </r>
  <r>
    <s v="Estonia"/>
    <x v="2"/>
    <x v="7"/>
    <x v="1"/>
    <x v="2"/>
    <n v="3.95728913491851"/>
    <x v="0"/>
  </r>
  <r>
    <s v="Finland"/>
    <x v="2"/>
    <x v="7"/>
    <x v="1"/>
    <x v="2"/>
    <n v="83.545393353220405"/>
    <x v="0"/>
  </r>
  <r>
    <s v="Latvia"/>
    <x v="2"/>
    <x v="7"/>
    <x v="1"/>
    <x v="2"/>
    <n v="4.3344824327440197"/>
    <x v="0"/>
  </r>
  <r>
    <s v="Lithuania"/>
    <x v="2"/>
    <x v="7"/>
    <x v="1"/>
    <x v="2"/>
    <n v="77.678346408344197"/>
    <x v="0"/>
  </r>
  <r>
    <s v="Estonia"/>
    <x v="2"/>
    <x v="8"/>
    <x v="1"/>
    <x v="2"/>
    <n v="2.8319987303293299"/>
    <x v="0"/>
  </r>
  <r>
    <s v="Finland"/>
    <x v="2"/>
    <x v="8"/>
    <x v="1"/>
    <x v="2"/>
    <n v="59.788516793847201"/>
    <x v="0"/>
  </r>
  <r>
    <s v="Latvia"/>
    <x v="2"/>
    <x v="8"/>
    <x v="1"/>
    <x v="2"/>
    <n v="3.1019337550675599"/>
    <x v="0"/>
  </r>
  <r>
    <s v="Lithuania"/>
    <x v="2"/>
    <x v="8"/>
    <x v="1"/>
    <x v="2"/>
    <n v="55.589816892932802"/>
    <x v="0"/>
  </r>
  <r>
    <s v="Lithuania"/>
    <x v="12"/>
    <x v="8"/>
    <x v="1"/>
    <x v="2"/>
    <n v="1327.01360894461"/>
    <x v="0"/>
  </r>
  <r>
    <s v="Estonia"/>
    <x v="2"/>
    <x v="9"/>
    <x v="1"/>
    <x v="2"/>
    <n v="2.6664622660405701"/>
    <x v="1"/>
  </r>
  <r>
    <s v="Finland"/>
    <x v="2"/>
    <x v="9"/>
    <x v="1"/>
    <x v="2"/>
    <n v="57.393714138284402"/>
    <x v="1"/>
  </r>
  <r>
    <s v="Latvia"/>
    <x v="2"/>
    <x v="9"/>
    <x v="1"/>
    <x v="2"/>
    <n v="2.9207182906914899"/>
    <x v="1"/>
  </r>
  <r>
    <s v="Lithuania"/>
    <x v="2"/>
    <x v="9"/>
    <x v="1"/>
    <x v="2"/>
    <n v="52.341018944458099"/>
    <x v="1"/>
  </r>
  <r>
    <s v="Estonia"/>
    <x v="2"/>
    <x v="10"/>
    <x v="1"/>
    <x v="2"/>
    <n v="2.5102983566446602"/>
    <x v="1"/>
  </r>
  <r>
    <s v="Finland"/>
    <x v="2"/>
    <x v="10"/>
    <x v="1"/>
    <x v="2"/>
    <n v="54.032396452024599"/>
    <x v="1"/>
  </r>
  <r>
    <s v="Latvia"/>
    <x v="2"/>
    <x v="10"/>
    <x v="1"/>
    <x v="2"/>
    <n v="2.7496636343674599"/>
    <x v="1"/>
  </r>
  <r>
    <s v="Lithuania"/>
    <x v="2"/>
    <x v="10"/>
    <x v="1"/>
    <x v="2"/>
    <n v="49.2756171781432"/>
    <x v="1"/>
  </r>
  <r>
    <s v="Estonia"/>
    <x v="2"/>
    <x v="11"/>
    <x v="1"/>
    <x v="2"/>
    <n v="2.3629608008282998"/>
    <x v="1"/>
  </r>
  <r>
    <s v="Finland"/>
    <x v="2"/>
    <x v="11"/>
    <x v="1"/>
    <x v="2"/>
    <n v="50.861059783190399"/>
    <x v="1"/>
  </r>
  <r>
    <s v="Latvia"/>
    <x v="2"/>
    <x v="11"/>
    <x v="1"/>
    <x v="2"/>
    <n v="2.5882769537235202"/>
    <x v="1"/>
  </r>
  <r>
    <s v="Lithuania"/>
    <x v="2"/>
    <x v="11"/>
    <x v="1"/>
    <x v="2"/>
    <n v="46.383471319402801"/>
    <x v="1"/>
  </r>
  <r>
    <s v="Estonia"/>
    <x v="2"/>
    <x v="12"/>
    <x v="1"/>
    <x v="2"/>
    <n v="2.2239631066619401"/>
    <x v="1"/>
  </r>
  <r>
    <s v="Finland"/>
    <x v="2"/>
    <x v="12"/>
    <x v="1"/>
    <x v="2"/>
    <n v="47.869232737120299"/>
    <x v="1"/>
  </r>
  <r>
    <s v="Latvia"/>
    <x v="2"/>
    <x v="12"/>
    <x v="1"/>
    <x v="2"/>
    <n v="2.4360253682103901"/>
    <x v="1"/>
  </r>
  <r>
    <s v="Lithuania"/>
    <x v="2"/>
    <x v="12"/>
    <x v="1"/>
    <x v="2"/>
    <n v="43.655031830028101"/>
    <x v="1"/>
  </r>
  <r>
    <s v="Estonia"/>
    <x v="2"/>
    <x v="13"/>
    <x v="1"/>
    <x v="2"/>
    <n v="2.0928451003734798"/>
    <x v="1"/>
  </r>
  <r>
    <s v="Finland"/>
    <x v="2"/>
    <x v="13"/>
    <x v="1"/>
    <x v="2"/>
    <n v="45.047010398877298"/>
    <x v="1"/>
  </r>
  <r>
    <s v="Latvia"/>
    <x v="2"/>
    <x v="13"/>
    <x v="1"/>
    <x v="2"/>
    <n v="2.2924048249598798"/>
    <x v="1"/>
  </r>
  <r>
    <s v="Lithuania"/>
    <x v="2"/>
    <x v="13"/>
    <x v="1"/>
    <x v="2"/>
    <n v="41.081265781091403"/>
    <x v="1"/>
  </r>
  <r>
    <s v="Estonia"/>
    <x v="2"/>
    <x v="14"/>
    <x v="1"/>
    <x v="2"/>
    <n v="1.9691715230134901"/>
    <x v="1"/>
  </r>
  <r>
    <s v="Finland"/>
    <x v="2"/>
    <x v="14"/>
    <x v="1"/>
    <x v="2"/>
    <n v="42.385024127457697"/>
    <x v="1"/>
  </r>
  <r>
    <s v="Latvia"/>
    <x v="2"/>
    <x v="14"/>
    <x v="1"/>
    <x v="2"/>
    <n v="2.1569385616375101"/>
    <x v="1"/>
  </r>
  <r>
    <s v="Lithuania"/>
    <x v="2"/>
    <x v="14"/>
    <x v="1"/>
    <x v="2"/>
    <n v="38.653629306362497"/>
    <x v="1"/>
  </r>
  <r>
    <s v="Estonia"/>
    <x v="2"/>
    <x v="15"/>
    <x v="1"/>
    <x v="2"/>
    <n v="1.85253070109281"/>
    <x v="1"/>
  </r>
  <r>
    <s v="Finland"/>
    <x v="2"/>
    <x v="15"/>
    <x v="1"/>
    <x v="2"/>
    <n v="39.874412942207698"/>
    <x v="1"/>
  </r>
  <r>
    <s v="Latvia"/>
    <x v="2"/>
    <x v="15"/>
    <x v="1"/>
    <x v="2"/>
    <n v="2.0291756503210099"/>
    <x v="1"/>
  </r>
  <r>
    <s v="Lithuania"/>
    <x v="2"/>
    <x v="15"/>
    <x v="1"/>
    <x v="2"/>
    <n v="36.364041507727698"/>
    <x v="1"/>
  </r>
  <r>
    <s v="Estonia"/>
    <x v="2"/>
    <x v="16"/>
    <x v="1"/>
    <x v="2"/>
    <n v="1.74253328733011"/>
    <x v="1"/>
  </r>
  <r>
    <s v="Finland"/>
    <x v="2"/>
    <x v="16"/>
    <x v="1"/>
    <x v="2"/>
    <n v="37.506796418302301"/>
    <x v="1"/>
  </r>
  <r>
    <s v="Latvia"/>
    <x v="2"/>
    <x v="16"/>
    <x v="1"/>
    <x v="2"/>
    <n v="1.90868961817381"/>
    <x v="1"/>
  </r>
  <r>
    <s v="Lithuania"/>
    <x v="2"/>
    <x v="16"/>
    <x v="1"/>
    <x v="2"/>
    <n v="34.204859736839801"/>
    <x v="1"/>
  </r>
  <r>
    <s v="Estonia"/>
    <x v="2"/>
    <x v="17"/>
    <x v="1"/>
    <x v="2"/>
    <n v="1.63881106784618"/>
    <x v="1"/>
  </r>
  <r>
    <s v="Finland"/>
    <x v="2"/>
    <x v="17"/>
    <x v="1"/>
    <x v="2"/>
    <n v="35.274249012451101"/>
    <x v="1"/>
  </r>
  <r>
    <s v="Latvia"/>
    <x v="2"/>
    <x v="17"/>
    <x v="1"/>
    <x v="2"/>
    <n v="1.79507714090154"/>
    <x v="1"/>
  </r>
  <r>
    <s v="Lithuania"/>
    <x v="2"/>
    <x v="17"/>
    <x v="1"/>
    <x v="2"/>
    <n v="32.168856181075498"/>
    <x v="1"/>
  </r>
  <r>
    <s v="Estonia"/>
    <x v="2"/>
    <x v="18"/>
    <x v="1"/>
    <x v="2"/>
    <n v="1.5410158323327501"/>
    <x v="1"/>
  </r>
  <r>
    <s v="Finland"/>
    <x v="2"/>
    <x v="18"/>
    <x v="1"/>
    <x v="2"/>
    <n v="33.1692757440767"/>
    <x v="1"/>
  </r>
  <r>
    <s v="Latvia"/>
    <x v="2"/>
    <x v="18"/>
    <x v="1"/>
    <x v="2"/>
    <n v="1.6879568051877101"/>
    <x v="1"/>
  </r>
  <r>
    <s v="Lithuania"/>
    <x v="2"/>
    <x v="18"/>
    <x v="1"/>
    <x v="2"/>
    <n v="30.249195685640601"/>
    <x v="1"/>
  </r>
  <r>
    <s v="Estonia"/>
    <x v="2"/>
    <x v="19"/>
    <x v="1"/>
    <x v="2"/>
    <n v="1.4488366694119701"/>
    <x v="2"/>
  </r>
  <r>
    <s v="Latvia"/>
    <x v="2"/>
    <x v="19"/>
    <x v="1"/>
    <x v="2"/>
    <n v="1.5869679365012801"/>
    <x v="2"/>
  </r>
  <r>
    <s v="Lithuania"/>
    <x v="2"/>
    <x v="19"/>
    <x v="1"/>
    <x v="2"/>
    <n v="28.439414747183601"/>
    <x v="2"/>
  </r>
  <r>
    <s v="Estonia"/>
    <x v="2"/>
    <x v="20"/>
    <x v="1"/>
    <x v="2"/>
    <n v="1.3619243893049999"/>
    <x v="2"/>
  </r>
  <r>
    <s v="Latvia"/>
    <x v="2"/>
    <x v="20"/>
    <x v="1"/>
    <x v="2"/>
    <n v="1.49176948885709"/>
    <x v="2"/>
  </r>
  <r>
    <s v="Lithuania"/>
    <x v="2"/>
    <x v="20"/>
    <x v="1"/>
    <x v="2"/>
    <n v="26.7334016176369"/>
    <x v="2"/>
  </r>
  <r>
    <s v="Estonia"/>
    <x v="2"/>
    <x v="21"/>
    <x v="1"/>
    <x v="2"/>
    <n v="1.2800041252866601"/>
    <x v="2"/>
  </r>
  <r>
    <s v="Latvia"/>
    <x v="2"/>
    <x v="21"/>
    <x v="1"/>
    <x v="2"/>
    <n v="1.4020389932867401"/>
    <x v="2"/>
  </r>
  <r>
    <s v="Lithuania"/>
    <x v="2"/>
    <x v="21"/>
    <x v="1"/>
    <x v="2"/>
    <n v="25.125377460185099"/>
    <x v="2"/>
  </r>
  <r>
    <s v="Estonia"/>
    <x v="2"/>
    <x v="22"/>
    <x v="1"/>
    <x v="2"/>
    <n v="1.2027975272534801"/>
    <x v="2"/>
  </r>
  <r>
    <s v="Latvia"/>
    <x v="2"/>
    <x v="22"/>
    <x v="1"/>
    <x v="2"/>
    <n v="1.3174715619456401"/>
    <x v="2"/>
  </r>
  <r>
    <s v="Lithuania"/>
    <x v="2"/>
    <x v="22"/>
    <x v="1"/>
    <x v="2"/>
    <n v="23.609878502269101"/>
    <x v="2"/>
  </r>
  <r>
    <s v="Estonia"/>
    <x v="2"/>
    <x v="23"/>
    <x v="1"/>
    <x v="2"/>
    <n v="1.1300414348713701"/>
    <x v="2"/>
  </r>
  <r>
    <s v="Latvia"/>
    <x v="2"/>
    <x v="23"/>
    <x v="1"/>
    <x v="2"/>
    <n v="1.2377789449425001"/>
    <x v="2"/>
  </r>
  <r>
    <s v="Lithuania"/>
    <x v="2"/>
    <x v="23"/>
    <x v="1"/>
    <x v="2"/>
    <n v="22.181739133406001"/>
    <x v="2"/>
  </r>
  <r>
    <s v="Estonia"/>
    <x v="2"/>
    <x v="24"/>
    <x v="1"/>
    <x v="2"/>
    <n v="1.06148706211009"/>
    <x v="2"/>
  </r>
  <r>
    <s v="Latvia"/>
    <x v="2"/>
    <x v="24"/>
    <x v="1"/>
    <x v="2"/>
    <n v="1.1626886371279801"/>
    <x v="2"/>
  </r>
  <r>
    <s v="Lithuania"/>
    <x v="2"/>
    <x v="24"/>
    <x v="1"/>
    <x v="2"/>
    <n v="20.836075898307001"/>
    <x v="2"/>
  </r>
  <r>
    <s v="Estonia"/>
    <x v="2"/>
    <x v="25"/>
    <x v="1"/>
    <x v="2"/>
    <n v="0.99689922499755801"/>
    <x v="2"/>
  </r>
  <r>
    <s v="Latvia"/>
    <x v="2"/>
    <x v="25"/>
    <x v="1"/>
    <x v="2"/>
    <n v="1.0919430322233601"/>
    <x v="2"/>
  </r>
  <r>
    <s v="Lithuania"/>
    <x v="2"/>
    <x v="25"/>
    <x v="1"/>
    <x v="2"/>
    <n v="19.5682723383572"/>
    <x v="2"/>
  </r>
  <r>
    <s v="Estonia"/>
    <x v="2"/>
    <x v="26"/>
    <x v="1"/>
    <x v="2"/>
    <n v="0.93605561032636198"/>
    <x v="2"/>
  </r>
  <r>
    <s v="Latvia"/>
    <x v="2"/>
    <x v="26"/>
    <x v="1"/>
    <x v="2"/>
    <n v="1.0252986218059801"/>
    <x v="2"/>
  </r>
  <r>
    <s v="Lithuania"/>
    <x v="2"/>
    <x v="26"/>
    <x v="1"/>
    <x v="2"/>
    <n v="18.373964636955101"/>
    <x v="2"/>
  </r>
  <r>
    <s v="Estonia"/>
    <x v="2"/>
    <x v="27"/>
    <x v="1"/>
    <x v="2"/>
    <n v="0.87874608316351099"/>
    <x v="2"/>
  </r>
  <r>
    <s v="Latvia"/>
    <x v="2"/>
    <x v="27"/>
    <x v="1"/>
    <x v="2"/>
    <n v="0.96252523679743796"/>
    <x v="2"/>
  </r>
  <r>
    <s v="Lithuania"/>
    <x v="2"/>
    <x v="27"/>
    <x v="1"/>
    <x v="2"/>
    <n v="17.249028026529199"/>
    <x v="2"/>
  </r>
  <r>
    <s v="Estonia"/>
    <x v="2"/>
    <x v="28"/>
    <x v="1"/>
    <x v="2"/>
    <n v="0.82477203112655695"/>
    <x v="2"/>
  </r>
  <r>
    <s v="Latvia"/>
    <x v="2"/>
    <x v="28"/>
    <x v="1"/>
    <x v="2"/>
    <n v="0.90340532922328598"/>
    <x v="2"/>
  </r>
  <r>
    <s v="Lithuania"/>
    <x v="2"/>
    <x v="28"/>
    <x v="1"/>
    <x v="2"/>
    <n v="16.189563917239301"/>
    <x v="2"/>
  </r>
  <r>
    <s v="Estonia"/>
    <x v="0"/>
    <x v="0"/>
    <x v="1"/>
    <x v="3"/>
    <n v="32.4856589515135"/>
    <x v="0"/>
  </r>
  <r>
    <s v="Estonia"/>
    <x v="1"/>
    <x v="0"/>
    <x v="1"/>
    <x v="3"/>
    <n v="34.721894588822998"/>
    <x v="0"/>
  </r>
  <r>
    <s v="Estonia"/>
    <x v="2"/>
    <x v="0"/>
    <x v="1"/>
    <x v="3"/>
    <n v="1.6888323231808999"/>
    <x v="0"/>
  </r>
  <r>
    <s v="Estonia"/>
    <x v="3"/>
    <x v="0"/>
    <x v="1"/>
    <x v="3"/>
    <n v="0.64137642925758998"/>
    <x v="0"/>
  </r>
  <r>
    <s v="Estonia"/>
    <x v="5"/>
    <x v="0"/>
    <x v="1"/>
    <x v="3"/>
    <n v="1.32001009766302"/>
    <x v="0"/>
  </r>
  <r>
    <s v="Finland"/>
    <x v="0"/>
    <x v="0"/>
    <x v="1"/>
    <x v="3"/>
    <n v="20.007341712521502"/>
    <x v="0"/>
  </r>
  <r>
    <s v="Finland"/>
    <x v="1"/>
    <x v="0"/>
    <x v="1"/>
    <x v="3"/>
    <n v="25.847071560082501"/>
    <x v="0"/>
  </r>
  <r>
    <s v="Finland"/>
    <x v="2"/>
    <x v="0"/>
    <x v="1"/>
    <x v="3"/>
    <n v="211.68964888865801"/>
    <x v="0"/>
  </r>
  <r>
    <s v="Finland"/>
    <x v="3"/>
    <x v="0"/>
    <x v="1"/>
    <x v="3"/>
    <n v="12.0337517688797"/>
    <x v="0"/>
  </r>
  <r>
    <s v="Finland"/>
    <x v="5"/>
    <x v="0"/>
    <x v="1"/>
    <x v="3"/>
    <n v="4.2729589540761896"/>
    <x v="0"/>
  </r>
  <r>
    <s v="Latvia"/>
    <x v="2"/>
    <x v="0"/>
    <x v="1"/>
    <x v="3"/>
    <n v="6.1792279724823"/>
    <x v="0"/>
  </r>
  <r>
    <s v="Latvia"/>
    <x v="3"/>
    <x v="0"/>
    <x v="1"/>
    <x v="3"/>
    <n v="1.05562143475772"/>
    <x v="0"/>
  </r>
  <r>
    <s v="Lithuania"/>
    <x v="2"/>
    <x v="0"/>
    <x v="1"/>
    <x v="3"/>
    <n v="278.93207132683"/>
    <x v="0"/>
  </r>
  <r>
    <s v="Lithuania"/>
    <x v="3"/>
    <x v="0"/>
    <x v="1"/>
    <x v="3"/>
    <n v="9.4482136287843996"/>
    <x v="0"/>
  </r>
  <r>
    <s v="Estonia"/>
    <x v="8"/>
    <x v="1"/>
    <x v="1"/>
    <x v="3"/>
    <n v="3.26345694545559"/>
    <x v="0"/>
  </r>
  <r>
    <s v="Estonia"/>
    <x v="9"/>
    <x v="1"/>
    <x v="1"/>
    <x v="3"/>
    <n v="3.0023803898191401"/>
    <x v="0"/>
  </r>
  <r>
    <s v="Estonia"/>
    <x v="2"/>
    <x v="1"/>
    <x v="1"/>
    <x v="3"/>
    <n v="1.4624962672052"/>
    <x v="0"/>
  </r>
  <r>
    <s v="Estonia"/>
    <x v="3"/>
    <x v="1"/>
    <x v="1"/>
    <x v="3"/>
    <n v="0.59930951161535795"/>
    <x v="0"/>
  </r>
  <r>
    <s v="Estonia"/>
    <x v="6"/>
    <x v="1"/>
    <x v="1"/>
    <x v="3"/>
    <n v="1670.2977861491399"/>
    <x v="0"/>
  </r>
  <r>
    <s v="Estonia"/>
    <x v="10"/>
    <x v="1"/>
    <x v="1"/>
    <x v="3"/>
    <n v="0.34285976562675602"/>
    <x v="0"/>
  </r>
  <r>
    <s v="Finland"/>
    <x v="8"/>
    <x v="1"/>
    <x v="1"/>
    <x v="3"/>
    <n v="49.980203903085098"/>
    <x v="0"/>
  </r>
  <r>
    <s v="Finland"/>
    <x v="9"/>
    <x v="1"/>
    <x v="1"/>
    <x v="3"/>
    <n v="56.227729390970701"/>
    <x v="0"/>
  </r>
  <r>
    <s v="Finland"/>
    <x v="2"/>
    <x v="1"/>
    <x v="1"/>
    <x v="3"/>
    <n v="138.411388746028"/>
    <x v="0"/>
  </r>
  <r>
    <s v="Finland"/>
    <x v="3"/>
    <x v="1"/>
    <x v="1"/>
    <x v="3"/>
    <n v="8.48991209183243"/>
    <x v="0"/>
  </r>
  <r>
    <s v="Finland"/>
    <x v="10"/>
    <x v="1"/>
    <x v="1"/>
    <x v="3"/>
    <n v="20.974627810293001"/>
    <x v="0"/>
  </r>
  <r>
    <s v="Latvia"/>
    <x v="9"/>
    <x v="1"/>
    <x v="1"/>
    <x v="3"/>
    <n v="8.7025518545482292"/>
    <x v="0"/>
  </r>
  <r>
    <s v="Latvia"/>
    <x v="2"/>
    <x v="1"/>
    <x v="1"/>
    <x v="3"/>
    <n v="5.3510924204387704"/>
    <x v="0"/>
  </r>
  <r>
    <s v="Latvia"/>
    <x v="3"/>
    <x v="1"/>
    <x v="1"/>
    <x v="3"/>
    <n v="0.98638480875834"/>
    <x v="0"/>
  </r>
  <r>
    <s v="Latvia"/>
    <x v="10"/>
    <x v="1"/>
    <x v="1"/>
    <x v="3"/>
    <n v="9.21666036631065E-2"/>
    <x v="0"/>
  </r>
  <r>
    <s v="Lithuania"/>
    <x v="8"/>
    <x v="1"/>
    <x v="1"/>
    <x v="3"/>
    <n v="20.699641196889701"/>
    <x v="0"/>
  </r>
  <r>
    <s v="Lithuania"/>
    <x v="9"/>
    <x v="1"/>
    <x v="1"/>
    <x v="3"/>
    <n v="10.3498205984449"/>
    <x v="0"/>
  </r>
  <r>
    <s v="Lithuania"/>
    <x v="2"/>
    <x v="1"/>
    <x v="1"/>
    <x v="3"/>
    <n v="241.549801907485"/>
    <x v="0"/>
  </r>
  <r>
    <s v="Lithuania"/>
    <x v="3"/>
    <x v="1"/>
    <x v="1"/>
    <x v="3"/>
    <n v="8.8285194734373498"/>
    <x v="0"/>
  </r>
  <r>
    <s v="Lithuania"/>
    <x v="10"/>
    <x v="1"/>
    <x v="1"/>
    <x v="3"/>
    <n v="3.98258477757116"/>
    <x v="0"/>
  </r>
  <r>
    <s v="Estonia"/>
    <x v="8"/>
    <x v="2"/>
    <x v="1"/>
    <x v="3"/>
    <n v="1.5540271168836099"/>
    <x v="0"/>
  </r>
  <r>
    <s v="Estonia"/>
    <x v="9"/>
    <x v="2"/>
    <x v="1"/>
    <x v="3"/>
    <n v="1.42970494753292"/>
    <x v="0"/>
  </r>
  <r>
    <s v="Estonia"/>
    <x v="2"/>
    <x v="2"/>
    <x v="1"/>
    <x v="3"/>
    <n v="1.25388647433108"/>
    <x v="0"/>
  </r>
  <r>
    <s v="Estonia"/>
    <x v="3"/>
    <x v="2"/>
    <x v="1"/>
    <x v="3"/>
    <n v="0.55979459876159898"/>
    <x v="0"/>
  </r>
  <r>
    <s v="Estonia"/>
    <x v="10"/>
    <x v="2"/>
    <x v="1"/>
    <x v="3"/>
    <n v="0.163266555060359"/>
    <x v="0"/>
  </r>
  <r>
    <s v="Finland"/>
    <x v="8"/>
    <x v="2"/>
    <x v="1"/>
    <x v="3"/>
    <n v="21.5841947512925"/>
    <x v="0"/>
  </r>
  <r>
    <s v="Finland"/>
    <x v="9"/>
    <x v="2"/>
    <x v="1"/>
    <x v="3"/>
    <n v="24.282219095204098"/>
    <x v="0"/>
  </r>
  <r>
    <s v="Finland"/>
    <x v="2"/>
    <x v="2"/>
    <x v="1"/>
    <x v="3"/>
    <n v="119.297951299866"/>
    <x v="0"/>
  </r>
  <r>
    <s v="Finland"/>
    <x v="3"/>
    <x v="2"/>
    <x v="1"/>
    <x v="3"/>
    <n v="7.10992814836428"/>
    <x v="0"/>
  </r>
  <r>
    <s v="Finland"/>
    <x v="10"/>
    <x v="2"/>
    <x v="1"/>
    <x v="3"/>
    <n v="9.0579952889166808"/>
    <x v="0"/>
  </r>
  <r>
    <s v="Latvia"/>
    <x v="9"/>
    <x v="2"/>
    <x v="1"/>
    <x v="3"/>
    <n v="4.1440723116896301"/>
    <x v="0"/>
  </r>
  <r>
    <s v="Latvia"/>
    <x v="2"/>
    <x v="2"/>
    <x v="1"/>
    <x v="3"/>
    <n v="5.7808511690589599"/>
    <x v="0"/>
  </r>
  <r>
    <s v="Latvia"/>
    <x v="10"/>
    <x v="2"/>
    <x v="1"/>
    <x v="3"/>
    <n v="4.3888858887193599E-2"/>
    <x v="0"/>
  </r>
  <r>
    <s v="Lithuania"/>
    <x v="8"/>
    <x v="2"/>
    <x v="1"/>
    <x v="3"/>
    <n v="9.8569719985189099"/>
    <x v="0"/>
  </r>
  <r>
    <s v="Lithuania"/>
    <x v="9"/>
    <x v="2"/>
    <x v="1"/>
    <x v="3"/>
    <n v="4.9284859992594496"/>
    <x v="0"/>
  </r>
  <r>
    <s v="Lithuania"/>
    <x v="2"/>
    <x v="2"/>
    <x v="1"/>
    <x v="3"/>
    <n v="207.09524959536299"/>
    <x v="0"/>
  </r>
  <r>
    <s v="Lithuania"/>
    <x v="3"/>
    <x v="2"/>
    <x v="1"/>
    <x v="3"/>
    <n v="8.2464192883756393"/>
    <x v="0"/>
  </r>
  <r>
    <s v="Lithuania"/>
    <x v="10"/>
    <x v="2"/>
    <x v="1"/>
    <x v="3"/>
    <n v="1.89646894170056"/>
    <x v="0"/>
  </r>
  <r>
    <s v="Estonia"/>
    <x v="8"/>
    <x v="3"/>
    <x v="1"/>
    <x v="3"/>
    <n v="1.48002582560344"/>
    <x v="0"/>
  </r>
  <r>
    <s v="Estonia"/>
    <x v="9"/>
    <x v="3"/>
    <x v="1"/>
    <x v="3"/>
    <n v="1.3616237595551599"/>
    <x v="0"/>
  </r>
  <r>
    <s v="Estonia"/>
    <x v="2"/>
    <x v="3"/>
    <x v="1"/>
    <x v="3"/>
    <n v="1.75643500309245"/>
    <x v="0"/>
  </r>
  <r>
    <s v="Estonia"/>
    <x v="10"/>
    <x v="3"/>
    <x v="1"/>
    <x v="3"/>
    <n v="0.15549195720034401"/>
    <x v="0"/>
  </r>
  <r>
    <s v="Finland"/>
    <x v="8"/>
    <x v="3"/>
    <x v="1"/>
    <x v="3"/>
    <n v="19.149453829539102"/>
    <x v="0"/>
  </r>
  <r>
    <s v="Finland"/>
    <x v="9"/>
    <x v="3"/>
    <x v="1"/>
    <x v="3"/>
    <n v="21.543135558231501"/>
    <x v="0"/>
  </r>
  <r>
    <s v="Finland"/>
    <x v="2"/>
    <x v="3"/>
    <x v="1"/>
    <x v="3"/>
    <n v="105.645968272801"/>
    <x v="0"/>
  </r>
  <r>
    <s v="Finland"/>
    <x v="10"/>
    <x v="3"/>
    <x v="1"/>
    <x v="3"/>
    <n v="8.0362350586605"/>
    <x v="0"/>
  </r>
  <r>
    <s v="Latvia"/>
    <x v="9"/>
    <x v="3"/>
    <x v="1"/>
    <x v="3"/>
    <n v="3.9467355349425102"/>
    <x v="0"/>
  </r>
  <r>
    <s v="Latvia"/>
    <x v="2"/>
    <x v="3"/>
    <x v="1"/>
    <x v="3"/>
    <n v="4.8953948744508704"/>
    <x v="0"/>
  </r>
  <r>
    <s v="Latvia"/>
    <x v="10"/>
    <x v="3"/>
    <x v="1"/>
    <x v="3"/>
    <n v="4.1798913225898598E-2"/>
    <x v="0"/>
  </r>
  <r>
    <s v="Lithuania"/>
    <x v="8"/>
    <x v="3"/>
    <x v="1"/>
    <x v="3"/>
    <n v="9.3875923795418306"/>
    <x v="0"/>
  </r>
  <r>
    <s v="Lithuania"/>
    <x v="9"/>
    <x v="3"/>
    <x v="1"/>
    <x v="3"/>
    <n v="4.69379618977091"/>
    <x v="0"/>
  </r>
  <r>
    <s v="Lithuania"/>
    <x v="2"/>
    <x v="3"/>
    <x v="1"/>
    <x v="3"/>
    <n v="185.09509499714699"/>
    <x v="0"/>
  </r>
  <r>
    <s v="Lithuania"/>
    <x v="10"/>
    <x v="3"/>
    <x v="1"/>
    <x v="3"/>
    <n v="1.8061608968576699"/>
    <x v="0"/>
  </r>
  <r>
    <s v="Estonia"/>
    <x v="8"/>
    <x v="4"/>
    <x v="1"/>
    <x v="3"/>
    <n v="1.4095484053366101"/>
    <x v="0"/>
  </r>
  <r>
    <s v="Estonia"/>
    <x v="9"/>
    <x v="4"/>
    <x v="1"/>
    <x v="3"/>
    <n v="1.2967845329096801"/>
    <x v="0"/>
  </r>
  <r>
    <s v="Estonia"/>
    <x v="2"/>
    <x v="4"/>
    <x v="1"/>
    <x v="3"/>
    <n v="1.4642926943455701"/>
    <x v="0"/>
  </r>
  <r>
    <s v="Estonia"/>
    <x v="10"/>
    <x v="4"/>
    <x v="1"/>
    <x v="3"/>
    <n v="0.148087578286039"/>
    <x v="0"/>
  </r>
  <r>
    <s v="Finland"/>
    <x v="8"/>
    <x v="4"/>
    <x v="1"/>
    <x v="3"/>
    <n v="16.897649243301299"/>
    <x v="0"/>
  </r>
  <r>
    <s v="Finland"/>
    <x v="9"/>
    <x v="4"/>
    <x v="1"/>
    <x v="3"/>
    <n v="19.009855398713899"/>
    <x v="0"/>
  </r>
  <r>
    <s v="Finland"/>
    <x v="2"/>
    <x v="4"/>
    <x v="1"/>
    <x v="3"/>
    <n v="88.074206706516804"/>
    <x v="0"/>
  </r>
  <r>
    <s v="Finland"/>
    <x v="10"/>
    <x v="4"/>
    <x v="1"/>
    <x v="3"/>
    <n v="7.0912456546670102"/>
    <x v="0"/>
  </r>
  <r>
    <s v="Latvia"/>
    <x v="9"/>
    <x v="4"/>
    <x v="1"/>
    <x v="3"/>
    <n v="3.7587957475642999"/>
    <x v="0"/>
  </r>
  <r>
    <s v="Latvia"/>
    <x v="2"/>
    <x v="4"/>
    <x v="1"/>
    <x v="3"/>
    <n v="4.0811592447055398"/>
    <x v="0"/>
  </r>
  <r>
    <s v="Latvia"/>
    <x v="10"/>
    <x v="4"/>
    <x v="1"/>
    <x v="3"/>
    <n v="3.9808488786570201E-2"/>
    <x v="0"/>
  </r>
  <r>
    <s v="Lithuania"/>
    <x v="8"/>
    <x v="4"/>
    <x v="1"/>
    <x v="3"/>
    <n v="8.9405641709922108"/>
    <x v="0"/>
  </r>
  <r>
    <s v="Lithuania"/>
    <x v="9"/>
    <x v="4"/>
    <x v="1"/>
    <x v="3"/>
    <n v="4.4702820854961098"/>
    <x v="0"/>
  </r>
  <r>
    <s v="Lithuania"/>
    <x v="2"/>
    <x v="4"/>
    <x v="1"/>
    <x v="3"/>
    <n v="154.308810110439"/>
    <x v="0"/>
  </r>
  <r>
    <s v="Lithuania"/>
    <x v="10"/>
    <x v="4"/>
    <x v="1"/>
    <x v="3"/>
    <n v="1.7201532351025499"/>
    <x v="0"/>
  </r>
  <r>
    <s v="Estonia"/>
    <x v="8"/>
    <x v="5"/>
    <x v="1"/>
    <x v="3"/>
    <n v="1.3424270527015401"/>
    <x v="0"/>
  </r>
  <r>
    <s v="Estonia"/>
    <x v="9"/>
    <x v="5"/>
    <x v="1"/>
    <x v="3"/>
    <n v="1.23503288848541"/>
    <x v="0"/>
  </r>
  <r>
    <s v="Estonia"/>
    <x v="2"/>
    <x v="5"/>
    <x v="1"/>
    <x v="3"/>
    <n v="1.1959906168101999"/>
    <x v="0"/>
  </r>
  <r>
    <s v="Estonia"/>
    <x v="10"/>
    <x v="5"/>
    <x v="1"/>
    <x v="3"/>
    <n v="0.14103578884384799"/>
    <x v="0"/>
  </r>
  <r>
    <s v="Finland"/>
    <x v="8"/>
    <x v="5"/>
    <x v="1"/>
    <x v="3"/>
    <n v="14.816879438905501"/>
    <x v="0"/>
  </r>
  <r>
    <s v="Finland"/>
    <x v="9"/>
    <x v="5"/>
    <x v="1"/>
    <x v="3"/>
    <n v="16.668989368768798"/>
    <x v="0"/>
  </r>
  <r>
    <s v="Finland"/>
    <x v="2"/>
    <x v="5"/>
    <x v="1"/>
    <x v="3"/>
    <n v="74.781856315876496"/>
    <x v="0"/>
  </r>
  <r>
    <s v="Finland"/>
    <x v="10"/>
    <x v="5"/>
    <x v="1"/>
    <x v="3"/>
    <n v="6.2180324862949199"/>
    <x v="0"/>
  </r>
  <r>
    <s v="Latvia"/>
    <x v="9"/>
    <x v="5"/>
    <x v="1"/>
    <x v="3"/>
    <n v="3.5798054738707501"/>
    <x v="0"/>
  </r>
  <r>
    <s v="Latvia"/>
    <x v="2"/>
    <x v="5"/>
    <x v="1"/>
    <x v="3"/>
    <n v="3.3333691967625998"/>
    <x v="0"/>
  </r>
  <r>
    <s v="Latvia"/>
    <x v="10"/>
    <x v="5"/>
    <x v="1"/>
    <x v="3"/>
    <n v="3.7912846463400103E-2"/>
    <x v="0"/>
  </r>
  <r>
    <s v="Lithuania"/>
    <x v="8"/>
    <x v="5"/>
    <x v="1"/>
    <x v="3"/>
    <n v="8.5148230199925798"/>
    <x v="0"/>
  </r>
  <r>
    <s v="Lithuania"/>
    <x v="9"/>
    <x v="5"/>
    <x v="1"/>
    <x v="3"/>
    <n v="4.2574115099962899"/>
    <x v="0"/>
  </r>
  <r>
    <s v="Lithuania"/>
    <x v="2"/>
    <x v="5"/>
    <x v="1"/>
    <x v="3"/>
    <n v="126.034835587098"/>
    <x v="0"/>
  </r>
  <r>
    <s v="Lithuania"/>
    <x v="10"/>
    <x v="5"/>
    <x v="1"/>
    <x v="3"/>
    <n v="1.6382411762881299"/>
    <x v="0"/>
  </r>
  <r>
    <s v="Estonia"/>
    <x v="8"/>
    <x v="6"/>
    <x v="1"/>
    <x v="3"/>
    <n v="1.2785019549538399"/>
    <x v="0"/>
  </r>
  <r>
    <s v="Estonia"/>
    <x v="9"/>
    <x v="6"/>
    <x v="1"/>
    <x v="3"/>
    <n v="1.1762217985575301"/>
    <x v="0"/>
  </r>
  <r>
    <s v="Estonia"/>
    <x v="2"/>
    <x v="6"/>
    <x v="1"/>
    <x v="3"/>
    <n v="0.94992072649057002"/>
    <x v="0"/>
  </r>
  <r>
    <s v="Estonia"/>
    <x v="10"/>
    <x v="6"/>
    <x v="1"/>
    <x v="3"/>
    <n v="0.134319798898904"/>
    <x v="0"/>
  </r>
  <r>
    <s v="Finland"/>
    <x v="8"/>
    <x v="6"/>
    <x v="1"/>
    <x v="3"/>
    <n v="12.8959615223588"/>
    <x v="0"/>
  </r>
  <r>
    <s v="Finland"/>
    <x v="9"/>
    <x v="6"/>
    <x v="1"/>
    <x v="3"/>
    <n v="14.5079567126537"/>
    <x v="0"/>
  </r>
  <r>
    <s v="Finland"/>
    <x v="2"/>
    <x v="6"/>
    <x v="1"/>
    <x v="3"/>
    <n v="59.395813212440899"/>
    <x v="0"/>
  </r>
  <r>
    <s v="Finland"/>
    <x v="10"/>
    <x v="6"/>
    <x v="1"/>
    <x v="3"/>
    <n v="5.4119025546960504"/>
    <x v="0"/>
  </r>
  <r>
    <s v="Latvia"/>
    <x v="9"/>
    <x v="6"/>
    <x v="1"/>
    <x v="3"/>
    <n v="3.4093385465435802"/>
    <x v="0"/>
  </r>
  <r>
    <s v="Latvia"/>
    <x v="2"/>
    <x v="6"/>
    <x v="1"/>
    <x v="3"/>
    <n v="2.6475429192706699"/>
    <x v="0"/>
  </r>
  <r>
    <s v="Latvia"/>
    <x v="10"/>
    <x v="6"/>
    <x v="1"/>
    <x v="3"/>
    <n v="3.6107472822285901E-2"/>
    <x v="0"/>
  </r>
  <r>
    <s v="Lithuania"/>
    <x v="8"/>
    <x v="6"/>
    <x v="1"/>
    <x v="3"/>
    <n v="8.1093552571357908"/>
    <x v="0"/>
  </r>
  <r>
    <s v="Lithuania"/>
    <x v="9"/>
    <x v="6"/>
    <x v="1"/>
    <x v="3"/>
    <n v="4.05467762856789"/>
    <x v="0"/>
  </r>
  <r>
    <s v="Lithuania"/>
    <x v="2"/>
    <x v="6"/>
    <x v="1"/>
    <x v="3"/>
    <n v="100.10371394328"/>
    <x v="0"/>
  </r>
  <r>
    <s v="Lithuania"/>
    <x v="10"/>
    <x v="6"/>
    <x v="1"/>
    <x v="3"/>
    <n v="1.5602296917029901"/>
    <x v="0"/>
  </r>
  <r>
    <s v="Estonia"/>
    <x v="8"/>
    <x v="7"/>
    <x v="1"/>
    <x v="3"/>
    <n v="1.21762090947985"/>
    <x v="0"/>
  </r>
  <r>
    <s v="Estonia"/>
    <x v="9"/>
    <x v="7"/>
    <x v="1"/>
    <x v="3"/>
    <n v="1.1202112367214601"/>
    <x v="0"/>
  </r>
  <r>
    <s v="Estonia"/>
    <x v="2"/>
    <x v="7"/>
    <x v="1"/>
    <x v="3"/>
    <n v="0.72457406695691096"/>
    <x v="0"/>
  </r>
  <r>
    <s v="Estonia"/>
    <x v="10"/>
    <x v="7"/>
    <x v="1"/>
    <x v="3"/>
    <n v="0.12792361799895599"/>
    <x v="0"/>
  </r>
  <r>
    <s v="Finland"/>
    <x v="8"/>
    <x v="7"/>
    <x v="1"/>
    <x v="3"/>
    <n v="12.5488373971587"/>
    <x v="0"/>
  </r>
  <r>
    <s v="Finland"/>
    <x v="9"/>
    <x v="7"/>
    <x v="1"/>
    <x v="3"/>
    <n v="14.117442071803501"/>
    <x v="0"/>
  </r>
  <r>
    <s v="Finland"/>
    <x v="2"/>
    <x v="7"/>
    <x v="1"/>
    <x v="3"/>
    <n v="45.305534177097101"/>
    <x v="0"/>
  </r>
  <r>
    <s v="Finland"/>
    <x v="10"/>
    <x v="7"/>
    <x v="1"/>
    <x v="3"/>
    <n v="5.2662288926965202"/>
    <x v="0"/>
  </r>
  <r>
    <s v="Latvia"/>
    <x v="9"/>
    <x v="7"/>
    <x v="1"/>
    <x v="3"/>
    <n v="3.2469890919462601"/>
    <x v="0"/>
  </r>
  <r>
    <s v="Latvia"/>
    <x v="2"/>
    <x v="7"/>
    <x v="1"/>
    <x v="3"/>
    <n v="2.0194747698011999"/>
    <x v="0"/>
  </r>
  <r>
    <s v="Latvia"/>
    <x v="10"/>
    <x v="7"/>
    <x v="1"/>
    <x v="3"/>
    <n v="3.4388069354557897E-2"/>
    <x v="0"/>
  </r>
  <r>
    <s v="Lithuania"/>
    <x v="8"/>
    <x v="7"/>
    <x v="1"/>
    <x v="3"/>
    <n v="7.72319548298647"/>
    <x v="0"/>
  </r>
  <r>
    <s v="Lithuania"/>
    <x v="9"/>
    <x v="7"/>
    <x v="1"/>
    <x v="3"/>
    <n v="3.8615977414932399"/>
    <x v="0"/>
  </r>
  <r>
    <s v="Lithuania"/>
    <x v="2"/>
    <x v="7"/>
    <x v="1"/>
    <x v="3"/>
    <n v="76.356429654231405"/>
    <x v="0"/>
  </r>
  <r>
    <s v="Lithuania"/>
    <x v="10"/>
    <x v="7"/>
    <x v="1"/>
    <x v="3"/>
    <n v="1.48593303971712"/>
    <x v="0"/>
  </r>
  <r>
    <s v="Estonia"/>
    <x v="8"/>
    <x v="8"/>
    <x v="1"/>
    <x v="3"/>
    <n v="0.99397625263660805"/>
    <x v="0"/>
  </r>
  <r>
    <s v="Estonia"/>
    <x v="9"/>
    <x v="8"/>
    <x v="1"/>
    <x v="3"/>
    <n v="0.91445815242568096"/>
    <x v="0"/>
  </r>
  <r>
    <s v="Estonia"/>
    <x v="11"/>
    <x v="8"/>
    <x v="1"/>
    <x v="3"/>
    <n v="9.23487606206041"/>
    <x v="0"/>
  </r>
  <r>
    <s v="Estonia"/>
    <x v="2"/>
    <x v="8"/>
    <x v="1"/>
    <x v="3"/>
    <n v="0.51853497879269295"/>
    <x v="0"/>
  </r>
  <r>
    <s v="Estonia"/>
    <x v="6"/>
    <x v="8"/>
    <x v="1"/>
    <x v="3"/>
    <n v="4.5792450009727599"/>
    <x v="0"/>
  </r>
  <r>
    <s v="Estonia"/>
    <x v="10"/>
    <x v="8"/>
    <x v="1"/>
    <x v="3"/>
    <n v="0.104427443264453"/>
    <x v="0"/>
  </r>
  <r>
    <s v="Finland"/>
    <x v="8"/>
    <x v="8"/>
    <x v="1"/>
    <x v="3"/>
    <n v="16.819333658917198"/>
    <x v="0"/>
  </r>
  <r>
    <s v="Finland"/>
    <x v="9"/>
    <x v="8"/>
    <x v="1"/>
    <x v="3"/>
    <n v="18.921750366281898"/>
    <x v="0"/>
  </r>
  <r>
    <s v="Finland"/>
    <x v="11"/>
    <x v="8"/>
    <x v="1"/>
    <x v="3"/>
    <n v="47.690123839850401"/>
    <x v="0"/>
  </r>
  <r>
    <s v="Finland"/>
    <x v="2"/>
    <x v="8"/>
    <x v="1"/>
    <x v="3"/>
    <n v="32.422502094751003"/>
    <x v="0"/>
  </r>
  <r>
    <s v="Finland"/>
    <x v="10"/>
    <x v="8"/>
    <x v="1"/>
    <x v="3"/>
    <n v="7.05837983768504"/>
    <x v="0"/>
  </r>
  <r>
    <s v="Latvia"/>
    <x v="9"/>
    <x v="8"/>
    <x v="1"/>
    <x v="3"/>
    <n v="2.87148695206132"/>
    <x v="0"/>
  </r>
  <r>
    <s v="Latvia"/>
    <x v="11"/>
    <x v="8"/>
    <x v="1"/>
    <x v="3"/>
    <n v="19.986518927993401"/>
    <x v="0"/>
  </r>
  <r>
    <s v="Latvia"/>
    <x v="2"/>
    <x v="8"/>
    <x v="1"/>
    <x v="3"/>
    <n v="1.4452191358837501"/>
    <x v="0"/>
  </r>
  <r>
    <s v="Latvia"/>
    <x v="10"/>
    <x v="8"/>
    <x v="1"/>
    <x v="3"/>
    <n v="3.0411217796547801E-2"/>
    <x v="0"/>
  </r>
  <r>
    <s v="Lithuania"/>
    <x v="8"/>
    <x v="8"/>
    <x v="1"/>
    <x v="3"/>
    <n v="7.6204846035473404"/>
    <x v="0"/>
  </r>
  <r>
    <s v="Lithuania"/>
    <x v="9"/>
    <x v="8"/>
    <x v="1"/>
    <x v="3"/>
    <n v="3.8102423017736702"/>
    <x v="0"/>
  </r>
  <r>
    <s v="Lithuania"/>
    <x v="11"/>
    <x v="8"/>
    <x v="1"/>
    <x v="3"/>
    <n v="41.258401503333303"/>
    <x v="0"/>
  </r>
  <r>
    <s v="Lithuania"/>
    <x v="2"/>
    <x v="8"/>
    <x v="1"/>
    <x v="3"/>
    <n v="54.643798939325201"/>
    <x v="0"/>
  </r>
  <r>
    <s v="Lithuania"/>
    <x v="10"/>
    <x v="8"/>
    <x v="1"/>
    <x v="3"/>
    <n v="1.46617159646048"/>
    <x v="0"/>
  </r>
  <r>
    <s v="Estonia"/>
    <x v="8"/>
    <x v="9"/>
    <x v="1"/>
    <x v="3"/>
    <n v="1.10441805848513"/>
    <x v="1"/>
  </r>
  <r>
    <s v="Estonia"/>
    <x v="9"/>
    <x v="9"/>
    <x v="1"/>
    <x v="3"/>
    <n v="1.0160646138063201"/>
    <x v="1"/>
  </r>
  <r>
    <s v="Estonia"/>
    <x v="2"/>
    <x v="9"/>
    <x v="1"/>
    <x v="3"/>
    <n v="0.90862791090790396"/>
    <x v="1"/>
  </r>
  <r>
    <s v="Estonia"/>
    <x v="10"/>
    <x v="9"/>
    <x v="1"/>
    <x v="3"/>
    <n v="0.116030492516059"/>
    <x v="1"/>
  </r>
  <r>
    <s v="Finland"/>
    <x v="8"/>
    <x v="9"/>
    <x v="1"/>
    <x v="3"/>
    <n v="13.6885497700498"/>
    <x v="1"/>
  </r>
  <r>
    <s v="Finland"/>
    <x v="9"/>
    <x v="9"/>
    <x v="1"/>
    <x v="3"/>
    <n v="15.399618491306001"/>
    <x v="1"/>
  </r>
  <r>
    <s v="Finland"/>
    <x v="2"/>
    <x v="9"/>
    <x v="1"/>
    <x v="3"/>
    <n v="31.615528219562002"/>
    <x v="1"/>
  </r>
  <r>
    <s v="Finland"/>
    <x v="10"/>
    <x v="9"/>
    <x v="1"/>
    <x v="3"/>
    <n v="5.7445191149318697"/>
    <x v="1"/>
  </r>
  <r>
    <s v="Latvia"/>
    <x v="9"/>
    <x v="9"/>
    <x v="1"/>
    <x v="3"/>
    <n v="1.4725574113134901"/>
    <x v="1"/>
  </r>
  <r>
    <s v="Latvia"/>
    <x v="2"/>
    <x v="9"/>
    <x v="1"/>
    <x v="3"/>
    <n v="1.3620858463441601"/>
    <x v="1"/>
  </r>
  <r>
    <s v="Latvia"/>
    <x v="10"/>
    <x v="9"/>
    <x v="1"/>
    <x v="3"/>
    <n v="1.5595496305922E-2"/>
    <x v="1"/>
  </r>
  <r>
    <s v="Lithuania"/>
    <x v="8"/>
    <x v="9"/>
    <x v="1"/>
    <x v="3"/>
    <n v="7.0051659709628096"/>
    <x v="1"/>
  </r>
  <r>
    <s v="Lithuania"/>
    <x v="9"/>
    <x v="9"/>
    <x v="1"/>
    <x v="3"/>
    <n v="3.5025829854813999"/>
    <x v="1"/>
  </r>
  <r>
    <s v="Lithuania"/>
    <x v="2"/>
    <x v="9"/>
    <x v="1"/>
    <x v="3"/>
    <n v="51.357015480402303"/>
    <x v="1"/>
  </r>
  <r>
    <s v="Lithuania"/>
    <x v="10"/>
    <x v="9"/>
    <x v="1"/>
    <x v="3"/>
    <n v="1.3477850700382199"/>
    <x v="1"/>
  </r>
  <r>
    <s v="Estonia"/>
    <x v="8"/>
    <x v="10"/>
    <x v="1"/>
    <x v="3"/>
    <n v="1.0518267223667801"/>
    <x v="1"/>
  </r>
  <r>
    <s v="Estonia"/>
    <x v="9"/>
    <x v="10"/>
    <x v="1"/>
    <x v="3"/>
    <n v="0.96768058457744199"/>
    <x v="1"/>
  </r>
  <r>
    <s v="Estonia"/>
    <x v="2"/>
    <x v="10"/>
    <x v="1"/>
    <x v="3"/>
    <n v="0.85541324945900199"/>
    <x v="1"/>
  </r>
  <r>
    <s v="Estonia"/>
    <x v="10"/>
    <x v="10"/>
    <x v="1"/>
    <x v="3"/>
    <n v="0.110505230967676"/>
    <x v="1"/>
  </r>
  <r>
    <s v="Finland"/>
    <x v="8"/>
    <x v="10"/>
    <x v="1"/>
    <x v="3"/>
    <n v="10.994030011830001"/>
    <x v="1"/>
  </r>
  <r>
    <s v="Finland"/>
    <x v="9"/>
    <x v="10"/>
    <x v="1"/>
    <x v="3"/>
    <n v="12.3682837633087"/>
    <x v="1"/>
  </r>
  <r>
    <s v="Finland"/>
    <x v="2"/>
    <x v="10"/>
    <x v="1"/>
    <x v="3"/>
    <n v="29.763934612833499"/>
    <x v="1"/>
  </r>
  <r>
    <s v="Finland"/>
    <x v="10"/>
    <x v="10"/>
    <x v="1"/>
    <x v="3"/>
    <n v="4.6137404337217998"/>
    <x v="1"/>
  </r>
  <r>
    <s v="Latvia"/>
    <x v="9"/>
    <x v="10"/>
    <x v="1"/>
    <x v="3"/>
    <n v="1.4024356298223799"/>
    <x v="1"/>
  </r>
  <r>
    <s v="Latvia"/>
    <x v="2"/>
    <x v="10"/>
    <x v="1"/>
    <x v="3"/>
    <n v="1.2823139878007399"/>
    <x v="1"/>
  </r>
  <r>
    <s v="Latvia"/>
    <x v="10"/>
    <x v="10"/>
    <x v="1"/>
    <x v="3"/>
    <n v="1.4852853624687599E-2"/>
    <x v="1"/>
  </r>
  <r>
    <s v="Lithuania"/>
    <x v="8"/>
    <x v="10"/>
    <x v="1"/>
    <x v="3"/>
    <n v="6.6715866390121503"/>
    <x v="1"/>
  </r>
  <r>
    <s v="Lithuania"/>
    <x v="9"/>
    <x v="10"/>
    <x v="1"/>
    <x v="3"/>
    <n v="3.33579331950608"/>
    <x v="1"/>
  </r>
  <r>
    <s v="Lithuania"/>
    <x v="2"/>
    <x v="10"/>
    <x v="1"/>
    <x v="3"/>
    <n v="48.349242816798899"/>
    <x v="1"/>
  </r>
  <r>
    <s v="Lithuania"/>
    <x v="10"/>
    <x v="10"/>
    <x v="1"/>
    <x v="3"/>
    <n v="1.2836048286078201"/>
    <x v="1"/>
  </r>
  <r>
    <s v="Estonia"/>
    <x v="8"/>
    <x v="11"/>
    <x v="1"/>
    <x v="3"/>
    <n v="1.00173973558741"/>
    <x v="1"/>
  </r>
  <r>
    <s v="Estonia"/>
    <x v="9"/>
    <x v="11"/>
    <x v="1"/>
    <x v="3"/>
    <n v="0.92160055674041597"/>
    <x v="1"/>
  </r>
  <r>
    <s v="Estonia"/>
    <x v="2"/>
    <x v="11"/>
    <x v="1"/>
    <x v="3"/>
    <n v="0.80520627025487101"/>
    <x v="1"/>
  </r>
  <r>
    <s v="Estonia"/>
    <x v="10"/>
    <x v="11"/>
    <x v="1"/>
    <x v="3"/>
    <n v="0.10524307711207199"/>
    <x v="1"/>
  </r>
  <r>
    <s v="Finland"/>
    <x v="8"/>
    <x v="11"/>
    <x v="1"/>
    <x v="3"/>
    <n v="9.1396869089708197"/>
    <x v="1"/>
  </r>
  <r>
    <s v="Finland"/>
    <x v="9"/>
    <x v="11"/>
    <x v="1"/>
    <x v="3"/>
    <n v="10.2821477725922"/>
    <x v="1"/>
  </r>
  <r>
    <s v="Finland"/>
    <x v="2"/>
    <x v="11"/>
    <x v="1"/>
    <x v="3"/>
    <n v="28.016992714184401"/>
    <x v="1"/>
  </r>
  <r>
    <s v="Finland"/>
    <x v="10"/>
    <x v="11"/>
    <x v="1"/>
    <x v="3"/>
    <n v="3.8355492024401001"/>
    <x v="1"/>
  </r>
  <r>
    <s v="Latvia"/>
    <x v="9"/>
    <x v="11"/>
    <x v="1"/>
    <x v="3"/>
    <n v="1.33565298078321"/>
    <x v="1"/>
  </r>
  <r>
    <s v="Latvia"/>
    <x v="2"/>
    <x v="11"/>
    <x v="1"/>
    <x v="3"/>
    <n v="1.2070508190815401"/>
    <x v="1"/>
  </r>
  <r>
    <s v="Latvia"/>
    <x v="10"/>
    <x v="11"/>
    <x v="1"/>
    <x v="3"/>
    <n v="1.41455748806548E-2"/>
    <x v="1"/>
  </r>
  <r>
    <s v="Lithuania"/>
    <x v="8"/>
    <x v="11"/>
    <x v="1"/>
    <x v="3"/>
    <n v="6.35389203715446"/>
    <x v="1"/>
  </r>
  <r>
    <s v="Lithuania"/>
    <x v="9"/>
    <x v="11"/>
    <x v="1"/>
    <x v="3"/>
    <n v="3.17694601857723"/>
    <x v="1"/>
  </r>
  <r>
    <s v="Lithuania"/>
    <x v="2"/>
    <x v="11"/>
    <x v="1"/>
    <x v="3"/>
    <n v="45.511468875170699"/>
    <x v="1"/>
  </r>
  <r>
    <s v="Lithuania"/>
    <x v="10"/>
    <x v="11"/>
    <x v="1"/>
    <x v="3"/>
    <n v="1.22248078915031"/>
    <x v="1"/>
  </r>
  <r>
    <s v="Estonia"/>
    <x v="8"/>
    <x v="12"/>
    <x v="1"/>
    <x v="3"/>
    <n v="1.9080756868331701"/>
    <x v="1"/>
  </r>
  <r>
    <s v="Estonia"/>
    <x v="9"/>
    <x v="12"/>
    <x v="1"/>
    <x v="3"/>
    <n v="1.7554296318865199"/>
    <x v="1"/>
  </r>
  <r>
    <s v="Estonia"/>
    <x v="2"/>
    <x v="12"/>
    <x v="1"/>
    <x v="3"/>
    <n v="0.75784119553400098"/>
    <x v="1"/>
  </r>
  <r>
    <s v="Estonia"/>
    <x v="10"/>
    <x v="12"/>
    <x v="1"/>
    <x v="3"/>
    <n v="0.200463004022994"/>
    <x v="1"/>
  </r>
  <r>
    <s v="Finland"/>
    <x v="2"/>
    <x v="12"/>
    <x v="1"/>
    <x v="3"/>
    <n v="26.368934319232299"/>
    <x v="1"/>
  </r>
  <r>
    <s v="Finland"/>
    <x v="6"/>
    <x v="12"/>
    <x v="1"/>
    <x v="3"/>
    <n v="2958.0306585265598"/>
    <x v="1"/>
  </r>
  <r>
    <s v="Latvia"/>
    <x v="9"/>
    <x v="12"/>
    <x v="1"/>
    <x v="3"/>
    <n v="1.41903873675746"/>
    <x v="1"/>
  </r>
  <r>
    <s v="Latvia"/>
    <x v="2"/>
    <x v="12"/>
    <x v="1"/>
    <x v="3"/>
    <n v="1.1360478297237999"/>
    <x v="1"/>
  </r>
  <r>
    <s v="Latvia"/>
    <x v="10"/>
    <x v="12"/>
    <x v="1"/>
    <x v="3"/>
    <n v="1.5028693079831E-2"/>
    <x v="1"/>
  </r>
  <r>
    <s v="Lithuania"/>
    <x v="8"/>
    <x v="12"/>
    <x v="1"/>
    <x v="3"/>
    <n v="11.3902364146519"/>
    <x v="1"/>
  </r>
  <r>
    <s v="Lithuania"/>
    <x v="9"/>
    <x v="12"/>
    <x v="1"/>
    <x v="3"/>
    <n v="5.6951182073259297"/>
    <x v="1"/>
  </r>
  <r>
    <s v="Lithuania"/>
    <x v="2"/>
    <x v="12"/>
    <x v="1"/>
    <x v="3"/>
    <n v="42.834323647219399"/>
    <x v="1"/>
  </r>
  <r>
    <s v="Lithuania"/>
    <x v="10"/>
    <x v="12"/>
    <x v="1"/>
    <x v="3"/>
    <n v="2.1914670755136298"/>
    <x v="1"/>
  </r>
  <r>
    <s v="Estonia"/>
    <x v="2"/>
    <x v="13"/>
    <x v="1"/>
    <x v="3"/>
    <n v="0.71316121575194902"/>
    <x v="1"/>
  </r>
  <r>
    <s v="Finland"/>
    <x v="8"/>
    <x v="13"/>
    <x v="1"/>
    <x v="3"/>
    <n v="8.2309420773683009"/>
    <x v="1"/>
  </r>
  <r>
    <s v="Finland"/>
    <x v="9"/>
    <x v="13"/>
    <x v="1"/>
    <x v="3"/>
    <n v="9.2598098370393807"/>
    <x v="1"/>
  </r>
  <r>
    <s v="Finland"/>
    <x v="2"/>
    <x v="13"/>
    <x v="1"/>
    <x v="3"/>
    <n v="24.8143032709329"/>
    <x v="1"/>
  </r>
  <r>
    <s v="Finland"/>
    <x v="10"/>
    <x v="13"/>
    <x v="1"/>
    <x v="3"/>
    <n v="3.45418652023994"/>
    <x v="1"/>
  </r>
  <r>
    <s v="Latvia"/>
    <x v="9"/>
    <x v="13"/>
    <x v="1"/>
    <x v="3"/>
    <n v="1.07148778954296"/>
    <x v="1"/>
  </r>
  <r>
    <s v="Latvia"/>
    <x v="2"/>
    <x v="13"/>
    <x v="1"/>
    <x v="3"/>
    <n v="1.06906995314144"/>
    <x v="1"/>
  </r>
  <r>
    <s v="Latvia"/>
    <x v="10"/>
    <x v="13"/>
    <x v="1"/>
    <x v="3"/>
    <n v="1.1347865784568799E-2"/>
    <x v="1"/>
  </r>
  <r>
    <s v="Lithuania"/>
    <x v="8"/>
    <x v="13"/>
    <x v="1"/>
    <x v="3"/>
    <n v="3.3781469514921301"/>
    <x v="1"/>
  </r>
  <r>
    <s v="Lithuania"/>
    <x v="9"/>
    <x v="13"/>
    <x v="1"/>
    <x v="3"/>
    <n v="1.6890734757460599"/>
    <x v="1"/>
  </r>
  <r>
    <s v="Lithuania"/>
    <x v="2"/>
    <x v="13"/>
    <x v="1"/>
    <x v="3"/>
    <n v="40.3089440217598"/>
    <x v="1"/>
  </r>
  <r>
    <s v="Lithuania"/>
    <x v="10"/>
    <x v="13"/>
    <x v="1"/>
    <x v="3"/>
    <n v="0.64995119951317804"/>
    <x v="1"/>
  </r>
  <r>
    <s v="Estonia"/>
    <x v="8"/>
    <x v="14"/>
    <x v="1"/>
    <x v="3"/>
    <n v="0.86534044754338801"/>
    <x v="1"/>
  </r>
  <r>
    <s v="Estonia"/>
    <x v="9"/>
    <x v="14"/>
    <x v="1"/>
    <x v="3"/>
    <n v="0.796113211739917"/>
    <x v="1"/>
  </r>
  <r>
    <s v="Estonia"/>
    <x v="2"/>
    <x v="14"/>
    <x v="1"/>
    <x v="3"/>
    <n v="0.67101801137877204"/>
    <x v="1"/>
  </r>
  <r>
    <s v="Estonia"/>
    <x v="10"/>
    <x v="14"/>
    <x v="1"/>
    <x v="3"/>
    <n v="9.0912926994555499E-2"/>
    <x v="1"/>
  </r>
  <r>
    <s v="Finland"/>
    <x v="8"/>
    <x v="14"/>
    <x v="1"/>
    <x v="3"/>
    <n v="8.1420778862493908"/>
    <x v="1"/>
  </r>
  <r>
    <s v="Finland"/>
    <x v="9"/>
    <x v="14"/>
    <x v="1"/>
    <x v="3"/>
    <n v="9.1598376220305493"/>
    <x v="1"/>
  </r>
  <r>
    <s v="Finland"/>
    <x v="2"/>
    <x v="14"/>
    <x v="1"/>
    <x v="3"/>
    <n v="23.347938820613798"/>
    <x v="1"/>
  </r>
  <r>
    <s v="Finland"/>
    <x v="10"/>
    <x v="14"/>
    <x v="1"/>
    <x v="3"/>
    <n v="3.4168938885812801"/>
    <x v="1"/>
  </r>
  <r>
    <s v="Latvia"/>
    <x v="9"/>
    <x v="14"/>
    <x v="1"/>
    <x v="3"/>
    <n v="1.1537872633911801"/>
    <x v="1"/>
  </r>
  <r>
    <s v="Latvia"/>
    <x v="2"/>
    <x v="14"/>
    <x v="1"/>
    <x v="3"/>
    <n v="1.00589484977165"/>
    <x v="1"/>
  </r>
  <r>
    <s v="Latvia"/>
    <x v="10"/>
    <x v="14"/>
    <x v="1"/>
    <x v="3"/>
    <n v="1.2219479434752101E-2"/>
    <x v="1"/>
  </r>
  <r>
    <s v="Lithuania"/>
    <x v="8"/>
    <x v="14"/>
    <x v="1"/>
    <x v="3"/>
    <n v="3.4846335370516499"/>
    <x v="1"/>
  </r>
  <r>
    <s v="Lithuania"/>
    <x v="9"/>
    <x v="14"/>
    <x v="1"/>
    <x v="3"/>
    <n v="1.7423167685258201"/>
    <x v="1"/>
  </r>
  <r>
    <s v="Lithuania"/>
    <x v="2"/>
    <x v="14"/>
    <x v="1"/>
    <x v="3"/>
    <n v="37.926946755987501"/>
    <x v="1"/>
  </r>
  <r>
    <s v="Lithuania"/>
    <x v="10"/>
    <x v="14"/>
    <x v="1"/>
    <x v="3"/>
    <n v="0.67043908385046203"/>
    <x v="1"/>
  </r>
  <r>
    <s v="Estonia"/>
    <x v="8"/>
    <x v="15"/>
    <x v="1"/>
    <x v="3"/>
    <n v="0.82413375956513502"/>
    <x v="1"/>
  </r>
  <r>
    <s v="Estonia"/>
    <x v="9"/>
    <x v="15"/>
    <x v="1"/>
    <x v="3"/>
    <n v="0.758203058799923"/>
    <x v="1"/>
  </r>
  <r>
    <s v="Estonia"/>
    <x v="2"/>
    <x v="15"/>
    <x v="1"/>
    <x v="3"/>
    <n v="0.63127129990337205"/>
    <x v="1"/>
  </r>
  <r>
    <s v="Estonia"/>
    <x v="10"/>
    <x v="15"/>
    <x v="1"/>
    <x v="3"/>
    <n v="8.6583739994814599E-2"/>
    <x v="1"/>
  </r>
  <r>
    <s v="Finland"/>
    <x v="8"/>
    <x v="15"/>
    <x v="1"/>
    <x v="3"/>
    <n v="3.41475724643113"/>
    <x v="1"/>
  </r>
  <r>
    <s v="Finland"/>
    <x v="9"/>
    <x v="15"/>
    <x v="1"/>
    <x v="3"/>
    <n v="3.8416019022349901"/>
    <x v="1"/>
  </r>
  <r>
    <s v="Finland"/>
    <x v="2"/>
    <x v="15"/>
    <x v="1"/>
    <x v="3"/>
    <n v="21.964959866082602"/>
    <x v="1"/>
  </r>
  <r>
    <s v="Finland"/>
    <x v="10"/>
    <x v="15"/>
    <x v="1"/>
    <x v="3"/>
    <n v="1.43303261517854"/>
    <x v="1"/>
  </r>
  <r>
    <s v="Latvia"/>
    <x v="9"/>
    <x v="15"/>
    <x v="1"/>
    <x v="3"/>
    <n v="1.0988450127535001"/>
    <x v="1"/>
  </r>
  <r>
    <s v="Latvia"/>
    <x v="2"/>
    <x v="15"/>
    <x v="1"/>
    <x v="3"/>
    <n v="0.94631222800816295"/>
    <x v="1"/>
  </r>
  <r>
    <s v="Latvia"/>
    <x v="10"/>
    <x v="15"/>
    <x v="1"/>
    <x v="3"/>
    <n v="1.1637599461668501E-2"/>
    <x v="1"/>
  </r>
  <r>
    <s v="Lithuania"/>
    <x v="8"/>
    <x v="15"/>
    <x v="1"/>
    <x v="3"/>
    <n v="5.1645715599415203"/>
    <x v="1"/>
  </r>
  <r>
    <s v="Lithuania"/>
    <x v="9"/>
    <x v="15"/>
    <x v="1"/>
    <x v="3"/>
    <n v="2.5822857799707402"/>
    <x v="1"/>
  </r>
  <r>
    <s v="Lithuania"/>
    <x v="2"/>
    <x v="15"/>
    <x v="1"/>
    <x v="3"/>
    <n v="35.6804028714865"/>
    <x v="1"/>
  </r>
  <r>
    <s v="Lithuania"/>
    <x v="10"/>
    <x v="15"/>
    <x v="1"/>
    <x v="3"/>
    <n v="0.99365703403547201"/>
    <x v="1"/>
  </r>
  <r>
    <s v="Estonia"/>
    <x v="8"/>
    <x v="16"/>
    <x v="1"/>
    <x v="3"/>
    <n v="0.784889294823929"/>
    <x v="1"/>
  </r>
  <r>
    <s v="Estonia"/>
    <x v="9"/>
    <x v="16"/>
    <x v="1"/>
    <x v="3"/>
    <n v="0.72209815123801802"/>
    <x v="1"/>
  </r>
  <r>
    <s v="Estonia"/>
    <x v="2"/>
    <x v="16"/>
    <x v="1"/>
    <x v="3"/>
    <n v="0.59378840672862798"/>
    <x v="1"/>
  </r>
  <r>
    <s v="Estonia"/>
    <x v="10"/>
    <x v="16"/>
    <x v="1"/>
    <x v="3"/>
    <n v="8.2460704756966E-2"/>
    <x v="1"/>
  </r>
  <r>
    <s v="Finland"/>
    <x v="8"/>
    <x v="16"/>
    <x v="1"/>
    <x v="3"/>
    <n v="2.4775105904902799"/>
    <x v="1"/>
  </r>
  <r>
    <s v="Finland"/>
    <x v="9"/>
    <x v="16"/>
    <x v="1"/>
    <x v="3"/>
    <n v="2.7871994143015502"/>
    <x v="1"/>
  </r>
  <r>
    <s v="Finland"/>
    <x v="2"/>
    <x v="16"/>
    <x v="1"/>
    <x v="3"/>
    <n v="20.660750021006901"/>
    <x v="1"/>
  </r>
  <r>
    <s v="Finland"/>
    <x v="10"/>
    <x v="16"/>
    <x v="1"/>
    <x v="3"/>
    <n v="1.0397088941925099"/>
    <x v="1"/>
  </r>
  <r>
    <s v="Latvia"/>
    <x v="9"/>
    <x v="16"/>
    <x v="1"/>
    <x v="3"/>
    <n v="1.0465190597652501"/>
    <x v="1"/>
  </r>
  <r>
    <s v="Latvia"/>
    <x v="2"/>
    <x v="16"/>
    <x v="1"/>
    <x v="3"/>
    <n v="0.89012320094830299"/>
    <x v="1"/>
  </r>
  <r>
    <s v="Latvia"/>
    <x v="10"/>
    <x v="16"/>
    <x v="1"/>
    <x v="3"/>
    <n v="1.1083428058732E-2"/>
    <x v="1"/>
  </r>
  <r>
    <s v="Lithuania"/>
    <x v="8"/>
    <x v="16"/>
    <x v="1"/>
    <x v="3"/>
    <n v="4.7930572937248401"/>
    <x v="1"/>
  </r>
  <r>
    <s v="Lithuania"/>
    <x v="9"/>
    <x v="16"/>
    <x v="1"/>
    <x v="3"/>
    <n v="2.39652864686244"/>
    <x v="1"/>
  </r>
  <r>
    <s v="Lithuania"/>
    <x v="2"/>
    <x v="16"/>
    <x v="1"/>
    <x v="3"/>
    <n v="33.561813400575097"/>
    <x v="1"/>
  </r>
  <r>
    <s v="Lithuania"/>
    <x v="10"/>
    <x v="16"/>
    <x v="1"/>
    <x v="3"/>
    <n v="0.92217815924669699"/>
    <x v="1"/>
  </r>
  <r>
    <s v="Estonia"/>
    <x v="8"/>
    <x v="17"/>
    <x v="1"/>
    <x v="3"/>
    <n v="0.74751361411803297"/>
    <x v="1"/>
  </r>
  <r>
    <s v="Estonia"/>
    <x v="9"/>
    <x v="17"/>
    <x v="1"/>
    <x v="3"/>
    <n v="0.68771252498858704"/>
    <x v="1"/>
  </r>
  <r>
    <s v="Estonia"/>
    <x v="2"/>
    <x v="17"/>
    <x v="1"/>
    <x v="3"/>
    <n v="0.55844385870906799"/>
    <x v="1"/>
  </r>
  <r>
    <s v="Estonia"/>
    <x v="10"/>
    <x v="17"/>
    <x v="1"/>
    <x v="3"/>
    <n v="7.8534004530443902E-2"/>
    <x v="1"/>
  </r>
  <r>
    <s v="Finland"/>
    <x v="8"/>
    <x v="17"/>
    <x v="1"/>
    <x v="3"/>
    <n v="1.55178671814388"/>
    <x v="1"/>
  </r>
  <r>
    <s v="Finland"/>
    <x v="9"/>
    <x v="17"/>
    <x v="1"/>
    <x v="3"/>
    <n v="1.7457600579118999"/>
    <x v="1"/>
  </r>
  <r>
    <s v="Finland"/>
    <x v="2"/>
    <x v="17"/>
    <x v="1"/>
    <x v="3"/>
    <n v="19.430943472137201"/>
    <x v="1"/>
  </r>
  <r>
    <s v="Finland"/>
    <x v="10"/>
    <x v="17"/>
    <x v="1"/>
    <x v="3"/>
    <n v="0.65122080968569296"/>
    <x v="1"/>
  </r>
  <r>
    <s v="Latvia"/>
    <x v="9"/>
    <x v="17"/>
    <x v="1"/>
    <x v="3"/>
    <n v="0.99668481882404203"/>
    <x v="1"/>
  </r>
  <r>
    <s v="Latvia"/>
    <x v="2"/>
    <x v="17"/>
    <x v="1"/>
    <x v="3"/>
    <n v="0.83713967708232895"/>
    <x v="1"/>
  </r>
  <r>
    <s v="Latvia"/>
    <x v="10"/>
    <x v="17"/>
    <x v="1"/>
    <x v="3"/>
    <n v="1.0555645770221E-2"/>
    <x v="1"/>
  </r>
  <r>
    <s v="Lithuania"/>
    <x v="8"/>
    <x v="17"/>
    <x v="1"/>
    <x v="3"/>
    <n v="4.4850816847081401"/>
    <x v="1"/>
  </r>
  <r>
    <s v="Lithuania"/>
    <x v="9"/>
    <x v="17"/>
    <x v="1"/>
    <x v="3"/>
    <n v="2.2425408423540598"/>
    <x v="1"/>
  </r>
  <r>
    <s v="Lithuania"/>
    <x v="2"/>
    <x v="17"/>
    <x v="1"/>
    <x v="3"/>
    <n v="31.5640864124458"/>
    <x v="1"/>
  </r>
  <r>
    <s v="Lithuania"/>
    <x v="10"/>
    <x v="17"/>
    <x v="1"/>
    <x v="3"/>
    <n v="0.86292404171556603"/>
    <x v="1"/>
  </r>
  <r>
    <s v="Estonia"/>
    <x v="8"/>
    <x v="18"/>
    <x v="1"/>
    <x v="3"/>
    <n v="0.61021519519839396"/>
    <x v="1"/>
  </r>
  <r>
    <s v="Estonia"/>
    <x v="9"/>
    <x v="18"/>
    <x v="1"/>
    <x v="3"/>
    <n v="0.56139797958252202"/>
    <x v="1"/>
  </r>
  <r>
    <s v="Estonia"/>
    <x v="2"/>
    <x v="18"/>
    <x v="1"/>
    <x v="3"/>
    <n v="0.52511899914776505"/>
    <x v="1"/>
  </r>
  <r>
    <s v="Estonia"/>
    <x v="10"/>
    <x v="18"/>
    <x v="1"/>
    <x v="3"/>
    <n v="6.4109391453423703E-2"/>
    <x v="1"/>
  </r>
  <r>
    <s v="Finland"/>
    <x v="8"/>
    <x v="18"/>
    <x v="1"/>
    <x v="3"/>
    <n v="5.2614749672720498"/>
    <x v="1"/>
  </r>
  <r>
    <s v="Finland"/>
    <x v="9"/>
    <x v="18"/>
    <x v="1"/>
    <x v="3"/>
    <n v="5.9191593381810401"/>
    <x v="1"/>
  </r>
  <r>
    <s v="Finland"/>
    <x v="2"/>
    <x v="18"/>
    <x v="1"/>
    <x v="3"/>
    <n v="18.2714115832032"/>
    <x v="1"/>
  </r>
  <r>
    <s v="Finland"/>
    <x v="10"/>
    <x v="18"/>
    <x v="1"/>
    <x v="3"/>
    <n v="2.2080237884922602"/>
    <x v="1"/>
  </r>
  <r>
    <s v="Latvia"/>
    <x v="9"/>
    <x v="18"/>
    <x v="1"/>
    <x v="3"/>
    <n v="0.88142194861990397"/>
    <x v="1"/>
  </r>
  <r>
    <s v="Latvia"/>
    <x v="2"/>
    <x v="18"/>
    <x v="1"/>
    <x v="3"/>
    <n v="0.78718378315156001"/>
    <x v="1"/>
  </r>
  <r>
    <s v="Latvia"/>
    <x v="10"/>
    <x v="18"/>
    <x v="1"/>
    <x v="3"/>
    <n v="9.3349248308076498E-3"/>
    <x v="1"/>
  </r>
  <r>
    <s v="Lithuania"/>
    <x v="8"/>
    <x v="18"/>
    <x v="1"/>
    <x v="3"/>
    <n v="7.7061461793625501"/>
    <x v="1"/>
  </r>
  <r>
    <s v="Lithuania"/>
    <x v="9"/>
    <x v="18"/>
    <x v="1"/>
    <x v="3"/>
    <n v="3.8530730896812702"/>
    <x v="1"/>
  </r>
  <r>
    <s v="Lithuania"/>
    <x v="2"/>
    <x v="18"/>
    <x v="1"/>
    <x v="3"/>
    <n v="29.680515252209101"/>
    <x v="1"/>
  </r>
  <r>
    <s v="Lithuania"/>
    <x v="10"/>
    <x v="18"/>
    <x v="1"/>
    <x v="3"/>
    <n v="1.4826527752702701"/>
    <x v="1"/>
  </r>
  <r>
    <s v="Estonia"/>
    <x v="8"/>
    <x v="19"/>
    <x v="1"/>
    <x v="3"/>
    <n v="0.64573036528930505"/>
    <x v="2"/>
  </r>
  <r>
    <s v="Estonia"/>
    <x v="9"/>
    <x v="19"/>
    <x v="1"/>
    <x v="3"/>
    <n v="0.59407193606616104"/>
    <x v="2"/>
  </r>
  <r>
    <s v="Estonia"/>
    <x v="2"/>
    <x v="19"/>
    <x v="1"/>
    <x v="3"/>
    <n v="0.56734731574078001"/>
    <x v="2"/>
  </r>
  <r>
    <s v="Estonia"/>
    <x v="10"/>
    <x v="19"/>
    <x v="1"/>
    <x v="3"/>
    <n v="6.7840625876638597E-2"/>
    <x v="2"/>
  </r>
  <r>
    <s v="Finland"/>
    <x v="8"/>
    <x v="19"/>
    <x v="1"/>
    <x v="3"/>
    <n v="0.91850960911499402"/>
    <x v="2"/>
  </r>
  <r>
    <s v="Finland"/>
    <x v="9"/>
    <x v="19"/>
    <x v="1"/>
    <x v="3"/>
    <n v="1.03332331025437"/>
    <x v="2"/>
  </r>
  <r>
    <s v="Finland"/>
    <x v="2"/>
    <x v="19"/>
    <x v="1"/>
    <x v="3"/>
    <n v="17.191119562302401"/>
    <x v="2"/>
  </r>
  <r>
    <s v="Finland"/>
    <x v="10"/>
    <x v="19"/>
    <x v="1"/>
    <x v="3"/>
    <n v="0.385460556117798"/>
    <x v="2"/>
  </r>
  <r>
    <s v="Latvia"/>
    <x v="9"/>
    <x v="19"/>
    <x v="1"/>
    <x v="3"/>
    <n v="0.92554685691466698"/>
    <x v="2"/>
  </r>
  <r>
    <s v="Latvia"/>
    <x v="2"/>
    <x v="19"/>
    <x v="1"/>
    <x v="3"/>
    <n v="0.73846431898964404"/>
    <x v="2"/>
  </r>
  <r>
    <s v="Latvia"/>
    <x v="10"/>
    <x v="19"/>
    <x v="1"/>
    <x v="3"/>
    <n v="9.8022409700789601E-3"/>
    <x v="2"/>
  </r>
  <r>
    <s v="Lithuania"/>
    <x v="8"/>
    <x v="19"/>
    <x v="1"/>
    <x v="3"/>
    <n v="5.0588361760665403"/>
    <x v="2"/>
  </r>
  <r>
    <s v="Lithuania"/>
    <x v="9"/>
    <x v="19"/>
    <x v="1"/>
    <x v="3"/>
    <n v="2.5294180880332799"/>
    <x v="2"/>
  </r>
  <r>
    <s v="Lithuania"/>
    <x v="2"/>
    <x v="19"/>
    <x v="1"/>
    <x v="3"/>
    <n v="27.9669835933217"/>
    <x v="2"/>
  </r>
  <r>
    <s v="Lithuania"/>
    <x v="10"/>
    <x v="19"/>
    <x v="1"/>
    <x v="3"/>
    <n v="0.97331367995190299"/>
    <x v="2"/>
  </r>
  <r>
    <s v="Estonia"/>
    <x v="8"/>
    <x v="20"/>
    <x v="1"/>
    <x v="3"/>
    <n v="0.64573036528930505"/>
    <x v="2"/>
  </r>
  <r>
    <s v="Estonia"/>
    <x v="9"/>
    <x v="20"/>
    <x v="1"/>
    <x v="3"/>
    <n v="0.59407193606616404"/>
    <x v="2"/>
  </r>
  <r>
    <s v="Estonia"/>
    <x v="2"/>
    <x v="20"/>
    <x v="1"/>
    <x v="3"/>
    <n v="0.53331349407915196"/>
    <x v="2"/>
  </r>
  <r>
    <s v="Estonia"/>
    <x v="10"/>
    <x v="20"/>
    <x v="1"/>
    <x v="3"/>
    <n v="6.7840625876638902E-2"/>
    <x v="2"/>
  </r>
  <r>
    <s v="Finland"/>
    <x v="8"/>
    <x v="20"/>
    <x v="1"/>
    <x v="3"/>
    <n v="4.0451996238402703"/>
    <x v="2"/>
  </r>
  <r>
    <s v="Finland"/>
    <x v="9"/>
    <x v="20"/>
    <x v="1"/>
    <x v="3"/>
    <n v="4.5508495768203101"/>
    <x v="2"/>
  </r>
  <r>
    <s v="Finland"/>
    <x v="2"/>
    <x v="20"/>
    <x v="1"/>
    <x v="3"/>
    <n v="16.159865018367199"/>
    <x v="2"/>
  </r>
  <r>
    <s v="Finland"/>
    <x v="10"/>
    <x v="20"/>
    <x v="1"/>
    <x v="3"/>
    <n v="1.69760324893652"/>
    <x v="2"/>
  </r>
  <r>
    <s v="Latvia"/>
    <x v="9"/>
    <x v="20"/>
    <x v="1"/>
    <x v="3"/>
    <n v="1.27096135390275"/>
    <x v="2"/>
  </r>
  <r>
    <s v="Latvia"/>
    <x v="2"/>
    <x v="20"/>
    <x v="1"/>
    <x v="3"/>
    <n v="0.69416559360807795"/>
    <x v="2"/>
  </r>
  <r>
    <s v="Latvia"/>
    <x v="10"/>
    <x v="20"/>
    <x v="1"/>
    <x v="3"/>
    <n v="1.34604416421902E-2"/>
    <x v="2"/>
  </r>
  <r>
    <s v="Lithuania"/>
    <x v="8"/>
    <x v="20"/>
    <x v="1"/>
    <x v="3"/>
    <n v="4.7335989226922202"/>
    <x v="2"/>
  </r>
  <r>
    <s v="Lithuania"/>
    <x v="9"/>
    <x v="20"/>
    <x v="1"/>
    <x v="3"/>
    <n v="2.3667994613461101"/>
    <x v="2"/>
  </r>
  <r>
    <s v="Lithuania"/>
    <x v="2"/>
    <x v="20"/>
    <x v="1"/>
    <x v="3"/>
    <n v="26.289310489702501"/>
    <x v="2"/>
  </r>
  <r>
    <s v="Lithuania"/>
    <x v="10"/>
    <x v="20"/>
    <x v="1"/>
    <x v="3"/>
    <n v="0.91073844388539504"/>
    <x v="2"/>
  </r>
  <r>
    <s v="Estonia"/>
    <x v="8"/>
    <x v="21"/>
    <x v="1"/>
    <x v="3"/>
    <n v="0.61498130027553"/>
    <x v="2"/>
  </r>
  <r>
    <s v="Estonia"/>
    <x v="9"/>
    <x v="21"/>
    <x v="1"/>
    <x v="3"/>
    <n v="0.56578279625348704"/>
    <x v="2"/>
  </r>
  <r>
    <s v="Estonia"/>
    <x v="2"/>
    <x v="21"/>
    <x v="1"/>
    <x v="3"/>
    <n v="0.50123448691648997"/>
    <x v="2"/>
  </r>
  <r>
    <s v="Estonia"/>
    <x v="10"/>
    <x v="21"/>
    <x v="1"/>
    <x v="3"/>
    <n v="6.4610119882513195E-2"/>
    <x v="2"/>
  </r>
  <r>
    <s v="Finland"/>
    <x v="8"/>
    <x v="21"/>
    <x v="1"/>
    <x v="3"/>
    <n v="3.7136738666487399"/>
    <x v="2"/>
  </r>
  <r>
    <s v="Finland"/>
    <x v="9"/>
    <x v="21"/>
    <x v="1"/>
    <x v="3"/>
    <n v="4.1778830999798799"/>
    <x v="2"/>
  </r>
  <r>
    <s v="Finland"/>
    <x v="2"/>
    <x v="21"/>
    <x v="1"/>
    <x v="3"/>
    <n v="15.1878430623751"/>
    <x v="2"/>
  </r>
  <r>
    <s v="Finland"/>
    <x v="10"/>
    <x v="21"/>
    <x v="1"/>
    <x v="3"/>
    <n v="1.5584755779069801"/>
    <x v="2"/>
  </r>
  <r>
    <s v="Latvia"/>
    <x v="9"/>
    <x v="21"/>
    <x v="1"/>
    <x v="3"/>
    <n v="1.05425365761519"/>
    <x v="2"/>
  </r>
  <r>
    <s v="Latvia"/>
    <x v="2"/>
    <x v="21"/>
    <x v="1"/>
    <x v="3"/>
    <n v="0.65241127218803996"/>
    <x v="2"/>
  </r>
  <r>
    <s v="Latvia"/>
    <x v="10"/>
    <x v="21"/>
    <x v="1"/>
    <x v="3"/>
    <n v="1.11653432976693E-2"/>
    <x v="2"/>
  </r>
  <r>
    <s v="Lithuania"/>
    <x v="8"/>
    <x v="21"/>
    <x v="1"/>
    <x v="3"/>
    <n v="4.4278653619838"/>
    <x v="2"/>
  </r>
  <r>
    <s v="Lithuania"/>
    <x v="9"/>
    <x v="21"/>
    <x v="1"/>
    <x v="3"/>
    <n v="2.2139326809918898"/>
    <x v="2"/>
  </r>
  <r>
    <s v="Lithuania"/>
    <x v="2"/>
    <x v="21"/>
    <x v="1"/>
    <x v="3"/>
    <n v="24.7079985805474"/>
    <x v="2"/>
  </r>
  <r>
    <s v="Lithuania"/>
    <x v="10"/>
    <x v="21"/>
    <x v="1"/>
    <x v="3"/>
    <n v="0.85191569361216102"/>
    <x v="2"/>
  </r>
  <r>
    <s v="Estonia"/>
    <x v="8"/>
    <x v="22"/>
    <x v="1"/>
    <x v="3"/>
    <n v="0.58569647645288803"/>
    <x v="2"/>
  </r>
  <r>
    <s v="Estonia"/>
    <x v="9"/>
    <x v="22"/>
    <x v="1"/>
    <x v="3"/>
    <n v="0.53884075833665601"/>
    <x v="2"/>
  </r>
  <r>
    <s v="Estonia"/>
    <x v="2"/>
    <x v="22"/>
    <x v="1"/>
    <x v="3"/>
    <n v="0.47100129564217202"/>
    <x v="2"/>
  </r>
  <r>
    <s v="Estonia"/>
    <x v="10"/>
    <x v="22"/>
    <x v="1"/>
    <x v="3"/>
    <n v="6.1533447507155198E-2"/>
    <x v="2"/>
  </r>
  <r>
    <s v="Finland"/>
    <x v="8"/>
    <x v="22"/>
    <x v="1"/>
    <x v="3"/>
    <n v="3.40469531946527"/>
    <x v="2"/>
  </r>
  <r>
    <s v="Finland"/>
    <x v="9"/>
    <x v="22"/>
    <x v="1"/>
    <x v="3"/>
    <n v="3.83028223439841"/>
    <x v="2"/>
  </r>
  <r>
    <s v="Finland"/>
    <x v="2"/>
    <x v="22"/>
    <x v="1"/>
    <x v="3"/>
    <n v="14.271750941152501"/>
    <x v="2"/>
  </r>
  <r>
    <s v="Finland"/>
    <x v="10"/>
    <x v="22"/>
    <x v="1"/>
    <x v="3"/>
    <n v="1.42881003990509"/>
    <x v="2"/>
  </r>
  <r>
    <s v="Latvia"/>
    <x v="9"/>
    <x v="22"/>
    <x v="1"/>
    <x v="3"/>
    <n v="0.85530279101056605"/>
    <x v="2"/>
  </r>
  <r>
    <s v="Latvia"/>
    <x v="2"/>
    <x v="22"/>
    <x v="1"/>
    <x v="3"/>
    <n v="0.61305948116718001"/>
    <x v="2"/>
  </r>
  <r>
    <s v="Latvia"/>
    <x v="10"/>
    <x v="22"/>
    <x v="1"/>
    <x v="3"/>
    <n v="9.05830320445844E-3"/>
    <x v="2"/>
  </r>
  <r>
    <s v="Lithuania"/>
    <x v="8"/>
    <x v="22"/>
    <x v="1"/>
    <x v="3"/>
    <n v="4.1405154988424204"/>
    <x v="2"/>
  </r>
  <r>
    <s v="Lithuania"/>
    <x v="9"/>
    <x v="22"/>
    <x v="1"/>
    <x v="3"/>
    <n v="2.07025774942122"/>
    <x v="2"/>
  </r>
  <r>
    <s v="Lithuania"/>
    <x v="2"/>
    <x v="22"/>
    <x v="1"/>
    <x v="3"/>
    <n v="23.217674856641501"/>
    <x v="2"/>
  </r>
  <r>
    <s v="Lithuania"/>
    <x v="10"/>
    <x v="22"/>
    <x v="1"/>
    <x v="3"/>
    <n v="0.79662994349222205"/>
    <x v="2"/>
  </r>
  <r>
    <s v="Estonia"/>
    <x v="8"/>
    <x v="23"/>
    <x v="1"/>
    <x v="3"/>
    <n v="0.55780616805036398"/>
    <x v="2"/>
  </r>
  <r>
    <s v="Estonia"/>
    <x v="9"/>
    <x v="23"/>
    <x v="1"/>
    <x v="3"/>
    <n v="0.51318167460633601"/>
    <x v="2"/>
  </r>
  <r>
    <s v="Estonia"/>
    <x v="2"/>
    <x v="23"/>
    <x v="1"/>
    <x v="3"/>
    <n v="0.44251086977963999"/>
    <x v="2"/>
  </r>
  <r>
    <s v="Estonia"/>
    <x v="10"/>
    <x v="23"/>
    <x v="1"/>
    <x v="3"/>
    <n v="5.8603283340147999E-2"/>
    <x v="2"/>
  </r>
  <r>
    <s v="Finland"/>
    <x v="8"/>
    <x v="23"/>
    <x v="1"/>
    <x v="3"/>
    <n v="3.4038439915862502"/>
    <x v="2"/>
  </r>
  <r>
    <s v="Finland"/>
    <x v="9"/>
    <x v="23"/>
    <x v="1"/>
    <x v="3"/>
    <n v="3.8293244905345598"/>
    <x v="2"/>
  </r>
  <r>
    <s v="Finland"/>
    <x v="2"/>
    <x v="23"/>
    <x v="1"/>
    <x v="3"/>
    <n v="13.4084661351884"/>
    <x v="2"/>
  </r>
  <r>
    <s v="Finland"/>
    <x v="10"/>
    <x v="23"/>
    <x v="1"/>
    <x v="3"/>
    <n v="1.42845277274703"/>
    <x v="2"/>
  </r>
  <r>
    <s v="Latvia"/>
    <x v="9"/>
    <x v="23"/>
    <x v="1"/>
    <x v="3"/>
    <n v="0.67290902812425402"/>
    <x v="2"/>
  </r>
  <r>
    <s v="Latvia"/>
    <x v="2"/>
    <x v="23"/>
    <x v="1"/>
    <x v="3"/>
    <n v="0.57597608912746301"/>
    <x v="2"/>
  </r>
  <r>
    <s v="Latvia"/>
    <x v="10"/>
    <x v="23"/>
    <x v="1"/>
    <x v="3"/>
    <n v="7.1266153575448203E-3"/>
    <x v="2"/>
  </r>
  <r>
    <s v="Lithuania"/>
    <x v="8"/>
    <x v="23"/>
    <x v="1"/>
    <x v="3"/>
    <n v="3.8704917783086801"/>
    <x v="2"/>
  </r>
  <r>
    <s v="Lithuania"/>
    <x v="9"/>
    <x v="23"/>
    <x v="1"/>
    <x v="3"/>
    <n v="1.93524588915433"/>
    <x v="2"/>
  </r>
  <r>
    <s v="Lithuania"/>
    <x v="2"/>
    <x v="23"/>
    <x v="1"/>
    <x v="3"/>
    <n v="21.813259517822701"/>
    <x v="2"/>
  </r>
  <r>
    <s v="Lithuania"/>
    <x v="6"/>
    <x v="23"/>
    <x v="1"/>
    <x v="3"/>
    <n v="2026.4128237500699"/>
    <x v="2"/>
  </r>
  <r>
    <s v="Lithuania"/>
    <x v="10"/>
    <x v="23"/>
    <x v="1"/>
    <x v="3"/>
    <n v="0.74467772128931697"/>
    <x v="2"/>
  </r>
  <r>
    <s v="Estonia"/>
    <x v="8"/>
    <x v="24"/>
    <x v="1"/>
    <x v="3"/>
    <n v="0.531243969571775"/>
    <x v="2"/>
  </r>
  <r>
    <s v="Estonia"/>
    <x v="9"/>
    <x v="24"/>
    <x v="1"/>
    <x v="3"/>
    <n v="0.488744452006035"/>
    <x v="2"/>
  </r>
  <r>
    <s v="Estonia"/>
    <x v="2"/>
    <x v="24"/>
    <x v="1"/>
    <x v="3"/>
    <n v="0.415665787659936"/>
    <x v="2"/>
  </r>
  <r>
    <s v="Estonia"/>
    <x v="10"/>
    <x v="24"/>
    <x v="1"/>
    <x v="3"/>
    <n v="5.5812650800141E-2"/>
    <x v="2"/>
  </r>
  <r>
    <s v="Finland"/>
    <x v="8"/>
    <x v="24"/>
    <x v="1"/>
    <x v="3"/>
    <n v="3.1540075268072698"/>
    <x v="2"/>
  </r>
  <r>
    <s v="Finland"/>
    <x v="9"/>
    <x v="24"/>
    <x v="1"/>
    <x v="3"/>
    <n v="3.5482584676581399"/>
    <x v="2"/>
  </r>
  <r>
    <s v="Finland"/>
    <x v="2"/>
    <x v="24"/>
    <x v="1"/>
    <x v="3"/>
    <n v="12.595036682760201"/>
    <x v="2"/>
  </r>
  <r>
    <s v="Finland"/>
    <x v="10"/>
    <x v="24"/>
    <x v="1"/>
    <x v="3"/>
    <n v="1.32360672465285"/>
    <x v="2"/>
  </r>
  <r>
    <s v="Latvia"/>
    <x v="9"/>
    <x v="24"/>
    <x v="1"/>
    <x v="3"/>
    <n v="0.505946637687409"/>
    <x v="2"/>
  </r>
  <r>
    <s v="Latvia"/>
    <x v="2"/>
    <x v="24"/>
    <x v="1"/>
    <x v="3"/>
    <n v="0.54103429115691104"/>
    <x v="2"/>
  </r>
  <r>
    <s v="Latvia"/>
    <x v="10"/>
    <x v="24"/>
    <x v="1"/>
    <x v="3"/>
    <n v="5.3583574116878698E-3"/>
    <x v="2"/>
  </r>
  <r>
    <s v="Lithuania"/>
    <x v="8"/>
    <x v="24"/>
    <x v="1"/>
    <x v="3"/>
    <n v="3.6167956785539501"/>
    <x v="2"/>
  </r>
  <r>
    <s v="Lithuania"/>
    <x v="9"/>
    <x v="24"/>
    <x v="1"/>
    <x v="3"/>
    <n v="1.8083978392769899"/>
    <x v="2"/>
  </r>
  <r>
    <s v="Lithuania"/>
    <x v="2"/>
    <x v="24"/>
    <x v="1"/>
    <x v="3"/>
    <n v="20.489950232005501"/>
    <x v="2"/>
  </r>
  <r>
    <s v="Lithuania"/>
    <x v="10"/>
    <x v="24"/>
    <x v="1"/>
    <x v="3"/>
    <n v="0.69586691266699496"/>
    <x v="2"/>
  </r>
  <r>
    <s v="Estonia"/>
    <x v="8"/>
    <x v="25"/>
    <x v="1"/>
    <x v="3"/>
    <n v="0.50594663768740999"/>
    <x v="2"/>
  </r>
  <r>
    <s v="Estonia"/>
    <x v="9"/>
    <x v="25"/>
    <x v="1"/>
    <x v="3"/>
    <n v="0.46547090667241398"/>
    <x v="2"/>
  </r>
  <r>
    <s v="Estonia"/>
    <x v="2"/>
    <x v="25"/>
    <x v="1"/>
    <x v="3"/>
    <n v="0.39037395401925401"/>
    <x v="2"/>
  </r>
  <r>
    <s v="Estonia"/>
    <x v="10"/>
    <x v="25"/>
    <x v="1"/>
    <x v="3"/>
    <n v="5.31549055239438E-2"/>
    <x v="2"/>
  </r>
  <r>
    <s v="Finland"/>
    <x v="8"/>
    <x v="25"/>
    <x v="1"/>
    <x v="3"/>
    <n v="3.1802360083208301"/>
    <x v="2"/>
  </r>
  <r>
    <s v="Finland"/>
    <x v="9"/>
    <x v="25"/>
    <x v="1"/>
    <x v="3"/>
    <n v="3.5777655093609702"/>
    <x v="2"/>
  </r>
  <r>
    <s v="Finland"/>
    <x v="2"/>
    <x v="25"/>
    <x v="1"/>
    <x v="3"/>
    <n v="11.828672016877899"/>
    <x v="2"/>
  </r>
  <r>
    <s v="Finland"/>
    <x v="10"/>
    <x v="25"/>
    <x v="1"/>
    <x v="3"/>
    <n v="1.3346137353254"/>
    <x v="2"/>
  </r>
  <r>
    <s v="Latvia"/>
    <x v="9"/>
    <x v="25"/>
    <x v="1"/>
    <x v="3"/>
    <n v="0.35335955648009199"/>
    <x v="2"/>
  </r>
  <r>
    <s v="Latvia"/>
    <x v="2"/>
    <x v="25"/>
    <x v="1"/>
    <x v="3"/>
    <n v="0.50811421523996003"/>
    <x v="2"/>
  </r>
  <r>
    <s v="Latvia"/>
    <x v="10"/>
    <x v="25"/>
    <x v="1"/>
    <x v="3"/>
    <n v="3.7423448589566301E-3"/>
    <x v="2"/>
  </r>
  <r>
    <s v="Lithuania"/>
    <x v="8"/>
    <x v="25"/>
    <x v="1"/>
    <x v="3"/>
    <n v="3.3784844867616202"/>
    <x v="2"/>
  </r>
  <r>
    <s v="Lithuania"/>
    <x v="9"/>
    <x v="25"/>
    <x v="1"/>
    <x v="3"/>
    <n v="1.6892422433808001"/>
    <x v="2"/>
  </r>
  <r>
    <s v="Lithuania"/>
    <x v="2"/>
    <x v="25"/>
    <x v="1"/>
    <x v="3"/>
    <n v="19.243207228471"/>
    <x v="2"/>
  </r>
  <r>
    <s v="Lithuania"/>
    <x v="10"/>
    <x v="25"/>
    <x v="1"/>
    <x v="3"/>
    <n v="0.65001614087199899"/>
    <x v="2"/>
  </r>
  <r>
    <s v="Estonia"/>
    <x v="8"/>
    <x v="26"/>
    <x v="1"/>
    <x v="3"/>
    <n v="0.50479936640014"/>
    <x v="2"/>
  </r>
  <r>
    <s v="Estonia"/>
    <x v="9"/>
    <x v="26"/>
    <x v="1"/>
    <x v="3"/>
    <n v="0.464415417088128"/>
    <x v="2"/>
  </r>
  <r>
    <s v="Estonia"/>
    <x v="2"/>
    <x v="26"/>
    <x v="1"/>
    <x v="3"/>
    <n v="0.36654831363309898"/>
    <x v="2"/>
  </r>
  <r>
    <s v="Estonia"/>
    <x v="10"/>
    <x v="26"/>
    <x v="1"/>
    <x v="3"/>
    <n v="5.3034372858357597E-2"/>
    <x v="2"/>
  </r>
  <r>
    <s v="Finland"/>
    <x v="8"/>
    <x v="26"/>
    <x v="1"/>
    <x v="3"/>
    <n v="3.0287961984008098"/>
    <x v="2"/>
  </r>
  <r>
    <s v="Finland"/>
    <x v="9"/>
    <x v="26"/>
    <x v="1"/>
    <x v="3"/>
    <n v="3.40739572320089"/>
    <x v="2"/>
  </r>
  <r>
    <s v="Finland"/>
    <x v="2"/>
    <x v="26"/>
    <x v="1"/>
    <x v="3"/>
    <n v="11.106734288148299"/>
    <x v="2"/>
  </r>
  <r>
    <s v="Finland"/>
    <x v="10"/>
    <x v="26"/>
    <x v="1"/>
    <x v="3"/>
    <n v="1.2710607003098999"/>
    <x v="2"/>
  </r>
  <r>
    <s v="Latvia"/>
    <x v="9"/>
    <x v="26"/>
    <x v="1"/>
    <x v="3"/>
    <n v="0.62717497037592995"/>
    <x v="2"/>
  </r>
  <r>
    <s v="Latvia"/>
    <x v="2"/>
    <x v="26"/>
    <x v="1"/>
    <x v="3"/>
    <n v="0.47710254952108699"/>
    <x v="2"/>
  </r>
  <r>
    <s v="Latvia"/>
    <x v="10"/>
    <x v="26"/>
    <x v="1"/>
    <x v="3"/>
    <n v="6.6422571089706801E-3"/>
    <x v="2"/>
  </r>
  <r>
    <s v="Lithuania"/>
    <x v="8"/>
    <x v="26"/>
    <x v="1"/>
    <x v="3"/>
    <n v="3.1546682482044801"/>
    <x v="2"/>
  </r>
  <r>
    <s v="Lithuania"/>
    <x v="9"/>
    <x v="26"/>
    <x v="1"/>
    <x v="3"/>
    <n v="1.57733412410225"/>
    <x v="2"/>
  </r>
  <r>
    <s v="Lithuania"/>
    <x v="2"/>
    <x v="26"/>
    <x v="1"/>
    <x v="3"/>
    <n v="18.068739181662799"/>
    <x v="2"/>
  </r>
  <r>
    <s v="Lithuania"/>
    <x v="10"/>
    <x v="26"/>
    <x v="1"/>
    <x v="3"/>
    <n v="0.60695417974075905"/>
    <x v="2"/>
  </r>
  <r>
    <s v="Estonia"/>
    <x v="8"/>
    <x v="27"/>
    <x v="1"/>
    <x v="3"/>
    <n v="0.48076130133345502"/>
    <x v="2"/>
  </r>
  <r>
    <s v="Estonia"/>
    <x v="9"/>
    <x v="27"/>
    <x v="1"/>
    <x v="3"/>
    <n v="0.442300397226779"/>
    <x v="2"/>
  </r>
  <r>
    <s v="Estonia"/>
    <x v="2"/>
    <x v="27"/>
    <x v="1"/>
    <x v="3"/>
    <n v="0.34410658014536299"/>
    <x v="2"/>
  </r>
  <r>
    <s v="Estonia"/>
    <x v="10"/>
    <x v="27"/>
    <x v="1"/>
    <x v="3"/>
    <n v="5.0508926531767202E-2"/>
    <x v="2"/>
  </r>
  <r>
    <s v="Finland"/>
    <x v="8"/>
    <x v="27"/>
    <x v="1"/>
    <x v="3"/>
    <n v="2.8845678080007899"/>
    <x v="2"/>
  </r>
  <r>
    <s v="Finland"/>
    <x v="9"/>
    <x v="27"/>
    <x v="1"/>
    <x v="3"/>
    <n v="3.2451387840008801"/>
    <x v="2"/>
  </r>
  <r>
    <s v="Finland"/>
    <x v="2"/>
    <x v="27"/>
    <x v="1"/>
    <x v="3"/>
    <n v="10.4267301480575"/>
    <x v="2"/>
  </r>
  <r>
    <s v="Finland"/>
    <x v="10"/>
    <x v="27"/>
    <x v="1"/>
    <x v="3"/>
    <n v="1.2105340002951599"/>
    <x v="2"/>
  </r>
  <r>
    <s v="Latvia"/>
    <x v="9"/>
    <x v="27"/>
    <x v="1"/>
    <x v="3"/>
    <n v="0.61187801987894896"/>
    <x v="2"/>
  </r>
  <r>
    <s v="Latvia"/>
    <x v="2"/>
    <x v="27"/>
    <x v="1"/>
    <x v="3"/>
    <n v="0.44789218934632502"/>
    <x v="2"/>
  </r>
  <r>
    <s v="Latvia"/>
    <x v="10"/>
    <x v="27"/>
    <x v="1"/>
    <x v="3"/>
    <n v="6.4802508380200604E-3"/>
    <x v="2"/>
  </r>
  <r>
    <s v="Lithuania"/>
    <x v="8"/>
    <x v="27"/>
    <x v="1"/>
    <x v="3"/>
    <n v="2.94450687933583"/>
    <x v="2"/>
  </r>
  <r>
    <s v="Lithuania"/>
    <x v="9"/>
    <x v="27"/>
    <x v="1"/>
    <x v="3"/>
    <n v="1.4722534396679099"/>
    <x v="2"/>
  </r>
  <r>
    <s v="Lithuania"/>
    <x v="2"/>
    <x v="27"/>
    <x v="1"/>
    <x v="3"/>
    <n v="16.962489844010001"/>
    <x v="2"/>
  </r>
  <r>
    <s v="Lithuania"/>
    <x v="10"/>
    <x v="27"/>
    <x v="1"/>
    <x v="3"/>
    <n v="0.566519398261769"/>
    <x v="2"/>
  </r>
  <r>
    <s v="Estonia"/>
    <x v="8"/>
    <x v="28"/>
    <x v="1"/>
    <x v="3"/>
    <n v="0.33299484075045099"/>
    <x v="2"/>
  </r>
  <r>
    <s v="Estonia"/>
    <x v="9"/>
    <x v="28"/>
    <x v="1"/>
    <x v="3"/>
    <n v="0.30635525349041798"/>
    <x v="2"/>
  </r>
  <r>
    <s v="Estonia"/>
    <x v="2"/>
    <x v="28"/>
    <x v="1"/>
    <x v="3"/>
    <n v="0.32297097929447199"/>
    <x v="2"/>
  </r>
  <r>
    <s v="Estonia"/>
    <x v="10"/>
    <x v="28"/>
    <x v="1"/>
    <x v="3"/>
    <n v="3.49845378575021E-2"/>
    <x v="2"/>
  </r>
  <r>
    <s v="Finland"/>
    <x v="8"/>
    <x v="28"/>
    <x v="1"/>
    <x v="3"/>
    <n v="5.9633483980454098"/>
    <x v="2"/>
  </r>
  <r>
    <s v="Finland"/>
    <x v="9"/>
    <x v="28"/>
    <x v="1"/>
    <x v="3"/>
    <n v="6.7087669478010801"/>
    <x v="2"/>
  </r>
  <r>
    <s v="Finland"/>
    <x v="2"/>
    <x v="28"/>
    <x v="1"/>
    <x v="3"/>
    <n v="9.7863029685012393"/>
    <x v="2"/>
  </r>
  <r>
    <s v="Finland"/>
    <x v="10"/>
    <x v="28"/>
    <x v="1"/>
    <x v="3"/>
    <n v="2.5025710858372099"/>
    <x v="2"/>
  </r>
  <r>
    <s v="Latvia"/>
    <x v="9"/>
    <x v="28"/>
    <x v="1"/>
    <x v="3"/>
    <n v="0.54111661621947704"/>
    <x v="2"/>
  </r>
  <r>
    <s v="Latvia"/>
    <x v="2"/>
    <x v="28"/>
    <x v="1"/>
    <x v="3"/>
    <n v="0.420381903044172"/>
    <x v="2"/>
  </r>
  <r>
    <s v="Latvia"/>
    <x v="10"/>
    <x v="28"/>
    <x v="1"/>
    <x v="3"/>
    <n v="5.73083407443962E-3"/>
    <x v="2"/>
  </r>
  <r>
    <s v="Lithuania"/>
    <x v="2"/>
    <x v="28"/>
    <x v="1"/>
    <x v="3"/>
    <n v="15.9206253884429"/>
    <x v="2"/>
  </r>
  <r>
    <s v="Estonia"/>
    <x v="0"/>
    <x v="0"/>
    <x v="0"/>
    <x v="3"/>
    <n v="4.8941905291068899"/>
    <x v="0"/>
  </r>
  <r>
    <s v="Estonia"/>
    <x v="1"/>
    <x v="0"/>
    <x v="0"/>
    <x v="3"/>
    <n v="2.7048376691494398"/>
    <x v="0"/>
  </r>
  <r>
    <s v="Estonia"/>
    <x v="2"/>
    <x v="0"/>
    <x v="0"/>
    <x v="3"/>
    <n v="0.14862595298405901"/>
    <x v="0"/>
  </r>
  <r>
    <s v="Estonia"/>
    <x v="3"/>
    <x v="0"/>
    <x v="0"/>
    <x v="3"/>
    <n v="2.5039823791437502E-2"/>
    <x v="0"/>
  </r>
  <r>
    <s v="Estonia"/>
    <x v="4"/>
    <x v="0"/>
    <x v="0"/>
    <x v="3"/>
    <n v="466.873607612613"/>
    <x v="0"/>
  </r>
  <r>
    <s v="Estonia"/>
    <x v="5"/>
    <x v="0"/>
    <x v="0"/>
    <x v="3"/>
    <n v="0.133463875886498"/>
    <x v="0"/>
  </r>
  <r>
    <s v="Finland"/>
    <x v="0"/>
    <x v="0"/>
    <x v="0"/>
    <x v="3"/>
    <n v="3.8625697879239902"/>
    <x v="0"/>
  </r>
  <r>
    <s v="Finland"/>
    <x v="1"/>
    <x v="0"/>
    <x v="0"/>
    <x v="3"/>
    <n v="2.5399920540037901"/>
    <x v="0"/>
  </r>
  <r>
    <s v="Finland"/>
    <x v="2"/>
    <x v="0"/>
    <x v="0"/>
    <x v="3"/>
    <n v="19.221512065246301"/>
    <x v="0"/>
  </r>
  <r>
    <s v="Finland"/>
    <x v="3"/>
    <x v="0"/>
    <x v="0"/>
    <x v="3"/>
    <n v="0.46980682497396498"/>
    <x v="0"/>
  </r>
  <r>
    <s v="Finland"/>
    <x v="6"/>
    <x v="0"/>
    <x v="0"/>
    <x v="3"/>
    <n v="2342.58142502398"/>
    <x v="0"/>
  </r>
  <r>
    <s v="Finland"/>
    <x v="4"/>
    <x v="0"/>
    <x v="0"/>
    <x v="3"/>
    <n v="2170.4727875021599"/>
    <x v="0"/>
  </r>
  <r>
    <s v="Finland"/>
    <x v="5"/>
    <x v="0"/>
    <x v="0"/>
    <x v="3"/>
    <n v="0.43203128864284901"/>
    <x v="0"/>
  </r>
  <r>
    <s v="Latvia"/>
    <x v="2"/>
    <x v="0"/>
    <x v="0"/>
    <x v="3"/>
    <n v="0.476948675463442"/>
    <x v="0"/>
  </r>
  <r>
    <s v="Latvia"/>
    <x v="3"/>
    <x v="0"/>
    <x v="0"/>
    <x v="3"/>
    <n v="4.1212263985744298E-2"/>
    <x v="0"/>
  </r>
  <r>
    <s v="Latvia"/>
    <x v="4"/>
    <x v="0"/>
    <x v="0"/>
    <x v="3"/>
    <n v="4713.9870004039103"/>
    <x v="0"/>
  </r>
  <r>
    <s v="Latvia"/>
    <x v="7"/>
    <x v="0"/>
    <x v="0"/>
    <x v="3"/>
    <n v="48.804506951358199"/>
    <x v="0"/>
  </r>
  <r>
    <s v="Lithuania"/>
    <x v="2"/>
    <x v="0"/>
    <x v="0"/>
    <x v="3"/>
    <n v="27.341601580347501"/>
    <x v="0"/>
  </r>
  <r>
    <s v="Lithuania"/>
    <x v="3"/>
    <x v="0"/>
    <x v="0"/>
    <x v="3"/>
    <n v="0.36886544877002903"/>
    <x v="0"/>
  </r>
  <r>
    <s v="Lithuania"/>
    <x v="6"/>
    <x v="0"/>
    <x v="0"/>
    <x v="3"/>
    <n v="260.53263916515198"/>
    <x v="0"/>
  </r>
  <r>
    <s v="Lithuania"/>
    <x v="4"/>
    <x v="0"/>
    <x v="0"/>
    <x v="3"/>
    <n v="1911.6939308558699"/>
    <x v="0"/>
  </r>
  <r>
    <s v="Estonia"/>
    <x v="8"/>
    <x v="1"/>
    <x v="0"/>
    <x v="3"/>
    <n v="1.18635468847647"/>
    <x v="0"/>
  </r>
  <r>
    <s v="Estonia"/>
    <x v="0"/>
    <x v="1"/>
    <x v="0"/>
    <x v="3"/>
    <n v="4.6611338372446598"/>
    <x v="0"/>
  </r>
  <r>
    <s v="Estonia"/>
    <x v="9"/>
    <x v="1"/>
    <x v="0"/>
    <x v="3"/>
    <n v="0.60388354217694495"/>
    <x v="0"/>
  </r>
  <r>
    <s v="Estonia"/>
    <x v="1"/>
    <x v="1"/>
    <x v="0"/>
    <x v="3"/>
    <n v="2.5760358753804198"/>
    <x v="0"/>
  </r>
  <r>
    <s v="Estonia"/>
    <x v="2"/>
    <x v="1"/>
    <x v="0"/>
    <x v="3"/>
    <n v="0.27345425266261703"/>
    <x v="0"/>
  </r>
  <r>
    <s v="Estonia"/>
    <x v="3"/>
    <x v="1"/>
    <x v="0"/>
    <x v="3"/>
    <n v="4.6800920935722502E-2"/>
    <x v="0"/>
  </r>
  <r>
    <s v="Estonia"/>
    <x v="6"/>
    <x v="1"/>
    <x v="0"/>
    <x v="3"/>
    <n v="931.78129232727804"/>
    <x v="0"/>
  </r>
  <r>
    <s v="Estonia"/>
    <x v="10"/>
    <x v="1"/>
    <x v="0"/>
    <x v="3"/>
    <n v="3.4665941788700701E-2"/>
    <x v="0"/>
  </r>
  <r>
    <s v="Estonia"/>
    <x v="5"/>
    <x v="1"/>
    <x v="0"/>
    <x v="3"/>
    <n v="0.12710845322523601"/>
    <x v="0"/>
  </r>
  <r>
    <s v="Finland"/>
    <x v="8"/>
    <x v="1"/>
    <x v="0"/>
    <x v="3"/>
    <n v="18.169153208533402"/>
    <x v="0"/>
  </r>
  <r>
    <s v="Finland"/>
    <x v="0"/>
    <x v="1"/>
    <x v="0"/>
    <x v="3"/>
    <n v="3.6786378932609498"/>
    <x v="0"/>
  </r>
  <r>
    <s v="Finland"/>
    <x v="9"/>
    <x v="1"/>
    <x v="0"/>
    <x v="3"/>
    <n v="11.3093599026709"/>
    <x v="0"/>
  </r>
  <r>
    <s v="Finland"/>
    <x v="1"/>
    <x v="1"/>
    <x v="0"/>
    <x v="3"/>
    <n v="2.4190400514321801"/>
    <x v="0"/>
  </r>
  <r>
    <s v="Finland"/>
    <x v="2"/>
    <x v="1"/>
    <x v="0"/>
    <x v="3"/>
    <n v="31.0408625365618"/>
    <x v="0"/>
  </r>
  <r>
    <s v="Finland"/>
    <x v="3"/>
    <x v="1"/>
    <x v="0"/>
    <x v="3"/>
    <n v="0.77054303416820502"/>
    <x v="0"/>
  </r>
  <r>
    <s v="Finland"/>
    <x v="6"/>
    <x v="1"/>
    <x v="0"/>
    <x v="3"/>
    <n v="5541.6533345815496"/>
    <x v="0"/>
  </r>
  <r>
    <s v="Finland"/>
    <x v="10"/>
    <x v="1"/>
    <x v="0"/>
    <x v="3"/>
    <n v="2.1207073550380402"/>
    <x v="0"/>
  </r>
  <r>
    <s v="Finland"/>
    <x v="5"/>
    <x v="1"/>
    <x v="0"/>
    <x v="3"/>
    <n v="0.41145837013604702"/>
    <x v="0"/>
  </r>
  <r>
    <s v="Latvia"/>
    <x v="9"/>
    <x v="1"/>
    <x v="0"/>
    <x v="3"/>
    <n v="1.7503870787737501"/>
    <x v="0"/>
  </r>
  <r>
    <s v="Latvia"/>
    <x v="2"/>
    <x v="1"/>
    <x v="0"/>
    <x v="3"/>
    <n v="0.87659310038862204"/>
    <x v="0"/>
  </r>
  <r>
    <s v="Latvia"/>
    <x v="3"/>
    <x v="1"/>
    <x v="0"/>
    <x v="3"/>
    <n v="7.7028174177427494E-2"/>
    <x v="0"/>
  </r>
  <r>
    <s v="Latvia"/>
    <x v="6"/>
    <x v="1"/>
    <x v="0"/>
    <x v="3"/>
    <n v="2322.16641593637"/>
    <x v="0"/>
  </r>
  <r>
    <s v="Latvia"/>
    <x v="7"/>
    <x v="1"/>
    <x v="0"/>
    <x v="3"/>
    <n v="46.4804828108173"/>
    <x v="0"/>
  </r>
  <r>
    <s v="Latvia"/>
    <x v="10"/>
    <x v="1"/>
    <x v="0"/>
    <x v="3"/>
    <n v="9.3188015561023393E-3"/>
    <x v="0"/>
  </r>
  <r>
    <s v="Lithuania"/>
    <x v="8"/>
    <x v="1"/>
    <x v="0"/>
    <x v="3"/>
    <n v="7.52487830976502"/>
    <x v="0"/>
  </r>
  <r>
    <s v="Lithuania"/>
    <x v="9"/>
    <x v="1"/>
    <x v="0"/>
    <x v="3"/>
    <n v="2.08171034725593"/>
    <x v="0"/>
  </r>
  <r>
    <s v="Lithuania"/>
    <x v="2"/>
    <x v="1"/>
    <x v="0"/>
    <x v="3"/>
    <n v="50.344459088495299"/>
    <x v="0"/>
  </r>
  <r>
    <s v="Lithuania"/>
    <x v="3"/>
    <x v="1"/>
    <x v="0"/>
    <x v="3"/>
    <n v="0.68943147713799702"/>
    <x v="0"/>
  </r>
  <r>
    <s v="Lithuania"/>
    <x v="6"/>
    <x v="1"/>
    <x v="0"/>
    <x v="3"/>
    <n v="4963.4322834602099"/>
    <x v="0"/>
  </r>
  <r>
    <s v="Lithuania"/>
    <x v="10"/>
    <x v="1"/>
    <x v="0"/>
    <x v="3"/>
    <n v="0.40267207152600798"/>
    <x v="0"/>
  </r>
  <r>
    <s v="Estonia"/>
    <x v="8"/>
    <x v="2"/>
    <x v="0"/>
    <x v="3"/>
    <n v="1.6947924121092399"/>
    <x v="0"/>
  </r>
  <r>
    <s v="Estonia"/>
    <x v="0"/>
    <x v="2"/>
    <x v="0"/>
    <x v="3"/>
    <n v="4.4391750830901504"/>
    <x v="0"/>
  </r>
  <r>
    <s v="Estonia"/>
    <x v="9"/>
    <x v="2"/>
    <x v="0"/>
    <x v="3"/>
    <n v="0.86269077453849197"/>
    <x v="0"/>
  </r>
  <r>
    <s v="Estonia"/>
    <x v="1"/>
    <x v="2"/>
    <x v="0"/>
    <x v="3"/>
    <n v="2.4533675003623099"/>
    <x v="0"/>
  </r>
  <r>
    <s v="Estonia"/>
    <x v="2"/>
    <x v="2"/>
    <x v="0"/>
    <x v="3"/>
    <n v="0.37701044208052398"/>
    <x v="0"/>
  </r>
  <r>
    <s v="Estonia"/>
    <x v="3"/>
    <x v="2"/>
    <x v="0"/>
    <x v="3"/>
    <n v="6.5581342016520106E-2"/>
    <x v="0"/>
  </r>
  <r>
    <s v="Estonia"/>
    <x v="6"/>
    <x v="2"/>
    <x v="0"/>
    <x v="3"/>
    <n v="889.848569412247"/>
    <x v="0"/>
  </r>
  <r>
    <s v="Estonia"/>
    <x v="10"/>
    <x v="2"/>
    <x v="0"/>
    <x v="3"/>
    <n v="4.9522773983858098E-2"/>
    <x v="0"/>
  </r>
  <r>
    <s v="Estonia"/>
    <x v="5"/>
    <x v="2"/>
    <x v="0"/>
    <x v="3"/>
    <n v="0.12105566973831999"/>
    <x v="0"/>
  </r>
  <r>
    <s v="Finland"/>
    <x v="8"/>
    <x v="2"/>
    <x v="0"/>
    <x v="3"/>
    <n v="25.150392839784899"/>
    <x v="0"/>
  </r>
  <r>
    <s v="Finland"/>
    <x v="0"/>
    <x v="2"/>
    <x v="0"/>
    <x v="3"/>
    <n v="3.50346466024852"/>
    <x v="0"/>
  </r>
  <r>
    <s v="Finland"/>
    <x v="9"/>
    <x v="2"/>
    <x v="0"/>
    <x v="3"/>
    <n v="15.6548211715831"/>
    <x v="0"/>
  </r>
  <r>
    <s v="Finland"/>
    <x v="1"/>
    <x v="2"/>
    <x v="0"/>
    <x v="3"/>
    <n v="2.3038476680306501"/>
    <x v="0"/>
  </r>
  <r>
    <s v="Finland"/>
    <x v="2"/>
    <x v="2"/>
    <x v="0"/>
    <x v="3"/>
    <n v="40.821074246166397"/>
    <x v="0"/>
  </r>
  <r>
    <s v="Finland"/>
    <x v="3"/>
    <x v="2"/>
    <x v="0"/>
    <x v="3"/>
    <n v="0.99748128941263503"/>
    <x v="0"/>
  </r>
  <r>
    <s v="Finland"/>
    <x v="6"/>
    <x v="2"/>
    <x v="0"/>
    <x v="3"/>
    <n v="5078.2431171546496"/>
    <x v="0"/>
  </r>
  <r>
    <s v="Finland"/>
    <x v="10"/>
    <x v="2"/>
    <x v="0"/>
    <x v="3"/>
    <n v="2.9355591020267102"/>
    <x v="0"/>
  </r>
  <r>
    <s v="Finland"/>
    <x v="5"/>
    <x v="2"/>
    <x v="0"/>
    <x v="3"/>
    <n v="0.39186511441528299"/>
    <x v="0"/>
  </r>
  <r>
    <s v="Latvia"/>
    <x v="9"/>
    <x v="2"/>
    <x v="0"/>
    <x v="3"/>
    <n v="2.5005529696767899"/>
    <x v="0"/>
  </r>
  <r>
    <s v="Latvia"/>
    <x v="2"/>
    <x v="2"/>
    <x v="0"/>
    <x v="3"/>
    <n v="1.2187488920327401"/>
    <x v="0"/>
  </r>
  <r>
    <s v="Latvia"/>
    <x v="3"/>
    <x v="2"/>
    <x v="0"/>
    <x v="3"/>
    <n v="7.1958855148398407E-2"/>
    <x v="0"/>
  </r>
  <r>
    <s v="Latvia"/>
    <x v="6"/>
    <x v="2"/>
    <x v="0"/>
    <x v="3"/>
    <n v="2221.00270714109"/>
    <x v="0"/>
  </r>
  <r>
    <s v="Latvia"/>
    <x v="7"/>
    <x v="2"/>
    <x v="0"/>
    <x v="3"/>
    <n v="44.2671264864927"/>
    <x v="0"/>
  </r>
  <r>
    <s v="Latvia"/>
    <x v="10"/>
    <x v="2"/>
    <x v="0"/>
    <x v="3"/>
    <n v="1.33125736515748E-2"/>
    <x v="0"/>
  </r>
  <r>
    <s v="Lithuania"/>
    <x v="8"/>
    <x v="2"/>
    <x v="0"/>
    <x v="3"/>
    <n v="10.749826156807201"/>
    <x v="0"/>
  </r>
  <r>
    <s v="Lithuania"/>
    <x v="9"/>
    <x v="2"/>
    <x v="0"/>
    <x v="3"/>
    <n v="2.9738719246513199"/>
    <x v="0"/>
  </r>
  <r>
    <s v="Lithuania"/>
    <x v="2"/>
    <x v="2"/>
    <x v="0"/>
    <x v="3"/>
    <n v="69.467916152993595"/>
    <x v="0"/>
  </r>
  <r>
    <s v="Lithuania"/>
    <x v="3"/>
    <x v="2"/>
    <x v="0"/>
    <x v="3"/>
    <n v="0.96608871353706005"/>
    <x v="0"/>
  </r>
  <r>
    <s v="Lithuania"/>
    <x v="6"/>
    <x v="2"/>
    <x v="0"/>
    <x v="3"/>
    <n v="4739.9639577929202"/>
    <x v="0"/>
  </r>
  <r>
    <s v="Lithuania"/>
    <x v="10"/>
    <x v="2"/>
    <x v="0"/>
    <x v="3"/>
    <n v="0.57524581646572603"/>
    <x v="0"/>
  </r>
  <r>
    <s v="Estonia"/>
    <x v="8"/>
    <x v="3"/>
    <x v="0"/>
    <x v="3"/>
    <n v="2.1521173487101501"/>
    <x v="0"/>
  </r>
  <r>
    <s v="Estonia"/>
    <x v="0"/>
    <x v="3"/>
    <x v="0"/>
    <x v="3"/>
    <n v="4.2277857934191898"/>
    <x v="0"/>
  </r>
  <r>
    <s v="Estonia"/>
    <x v="9"/>
    <x v="3"/>
    <x v="0"/>
    <x v="3"/>
    <n v="1.09548034862031"/>
    <x v="0"/>
  </r>
  <r>
    <s v="Estonia"/>
    <x v="1"/>
    <x v="3"/>
    <x v="0"/>
    <x v="3"/>
    <n v="2.33654047653553"/>
    <x v="0"/>
  </r>
  <r>
    <s v="Estonia"/>
    <x v="2"/>
    <x v="3"/>
    <x v="0"/>
    <x v="3"/>
    <n v="0.46833374399504901"/>
    <x v="0"/>
  </r>
  <r>
    <s v="Estonia"/>
    <x v="3"/>
    <x v="3"/>
    <x v="0"/>
    <x v="3"/>
    <n v="6.1242119574701499E-2"/>
    <x v="0"/>
  </r>
  <r>
    <s v="Estonia"/>
    <x v="6"/>
    <x v="3"/>
    <x v="0"/>
    <x v="3"/>
    <n v="849.79503117400805"/>
    <x v="0"/>
  </r>
  <r>
    <s v="Estonia"/>
    <x v="10"/>
    <x v="3"/>
    <x v="0"/>
    <x v="3"/>
    <n v="6.2886062201724699E-2"/>
    <x v="0"/>
  </r>
  <r>
    <s v="Estonia"/>
    <x v="5"/>
    <x v="3"/>
    <x v="0"/>
    <x v="3"/>
    <n v="0.115291114036495"/>
    <x v="0"/>
  </r>
  <r>
    <s v="Finland"/>
    <x v="8"/>
    <x v="3"/>
    <x v="0"/>
    <x v="3"/>
    <n v="30.914098443837599"/>
    <x v="0"/>
  </r>
  <r>
    <s v="Finland"/>
    <x v="0"/>
    <x v="3"/>
    <x v="0"/>
    <x v="3"/>
    <n v="3.3366330097604999"/>
    <x v="0"/>
  </r>
  <r>
    <s v="Finland"/>
    <x v="9"/>
    <x v="3"/>
    <x v="0"/>
    <x v="3"/>
    <n v="19.242430362894201"/>
    <x v="0"/>
  </r>
  <r>
    <s v="Finland"/>
    <x v="1"/>
    <x v="3"/>
    <x v="0"/>
    <x v="3"/>
    <n v="2.1941406362196698"/>
    <x v="0"/>
  </r>
  <r>
    <s v="Finland"/>
    <x v="2"/>
    <x v="3"/>
    <x v="0"/>
    <x v="3"/>
    <n v="48.8201451220854"/>
    <x v="0"/>
  </r>
  <r>
    <s v="Finland"/>
    <x v="3"/>
    <x v="3"/>
    <x v="0"/>
    <x v="3"/>
    <n v="0.93148243877577097"/>
    <x v="0"/>
  </r>
  <r>
    <s v="Finland"/>
    <x v="6"/>
    <x v="3"/>
    <x v="0"/>
    <x v="3"/>
    <n v="4648.1898488541901"/>
    <x v="0"/>
  </r>
  <r>
    <s v="Finland"/>
    <x v="10"/>
    <x v="3"/>
    <x v="0"/>
    <x v="3"/>
    <n v="3.6083000232187801"/>
    <x v="0"/>
  </r>
  <r>
    <s v="Finland"/>
    <x v="5"/>
    <x v="3"/>
    <x v="0"/>
    <x v="3"/>
    <n v="0.37320487087169801"/>
    <x v="0"/>
  </r>
  <r>
    <s v="Latvia"/>
    <x v="9"/>
    <x v="3"/>
    <x v="0"/>
    <x v="3"/>
    <n v="3.1753053583197302"/>
    <x v="0"/>
  </r>
  <r>
    <s v="Latvia"/>
    <x v="2"/>
    <x v="3"/>
    <x v="0"/>
    <x v="3"/>
    <n v="1.4957015319583999"/>
    <x v="0"/>
  </r>
  <r>
    <s v="Latvia"/>
    <x v="3"/>
    <x v="3"/>
    <x v="0"/>
    <x v="3"/>
    <n v="6.7197661346221502E-2"/>
    <x v="0"/>
  </r>
  <r>
    <s v="Latvia"/>
    <x v="6"/>
    <x v="3"/>
    <x v="0"/>
    <x v="3"/>
    <n v="2124.2650626572799"/>
    <x v="0"/>
  </r>
  <r>
    <s v="Latvia"/>
    <x v="7"/>
    <x v="3"/>
    <x v="0"/>
    <x v="3"/>
    <n v="42.159168082373903"/>
    <x v="0"/>
  </r>
  <r>
    <s v="Latvia"/>
    <x v="10"/>
    <x v="3"/>
    <x v="0"/>
    <x v="3"/>
    <n v="1.6904855430571099E-2"/>
    <x v="0"/>
  </r>
  <r>
    <s v="Lithuania"/>
    <x v="8"/>
    <x v="3"/>
    <x v="0"/>
    <x v="3"/>
    <n v="13.6505728975329"/>
    <x v="0"/>
  </r>
  <r>
    <s v="Lithuania"/>
    <x v="9"/>
    <x v="3"/>
    <x v="0"/>
    <x v="3"/>
    <n v="3.77634530114454"/>
    <x v="0"/>
  </r>
  <r>
    <s v="Lithuania"/>
    <x v="2"/>
    <x v="3"/>
    <x v="0"/>
    <x v="3"/>
    <n v="85.223771627724304"/>
    <x v="0"/>
  </r>
  <r>
    <s v="Lithuania"/>
    <x v="3"/>
    <x v="3"/>
    <x v="0"/>
    <x v="3"/>
    <n v="0.90216696845426403"/>
    <x v="0"/>
  </r>
  <r>
    <s v="Lithuania"/>
    <x v="6"/>
    <x v="3"/>
    <x v="0"/>
    <x v="3"/>
    <n v="4526.5153193751703"/>
    <x v="0"/>
  </r>
  <r>
    <s v="Lithuania"/>
    <x v="10"/>
    <x v="3"/>
    <x v="0"/>
    <x v="3"/>
    <n v="0.73047087805171496"/>
    <x v="0"/>
  </r>
  <r>
    <s v="Estonia"/>
    <x v="8"/>
    <x v="4"/>
    <x v="0"/>
    <x v="3"/>
    <n v="2.5620444627501699"/>
    <x v="0"/>
  </r>
  <r>
    <s v="Estonia"/>
    <x v="0"/>
    <x v="4"/>
    <x v="0"/>
    <x v="3"/>
    <n v="4.02646266039923"/>
    <x v="0"/>
  </r>
  <r>
    <s v="Estonia"/>
    <x v="9"/>
    <x v="4"/>
    <x v="0"/>
    <x v="3"/>
    <n v="1.3041432721670301"/>
    <x v="0"/>
  </r>
  <r>
    <s v="Estonia"/>
    <x v="1"/>
    <x v="4"/>
    <x v="0"/>
    <x v="3"/>
    <n v="2.2252766443195502"/>
    <x v="0"/>
  </r>
  <r>
    <s v="Estonia"/>
    <x v="2"/>
    <x v="4"/>
    <x v="0"/>
    <x v="3"/>
    <n v="0.54048337594459095"/>
    <x v="0"/>
  </r>
  <r>
    <s v="Estonia"/>
    <x v="3"/>
    <x v="4"/>
    <x v="0"/>
    <x v="3"/>
    <n v="5.7167445886941601E-2"/>
    <x v="0"/>
  </r>
  <r>
    <s v="Estonia"/>
    <x v="6"/>
    <x v="4"/>
    <x v="0"/>
    <x v="3"/>
    <n v="811.53602867311804"/>
    <x v="0"/>
  </r>
  <r>
    <s v="Estonia"/>
    <x v="10"/>
    <x v="4"/>
    <x v="0"/>
    <x v="3"/>
    <n v="7.4864359763957805E-2"/>
    <x v="0"/>
  </r>
  <r>
    <s v="Estonia"/>
    <x v="5"/>
    <x v="4"/>
    <x v="0"/>
    <x v="3"/>
    <n v="0.109801060987139"/>
    <x v="0"/>
  </r>
  <r>
    <s v="Finland"/>
    <x v="8"/>
    <x v="4"/>
    <x v="0"/>
    <x v="3"/>
    <n v="35.584750127376303"/>
    <x v="0"/>
  </r>
  <r>
    <s v="Finland"/>
    <x v="0"/>
    <x v="4"/>
    <x v="0"/>
    <x v="3"/>
    <n v="3.1777457235814301"/>
    <x v="0"/>
  </r>
  <r>
    <s v="Finland"/>
    <x v="9"/>
    <x v="4"/>
    <x v="0"/>
    <x v="3"/>
    <n v="22.149669916818301"/>
    <x v="0"/>
  </r>
  <r>
    <s v="Finland"/>
    <x v="1"/>
    <x v="4"/>
    <x v="0"/>
    <x v="3"/>
    <n v="2.0896577487806298"/>
    <x v="0"/>
  </r>
  <r>
    <s v="Finland"/>
    <x v="2"/>
    <x v="4"/>
    <x v="0"/>
    <x v="3"/>
    <n v="55.181232358429"/>
    <x v="0"/>
  </r>
  <r>
    <s v="Finland"/>
    <x v="3"/>
    <x v="4"/>
    <x v="0"/>
    <x v="3"/>
    <n v="0.86950733062719598"/>
    <x v="0"/>
  </r>
  <r>
    <s v="Finland"/>
    <x v="6"/>
    <x v="4"/>
    <x v="0"/>
    <x v="3"/>
    <n v="4249.3465154810101"/>
    <x v="0"/>
  </r>
  <r>
    <s v="Finland"/>
    <x v="10"/>
    <x v="4"/>
    <x v="0"/>
    <x v="3"/>
    <n v="4.15345946264984"/>
    <x v="0"/>
  </r>
  <r>
    <s v="Finland"/>
    <x v="5"/>
    <x v="4"/>
    <x v="0"/>
    <x v="3"/>
    <n v="0.355433210353998"/>
    <x v="0"/>
  </r>
  <r>
    <s v="Latvia"/>
    <x v="9"/>
    <x v="4"/>
    <x v="0"/>
    <x v="3"/>
    <n v="3.7801254265711099"/>
    <x v="0"/>
  </r>
  <r>
    <s v="Latvia"/>
    <x v="2"/>
    <x v="4"/>
    <x v="0"/>
    <x v="3"/>
    <n v="1.7147089568004801"/>
    <x v="0"/>
  </r>
  <r>
    <s v="Latvia"/>
    <x v="3"/>
    <x v="4"/>
    <x v="0"/>
    <x v="3"/>
    <n v="6.2726742565684099E-2"/>
    <x v="0"/>
  </r>
  <r>
    <s v="Latvia"/>
    <x v="6"/>
    <x v="4"/>
    <x v="0"/>
    <x v="3"/>
    <n v="2031.7576251062701"/>
    <x v="0"/>
  </r>
  <r>
    <s v="Latvia"/>
    <x v="7"/>
    <x v="4"/>
    <x v="0"/>
    <x v="3"/>
    <n v="40.151588649879997"/>
    <x v="0"/>
  </r>
  <r>
    <s v="Latvia"/>
    <x v="10"/>
    <x v="4"/>
    <x v="0"/>
    <x v="3"/>
    <n v="2.01248278935371E-2"/>
    <x v="0"/>
  </r>
  <r>
    <s v="Lithuania"/>
    <x v="8"/>
    <x v="4"/>
    <x v="0"/>
    <x v="3"/>
    <n v="16.2506820208725"/>
    <x v="0"/>
  </r>
  <r>
    <s v="Lithuania"/>
    <x v="9"/>
    <x v="4"/>
    <x v="0"/>
    <x v="3"/>
    <n v="4.4956491680292103"/>
    <x v="0"/>
  </r>
  <r>
    <s v="Lithuania"/>
    <x v="2"/>
    <x v="4"/>
    <x v="0"/>
    <x v="3"/>
    <n v="97.867656555473403"/>
    <x v="0"/>
  </r>
  <r>
    <s v="Lithuania"/>
    <x v="3"/>
    <x v="4"/>
    <x v="0"/>
    <x v="3"/>
    <n v="0.84214233126249005"/>
    <x v="0"/>
  </r>
  <r>
    <s v="Lithuania"/>
    <x v="6"/>
    <x v="4"/>
    <x v="0"/>
    <x v="3"/>
    <n v="4322.6348021957201"/>
    <x v="0"/>
  </r>
  <r>
    <s v="Lithuania"/>
    <x v="10"/>
    <x v="4"/>
    <x v="0"/>
    <x v="3"/>
    <n v="0.86960818815680396"/>
    <x v="0"/>
  </r>
  <r>
    <s v="Estonia"/>
    <x v="8"/>
    <x v="5"/>
    <x v="0"/>
    <x v="3"/>
    <n v="2.92805081457163"/>
    <x v="0"/>
  </r>
  <r>
    <s v="Estonia"/>
    <x v="0"/>
    <x v="5"/>
    <x v="0"/>
    <x v="3"/>
    <n v="3.8347263432373602"/>
    <x v="0"/>
  </r>
  <r>
    <s v="Estonia"/>
    <x v="9"/>
    <x v="5"/>
    <x v="0"/>
    <x v="3"/>
    <n v="1.49044945390518"/>
    <x v="0"/>
  </r>
  <r>
    <s v="Estonia"/>
    <x v="1"/>
    <x v="5"/>
    <x v="0"/>
    <x v="3"/>
    <n v="2.11931108982815"/>
    <x v="0"/>
  </r>
  <r>
    <s v="Estonia"/>
    <x v="2"/>
    <x v="5"/>
    <x v="0"/>
    <x v="3"/>
    <n v="0.59564318761745605"/>
    <x v="0"/>
  </r>
  <r>
    <s v="Estonia"/>
    <x v="3"/>
    <x v="5"/>
    <x v="0"/>
    <x v="3"/>
    <n v="5.3341965340476902E-2"/>
    <x v="0"/>
  </r>
  <r>
    <s v="Estonia"/>
    <x v="6"/>
    <x v="5"/>
    <x v="0"/>
    <x v="3"/>
    <n v="708.06348623167003"/>
    <x v="0"/>
  </r>
  <r>
    <s v="Estonia"/>
    <x v="10"/>
    <x v="5"/>
    <x v="0"/>
    <x v="3"/>
    <n v="8.5559268301666005E-2"/>
    <x v="0"/>
  </r>
  <r>
    <s v="Estonia"/>
    <x v="5"/>
    <x v="5"/>
    <x v="0"/>
    <x v="3"/>
    <n v="0.10457243903537"/>
    <x v="0"/>
  </r>
  <r>
    <s v="Finland"/>
    <x v="8"/>
    <x v="5"/>
    <x v="0"/>
    <x v="3"/>
    <n v="39.276573836944898"/>
    <x v="0"/>
  </r>
  <r>
    <s v="Finland"/>
    <x v="0"/>
    <x v="5"/>
    <x v="0"/>
    <x v="3"/>
    <n v="3.0264244986489701"/>
    <x v="0"/>
  </r>
  <r>
    <s v="Finland"/>
    <x v="9"/>
    <x v="5"/>
    <x v="0"/>
    <x v="3"/>
    <n v="24.447639588245501"/>
    <x v="0"/>
  </r>
  <r>
    <s v="Finland"/>
    <x v="1"/>
    <x v="5"/>
    <x v="0"/>
    <x v="3"/>
    <n v="1.9901502369339401"/>
    <x v="0"/>
  </r>
  <r>
    <s v="Finland"/>
    <x v="2"/>
    <x v="5"/>
    <x v="0"/>
    <x v="3"/>
    <n v="60.118062362695099"/>
    <x v="0"/>
  </r>
  <r>
    <s v="Finland"/>
    <x v="3"/>
    <x v="5"/>
    <x v="0"/>
    <x v="3"/>
    <n v="0.81132240865427696"/>
    <x v="0"/>
  </r>
  <r>
    <s v="Finland"/>
    <x v="6"/>
    <x v="5"/>
    <x v="0"/>
    <x v="3"/>
    <n v="3553.1161799299598"/>
    <x v="0"/>
  </r>
  <r>
    <s v="Finland"/>
    <x v="10"/>
    <x v="5"/>
    <x v="0"/>
    <x v="3"/>
    <n v="4.58436989664348"/>
    <x v="0"/>
  </r>
  <r>
    <s v="Finland"/>
    <x v="5"/>
    <x v="5"/>
    <x v="0"/>
    <x v="3"/>
    <n v="0.33850781938475999"/>
    <x v="0"/>
  </r>
  <r>
    <s v="Latvia"/>
    <x v="9"/>
    <x v="5"/>
    <x v="0"/>
    <x v="3"/>
    <n v="4.3201433446526902"/>
    <x v="0"/>
  </r>
  <r>
    <s v="Latvia"/>
    <x v="2"/>
    <x v="5"/>
    <x v="0"/>
    <x v="3"/>
    <n v="1.88236997934492"/>
    <x v="0"/>
  </r>
  <r>
    <s v="Latvia"/>
    <x v="3"/>
    <x v="5"/>
    <x v="0"/>
    <x v="3"/>
    <n v="5.8529249924458099E-2"/>
    <x v="0"/>
  </r>
  <r>
    <s v="Latvia"/>
    <x v="6"/>
    <x v="5"/>
    <x v="0"/>
    <x v="3"/>
    <n v="1792.70713968974"/>
    <x v="0"/>
  </r>
  <r>
    <s v="Latvia"/>
    <x v="7"/>
    <x v="5"/>
    <x v="0"/>
    <x v="3"/>
    <n v="38.239608237980903"/>
    <x v="0"/>
  </r>
  <r>
    <s v="Latvia"/>
    <x v="10"/>
    <x v="5"/>
    <x v="0"/>
    <x v="3"/>
    <n v="2.2999803306899502E-2"/>
    <x v="0"/>
  </r>
  <r>
    <s v="Lithuania"/>
    <x v="8"/>
    <x v="5"/>
    <x v="0"/>
    <x v="3"/>
    <n v="18.572208023854301"/>
    <x v="0"/>
  </r>
  <r>
    <s v="Lithuania"/>
    <x v="9"/>
    <x v="5"/>
    <x v="0"/>
    <x v="3"/>
    <n v="5.1378847634619502"/>
    <x v="0"/>
  </r>
  <r>
    <s v="Lithuania"/>
    <x v="2"/>
    <x v="5"/>
    <x v="0"/>
    <x v="3"/>
    <n v="107.748753641709"/>
    <x v="0"/>
  </r>
  <r>
    <s v="Lithuania"/>
    <x v="3"/>
    <x v="5"/>
    <x v="0"/>
    <x v="3"/>
    <n v="0.78578859609701901"/>
    <x v="0"/>
  </r>
  <r>
    <s v="Lithuania"/>
    <x v="6"/>
    <x v="5"/>
    <x v="0"/>
    <x v="3"/>
    <n v="3774.1329244306198"/>
    <x v="0"/>
  </r>
  <r>
    <s v="Lithuania"/>
    <x v="10"/>
    <x v="5"/>
    <x v="0"/>
    <x v="3"/>
    <n v="0.99383792932206205"/>
    <x v="0"/>
  </r>
  <r>
    <s v="Estonia"/>
    <x v="8"/>
    <x v="6"/>
    <x v="0"/>
    <x v="3"/>
    <n v="3.2533897939684699"/>
    <x v="0"/>
  </r>
  <r>
    <s v="Estonia"/>
    <x v="0"/>
    <x v="6"/>
    <x v="0"/>
    <x v="3"/>
    <n v="3.65212032689272"/>
    <x v="0"/>
  </r>
  <r>
    <s v="Estonia"/>
    <x v="9"/>
    <x v="6"/>
    <x v="0"/>
    <x v="3"/>
    <n v="1.6560549487835301"/>
    <x v="0"/>
  </r>
  <r>
    <s v="Estonia"/>
    <x v="1"/>
    <x v="6"/>
    <x v="0"/>
    <x v="3"/>
    <n v="2.0183915141220399"/>
    <x v="0"/>
  </r>
  <r>
    <s v="Estonia"/>
    <x v="2"/>
    <x v="6"/>
    <x v="0"/>
    <x v="3"/>
    <n v="0.63579721415002"/>
    <x v="0"/>
  </r>
  <r>
    <s v="Estonia"/>
    <x v="3"/>
    <x v="6"/>
    <x v="0"/>
    <x v="3"/>
    <n v="4.97511848780589E-2"/>
    <x v="0"/>
  </r>
  <r>
    <s v="Estonia"/>
    <x v="6"/>
    <x v="6"/>
    <x v="0"/>
    <x v="3"/>
    <n v="613.21017788584902"/>
    <x v="0"/>
  </r>
  <r>
    <s v="Estonia"/>
    <x v="10"/>
    <x v="6"/>
    <x v="0"/>
    <x v="3"/>
    <n v="9.5065853668517802E-2"/>
    <x v="0"/>
  </r>
  <r>
    <s v="Estonia"/>
    <x v="5"/>
    <x v="6"/>
    <x v="0"/>
    <x v="3"/>
    <n v="9.9592799081304501E-2"/>
    <x v="0"/>
  </r>
  <r>
    <s v="Finland"/>
    <x v="8"/>
    <x v="6"/>
    <x v="0"/>
    <x v="3"/>
    <n v="42.094290904479003"/>
    <x v="0"/>
  </r>
  <r>
    <s v="Finland"/>
    <x v="0"/>
    <x v="6"/>
    <x v="0"/>
    <x v="3"/>
    <n v="2.88230904633236"/>
    <x v="0"/>
  </r>
  <r>
    <s v="Finland"/>
    <x v="9"/>
    <x v="6"/>
    <x v="0"/>
    <x v="3"/>
    <n v="26.2015230001414"/>
    <x v="0"/>
  </r>
  <r>
    <s v="Finland"/>
    <x v="1"/>
    <x v="6"/>
    <x v="0"/>
    <x v="3"/>
    <n v="1.89538117803232"/>
    <x v="0"/>
  </r>
  <r>
    <s v="Finland"/>
    <x v="2"/>
    <x v="6"/>
    <x v="0"/>
    <x v="3"/>
    <n v="63.759351221056299"/>
    <x v="0"/>
  </r>
  <r>
    <s v="Finland"/>
    <x v="3"/>
    <x v="6"/>
    <x v="0"/>
    <x v="3"/>
    <n v="0.75670723587010102"/>
    <x v="0"/>
  </r>
  <r>
    <s v="Finland"/>
    <x v="6"/>
    <x v="6"/>
    <x v="0"/>
    <x v="3"/>
    <n v="2947.8052326454199"/>
    <x v="0"/>
  </r>
  <r>
    <s v="Finland"/>
    <x v="10"/>
    <x v="6"/>
    <x v="0"/>
    <x v="3"/>
    <n v="4.9132544209222102"/>
    <x v="0"/>
  </r>
  <r>
    <s v="Finland"/>
    <x v="5"/>
    <x v="6"/>
    <x v="0"/>
    <x v="3"/>
    <n v="0.322388399414057"/>
    <x v="0"/>
  </r>
  <r>
    <s v="Latvia"/>
    <x v="9"/>
    <x v="6"/>
    <x v="0"/>
    <x v="3"/>
    <n v="4.8001592718363302"/>
    <x v="0"/>
  </r>
  <r>
    <s v="Latvia"/>
    <x v="2"/>
    <x v="6"/>
    <x v="0"/>
    <x v="3"/>
    <n v="2.0046784862206701"/>
    <x v="0"/>
  </r>
  <r>
    <s v="Latvia"/>
    <x v="3"/>
    <x v="6"/>
    <x v="0"/>
    <x v="3"/>
    <n v="5.4589280975671603E-2"/>
    <x v="0"/>
  </r>
  <r>
    <s v="Latvia"/>
    <x v="6"/>
    <x v="6"/>
    <x v="0"/>
    <x v="3"/>
    <n v="1572.6231486551101"/>
    <x v="0"/>
  </r>
  <r>
    <s v="Latvia"/>
    <x v="7"/>
    <x v="6"/>
    <x v="0"/>
    <x v="3"/>
    <n v="36.418674512362799"/>
    <x v="0"/>
  </r>
  <r>
    <s v="Latvia"/>
    <x v="10"/>
    <x v="6"/>
    <x v="0"/>
    <x v="3"/>
    <n v="2.5555337007666101E-2"/>
    <x v="0"/>
  </r>
  <r>
    <s v="Lithuania"/>
    <x v="8"/>
    <x v="6"/>
    <x v="0"/>
    <x v="3"/>
    <n v="20.6357866931715"/>
    <x v="0"/>
  </r>
  <r>
    <s v="Lithuania"/>
    <x v="9"/>
    <x v="6"/>
    <x v="0"/>
    <x v="3"/>
    <n v="5.7087608482910603"/>
    <x v="0"/>
  </r>
  <r>
    <s v="Lithuania"/>
    <x v="2"/>
    <x v="6"/>
    <x v="0"/>
    <x v="3"/>
    <n v="115.18487698159601"/>
    <x v="0"/>
  </r>
  <r>
    <s v="Lithuania"/>
    <x v="3"/>
    <x v="6"/>
    <x v="0"/>
    <x v="3"/>
    <n v="0.73289226352948"/>
    <x v="0"/>
  </r>
  <r>
    <s v="Lithuania"/>
    <x v="6"/>
    <x v="6"/>
    <x v="0"/>
    <x v="3"/>
    <n v="3271.2648831711299"/>
    <x v="0"/>
  </r>
  <r>
    <s v="Lithuania"/>
    <x v="10"/>
    <x v="6"/>
    <x v="0"/>
    <x v="3"/>
    <n v="1.1042643659133999"/>
    <x v="0"/>
  </r>
  <r>
    <s v="Estonia"/>
    <x v="8"/>
    <x v="7"/>
    <x v="0"/>
    <x v="3"/>
    <n v="3.5411045376527599"/>
    <x v="0"/>
  </r>
  <r>
    <s v="Estonia"/>
    <x v="0"/>
    <x v="7"/>
    <x v="0"/>
    <x v="3"/>
    <n v="3.4782098351359299"/>
    <x v="0"/>
  </r>
  <r>
    <s v="Estonia"/>
    <x v="9"/>
    <x v="7"/>
    <x v="0"/>
    <x v="3"/>
    <n v="1.8025087877916"/>
    <x v="0"/>
  </r>
  <r>
    <s v="Estonia"/>
    <x v="1"/>
    <x v="7"/>
    <x v="0"/>
    <x v="3"/>
    <n v="1.92227763249718"/>
    <x v="0"/>
  </r>
  <r>
    <s v="Estonia"/>
    <x v="2"/>
    <x v="7"/>
    <x v="0"/>
    <x v="3"/>
    <n v="0.66274612268725297"/>
    <x v="0"/>
  </r>
  <r>
    <s v="Estonia"/>
    <x v="3"/>
    <x v="7"/>
    <x v="0"/>
    <x v="3"/>
    <n v="4.6381426669793002E-2"/>
    <x v="0"/>
  </r>
  <r>
    <s v="Estonia"/>
    <x v="6"/>
    <x v="7"/>
    <x v="0"/>
    <x v="3"/>
    <n v="526.360374500901"/>
    <x v="0"/>
  </r>
  <r>
    <s v="Estonia"/>
    <x v="10"/>
    <x v="7"/>
    <x v="0"/>
    <x v="3"/>
    <n v="0.10347303800655"/>
    <x v="0"/>
  </r>
  <r>
    <s v="Estonia"/>
    <x v="5"/>
    <x v="7"/>
    <x v="0"/>
    <x v="3"/>
    <n v="9.4850284839337606E-2"/>
    <x v="0"/>
  </r>
  <r>
    <s v="Finland"/>
    <x v="8"/>
    <x v="7"/>
    <x v="0"/>
    <x v="3"/>
    <n v="44.651641979545303"/>
    <x v="0"/>
  </r>
  <r>
    <s v="Finland"/>
    <x v="0"/>
    <x v="7"/>
    <x v="0"/>
    <x v="3"/>
    <n v="2.74505623460225"/>
    <x v="0"/>
  </r>
  <r>
    <s v="Finland"/>
    <x v="9"/>
    <x v="7"/>
    <x v="0"/>
    <x v="3"/>
    <n v="27.7933420229357"/>
    <x v="0"/>
  </r>
  <r>
    <s v="Finland"/>
    <x v="1"/>
    <x v="7"/>
    <x v="0"/>
    <x v="3"/>
    <n v="1.80512493145935"/>
    <x v="0"/>
  </r>
  <r>
    <s v="Finland"/>
    <x v="2"/>
    <x v="7"/>
    <x v="0"/>
    <x v="3"/>
    <n v="66.259500088737795"/>
    <x v="0"/>
  </r>
  <r>
    <s v="Finland"/>
    <x v="3"/>
    <x v="7"/>
    <x v="0"/>
    <x v="3"/>
    <n v="0.70545377476003202"/>
    <x v="0"/>
  </r>
  <r>
    <s v="Finland"/>
    <x v="6"/>
    <x v="7"/>
    <x v="0"/>
    <x v="3"/>
    <n v="2449.8871360295602"/>
    <x v="0"/>
  </r>
  <r>
    <s v="Finland"/>
    <x v="10"/>
    <x v="7"/>
    <x v="0"/>
    <x v="3"/>
    <n v="5.2117489722126003"/>
    <x v="0"/>
  </r>
  <r>
    <s v="Finland"/>
    <x v="5"/>
    <x v="7"/>
    <x v="0"/>
    <x v="3"/>
    <n v="0.30703657087052999"/>
    <x v="0"/>
  </r>
  <r>
    <s v="Latvia"/>
    <x v="9"/>
    <x v="7"/>
    <x v="0"/>
    <x v="3"/>
    <n v="5.2246631530191303"/>
    <x v="0"/>
  </r>
  <r>
    <s v="Latvia"/>
    <x v="2"/>
    <x v="7"/>
    <x v="0"/>
    <x v="3"/>
    <n v="2.08707339088396"/>
    <x v="0"/>
  </r>
  <r>
    <s v="Latvia"/>
    <x v="3"/>
    <x v="7"/>
    <x v="0"/>
    <x v="3"/>
    <n v="5.0891827777280997E-2"/>
    <x v="0"/>
  </r>
  <r>
    <s v="Latvia"/>
    <x v="6"/>
    <x v="7"/>
    <x v="0"/>
    <x v="3"/>
    <n v="1370.2014374805101"/>
    <x v="0"/>
  </r>
  <r>
    <s v="Latvia"/>
    <x v="7"/>
    <x v="7"/>
    <x v="0"/>
    <x v="3"/>
    <n v="34.684451916535998"/>
    <x v="0"/>
  </r>
  <r>
    <s v="Latvia"/>
    <x v="10"/>
    <x v="7"/>
    <x v="0"/>
    <x v="3"/>
    <n v="2.7815332797459701E-2"/>
    <x v="0"/>
  </r>
  <r>
    <s v="Lithuania"/>
    <x v="8"/>
    <x v="7"/>
    <x v="0"/>
    <x v="3"/>
    <n v="22.4607202102546"/>
    <x v="0"/>
  </r>
  <r>
    <s v="Lithuania"/>
    <x v="9"/>
    <x v="7"/>
    <x v="0"/>
    <x v="3"/>
    <n v="6.2136172498406097"/>
    <x v="0"/>
  </r>
  <r>
    <s v="Lithuania"/>
    <x v="2"/>
    <x v="7"/>
    <x v="0"/>
    <x v="3"/>
    <n v="120.464426993647"/>
    <x v="0"/>
  </r>
  <r>
    <s v="Lithuania"/>
    <x v="3"/>
    <x v="7"/>
    <x v="0"/>
    <x v="3"/>
    <n v="0.68325184336951295"/>
    <x v="0"/>
  </r>
  <r>
    <s v="Lithuania"/>
    <x v="6"/>
    <x v="7"/>
    <x v="0"/>
    <x v="3"/>
    <n v="2810.77253738524"/>
    <x v="0"/>
  </r>
  <r>
    <s v="Lithuania"/>
    <x v="10"/>
    <x v="7"/>
    <x v="0"/>
    <x v="3"/>
    <n v="1.2019203982730899"/>
    <x v="0"/>
  </r>
  <r>
    <s v="Estonia"/>
    <x v="8"/>
    <x v="8"/>
    <x v="0"/>
    <x v="3"/>
    <n v="3.7338177097699199"/>
    <x v="0"/>
  </r>
  <r>
    <s v="Estonia"/>
    <x v="0"/>
    <x v="8"/>
    <x v="0"/>
    <x v="3"/>
    <n v="3.3125807953675501"/>
    <x v="0"/>
  </r>
  <r>
    <s v="Estonia"/>
    <x v="9"/>
    <x v="8"/>
    <x v="0"/>
    <x v="3"/>
    <n v="1.9006045041340001"/>
    <x v="0"/>
  </r>
  <r>
    <s v="Estonia"/>
    <x v="1"/>
    <x v="8"/>
    <x v="0"/>
    <x v="3"/>
    <n v="1.83074060237827"/>
    <x v="0"/>
  </r>
  <r>
    <s v="Estonia"/>
    <x v="11"/>
    <x v="8"/>
    <x v="0"/>
    <x v="3"/>
    <n v="3.3523833185735299"/>
    <x v="0"/>
  </r>
  <r>
    <s v="Estonia"/>
    <x v="2"/>
    <x v="8"/>
    <x v="0"/>
    <x v="3"/>
    <n v="0.67812237446850299"/>
    <x v="0"/>
  </r>
  <r>
    <s v="Estonia"/>
    <x v="3"/>
    <x v="8"/>
    <x v="0"/>
    <x v="3"/>
    <n v="4.3219783336513801E-2"/>
    <x v="0"/>
  </r>
  <r>
    <s v="Estonia"/>
    <x v="6"/>
    <x v="8"/>
    <x v="0"/>
    <x v="3"/>
    <n v="464.55009649514699"/>
    <x v="0"/>
  </r>
  <r>
    <s v="Estonia"/>
    <x v="10"/>
    <x v="8"/>
    <x v="0"/>
    <x v="3"/>
    <n v="0.10910422374840301"/>
    <x v="0"/>
  </r>
  <r>
    <s v="Estonia"/>
    <x v="5"/>
    <x v="8"/>
    <x v="0"/>
    <x v="3"/>
    <n v="9.0333604608893003E-2"/>
    <x v="0"/>
  </r>
  <r>
    <s v="Finland"/>
    <x v="8"/>
    <x v="8"/>
    <x v="0"/>
    <x v="3"/>
    <n v="48.639655094432698"/>
    <x v="0"/>
  </r>
  <r>
    <s v="Finland"/>
    <x v="0"/>
    <x v="8"/>
    <x v="0"/>
    <x v="3"/>
    <n v="2.6143392710497602"/>
    <x v="0"/>
  </r>
  <r>
    <s v="Finland"/>
    <x v="9"/>
    <x v="8"/>
    <x v="0"/>
    <x v="3"/>
    <n v="30.275674308606099"/>
    <x v="0"/>
  </r>
  <r>
    <s v="Finland"/>
    <x v="1"/>
    <x v="8"/>
    <x v="0"/>
    <x v="3"/>
    <n v="1.7191666013898601"/>
    <x v="0"/>
  </r>
  <r>
    <s v="Finland"/>
    <x v="11"/>
    <x v="8"/>
    <x v="0"/>
    <x v="3"/>
    <n v="15.5659882420823"/>
    <x v="0"/>
  </r>
  <r>
    <s v="Finland"/>
    <x v="2"/>
    <x v="8"/>
    <x v="0"/>
    <x v="3"/>
    <n v="67.758438793889795"/>
    <x v="0"/>
  </r>
  <r>
    <s v="Finland"/>
    <x v="3"/>
    <x v="8"/>
    <x v="0"/>
    <x v="3"/>
    <n v="0.65736570623670298"/>
    <x v="0"/>
  </r>
  <r>
    <s v="Finland"/>
    <x v="6"/>
    <x v="8"/>
    <x v="0"/>
    <x v="3"/>
    <n v="2047.65292562063"/>
    <x v="0"/>
  </r>
  <r>
    <s v="Finland"/>
    <x v="10"/>
    <x v="8"/>
    <x v="0"/>
    <x v="3"/>
    <n v="5.6772306954201301"/>
    <x v="0"/>
  </r>
  <r>
    <s v="Finland"/>
    <x v="5"/>
    <x v="8"/>
    <x v="0"/>
    <x v="3"/>
    <n v="0.292415781781458"/>
    <x v="0"/>
  </r>
  <r>
    <s v="Latvia"/>
    <x v="9"/>
    <x v="8"/>
    <x v="0"/>
    <x v="3"/>
    <n v="5.5534259704710198"/>
    <x v="0"/>
  </r>
  <r>
    <s v="Latvia"/>
    <x v="11"/>
    <x v="8"/>
    <x v="0"/>
    <x v="3"/>
    <n v="7.1378381743087296"/>
    <x v="0"/>
  </r>
  <r>
    <s v="Latvia"/>
    <x v="2"/>
    <x v="8"/>
    <x v="0"/>
    <x v="3"/>
    <n v="2.13448466876123"/>
    <x v="0"/>
  </r>
  <r>
    <s v="Latvia"/>
    <x v="3"/>
    <x v="8"/>
    <x v="0"/>
    <x v="3"/>
    <n v="4.7422727761105198E-2"/>
    <x v="0"/>
  </r>
  <r>
    <s v="Latvia"/>
    <x v="6"/>
    <x v="8"/>
    <x v="0"/>
    <x v="3"/>
    <n v="1199.2824217616801"/>
    <x v="0"/>
  </r>
  <r>
    <s v="Latvia"/>
    <x v="7"/>
    <x v="8"/>
    <x v="0"/>
    <x v="3"/>
    <n v="33.032811349081904"/>
    <x v="0"/>
  </r>
  <r>
    <s v="Latvia"/>
    <x v="10"/>
    <x v="8"/>
    <x v="0"/>
    <x v="3"/>
    <n v="2.9565617344238598E-2"/>
    <x v="0"/>
  </r>
  <r>
    <s v="Lithuania"/>
    <x v="8"/>
    <x v="8"/>
    <x v="0"/>
    <x v="3"/>
    <n v="24.1614139541886"/>
    <x v="0"/>
  </r>
  <r>
    <s v="Lithuania"/>
    <x v="9"/>
    <x v="8"/>
    <x v="0"/>
    <x v="3"/>
    <n v="6.68410349805891"/>
    <x v="0"/>
  </r>
  <r>
    <s v="Lithuania"/>
    <x v="11"/>
    <x v="8"/>
    <x v="0"/>
    <x v="3"/>
    <n v="15.182652099099"/>
    <x v="0"/>
  </r>
  <r>
    <s v="Lithuania"/>
    <x v="2"/>
    <x v="8"/>
    <x v="0"/>
    <x v="3"/>
    <n v="123.848846072024"/>
    <x v="0"/>
  </r>
  <r>
    <s v="Lithuania"/>
    <x v="3"/>
    <x v="8"/>
    <x v="0"/>
    <x v="3"/>
    <n v="0.63667719505351195"/>
    <x v="0"/>
  </r>
  <r>
    <s v="Lithuania"/>
    <x v="6"/>
    <x v="8"/>
    <x v="0"/>
    <x v="3"/>
    <n v="2172.3295388086499"/>
    <x v="0"/>
  </r>
  <r>
    <s v="Lithuania"/>
    <x v="10"/>
    <x v="8"/>
    <x v="0"/>
    <x v="3"/>
    <n v="1.2929280989574301"/>
    <x v="0"/>
  </r>
  <r>
    <s v="Estonia"/>
    <x v="8"/>
    <x v="9"/>
    <x v="0"/>
    <x v="3"/>
    <n v="3.9575026416916201"/>
    <x v="1"/>
  </r>
  <r>
    <s v="Estonia"/>
    <x v="0"/>
    <x v="9"/>
    <x v="0"/>
    <x v="3"/>
    <n v="3.1548388527309998"/>
    <x v="1"/>
  </r>
  <r>
    <s v="Estonia"/>
    <x v="9"/>
    <x v="9"/>
    <x v="0"/>
    <x v="3"/>
    <n v="2.0144656034600001"/>
    <x v="1"/>
  </r>
  <r>
    <s v="Estonia"/>
    <x v="1"/>
    <x v="9"/>
    <x v="0"/>
    <x v="3"/>
    <n v="1.7435624784554999"/>
    <x v="1"/>
  </r>
  <r>
    <s v="Estonia"/>
    <x v="11"/>
    <x v="9"/>
    <x v="0"/>
    <x v="3"/>
    <n v="2.9932195645322102"/>
    <x v="1"/>
  </r>
  <r>
    <s v="Estonia"/>
    <x v="2"/>
    <x v="9"/>
    <x v="0"/>
    <x v="3"/>
    <n v="0.76590168476551901"/>
    <x v="1"/>
  </r>
  <r>
    <s v="Estonia"/>
    <x v="3"/>
    <x v="9"/>
    <x v="0"/>
    <x v="3"/>
    <n v="3.99257852258771E-2"/>
    <x v="1"/>
  </r>
  <r>
    <s v="Estonia"/>
    <x v="6"/>
    <x v="9"/>
    <x v="0"/>
    <x v="3"/>
    <n v="422.76273693376697"/>
    <x v="1"/>
  </r>
  <r>
    <s v="Estonia"/>
    <x v="10"/>
    <x v="9"/>
    <x v="0"/>
    <x v="3"/>
    <n v="0.115640421484483"/>
    <x v="1"/>
  </r>
  <r>
    <s v="Estonia"/>
    <x v="5"/>
    <x v="9"/>
    <x v="0"/>
    <x v="3"/>
    <n v="8.6032004389421796E-2"/>
    <x v="1"/>
  </r>
  <r>
    <s v="Finland"/>
    <x v="8"/>
    <x v="9"/>
    <x v="0"/>
    <x v="3"/>
    <n v="51.299638371665303"/>
    <x v="1"/>
  </r>
  <r>
    <s v="Finland"/>
    <x v="0"/>
    <x v="9"/>
    <x v="0"/>
    <x v="3"/>
    <n v="2.48984692480929"/>
    <x v="1"/>
  </r>
  <r>
    <s v="Finland"/>
    <x v="9"/>
    <x v="9"/>
    <x v="0"/>
    <x v="3"/>
    <n v="31.931376578934302"/>
    <x v="1"/>
  </r>
  <r>
    <s v="Finland"/>
    <x v="1"/>
    <x v="9"/>
    <x v="0"/>
    <x v="3"/>
    <n v="1.6373015251331999"/>
    <x v="1"/>
  </r>
  <r>
    <s v="Finland"/>
    <x v="11"/>
    <x v="9"/>
    <x v="0"/>
    <x v="3"/>
    <n v="14.5507626947107"/>
    <x v="1"/>
  </r>
  <r>
    <s v="Finland"/>
    <x v="2"/>
    <x v="9"/>
    <x v="0"/>
    <x v="3"/>
    <n v="70.378937669981099"/>
    <x v="1"/>
  </r>
  <r>
    <s v="Finland"/>
    <x v="3"/>
    <x v="9"/>
    <x v="0"/>
    <x v="3"/>
    <n v="0.60726454359363002"/>
    <x v="1"/>
  </r>
  <r>
    <s v="Finland"/>
    <x v="6"/>
    <x v="9"/>
    <x v="0"/>
    <x v="3"/>
    <n v="1923.7377743387599"/>
    <x v="1"/>
  </r>
  <r>
    <s v="Finland"/>
    <x v="10"/>
    <x v="9"/>
    <x v="0"/>
    <x v="3"/>
    <n v="5.9877044987703103"/>
    <x v="1"/>
  </r>
  <r>
    <s v="Finland"/>
    <x v="5"/>
    <x v="9"/>
    <x v="0"/>
    <x v="3"/>
    <n v="0.27849122074424498"/>
    <x v="1"/>
  </r>
  <r>
    <s v="Latvia"/>
    <x v="9"/>
    <x v="9"/>
    <x v="0"/>
    <x v="3"/>
    <n v="5.5851598331594197"/>
    <x v="1"/>
  </r>
  <r>
    <s v="Latvia"/>
    <x v="11"/>
    <x v="9"/>
    <x v="0"/>
    <x v="3"/>
    <n v="6.6724265324716603"/>
    <x v="1"/>
  </r>
  <r>
    <s v="Latvia"/>
    <x v="2"/>
    <x v="9"/>
    <x v="0"/>
    <x v="3"/>
    <n v="2.21731779607153"/>
    <x v="1"/>
  </r>
  <r>
    <s v="Latvia"/>
    <x v="3"/>
    <x v="9"/>
    <x v="0"/>
    <x v="3"/>
    <n v="4.3808402015183497E-2"/>
    <x v="1"/>
  </r>
  <r>
    <s v="Latvia"/>
    <x v="6"/>
    <x v="9"/>
    <x v="0"/>
    <x v="3"/>
    <n v="1128.37063285201"/>
    <x v="1"/>
  </r>
  <r>
    <s v="Latvia"/>
    <x v="7"/>
    <x v="9"/>
    <x v="0"/>
    <x v="3"/>
    <n v="31.4598203324589"/>
    <x v="1"/>
  </r>
  <r>
    <s v="Latvia"/>
    <x v="10"/>
    <x v="9"/>
    <x v="0"/>
    <x v="3"/>
    <n v="2.9734563729062899E-2"/>
    <x v="1"/>
  </r>
  <r>
    <s v="Lithuania"/>
    <x v="8"/>
    <x v="9"/>
    <x v="0"/>
    <x v="3"/>
    <n v="25.557437349823001"/>
    <x v="1"/>
  </r>
  <r>
    <s v="Lithuania"/>
    <x v="9"/>
    <x v="9"/>
    <x v="0"/>
    <x v="3"/>
    <n v="7.0703046069768103"/>
    <x v="1"/>
  </r>
  <r>
    <s v="Lithuania"/>
    <x v="11"/>
    <x v="9"/>
    <x v="0"/>
    <x v="3"/>
    <n v="14.0748403923934"/>
    <x v="1"/>
  </r>
  <r>
    <s v="Lithuania"/>
    <x v="2"/>
    <x v="9"/>
    <x v="0"/>
    <x v="3"/>
    <n v="128.61207060058001"/>
    <x v="1"/>
  </r>
  <r>
    <s v="Lithuania"/>
    <x v="3"/>
    <x v="9"/>
    <x v="0"/>
    <x v="3"/>
    <n v="0.58815280840255202"/>
    <x v="1"/>
  </r>
  <r>
    <s v="Lithuania"/>
    <x v="6"/>
    <x v="9"/>
    <x v="0"/>
    <x v="3"/>
    <n v="2012.7488299654001"/>
    <x v="1"/>
  </r>
  <r>
    <s v="Lithuania"/>
    <x v="10"/>
    <x v="9"/>
    <x v="0"/>
    <x v="3"/>
    <n v="1.3676322482443899"/>
    <x v="1"/>
  </r>
  <r>
    <s v="Estonia"/>
    <x v="8"/>
    <x v="10"/>
    <x v="0"/>
    <x v="3"/>
    <n v="4.1514175399387598"/>
    <x v="1"/>
  </r>
  <r>
    <s v="Estonia"/>
    <x v="0"/>
    <x v="10"/>
    <x v="0"/>
    <x v="3"/>
    <n v="3.0046084311723802"/>
    <x v="1"/>
  </r>
  <r>
    <s v="Estonia"/>
    <x v="9"/>
    <x v="10"/>
    <x v="0"/>
    <x v="3"/>
    <n v="2.1131730277841299"/>
    <x v="1"/>
  </r>
  <r>
    <s v="Estonia"/>
    <x v="1"/>
    <x v="10"/>
    <x v="0"/>
    <x v="3"/>
    <n v="1.6605356937671401"/>
    <x v="1"/>
  </r>
  <r>
    <s v="Estonia"/>
    <x v="11"/>
    <x v="10"/>
    <x v="0"/>
    <x v="3"/>
    <n v="2.74649595493403"/>
    <x v="1"/>
  </r>
  <r>
    <s v="Estonia"/>
    <x v="2"/>
    <x v="10"/>
    <x v="0"/>
    <x v="3"/>
    <n v="0.83907675469295195"/>
    <x v="1"/>
  </r>
  <r>
    <s v="Estonia"/>
    <x v="3"/>
    <x v="10"/>
    <x v="0"/>
    <x v="3"/>
    <n v="3.6847497177168398E-2"/>
    <x v="1"/>
  </r>
  <r>
    <s v="Estonia"/>
    <x v="6"/>
    <x v="10"/>
    <x v="0"/>
    <x v="3"/>
    <n v="395.66968194960799"/>
    <x v="1"/>
  </r>
  <r>
    <s v="Estonia"/>
    <x v="10"/>
    <x v="10"/>
    <x v="0"/>
    <x v="3"/>
    <n v="0.121306722330168"/>
    <x v="1"/>
  </r>
  <r>
    <s v="Estonia"/>
    <x v="5"/>
    <x v="10"/>
    <x v="0"/>
    <x v="3"/>
    <n v="8.1935242275639905E-2"/>
    <x v="1"/>
  </r>
  <r>
    <s v="Finland"/>
    <x v="8"/>
    <x v="10"/>
    <x v="0"/>
    <x v="3"/>
    <n v="52.853425114664198"/>
    <x v="1"/>
  </r>
  <r>
    <s v="Finland"/>
    <x v="0"/>
    <x v="10"/>
    <x v="0"/>
    <x v="3"/>
    <n v="2.3712827855326601"/>
    <x v="1"/>
  </r>
  <r>
    <s v="Finland"/>
    <x v="9"/>
    <x v="10"/>
    <x v="0"/>
    <x v="3"/>
    <n v="32.898528613312997"/>
    <x v="1"/>
  </r>
  <r>
    <s v="Finland"/>
    <x v="1"/>
    <x v="10"/>
    <x v="0"/>
    <x v="3"/>
    <n v="1.5593347858411399"/>
    <x v="1"/>
  </r>
  <r>
    <s v="Finland"/>
    <x v="11"/>
    <x v="10"/>
    <x v="0"/>
    <x v="3"/>
    <n v="13.598607778511299"/>
    <x v="1"/>
  </r>
  <r>
    <s v="Finland"/>
    <x v="2"/>
    <x v="10"/>
    <x v="0"/>
    <x v="3"/>
    <n v="72.351021002040298"/>
    <x v="1"/>
  </r>
  <r>
    <s v="Finland"/>
    <x v="3"/>
    <x v="10"/>
    <x v="0"/>
    <x v="3"/>
    <n v="0.56044429506568805"/>
    <x v="1"/>
  </r>
  <r>
    <s v="Finland"/>
    <x v="6"/>
    <x v="10"/>
    <x v="0"/>
    <x v="3"/>
    <n v="1784.22545196648"/>
    <x v="1"/>
  </r>
  <r>
    <s v="Finland"/>
    <x v="10"/>
    <x v="10"/>
    <x v="0"/>
    <x v="3"/>
    <n v="6.1690628117428004"/>
    <x v="1"/>
  </r>
  <r>
    <s v="Finland"/>
    <x v="5"/>
    <x v="10"/>
    <x v="0"/>
    <x v="3"/>
    <n v="0.26522973404213801"/>
    <x v="1"/>
  </r>
  <r>
    <s v="Latvia"/>
    <x v="9"/>
    <x v="10"/>
    <x v="0"/>
    <x v="3"/>
    <n v="5.6012786205567098"/>
    <x v="1"/>
  </r>
  <r>
    <s v="Latvia"/>
    <x v="11"/>
    <x v="10"/>
    <x v="0"/>
    <x v="3"/>
    <n v="6.1339809066493602"/>
    <x v="1"/>
  </r>
  <r>
    <s v="Latvia"/>
    <x v="2"/>
    <x v="10"/>
    <x v="0"/>
    <x v="3"/>
    <n v="2.27962653178861"/>
    <x v="1"/>
  </r>
  <r>
    <s v="Latvia"/>
    <x v="3"/>
    <x v="10"/>
    <x v="0"/>
    <x v="3"/>
    <n v="4.0430763238802903E-2"/>
    <x v="1"/>
  </r>
  <r>
    <s v="Latvia"/>
    <x v="6"/>
    <x v="10"/>
    <x v="0"/>
    <x v="3"/>
    <n v="1063.8909436188101"/>
    <x v="1"/>
  </r>
  <r>
    <s v="Latvia"/>
    <x v="7"/>
    <x v="10"/>
    <x v="0"/>
    <x v="3"/>
    <n v="29.961733649960902"/>
    <x v="1"/>
  </r>
  <r>
    <s v="Latvia"/>
    <x v="10"/>
    <x v="10"/>
    <x v="0"/>
    <x v="3"/>
    <n v="2.9820377765798999E-2"/>
    <x v="1"/>
  </r>
  <r>
    <s v="Lithuania"/>
    <x v="8"/>
    <x v="10"/>
    <x v="0"/>
    <x v="3"/>
    <n v="26.765718349605098"/>
    <x v="1"/>
  </r>
  <r>
    <s v="Lithuania"/>
    <x v="9"/>
    <x v="10"/>
    <x v="0"/>
    <x v="3"/>
    <n v="7.4045679606280199"/>
    <x v="1"/>
  </r>
  <r>
    <s v="Lithuania"/>
    <x v="11"/>
    <x v="10"/>
    <x v="0"/>
    <x v="3"/>
    <n v="12.8653912805479"/>
    <x v="1"/>
  </r>
  <r>
    <s v="Lithuania"/>
    <x v="2"/>
    <x v="10"/>
    <x v="0"/>
    <x v="3"/>
    <n v="132.19463004303799"/>
    <x v="1"/>
  </r>
  <r>
    <s v="Lithuania"/>
    <x v="3"/>
    <x v="10"/>
    <x v="0"/>
    <x v="3"/>
    <n v="0.54280607944838699"/>
    <x v="1"/>
  </r>
  <r>
    <s v="Lithuania"/>
    <x v="6"/>
    <x v="10"/>
    <x v="0"/>
    <x v="3"/>
    <n v="1875.46108864498"/>
    <x v="1"/>
  </r>
  <r>
    <s v="Lithuania"/>
    <x v="10"/>
    <x v="10"/>
    <x v="0"/>
    <x v="3"/>
    <n v="1.4322899068986701"/>
    <x v="1"/>
  </r>
  <r>
    <s v="Estonia"/>
    <x v="8"/>
    <x v="11"/>
    <x v="0"/>
    <x v="3"/>
    <n v="4.31789042374582"/>
    <x v="1"/>
  </r>
  <r>
    <s v="Estonia"/>
    <x v="0"/>
    <x v="11"/>
    <x v="0"/>
    <x v="3"/>
    <n v="2.8615318392117901"/>
    <x v="1"/>
  </r>
  <r>
    <s v="Estonia"/>
    <x v="9"/>
    <x v="11"/>
    <x v="0"/>
    <x v="3"/>
    <n v="2.1979117958155698"/>
    <x v="1"/>
  </r>
  <r>
    <s v="Estonia"/>
    <x v="1"/>
    <x v="11"/>
    <x v="0"/>
    <x v="3"/>
    <n v="1.5814625654925101"/>
    <x v="1"/>
  </r>
  <r>
    <s v="Estonia"/>
    <x v="11"/>
    <x v="11"/>
    <x v="0"/>
    <x v="3"/>
    <n v="2.5279789861333701"/>
    <x v="1"/>
  </r>
  <r>
    <s v="Estonia"/>
    <x v="2"/>
    <x v="11"/>
    <x v="0"/>
    <x v="3"/>
    <n v="0.89910431454339601"/>
    <x v="1"/>
  </r>
  <r>
    <s v="Estonia"/>
    <x v="3"/>
    <x v="11"/>
    <x v="0"/>
    <x v="3"/>
    <n v="3.3971844758436801E-2"/>
    <x v="1"/>
  </r>
  <r>
    <s v="Estonia"/>
    <x v="6"/>
    <x v="11"/>
    <x v="0"/>
    <x v="3"/>
    <n v="371.50719969619001"/>
    <x v="1"/>
  </r>
  <r>
    <s v="Estonia"/>
    <x v="10"/>
    <x v="11"/>
    <x v="0"/>
    <x v="3"/>
    <n v="0.12617115229829501"/>
    <x v="1"/>
  </r>
  <r>
    <s v="Estonia"/>
    <x v="5"/>
    <x v="11"/>
    <x v="0"/>
    <x v="3"/>
    <n v="7.8033564072038E-2"/>
    <x v="1"/>
  </r>
  <r>
    <s v="Finland"/>
    <x v="8"/>
    <x v="11"/>
    <x v="0"/>
    <x v="3"/>
    <n v="53.659118241545897"/>
    <x v="1"/>
  </r>
  <r>
    <s v="Finland"/>
    <x v="0"/>
    <x v="11"/>
    <x v="0"/>
    <x v="3"/>
    <n v="2.2583645576501499"/>
    <x v="1"/>
  </r>
  <r>
    <s v="Finland"/>
    <x v="9"/>
    <x v="11"/>
    <x v="0"/>
    <x v="3"/>
    <n v="33.400030991461001"/>
    <x v="1"/>
  </r>
  <r>
    <s v="Finland"/>
    <x v="1"/>
    <x v="11"/>
    <x v="0"/>
    <x v="3"/>
    <n v="1.48508074842014"/>
    <x v="1"/>
  </r>
  <r>
    <s v="Finland"/>
    <x v="11"/>
    <x v="11"/>
    <x v="0"/>
    <x v="3"/>
    <n v="12.4297771942124"/>
    <x v="1"/>
  </r>
  <r>
    <s v="Finland"/>
    <x v="2"/>
    <x v="11"/>
    <x v="0"/>
    <x v="3"/>
    <n v="73.744369276175107"/>
    <x v="1"/>
  </r>
  <r>
    <s v="Finland"/>
    <x v="3"/>
    <x v="11"/>
    <x v="0"/>
    <x v="3"/>
    <n v="0.51670610072046597"/>
    <x v="1"/>
  </r>
  <r>
    <s v="Finland"/>
    <x v="6"/>
    <x v="11"/>
    <x v="0"/>
    <x v="3"/>
    <n v="1644.9928825394099"/>
    <x v="1"/>
  </r>
  <r>
    <s v="Finland"/>
    <x v="10"/>
    <x v="11"/>
    <x v="0"/>
    <x v="3"/>
    <n v="6.2631034816887796"/>
    <x v="1"/>
  </r>
  <r>
    <s v="Finland"/>
    <x v="5"/>
    <x v="11"/>
    <x v="0"/>
    <x v="3"/>
    <n v="0.25259974670679802"/>
    <x v="1"/>
  </r>
  <r>
    <s v="Latvia"/>
    <x v="9"/>
    <x v="11"/>
    <x v="0"/>
    <x v="3"/>
    <n v="5.6031975238182898"/>
    <x v="1"/>
  </r>
  <r>
    <s v="Latvia"/>
    <x v="11"/>
    <x v="11"/>
    <x v="0"/>
    <x v="3"/>
    <n v="5.6460645006784"/>
    <x v="1"/>
  </r>
  <r>
    <s v="Latvia"/>
    <x v="2"/>
    <x v="11"/>
    <x v="0"/>
    <x v="3"/>
    <n v="2.32361706195874"/>
    <x v="1"/>
  </r>
  <r>
    <s v="Latvia"/>
    <x v="3"/>
    <x v="11"/>
    <x v="0"/>
    <x v="3"/>
    <n v="3.7275465565807298E-2"/>
    <x v="1"/>
  </r>
  <r>
    <s v="Latvia"/>
    <x v="6"/>
    <x v="11"/>
    <x v="0"/>
    <x v="3"/>
    <n v="1004.6430812687601"/>
    <x v="1"/>
  </r>
  <r>
    <s v="Latvia"/>
    <x v="7"/>
    <x v="11"/>
    <x v="0"/>
    <x v="3"/>
    <n v="28.534984428534202"/>
    <x v="1"/>
  </r>
  <r>
    <s v="Latvia"/>
    <x v="10"/>
    <x v="11"/>
    <x v="0"/>
    <x v="3"/>
    <n v="2.9830593722553301E-2"/>
    <x v="1"/>
  </r>
  <r>
    <s v="Lithuania"/>
    <x v="8"/>
    <x v="11"/>
    <x v="0"/>
    <x v="3"/>
    <n v="27.8009715957803"/>
    <x v="1"/>
  </r>
  <r>
    <s v="Lithuania"/>
    <x v="9"/>
    <x v="11"/>
    <x v="0"/>
    <x v="3"/>
    <n v="7.6909642724190803"/>
    <x v="1"/>
  </r>
  <r>
    <s v="Lithuania"/>
    <x v="11"/>
    <x v="11"/>
    <x v="0"/>
    <x v="3"/>
    <n v="11.8050085857786"/>
    <x v="1"/>
  </r>
  <r>
    <s v="Lithuania"/>
    <x v="2"/>
    <x v="11"/>
    <x v="0"/>
    <x v="3"/>
    <n v="134.723432834628"/>
    <x v="1"/>
  </r>
  <r>
    <s v="Lithuania"/>
    <x v="3"/>
    <x v="11"/>
    <x v="0"/>
    <x v="3"/>
    <n v="0.50044440674744795"/>
    <x v="1"/>
  </r>
  <r>
    <s v="Lithuania"/>
    <x v="6"/>
    <x v="11"/>
    <x v="0"/>
    <x v="3"/>
    <n v="1754.2577272061401"/>
    <x v="1"/>
  </r>
  <r>
    <s v="Lithuania"/>
    <x v="10"/>
    <x v="11"/>
    <x v="0"/>
    <x v="3"/>
    <n v="1.48768848638805"/>
    <x v="1"/>
  </r>
  <r>
    <s v="Estonia"/>
    <x v="8"/>
    <x v="12"/>
    <x v="0"/>
    <x v="3"/>
    <n v="4.8059136099064199"/>
    <x v="1"/>
  </r>
  <r>
    <s v="Estonia"/>
    <x v="0"/>
    <x v="12"/>
    <x v="0"/>
    <x v="3"/>
    <n v="2.72526841829694"/>
    <x v="1"/>
  </r>
  <r>
    <s v="Estonia"/>
    <x v="9"/>
    <x v="12"/>
    <x v="0"/>
    <x v="3"/>
    <n v="2.4463275294791802"/>
    <x v="1"/>
  </r>
  <r>
    <s v="Estonia"/>
    <x v="1"/>
    <x v="12"/>
    <x v="0"/>
    <x v="3"/>
    <n v="1.5061548242785801"/>
    <x v="1"/>
  </r>
  <r>
    <s v="Estonia"/>
    <x v="11"/>
    <x v="12"/>
    <x v="0"/>
    <x v="3"/>
    <n v="2.5083604212175001"/>
    <x v="1"/>
  </r>
  <r>
    <s v="Estonia"/>
    <x v="2"/>
    <x v="12"/>
    <x v="0"/>
    <x v="3"/>
    <n v="0.94732036423624999"/>
    <x v="1"/>
  </r>
  <r>
    <s v="Estonia"/>
    <x v="3"/>
    <x v="12"/>
    <x v="0"/>
    <x v="3"/>
    <n v="3.1286509583264198E-2"/>
    <x v="1"/>
  </r>
  <r>
    <s v="Estonia"/>
    <x v="6"/>
    <x v="12"/>
    <x v="0"/>
    <x v="3"/>
    <n v="375.58785268746698"/>
    <x v="1"/>
  </r>
  <r>
    <s v="Estonia"/>
    <x v="10"/>
    <x v="12"/>
    <x v="0"/>
    <x v="3"/>
    <n v="0.14043146038938201"/>
    <x v="1"/>
  </r>
  <r>
    <s v="Estonia"/>
    <x v="5"/>
    <x v="12"/>
    <x v="0"/>
    <x v="3"/>
    <n v="7.4317680068607603E-2"/>
    <x v="1"/>
  </r>
  <r>
    <s v="Finland"/>
    <x v="8"/>
    <x v="12"/>
    <x v="0"/>
    <x v="3"/>
    <n v="49.415635440814199"/>
    <x v="1"/>
  </r>
  <r>
    <s v="Finland"/>
    <x v="0"/>
    <x v="12"/>
    <x v="0"/>
    <x v="3"/>
    <n v="2.1508233882382402"/>
    <x v="1"/>
  </r>
  <r>
    <s v="Finland"/>
    <x v="9"/>
    <x v="12"/>
    <x v="0"/>
    <x v="3"/>
    <n v="30.7987689638239"/>
    <x v="1"/>
  </r>
  <r>
    <s v="Finland"/>
    <x v="1"/>
    <x v="12"/>
    <x v="0"/>
    <x v="3"/>
    <n v="1.41436261754299"/>
    <x v="1"/>
  </r>
  <r>
    <s v="Finland"/>
    <x v="11"/>
    <x v="12"/>
    <x v="0"/>
    <x v="3"/>
    <n v="10.387964690152801"/>
    <x v="1"/>
  </r>
  <r>
    <s v="Finland"/>
    <x v="2"/>
    <x v="12"/>
    <x v="0"/>
    <x v="3"/>
    <n v="74.622702402567796"/>
    <x v="1"/>
  </r>
  <r>
    <s v="Finland"/>
    <x v="3"/>
    <x v="12"/>
    <x v="0"/>
    <x v="3"/>
    <n v="0.47586259995219199"/>
    <x v="1"/>
  </r>
  <r>
    <s v="Finland"/>
    <x v="6"/>
    <x v="12"/>
    <x v="0"/>
    <x v="3"/>
    <n v="1300.87145084806"/>
    <x v="1"/>
  </r>
  <r>
    <s v="Finland"/>
    <x v="10"/>
    <x v="12"/>
    <x v="0"/>
    <x v="3"/>
    <n v="5.7919677266456899"/>
    <x v="1"/>
  </r>
  <r>
    <s v="Finland"/>
    <x v="5"/>
    <x v="12"/>
    <x v="0"/>
    <x v="3"/>
    <n v="0.24057118733980801"/>
    <x v="1"/>
  </r>
  <r>
    <s v="Latvia"/>
    <x v="9"/>
    <x v="12"/>
    <x v="0"/>
    <x v="3"/>
    <n v="5.6217968381650003"/>
    <x v="1"/>
  </r>
  <r>
    <s v="Latvia"/>
    <x v="11"/>
    <x v="12"/>
    <x v="0"/>
    <x v="3"/>
    <n v="5.2305820962449499"/>
    <x v="1"/>
  </r>
  <r>
    <s v="Latvia"/>
    <x v="2"/>
    <x v="12"/>
    <x v="0"/>
    <x v="3"/>
    <n v="2.3513069111115801"/>
    <x v="1"/>
  </r>
  <r>
    <s v="Latvia"/>
    <x v="3"/>
    <x v="12"/>
    <x v="0"/>
    <x v="3"/>
    <n v="3.4328992697861702E-2"/>
    <x v="1"/>
  </r>
  <r>
    <s v="Latvia"/>
    <x v="6"/>
    <x v="12"/>
    <x v="0"/>
    <x v="3"/>
    <n v="953.99214330805103"/>
    <x v="1"/>
  </r>
  <r>
    <s v="Latvia"/>
    <x v="7"/>
    <x v="12"/>
    <x v="0"/>
    <x v="3"/>
    <n v="27.176175646223001"/>
    <x v="1"/>
  </r>
  <r>
    <s v="Latvia"/>
    <x v="10"/>
    <x v="12"/>
    <x v="0"/>
    <x v="3"/>
    <n v="2.9929613717375202E-2"/>
    <x v="1"/>
  </r>
  <r>
    <s v="Lithuania"/>
    <x v="8"/>
    <x v="12"/>
    <x v="0"/>
    <x v="3"/>
    <n v="30.6177741929842"/>
    <x v="1"/>
  </r>
  <r>
    <s v="Lithuania"/>
    <x v="9"/>
    <x v="12"/>
    <x v="0"/>
    <x v="3"/>
    <n v="8.4702150285631603"/>
    <x v="1"/>
  </r>
  <r>
    <s v="Lithuania"/>
    <x v="11"/>
    <x v="12"/>
    <x v="0"/>
    <x v="3"/>
    <n v="11.5774702255877"/>
    <x v="1"/>
  </r>
  <r>
    <s v="Lithuania"/>
    <x v="2"/>
    <x v="12"/>
    <x v="0"/>
    <x v="3"/>
    <n v="136.31452903518101"/>
    <x v="1"/>
  </r>
  <r>
    <s v="Lithuania"/>
    <x v="3"/>
    <x v="12"/>
    <x v="0"/>
    <x v="3"/>
    <n v="0.46088632627778098"/>
    <x v="1"/>
  </r>
  <r>
    <s v="Lithuania"/>
    <x v="6"/>
    <x v="12"/>
    <x v="0"/>
    <x v="3"/>
    <n v="1749.6304452828999"/>
    <x v="1"/>
  </r>
  <r>
    <s v="Lithuania"/>
    <x v="10"/>
    <x v="12"/>
    <x v="0"/>
    <x v="3"/>
    <n v="1.63842152022648"/>
    <x v="1"/>
  </r>
  <r>
    <s v="Estonia"/>
    <x v="8"/>
    <x v="13"/>
    <x v="0"/>
    <x v="3"/>
    <n v="4.5770605808632601"/>
    <x v="1"/>
  </r>
  <r>
    <s v="Estonia"/>
    <x v="0"/>
    <x v="13"/>
    <x v="0"/>
    <x v="3"/>
    <n v="2.59549373171137"/>
    <x v="1"/>
  </r>
  <r>
    <s v="Estonia"/>
    <x v="9"/>
    <x v="13"/>
    <x v="0"/>
    <x v="3"/>
    <n v="2.3298357423611198"/>
    <x v="1"/>
  </r>
  <r>
    <s v="Estonia"/>
    <x v="1"/>
    <x v="13"/>
    <x v="0"/>
    <x v="3"/>
    <n v="1.4344331659795999"/>
    <x v="1"/>
  </r>
  <r>
    <s v="Estonia"/>
    <x v="11"/>
    <x v="13"/>
    <x v="0"/>
    <x v="3"/>
    <n v="2.1550293837275101"/>
    <x v="1"/>
  </r>
  <r>
    <s v="Estonia"/>
    <x v="2"/>
    <x v="13"/>
    <x v="0"/>
    <x v="3"/>
    <n v="0.984949242429498"/>
    <x v="1"/>
  </r>
  <r>
    <s v="Estonia"/>
    <x v="3"/>
    <x v="13"/>
    <x v="0"/>
    <x v="3"/>
    <n v="2.8779886953667198E-2"/>
    <x v="1"/>
  </r>
  <r>
    <s v="Estonia"/>
    <x v="6"/>
    <x v="13"/>
    <x v="0"/>
    <x v="3"/>
    <n v="329.68081173184203"/>
    <x v="1"/>
  </r>
  <r>
    <s v="Estonia"/>
    <x v="10"/>
    <x v="13"/>
    <x v="0"/>
    <x v="3"/>
    <n v="0.13374424798988699"/>
    <x v="1"/>
  </r>
  <r>
    <s v="Estonia"/>
    <x v="5"/>
    <x v="13"/>
    <x v="0"/>
    <x v="3"/>
    <n v="7.0778742922483401E-2"/>
    <x v="1"/>
  </r>
  <r>
    <s v="Finland"/>
    <x v="8"/>
    <x v="13"/>
    <x v="0"/>
    <x v="3"/>
    <n v="51.662571651828699"/>
    <x v="1"/>
  </r>
  <r>
    <s v="Finland"/>
    <x v="0"/>
    <x v="13"/>
    <x v="0"/>
    <x v="3"/>
    <n v="2.0484032268935599"/>
    <x v="1"/>
  </r>
  <r>
    <s v="Finland"/>
    <x v="9"/>
    <x v="13"/>
    <x v="0"/>
    <x v="3"/>
    <n v="32.157283809662999"/>
    <x v="1"/>
  </r>
  <r>
    <s v="Finland"/>
    <x v="1"/>
    <x v="13"/>
    <x v="0"/>
    <x v="3"/>
    <n v="1.3470120167076101"/>
    <x v="1"/>
  </r>
  <r>
    <s v="Finland"/>
    <x v="11"/>
    <x v="13"/>
    <x v="0"/>
    <x v="3"/>
    <n v="9.9008137131253395"/>
    <x v="1"/>
  </r>
  <r>
    <s v="Finland"/>
    <x v="2"/>
    <x v="13"/>
    <x v="0"/>
    <x v="3"/>
    <n v="75.044235544192404"/>
    <x v="1"/>
  </r>
  <r>
    <s v="Finland"/>
    <x v="3"/>
    <x v="13"/>
    <x v="0"/>
    <x v="3"/>
    <n v="0.43773728723731198"/>
    <x v="1"/>
  </r>
  <r>
    <s v="Finland"/>
    <x v="6"/>
    <x v="13"/>
    <x v="0"/>
    <x v="3"/>
    <n v="1247.2426965433399"/>
    <x v="1"/>
  </r>
  <r>
    <s v="Finland"/>
    <x v="10"/>
    <x v="13"/>
    <x v="0"/>
    <x v="3"/>
    <n v="6.0300661469878598"/>
    <x v="1"/>
  </r>
  <r>
    <s v="Finland"/>
    <x v="5"/>
    <x v="13"/>
    <x v="0"/>
    <x v="3"/>
    <n v="0.229115416514103"/>
    <x v="1"/>
  </r>
  <r>
    <s v="Latvia"/>
    <x v="9"/>
    <x v="13"/>
    <x v="0"/>
    <x v="3"/>
    <n v="5.5696058386042102"/>
    <x v="1"/>
  </r>
  <r>
    <s v="Latvia"/>
    <x v="11"/>
    <x v="13"/>
    <x v="0"/>
    <x v="3"/>
    <n v="4.8013938397982097"/>
    <x v="1"/>
  </r>
  <r>
    <s v="Latvia"/>
    <x v="2"/>
    <x v="13"/>
    <x v="0"/>
    <x v="3"/>
    <n v="2.3645393604254701"/>
    <x v="1"/>
  </r>
  <r>
    <s v="Latvia"/>
    <x v="3"/>
    <x v="13"/>
    <x v="0"/>
    <x v="3"/>
    <n v="3.1578611428301297E-2"/>
    <x v="1"/>
  </r>
  <r>
    <s v="Latvia"/>
    <x v="6"/>
    <x v="13"/>
    <x v="0"/>
    <x v="3"/>
    <n v="899.13380376505597"/>
    <x v="1"/>
  </r>
  <r>
    <s v="Latvia"/>
    <x v="7"/>
    <x v="13"/>
    <x v="0"/>
    <x v="3"/>
    <n v="25.8820720440219"/>
    <x v="1"/>
  </r>
  <r>
    <s v="Latvia"/>
    <x v="10"/>
    <x v="13"/>
    <x v="0"/>
    <x v="3"/>
    <n v="2.9651756565766001E-2"/>
    <x v="1"/>
  </r>
  <r>
    <s v="Lithuania"/>
    <x v="8"/>
    <x v="13"/>
    <x v="0"/>
    <x v="3"/>
    <n v="30.387832547137901"/>
    <x v="1"/>
  </r>
  <r>
    <s v="Lithuania"/>
    <x v="9"/>
    <x v="13"/>
    <x v="0"/>
    <x v="3"/>
    <n v="8.4066031156898209"/>
    <x v="1"/>
  </r>
  <r>
    <s v="Lithuania"/>
    <x v="11"/>
    <x v="13"/>
    <x v="0"/>
    <x v="3"/>
    <n v="10.340798510696301"/>
    <x v="1"/>
  </r>
  <r>
    <s v="Lithuania"/>
    <x v="2"/>
    <x v="13"/>
    <x v="0"/>
    <x v="3"/>
    <n v="137.073940934804"/>
    <x v="1"/>
  </r>
  <r>
    <s v="Lithuania"/>
    <x v="3"/>
    <x v="13"/>
    <x v="0"/>
    <x v="3"/>
    <n v="0.423960887470197"/>
    <x v="1"/>
  </r>
  <r>
    <s v="Lithuania"/>
    <x v="6"/>
    <x v="13"/>
    <x v="0"/>
    <x v="3"/>
    <n v="1595.1080853896101"/>
    <x v="1"/>
  </r>
  <r>
    <s v="Lithuania"/>
    <x v="10"/>
    <x v="13"/>
    <x v="0"/>
    <x v="3"/>
    <n v="1.6261168589347701"/>
    <x v="1"/>
  </r>
  <r>
    <s v="Estonia"/>
    <x v="8"/>
    <x v="14"/>
    <x v="0"/>
    <x v="3"/>
    <n v="4.6736799254764803"/>
    <x v="1"/>
  </r>
  <r>
    <s v="Estonia"/>
    <x v="0"/>
    <x v="14"/>
    <x v="0"/>
    <x v="3"/>
    <n v="2.47189879210607"/>
    <x v="1"/>
  </r>
  <r>
    <s v="Estonia"/>
    <x v="9"/>
    <x v="14"/>
    <x v="0"/>
    <x v="3"/>
    <n v="2.37901735106094"/>
    <x v="1"/>
  </r>
  <r>
    <s v="Estonia"/>
    <x v="1"/>
    <x v="14"/>
    <x v="0"/>
    <x v="3"/>
    <n v="1.36612682474248"/>
    <x v="1"/>
  </r>
  <r>
    <s v="Estonia"/>
    <x v="11"/>
    <x v="14"/>
    <x v="0"/>
    <x v="3"/>
    <n v="1.9938686601851501"/>
    <x v="1"/>
  </r>
  <r>
    <s v="Estonia"/>
    <x v="2"/>
    <x v="14"/>
    <x v="0"/>
    <x v="3"/>
    <n v="1.01311205433233"/>
    <x v="1"/>
  </r>
  <r>
    <s v="Estonia"/>
    <x v="3"/>
    <x v="14"/>
    <x v="0"/>
    <x v="3"/>
    <n v="2.6441045822618501E-2"/>
    <x v="1"/>
  </r>
  <r>
    <s v="Estonia"/>
    <x v="6"/>
    <x v="14"/>
    <x v="0"/>
    <x v="3"/>
    <n v="311.38926709208403"/>
    <x v="1"/>
  </r>
  <r>
    <s v="Estonia"/>
    <x v="10"/>
    <x v="14"/>
    <x v="0"/>
    <x v="3"/>
    <n v="0.136567518811471"/>
    <x v="1"/>
  </r>
  <r>
    <s v="Estonia"/>
    <x v="5"/>
    <x v="14"/>
    <x v="0"/>
    <x v="3"/>
    <n v="6.7408326592841294E-2"/>
    <x v="1"/>
  </r>
  <r>
    <s v="Finland"/>
    <x v="8"/>
    <x v="14"/>
    <x v="0"/>
    <x v="3"/>
    <n v="52.1623142787615"/>
    <x v="1"/>
  </r>
  <r>
    <s v="Finland"/>
    <x v="0"/>
    <x v="14"/>
    <x v="0"/>
    <x v="3"/>
    <n v="1.95086021608911"/>
    <x v="1"/>
  </r>
  <r>
    <s v="Finland"/>
    <x v="9"/>
    <x v="14"/>
    <x v="0"/>
    <x v="3"/>
    <n v="32.468347796070098"/>
    <x v="1"/>
  </r>
  <r>
    <s v="Finland"/>
    <x v="1"/>
    <x v="14"/>
    <x v="0"/>
    <x v="3"/>
    <n v="1.2828685873405801"/>
    <x v="1"/>
  </r>
  <r>
    <s v="Finland"/>
    <x v="11"/>
    <x v="14"/>
    <x v="0"/>
    <x v="3"/>
    <n v="9.1517688786123106"/>
    <x v="1"/>
  </r>
  <r>
    <s v="Finland"/>
    <x v="2"/>
    <x v="14"/>
    <x v="0"/>
    <x v="3"/>
    <n v="75.062102329012603"/>
    <x v="1"/>
  </r>
  <r>
    <s v="Finland"/>
    <x v="3"/>
    <x v="14"/>
    <x v="0"/>
    <x v="3"/>
    <n v="0.40216390317112299"/>
    <x v="1"/>
  </r>
  <r>
    <s v="Finland"/>
    <x v="6"/>
    <x v="14"/>
    <x v="0"/>
    <x v="3"/>
    <n v="1160.21426879616"/>
    <x v="1"/>
  </r>
  <r>
    <s v="Finland"/>
    <x v="10"/>
    <x v="14"/>
    <x v="0"/>
    <x v="3"/>
    <n v="6.08839621071722"/>
    <x v="1"/>
  </r>
  <r>
    <s v="Finland"/>
    <x v="5"/>
    <x v="14"/>
    <x v="0"/>
    <x v="3"/>
    <n v="0.21820515858486"/>
    <x v="1"/>
  </r>
  <r>
    <s v="Latvia"/>
    <x v="9"/>
    <x v="14"/>
    <x v="0"/>
    <x v="3"/>
    <n v="5.5364534228982301"/>
    <x v="1"/>
  </r>
  <r>
    <s v="Latvia"/>
    <x v="11"/>
    <x v="14"/>
    <x v="0"/>
    <x v="3"/>
    <n v="4.4339638908579602"/>
    <x v="1"/>
  </r>
  <r>
    <s v="Latvia"/>
    <x v="2"/>
    <x v="14"/>
    <x v="0"/>
    <x v="3"/>
    <n v="2.3649968351252499"/>
    <x v="1"/>
  </r>
  <r>
    <s v="Latvia"/>
    <x v="3"/>
    <x v="14"/>
    <x v="0"/>
    <x v="3"/>
    <n v="2.9012327711175599E-2"/>
    <x v="1"/>
  </r>
  <r>
    <s v="Latvia"/>
    <x v="6"/>
    <x v="14"/>
    <x v="0"/>
    <x v="3"/>
    <n v="852.094802760378"/>
    <x v="1"/>
  </r>
  <r>
    <s v="Latvia"/>
    <x v="7"/>
    <x v="14"/>
    <x v="0"/>
    <x v="3"/>
    <n v="24.649592422878001"/>
    <x v="1"/>
  </r>
  <r>
    <s v="Latvia"/>
    <x v="10"/>
    <x v="14"/>
    <x v="0"/>
    <x v="3"/>
    <n v="2.94752580147793E-2"/>
    <x v="1"/>
  </r>
  <r>
    <s v="Lithuania"/>
    <x v="8"/>
    <x v="14"/>
    <x v="0"/>
    <x v="3"/>
    <n v="30.207551251662998"/>
    <x v="1"/>
  </r>
  <r>
    <s v="Lithuania"/>
    <x v="9"/>
    <x v="14"/>
    <x v="0"/>
    <x v="3"/>
    <n v="8.3567294270057193"/>
    <x v="1"/>
  </r>
  <r>
    <s v="Lithuania"/>
    <x v="11"/>
    <x v="14"/>
    <x v="0"/>
    <x v="3"/>
    <n v="9.31125428329835"/>
    <x v="1"/>
  </r>
  <r>
    <s v="Lithuania"/>
    <x v="2"/>
    <x v="14"/>
    <x v="0"/>
    <x v="3"/>
    <n v="137.09843420770599"/>
    <x v="1"/>
  </r>
  <r>
    <s v="Lithuania"/>
    <x v="3"/>
    <x v="14"/>
    <x v="0"/>
    <x v="3"/>
    <n v="0.389507063410097"/>
    <x v="1"/>
  </r>
  <r>
    <s v="Lithuania"/>
    <x v="6"/>
    <x v="14"/>
    <x v="0"/>
    <x v="3"/>
    <n v="1466.4129019100801"/>
    <x v="1"/>
  </r>
  <r>
    <s v="Lithuania"/>
    <x v="10"/>
    <x v="14"/>
    <x v="0"/>
    <x v="3"/>
    <n v="1.6164696274822601"/>
    <x v="1"/>
  </r>
  <r>
    <s v="Estonia"/>
    <x v="8"/>
    <x v="15"/>
    <x v="0"/>
    <x v="3"/>
    <n v="4.7507186055667496"/>
    <x v="1"/>
  </r>
  <r>
    <s v="Estonia"/>
    <x v="0"/>
    <x v="15"/>
    <x v="0"/>
    <x v="3"/>
    <n v="2.3541893258152999"/>
    <x v="1"/>
  </r>
  <r>
    <s v="Estonia"/>
    <x v="9"/>
    <x v="15"/>
    <x v="0"/>
    <x v="3"/>
    <n v="2.4182319227817199"/>
    <x v="1"/>
  </r>
  <r>
    <s v="Estonia"/>
    <x v="1"/>
    <x v="15"/>
    <x v="0"/>
    <x v="3"/>
    <n v="1.3010731664214099"/>
    <x v="1"/>
  </r>
  <r>
    <s v="Estonia"/>
    <x v="11"/>
    <x v="15"/>
    <x v="0"/>
    <x v="3"/>
    <n v="1.8464793790090099"/>
    <x v="1"/>
  </r>
  <r>
    <s v="Estonia"/>
    <x v="2"/>
    <x v="15"/>
    <x v="0"/>
    <x v="3"/>
    <n v="1.0328345017924101"/>
    <x v="1"/>
  </r>
  <r>
    <s v="Estonia"/>
    <x v="3"/>
    <x v="15"/>
    <x v="0"/>
    <x v="3"/>
    <n v="2.4259690951321199E-2"/>
    <x v="1"/>
  </r>
  <r>
    <s v="Estonia"/>
    <x v="6"/>
    <x v="15"/>
    <x v="0"/>
    <x v="3"/>
    <n v="294.435035658299"/>
    <x v="1"/>
  </r>
  <r>
    <s v="Estonia"/>
    <x v="10"/>
    <x v="15"/>
    <x v="0"/>
    <x v="3"/>
    <n v="0.13881863175891301"/>
    <x v="1"/>
  </r>
  <r>
    <s v="Estonia"/>
    <x v="5"/>
    <x v="15"/>
    <x v="0"/>
    <x v="3"/>
    <n v="6.4198406278896503E-2"/>
    <x v="1"/>
  </r>
  <r>
    <s v="Finland"/>
    <x v="8"/>
    <x v="15"/>
    <x v="0"/>
    <x v="3"/>
    <n v="50.919750983053198"/>
    <x v="1"/>
  </r>
  <r>
    <s v="Finland"/>
    <x v="0"/>
    <x v="15"/>
    <x v="0"/>
    <x v="3"/>
    <n v="1.85796211056105"/>
    <x v="1"/>
  </r>
  <r>
    <s v="Finland"/>
    <x v="9"/>
    <x v="15"/>
    <x v="0"/>
    <x v="3"/>
    <n v="31.6949162909401"/>
    <x v="1"/>
  </r>
  <r>
    <s v="Finland"/>
    <x v="1"/>
    <x v="15"/>
    <x v="0"/>
    <x v="3"/>
    <n v="1.2217796069910301"/>
    <x v="1"/>
  </r>
  <r>
    <s v="Finland"/>
    <x v="11"/>
    <x v="15"/>
    <x v="0"/>
    <x v="3"/>
    <n v="8.2204799448600294"/>
    <x v="1"/>
  </r>
  <r>
    <s v="Finland"/>
    <x v="2"/>
    <x v="15"/>
    <x v="0"/>
    <x v="3"/>
    <n v="74.724747681139704"/>
    <x v="1"/>
  </r>
  <r>
    <s v="Finland"/>
    <x v="3"/>
    <x v="15"/>
    <x v="0"/>
    <x v="3"/>
    <n v="0.36898585888620999"/>
    <x v="1"/>
  </r>
  <r>
    <s v="Finland"/>
    <x v="6"/>
    <x v="15"/>
    <x v="0"/>
    <x v="3"/>
    <n v="1048.9113218449099"/>
    <x v="1"/>
  </r>
  <r>
    <s v="Finland"/>
    <x v="10"/>
    <x v="15"/>
    <x v="0"/>
    <x v="3"/>
    <n v="5.9433639634757096"/>
    <x v="1"/>
  </r>
  <r>
    <s v="Finland"/>
    <x v="5"/>
    <x v="15"/>
    <x v="0"/>
    <x v="3"/>
    <n v="0.20781443674748601"/>
    <x v="1"/>
  </r>
  <r>
    <s v="Latvia"/>
    <x v="9"/>
    <x v="15"/>
    <x v="0"/>
    <x v="3"/>
    <n v="5.4938288884191104"/>
    <x v="1"/>
  </r>
  <r>
    <s v="Latvia"/>
    <x v="11"/>
    <x v="15"/>
    <x v="0"/>
    <x v="3"/>
    <n v="4.09756109415639"/>
    <x v="1"/>
  </r>
  <r>
    <s v="Latvia"/>
    <x v="2"/>
    <x v="15"/>
    <x v="0"/>
    <x v="3"/>
    <n v="2.3542133316860099"/>
    <x v="1"/>
  </r>
  <r>
    <s v="Latvia"/>
    <x v="3"/>
    <x v="15"/>
    <x v="0"/>
    <x v="3"/>
    <n v="2.6618845138473901E-2"/>
    <x v="1"/>
  </r>
  <r>
    <s v="Latvia"/>
    <x v="6"/>
    <x v="15"/>
    <x v="0"/>
    <x v="3"/>
    <n v="808.14791931797902"/>
    <x v="1"/>
  </r>
  <r>
    <s v="Latvia"/>
    <x v="7"/>
    <x v="15"/>
    <x v="0"/>
    <x v="3"/>
    <n v="23.475802307502899"/>
    <x v="1"/>
  </r>
  <r>
    <s v="Latvia"/>
    <x v="10"/>
    <x v="15"/>
    <x v="0"/>
    <x v="3"/>
    <n v="2.9248331306367802E-2"/>
    <x v="1"/>
  </r>
  <r>
    <s v="Lithuania"/>
    <x v="8"/>
    <x v="15"/>
    <x v="0"/>
    <x v="3"/>
    <n v="30.6465575967996"/>
    <x v="1"/>
  </r>
  <r>
    <s v="Lithuania"/>
    <x v="9"/>
    <x v="15"/>
    <x v="0"/>
    <x v="3"/>
    <n v="8.4781777765419601"/>
    <x v="1"/>
  </r>
  <r>
    <s v="Lithuania"/>
    <x v="11"/>
    <x v="15"/>
    <x v="0"/>
    <x v="3"/>
    <n v="8.5993119330053496"/>
    <x v="1"/>
  </r>
  <r>
    <s v="Lithuania"/>
    <x v="2"/>
    <x v="15"/>
    <x v="0"/>
    <x v="3"/>
    <n v="136.47623369028301"/>
    <x v="1"/>
  </r>
  <r>
    <s v="Lithuania"/>
    <x v="3"/>
    <x v="15"/>
    <x v="0"/>
    <x v="3"/>
    <n v="0.35737319337052798"/>
    <x v="1"/>
  </r>
  <r>
    <s v="Lithuania"/>
    <x v="6"/>
    <x v="15"/>
    <x v="0"/>
    <x v="3"/>
    <n v="1381.53817129087"/>
    <x v="1"/>
  </r>
  <r>
    <s v="Lithuania"/>
    <x v="10"/>
    <x v="15"/>
    <x v="0"/>
    <x v="3"/>
    <n v="1.63996178072809"/>
    <x v="1"/>
  </r>
  <r>
    <s v="Estonia"/>
    <x v="8"/>
    <x v="16"/>
    <x v="0"/>
    <x v="3"/>
    <n v="4.8098223548423498"/>
    <x v="1"/>
  </r>
  <r>
    <s v="Estonia"/>
    <x v="0"/>
    <x v="16"/>
    <x v="0"/>
    <x v="3"/>
    <n v="2.2420850722050498"/>
    <x v="1"/>
  </r>
  <r>
    <s v="Estonia"/>
    <x v="9"/>
    <x v="16"/>
    <x v="0"/>
    <x v="3"/>
    <n v="2.44831717621831"/>
    <x v="1"/>
  </r>
  <r>
    <s v="Estonia"/>
    <x v="1"/>
    <x v="16"/>
    <x v="0"/>
    <x v="3"/>
    <n v="1.23911730135372"/>
    <x v="1"/>
  </r>
  <r>
    <s v="Estonia"/>
    <x v="11"/>
    <x v="16"/>
    <x v="0"/>
    <x v="3"/>
    <n v="1.7111721039194501"/>
    <x v="1"/>
  </r>
  <r>
    <s v="Estonia"/>
    <x v="2"/>
    <x v="16"/>
    <x v="0"/>
    <x v="3"/>
    <n v="1.04505415635031"/>
    <x v="1"/>
  </r>
  <r>
    <s v="Estonia"/>
    <x v="3"/>
    <x v="16"/>
    <x v="0"/>
    <x v="3"/>
    <n v="2.2226127142998701E-2"/>
    <x v="1"/>
  </r>
  <r>
    <s v="Estonia"/>
    <x v="6"/>
    <x v="16"/>
    <x v="0"/>
    <x v="3"/>
    <n v="278.64673815562099"/>
    <x v="1"/>
  </r>
  <r>
    <s v="Estonia"/>
    <x v="10"/>
    <x v="16"/>
    <x v="0"/>
    <x v="3"/>
    <n v="0.140545676083669"/>
    <x v="1"/>
  </r>
  <r>
    <s v="Estonia"/>
    <x v="5"/>
    <x v="16"/>
    <x v="0"/>
    <x v="3"/>
    <n v="6.1141339313234802E-2"/>
    <x v="1"/>
  </r>
  <r>
    <s v="Finland"/>
    <x v="8"/>
    <x v="16"/>
    <x v="0"/>
    <x v="3"/>
    <n v="49.3956429100447"/>
    <x v="1"/>
  </r>
  <r>
    <s v="Finland"/>
    <x v="0"/>
    <x v="16"/>
    <x v="0"/>
    <x v="3"/>
    <n v="1.76948772434386"/>
    <x v="1"/>
  </r>
  <r>
    <s v="Finland"/>
    <x v="9"/>
    <x v="16"/>
    <x v="0"/>
    <x v="3"/>
    <n v="30.746237696489999"/>
    <x v="1"/>
  </r>
  <r>
    <s v="Finland"/>
    <x v="1"/>
    <x v="16"/>
    <x v="0"/>
    <x v="3"/>
    <n v="1.1635996257057399"/>
    <x v="1"/>
  </r>
  <r>
    <s v="Finland"/>
    <x v="11"/>
    <x v="16"/>
    <x v="0"/>
    <x v="3"/>
    <n v="7.3649342962555604"/>
    <x v="1"/>
  </r>
  <r>
    <s v="Finland"/>
    <x v="2"/>
    <x v="16"/>
    <x v="0"/>
    <x v="3"/>
    <n v="74.076292357591996"/>
    <x v="1"/>
  </r>
  <r>
    <s v="Finland"/>
    <x v="3"/>
    <x v="16"/>
    <x v="0"/>
    <x v="3"/>
    <n v="0.33805569205434699"/>
    <x v="1"/>
  </r>
  <r>
    <s v="Finland"/>
    <x v="6"/>
    <x v="16"/>
    <x v="0"/>
    <x v="3"/>
    <n v="945.74624472927906"/>
    <x v="1"/>
  </r>
  <r>
    <s v="Finland"/>
    <x v="10"/>
    <x v="16"/>
    <x v="0"/>
    <x v="3"/>
    <n v="5.7654697510594799"/>
    <x v="1"/>
  </r>
  <r>
    <s v="Finland"/>
    <x v="5"/>
    <x v="16"/>
    <x v="0"/>
    <x v="3"/>
    <n v="0.19791851118808201"/>
    <x v="1"/>
  </r>
  <r>
    <s v="Latvia"/>
    <x v="9"/>
    <x v="16"/>
    <x v="0"/>
    <x v="3"/>
    <n v="5.4427095172625002"/>
    <x v="1"/>
  </r>
  <r>
    <s v="Latvia"/>
    <x v="11"/>
    <x v="16"/>
    <x v="0"/>
    <x v="3"/>
    <n v="3.7888450572955099"/>
    <x v="1"/>
  </r>
  <r>
    <s v="Latvia"/>
    <x v="2"/>
    <x v="16"/>
    <x v="0"/>
    <x v="3"/>
    <n v="2.3335859507229002"/>
    <x v="1"/>
  </r>
  <r>
    <s v="Latvia"/>
    <x v="3"/>
    <x v="16"/>
    <x v="0"/>
    <x v="3"/>
    <n v="2.4387525695800001E-2"/>
    <x v="1"/>
  </r>
  <r>
    <s v="Latvia"/>
    <x v="6"/>
    <x v="16"/>
    <x v="0"/>
    <x v="3"/>
    <n v="766.98354032641396"/>
    <x v="1"/>
  </r>
  <r>
    <s v="Latvia"/>
    <x v="7"/>
    <x v="16"/>
    <x v="0"/>
    <x v="3"/>
    <n v="22.357906959526499"/>
    <x v="1"/>
  </r>
  <r>
    <s v="Latvia"/>
    <x v="10"/>
    <x v="16"/>
    <x v="0"/>
    <x v="3"/>
    <n v="2.8976179345662701E-2"/>
    <x v="1"/>
  </r>
  <r>
    <s v="Lithuania"/>
    <x v="8"/>
    <x v="16"/>
    <x v="0"/>
    <x v="3"/>
    <n v="30.9296034140202"/>
    <x v="1"/>
  </r>
  <r>
    <s v="Lithuania"/>
    <x v="9"/>
    <x v="16"/>
    <x v="0"/>
    <x v="3"/>
    <n v="8.5564806250665502"/>
    <x v="1"/>
  </r>
  <r>
    <s v="Lithuania"/>
    <x v="11"/>
    <x v="16"/>
    <x v="0"/>
    <x v="3"/>
    <n v="7.9385970381202897"/>
    <x v="1"/>
  </r>
  <r>
    <s v="Lithuania"/>
    <x v="2"/>
    <x v="16"/>
    <x v="0"/>
    <x v="3"/>
    <n v="135.28768758809699"/>
    <x v="1"/>
  </r>
  <r>
    <s v="Lithuania"/>
    <x v="3"/>
    <x v="16"/>
    <x v="0"/>
    <x v="3"/>
    <n v="0.32741645593470498"/>
    <x v="1"/>
  </r>
  <r>
    <s v="Lithuania"/>
    <x v="6"/>
    <x v="16"/>
    <x v="0"/>
    <x v="3"/>
    <n v="1301.3013604279099"/>
    <x v="1"/>
  </r>
  <r>
    <s v="Lithuania"/>
    <x v="10"/>
    <x v="16"/>
    <x v="0"/>
    <x v="3"/>
    <n v="1.6551081579670499"/>
    <x v="1"/>
  </r>
  <r>
    <s v="Estonia"/>
    <x v="8"/>
    <x v="17"/>
    <x v="0"/>
    <x v="3"/>
    <n v="4.8525245710677503"/>
    <x v="1"/>
  </r>
  <r>
    <s v="Estonia"/>
    <x v="0"/>
    <x v="17"/>
    <x v="0"/>
    <x v="3"/>
    <n v="2.1353191163857601"/>
    <x v="1"/>
  </r>
  <r>
    <s v="Estonia"/>
    <x v="9"/>
    <x v="17"/>
    <x v="0"/>
    <x v="3"/>
    <n v="2.47005364832355"/>
    <x v="1"/>
  </r>
  <r>
    <s v="Estonia"/>
    <x v="1"/>
    <x v="17"/>
    <x v="0"/>
    <x v="3"/>
    <n v="1.1801117155749701"/>
    <x v="1"/>
  </r>
  <r>
    <s v="Estonia"/>
    <x v="11"/>
    <x v="17"/>
    <x v="0"/>
    <x v="3"/>
    <n v="1.58658790301789"/>
    <x v="1"/>
  </r>
  <r>
    <s v="Estonia"/>
    <x v="2"/>
    <x v="17"/>
    <x v="0"/>
    <x v="3"/>
    <n v="1.0506272132591099"/>
    <x v="1"/>
  </r>
  <r>
    <s v="Estonia"/>
    <x v="3"/>
    <x v="17"/>
    <x v="0"/>
    <x v="3"/>
    <n v="2.0331225441248098E-2"/>
    <x v="1"/>
  </r>
  <r>
    <s v="Estonia"/>
    <x v="6"/>
    <x v="17"/>
    <x v="0"/>
    <x v="3"/>
    <n v="263.88994830833201"/>
    <x v="1"/>
  </r>
  <r>
    <s v="Estonia"/>
    <x v="10"/>
    <x v="17"/>
    <x v="0"/>
    <x v="3"/>
    <n v="0.14179345851863301"/>
    <x v="1"/>
  </r>
  <r>
    <s v="Estonia"/>
    <x v="5"/>
    <x v="17"/>
    <x v="0"/>
    <x v="3"/>
    <n v="5.8229846964985503E-2"/>
    <x v="1"/>
  </r>
  <r>
    <s v="Finland"/>
    <x v="8"/>
    <x v="17"/>
    <x v="0"/>
    <x v="3"/>
    <n v="47.6075857967584"/>
    <x v="1"/>
  </r>
  <r>
    <s v="Finland"/>
    <x v="0"/>
    <x v="17"/>
    <x v="0"/>
    <x v="3"/>
    <n v="1.68522640413701"/>
    <x v="1"/>
  </r>
  <r>
    <s v="Finland"/>
    <x v="9"/>
    <x v="17"/>
    <x v="0"/>
    <x v="3"/>
    <n v="29.633264450648898"/>
    <x v="1"/>
  </r>
  <r>
    <s v="Finland"/>
    <x v="1"/>
    <x v="17"/>
    <x v="0"/>
    <x v="3"/>
    <n v="1.1081901197197499"/>
    <x v="1"/>
  </r>
  <r>
    <s v="Finland"/>
    <x v="11"/>
    <x v="17"/>
    <x v="0"/>
    <x v="3"/>
    <n v="6.5772972224422102"/>
    <x v="1"/>
  </r>
  <r>
    <s v="Finland"/>
    <x v="2"/>
    <x v="17"/>
    <x v="0"/>
    <x v="3"/>
    <n v="73.156871138173301"/>
    <x v="1"/>
  </r>
  <r>
    <s v="Finland"/>
    <x v="3"/>
    <x v="17"/>
    <x v="0"/>
    <x v="3"/>
    <n v="0.30923455276908801"/>
    <x v="1"/>
  </r>
  <r>
    <s v="Finland"/>
    <x v="6"/>
    <x v="17"/>
    <x v="0"/>
    <x v="3"/>
    <n v="849.93013358401402"/>
    <x v="1"/>
  </r>
  <r>
    <s v="Finland"/>
    <x v="10"/>
    <x v="17"/>
    <x v="0"/>
    <x v="3"/>
    <n v="5.5567673515666201"/>
    <x v="1"/>
  </r>
  <r>
    <s v="Finland"/>
    <x v="5"/>
    <x v="17"/>
    <x v="0"/>
    <x v="3"/>
    <n v="0.188493820179125"/>
    <x v="1"/>
  </r>
  <r>
    <s v="Latvia"/>
    <x v="9"/>
    <x v="17"/>
    <x v="0"/>
    <x v="3"/>
    <n v="5.3840009957661197"/>
    <x v="1"/>
  </r>
  <r>
    <s v="Latvia"/>
    <x v="11"/>
    <x v="17"/>
    <x v="0"/>
    <x v="3"/>
    <n v="3.5049767962108498"/>
    <x v="1"/>
  </r>
  <r>
    <s v="Latvia"/>
    <x v="2"/>
    <x v="17"/>
    <x v="0"/>
    <x v="3"/>
    <n v="2.30438559705948"/>
    <x v="1"/>
  </r>
  <r>
    <s v="Latvia"/>
    <x v="3"/>
    <x v="17"/>
    <x v="0"/>
    <x v="3"/>
    <n v="2.2308352673656402E-2"/>
    <x v="1"/>
  </r>
  <r>
    <s v="Latvia"/>
    <x v="6"/>
    <x v="17"/>
    <x v="0"/>
    <x v="3"/>
    <n v="728.34037145388004"/>
    <x v="1"/>
  </r>
  <r>
    <s v="Latvia"/>
    <x v="7"/>
    <x v="17"/>
    <x v="0"/>
    <x v="3"/>
    <n v="21.293244723358601"/>
    <x v="1"/>
  </r>
  <r>
    <s v="Latvia"/>
    <x v="10"/>
    <x v="17"/>
    <x v="0"/>
    <x v="3"/>
    <n v="2.8663623872584001E-2"/>
    <x v="1"/>
  </r>
  <r>
    <s v="Lithuania"/>
    <x v="8"/>
    <x v="17"/>
    <x v="0"/>
    <x v="3"/>
    <n v="31.087213412088399"/>
    <x v="1"/>
  </r>
  <r>
    <s v="Lithuania"/>
    <x v="9"/>
    <x v="17"/>
    <x v="0"/>
    <x v="3"/>
    <n v="8.6000824416413"/>
    <x v="1"/>
  </r>
  <r>
    <s v="Lithuania"/>
    <x v="11"/>
    <x v="17"/>
    <x v="0"/>
    <x v="3"/>
    <n v="7.3289101133024799"/>
    <x v="1"/>
  </r>
  <r>
    <s v="Lithuania"/>
    <x v="2"/>
    <x v="17"/>
    <x v="0"/>
    <x v="3"/>
    <n v="133.60588366263099"/>
    <x v="1"/>
  </r>
  <r>
    <s v="Lithuania"/>
    <x v="3"/>
    <x v="17"/>
    <x v="0"/>
    <x v="3"/>
    <n v="0.29950237105882299"/>
    <x v="1"/>
  </r>
  <r>
    <s v="Lithuania"/>
    <x v="6"/>
    <x v="17"/>
    <x v="0"/>
    <x v="3"/>
    <n v="1225.99556593169"/>
    <x v="1"/>
  </r>
  <r>
    <s v="Lithuania"/>
    <x v="10"/>
    <x v="17"/>
    <x v="0"/>
    <x v="3"/>
    <n v="1.6635422005924301"/>
    <x v="1"/>
  </r>
  <r>
    <s v="Estonia"/>
    <x v="8"/>
    <x v="18"/>
    <x v="0"/>
    <x v="3"/>
    <n v="4.8432816671228602"/>
    <x v="1"/>
  </r>
  <r>
    <s v="Estonia"/>
    <x v="0"/>
    <x v="18"/>
    <x v="0"/>
    <x v="3"/>
    <n v="2.0336372537007299"/>
    <x v="1"/>
  </r>
  <r>
    <s v="Estonia"/>
    <x v="9"/>
    <x v="18"/>
    <x v="0"/>
    <x v="3"/>
    <n v="2.46534878423151"/>
    <x v="1"/>
  </r>
  <r>
    <s v="Estonia"/>
    <x v="1"/>
    <x v="18"/>
    <x v="0"/>
    <x v="3"/>
    <n v="1.12391591959521"/>
    <x v="1"/>
  </r>
  <r>
    <s v="Estonia"/>
    <x v="11"/>
    <x v="18"/>
    <x v="0"/>
    <x v="3"/>
    <n v="1.4337272885071899"/>
    <x v="1"/>
  </r>
  <r>
    <s v="Estonia"/>
    <x v="2"/>
    <x v="18"/>
    <x v="0"/>
    <x v="3"/>
    <n v="1.05033476194784"/>
    <x v="1"/>
  </r>
  <r>
    <s v="Estonia"/>
    <x v="3"/>
    <x v="18"/>
    <x v="0"/>
    <x v="3"/>
    <n v="1.8566391186959099E-2"/>
    <x v="1"/>
  </r>
  <r>
    <s v="Estonia"/>
    <x v="6"/>
    <x v="18"/>
    <x v="0"/>
    <x v="3"/>
    <n v="243.224406559443"/>
    <x v="1"/>
  </r>
  <r>
    <s v="Estonia"/>
    <x v="10"/>
    <x v="18"/>
    <x v="0"/>
    <x v="3"/>
    <n v="0.141523375740503"/>
    <x v="1"/>
  </r>
  <r>
    <s v="Estonia"/>
    <x v="5"/>
    <x v="18"/>
    <x v="0"/>
    <x v="3"/>
    <n v="5.5456997109509999E-2"/>
    <x v="1"/>
  </r>
  <r>
    <s v="Finland"/>
    <x v="8"/>
    <x v="18"/>
    <x v="0"/>
    <x v="3"/>
    <n v="47.253246072547299"/>
    <x v="1"/>
  </r>
  <r>
    <s v="Finland"/>
    <x v="0"/>
    <x v="18"/>
    <x v="0"/>
    <x v="3"/>
    <n v="1.60497752774953"/>
    <x v="1"/>
  </r>
  <r>
    <s v="Finland"/>
    <x v="9"/>
    <x v="18"/>
    <x v="0"/>
    <x v="3"/>
    <n v="29.412706264864301"/>
    <x v="1"/>
  </r>
  <r>
    <s v="Finland"/>
    <x v="1"/>
    <x v="18"/>
    <x v="0"/>
    <x v="3"/>
    <n v="1.0554191616378601"/>
    <x v="1"/>
  </r>
  <r>
    <s v="Finland"/>
    <x v="11"/>
    <x v="18"/>
    <x v="0"/>
    <x v="3"/>
    <n v="5.66923195950055"/>
    <x v="1"/>
  </r>
  <r>
    <s v="Finland"/>
    <x v="2"/>
    <x v="18"/>
    <x v="0"/>
    <x v="3"/>
    <n v="72.002946485961502"/>
    <x v="1"/>
  </r>
  <r>
    <s v="Finland"/>
    <x v="3"/>
    <x v="18"/>
    <x v="0"/>
    <x v="3"/>
    <n v="0.28239171769681398"/>
    <x v="1"/>
  </r>
  <r>
    <s v="Finland"/>
    <x v="6"/>
    <x v="18"/>
    <x v="0"/>
    <x v="3"/>
    <n v="788.51587628213701"/>
    <x v="1"/>
  </r>
  <r>
    <s v="Finland"/>
    <x v="10"/>
    <x v="18"/>
    <x v="0"/>
    <x v="3"/>
    <n v="5.5154087449935902"/>
    <x v="1"/>
  </r>
  <r>
    <s v="Finland"/>
    <x v="5"/>
    <x v="18"/>
    <x v="0"/>
    <x v="3"/>
    <n v="0.17951792398011901"/>
    <x v="1"/>
  </r>
  <r>
    <s v="Latvia"/>
    <x v="9"/>
    <x v="18"/>
    <x v="0"/>
    <x v="3"/>
    <n v="5.30490472987087"/>
    <x v="1"/>
  </r>
  <r>
    <s v="Latvia"/>
    <x v="11"/>
    <x v="18"/>
    <x v="0"/>
    <x v="3"/>
    <n v="2.9836927976875902"/>
    <x v="1"/>
  </r>
  <r>
    <s v="Latvia"/>
    <x v="2"/>
    <x v="18"/>
    <x v="0"/>
    <x v="3"/>
    <n v="2.26776690436659"/>
    <x v="1"/>
  </r>
  <r>
    <s v="Latvia"/>
    <x v="3"/>
    <x v="18"/>
    <x v="0"/>
    <x v="3"/>
    <n v="2.0371895618030302E-2"/>
    <x v="1"/>
  </r>
  <r>
    <s v="Latvia"/>
    <x v="6"/>
    <x v="18"/>
    <x v="0"/>
    <x v="3"/>
    <n v="643.74363586608604"/>
    <x v="1"/>
  </r>
  <r>
    <s v="Latvia"/>
    <x v="7"/>
    <x v="18"/>
    <x v="0"/>
    <x v="3"/>
    <n v="20.279280688913001"/>
    <x v="1"/>
  </r>
  <r>
    <s v="Latvia"/>
    <x v="10"/>
    <x v="18"/>
    <x v="0"/>
    <x v="3"/>
    <n v="2.82425270679715E-2"/>
    <x v="1"/>
  </r>
  <r>
    <s v="Lithuania"/>
    <x v="8"/>
    <x v="18"/>
    <x v="0"/>
    <x v="3"/>
    <n v="32.408262060486202"/>
    <x v="1"/>
  </r>
  <r>
    <s v="Lithuania"/>
    <x v="9"/>
    <x v="18"/>
    <x v="0"/>
    <x v="3"/>
    <n v="8.9655422573873391"/>
    <x v="1"/>
  </r>
  <r>
    <s v="Lithuania"/>
    <x v="11"/>
    <x v="18"/>
    <x v="0"/>
    <x v="3"/>
    <n v="6.6329554005239801"/>
    <x v="1"/>
  </r>
  <r>
    <s v="Lithuania"/>
    <x v="2"/>
    <x v="18"/>
    <x v="0"/>
    <x v="3"/>
    <n v="131.497220711518"/>
    <x v="1"/>
  </r>
  <r>
    <s v="Lithuania"/>
    <x v="3"/>
    <x v="18"/>
    <x v="0"/>
    <x v="3"/>
    <n v="0.27350432951367198"/>
    <x v="1"/>
  </r>
  <r>
    <s v="Lithuania"/>
    <x v="6"/>
    <x v="18"/>
    <x v="0"/>
    <x v="3"/>
    <n v="1211.4048853100001"/>
    <x v="1"/>
  </r>
  <r>
    <s v="Lithuania"/>
    <x v="10"/>
    <x v="18"/>
    <x v="0"/>
    <x v="3"/>
    <n v="1.73423429339965"/>
    <x v="1"/>
  </r>
  <r>
    <s v="Estonia"/>
    <x v="8"/>
    <x v="19"/>
    <x v="0"/>
    <x v="3"/>
    <n v="4.8473896244316999"/>
    <x v="2"/>
  </r>
  <r>
    <s v="Estonia"/>
    <x v="0"/>
    <x v="19"/>
    <x v="0"/>
    <x v="3"/>
    <n v="1.93679738447688"/>
    <x v="2"/>
  </r>
  <r>
    <s v="Estonia"/>
    <x v="9"/>
    <x v="19"/>
    <x v="0"/>
    <x v="3"/>
    <n v="2.4674398349390798"/>
    <x v="2"/>
  </r>
  <r>
    <s v="Estonia"/>
    <x v="1"/>
    <x v="19"/>
    <x v="0"/>
    <x v="3"/>
    <n v="1.0703961139002001"/>
    <x v="2"/>
  </r>
  <r>
    <s v="Estonia"/>
    <x v="11"/>
    <x v="19"/>
    <x v="0"/>
    <x v="3"/>
    <n v="1.32887054209554"/>
    <x v="2"/>
  </r>
  <r>
    <s v="Estonia"/>
    <x v="2"/>
    <x v="19"/>
    <x v="0"/>
    <x v="3"/>
    <n v="1.05475345563391"/>
    <x v="2"/>
  </r>
  <r>
    <s v="Estonia"/>
    <x v="3"/>
    <x v="19"/>
    <x v="0"/>
    <x v="3"/>
    <n v="1.69235338334385E-2"/>
    <x v="2"/>
  </r>
  <r>
    <s v="Estonia"/>
    <x v="6"/>
    <x v="19"/>
    <x v="0"/>
    <x v="3"/>
    <n v="230.441859571805"/>
    <x v="2"/>
  </r>
  <r>
    <s v="Estonia"/>
    <x v="10"/>
    <x v="19"/>
    <x v="0"/>
    <x v="3"/>
    <n v="0.141643412530783"/>
    <x v="2"/>
  </r>
  <r>
    <s v="Estonia"/>
    <x v="5"/>
    <x v="19"/>
    <x v="0"/>
    <x v="3"/>
    <n v="5.2816187723342803E-2"/>
    <x v="2"/>
  </r>
  <r>
    <s v="Finland"/>
    <x v="8"/>
    <x v="19"/>
    <x v="0"/>
    <x v="3"/>
    <n v="45.3369945334316"/>
    <x v="2"/>
  </r>
  <r>
    <s v="Finland"/>
    <x v="0"/>
    <x v="19"/>
    <x v="0"/>
    <x v="3"/>
    <n v="1.52855002642813"/>
    <x v="2"/>
  </r>
  <r>
    <s v="Finland"/>
    <x v="9"/>
    <x v="19"/>
    <x v="0"/>
    <x v="3"/>
    <n v="28.2199386068907"/>
    <x v="2"/>
  </r>
  <r>
    <s v="Finland"/>
    <x v="1"/>
    <x v="19"/>
    <x v="0"/>
    <x v="3"/>
    <n v="1.00516110632177"/>
    <x v="2"/>
  </r>
  <r>
    <s v="Finland"/>
    <x v="11"/>
    <x v="19"/>
    <x v="0"/>
    <x v="3"/>
    <n v="5.4308479421185103"/>
    <x v="2"/>
  </r>
  <r>
    <s v="Finland"/>
    <x v="2"/>
    <x v="19"/>
    <x v="0"/>
    <x v="3"/>
    <n v="70.650246905004906"/>
    <x v="2"/>
  </r>
  <r>
    <s v="Finland"/>
    <x v="3"/>
    <x v="19"/>
    <x v="0"/>
    <x v="3"/>
    <n v="0.25740413096981501"/>
    <x v="2"/>
  </r>
  <r>
    <s v="Finland"/>
    <x v="6"/>
    <x v="19"/>
    <x v="0"/>
    <x v="3"/>
    <n v="711.22817456682401"/>
    <x v="2"/>
  </r>
  <r>
    <s v="Finland"/>
    <x v="10"/>
    <x v="19"/>
    <x v="0"/>
    <x v="3"/>
    <n v="5.2917434653592599"/>
    <x v="2"/>
  </r>
  <r>
    <s v="Finland"/>
    <x v="5"/>
    <x v="19"/>
    <x v="0"/>
    <x v="3"/>
    <n v="0.17096945140963701"/>
    <x v="2"/>
  </r>
  <r>
    <s v="Latvia"/>
    <x v="9"/>
    <x v="19"/>
    <x v="0"/>
    <x v="3"/>
    <n v="5.2384500127667604"/>
    <x v="2"/>
  </r>
  <r>
    <s v="Latvia"/>
    <x v="11"/>
    <x v="19"/>
    <x v="0"/>
    <x v="3"/>
    <n v="2.6264203606016601"/>
    <x v="2"/>
  </r>
  <r>
    <s v="Latvia"/>
    <x v="2"/>
    <x v="19"/>
    <x v="0"/>
    <x v="3"/>
    <n v="2.2245331365200101"/>
    <x v="2"/>
  </r>
  <r>
    <s v="Latvia"/>
    <x v="3"/>
    <x v="19"/>
    <x v="0"/>
    <x v="3"/>
    <n v="1.85692772101653E-2"/>
    <x v="2"/>
  </r>
  <r>
    <s v="Latvia"/>
    <x v="6"/>
    <x v="19"/>
    <x v="0"/>
    <x v="3"/>
    <n v="586.06074775372497"/>
    <x v="2"/>
  </r>
  <r>
    <s v="Latvia"/>
    <x v="7"/>
    <x v="19"/>
    <x v="0"/>
    <x v="3"/>
    <n v="19.313600656107599"/>
    <x v="2"/>
  </r>
  <r>
    <s v="Latvia"/>
    <x v="10"/>
    <x v="19"/>
    <x v="0"/>
    <x v="3"/>
    <n v="2.78887319967728E-2"/>
    <x v="2"/>
  </r>
  <r>
    <s v="Lithuania"/>
    <x v="8"/>
    <x v="19"/>
    <x v="0"/>
    <x v="3"/>
    <n v="32.704034986722696"/>
    <x v="2"/>
  </r>
  <r>
    <s v="Lithuania"/>
    <x v="9"/>
    <x v="19"/>
    <x v="0"/>
    <x v="3"/>
    <n v="9.0473659807272604"/>
    <x v="2"/>
  </r>
  <r>
    <s v="Lithuania"/>
    <x v="11"/>
    <x v="19"/>
    <x v="0"/>
    <x v="3"/>
    <n v="6.1372006318064498"/>
    <x v="2"/>
  </r>
  <r>
    <s v="Lithuania"/>
    <x v="2"/>
    <x v="19"/>
    <x v="0"/>
    <x v="3"/>
    <n v="129.03631587618699"/>
    <x v="2"/>
  </r>
  <r>
    <s v="Lithuania"/>
    <x v="3"/>
    <x v="19"/>
    <x v="0"/>
    <x v="3"/>
    <n v="0.249303148226655"/>
    <x v="2"/>
  </r>
  <r>
    <s v="Lithuania"/>
    <x v="6"/>
    <x v="19"/>
    <x v="0"/>
    <x v="3"/>
    <n v="1143.3151288156901"/>
    <x v="2"/>
  </r>
  <r>
    <s v="Lithuania"/>
    <x v="10"/>
    <x v="19"/>
    <x v="0"/>
    <x v="3"/>
    <n v="1.75006172502129"/>
    <x v="2"/>
  </r>
  <r>
    <s v="Estonia"/>
    <x v="8"/>
    <x v="20"/>
    <x v="0"/>
    <x v="3"/>
    <n v="4.8513019647258302"/>
    <x v="2"/>
  </r>
  <r>
    <s v="Estonia"/>
    <x v="0"/>
    <x v="20"/>
    <x v="0"/>
    <x v="3"/>
    <n v="1.84456893759703"/>
    <x v="2"/>
  </r>
  <r>
    <s v="Estonia"/>
    <x v="9"/>
    <x v="20"/>
    <x v="0"/>
    <x v="3"/>
    <n v="2.4694313118034401"/>
    <x v="2"/>
  </r>
  <r>
    <s v="Estonia"/>
    <x v="1"/>
    <x v="20"/>
    <x v="0"/>
    <x v="3"/>
    <n v="1.0194248703811499"/>
    <x v="2"/>
  </r>
  <r>
    <s v="Estonia"/>
    <x v="11"/>
    <x v="20"/>
    <x v="0"/>
    <x v="3"/>
    <n v="1.2347266177528899"/>
    <x v="2"/>
  </r>
  <r>
    <s v="Estonia"/>
    <x v="2"/>
    <x v="20"/>
    <x v="0"/>
    <x v="3"/>
    <n v="1.05331469454761"/>
    <x v="2"/>
  </r>
  <r>
    <s v="Estonia"/>
    <x v="3"/>
    <x v="20"/>
    <x v="0"/>
    <x v="3"/>
    <n v="1.5395038424727199E-2"/>
    <x v="2"/>
  </r>
  <r>
    <s v="Estonia"/>
    <x v="6"/>
    <x v="20"/>
    <x v="0"/>
    <x v="3"/>
    <n v="218.90924253371699"/>
    <x v="2"/>
  </r>
  <r>
    <s v="Estonia"/>
    <x v="10"/>
    <x v="20"/>
    <x v="0"/>
    <x v="3"/>
    <n v="0.141757733283431"/>
    <x v="2"/>
  </r>
  <r>
    <s v="Estonia"/>
    <x v="5"/>
    <x v="20"/>
    <x v="0"/>
    <x v="3"/>
    <n v="5.03011311650884E-2"/>
    <x v="2"/>
  </r>
  <r>
    <s v="Finland"/>
    <x v="8"/>
    <x v="20"/>
    <x v="0"/>
    <x v="3"/>
    <n v="44.648629285084198"/>
    <x v="2"/>
  </r>
  <r>
    <s v="Finland"/>
    <x v="0"/>
    <x v="20"/>
    <x v="0"/>
    <x v="3"/>
    <n v="1.4557619299315501"/>
    <x v="2"/>
  </r>
  <r>
    <s v="Finland"/>
    <x v="9"/>
    <x v="20"/>
    <x v="0"/>
    <x v="3"/>
    <n v="27.791466776161901"/>
    <x v="2"/>
  </r>
  <r>
    <s v="Finland"/>
    <x v="1"/>
    <x v="20"/>
    <x v="0"/>
    <x v="3"/>
    <n v="0.95729629173501896"/>
    <x v="2"/>
  </r>
  <r>
    <s v="Finland"/>
    <x v="11"/>
    <x v="20"/>
    <x v="0"/>
    <x v="3"/>
    <n v="5.0007506499260703"/>
    <x v="2"/>
  </r>
  <r>
    <s v="Finland"/>
    <x v="2"/>
    <x v="20"/>
    <x v="0"/>
    <x v="3"/>
    <n v="69.125732644503103"/>
    <x v="2"/>
  </r>
  <r>
    <s v="Finland"/>
    <x v="3"/>
    <x v="20"/>
    <x v="0"/>
    <x v="3"/>
    <n v="0.23415597037623401"/>
    <x v="2"/>
  </r>
  <r>
    <s v="Finland"/>
    <x v="6"/>
    <x v="20"/>
    <x v="0"/>
    <x v="3"/>
    <n v="659.56471680015397"/>
    <x v="2"/>
  </r>
  <r>
    <s v="Finland"/>
    <x v="10"/>
    <x v="20"/>
    <x v="0"/>
    <x v="3"/>
    <n v="5.2113973298862399"/>
    <x v="2"/>
  </r>
  <r>
    <s v="Finland"/>
    <x v="5"/>
    <x v="20"/>
    <x v="0"/>
    <x v="3"/>
    <n v="0.162828048961559"/>
    <x v="2"/>
  </r>
  <r>
    <s v="Latvia"/>
    <x v="9"/>
    <x v="20"/>
    <x v="0"/>
    <x v="3"/>
    <n v="5.2446347235256399"/>
    <x v="2"/>
  </r>
  <r>
    <s v="Latvia"/>
    <x v="11"/>
    <x v="20"/>
    <x v="0"/>
    <x v="3"/>
    <n v="2.3612212988385499"/>
    <x v="2"/>
  </r>
  <r>
    <s v="Latvia"/>
    <x v="2"/>
    <x v="20"/>
    <x v="0"/>
    <x v="3"/>
    <n v="2.17591105342105"/>
    <x v="2"/>
  </r>
  <r>
    <s v="Latvia"/>
    <x v="3"/>
    <x v="20"/>
    <x v="0"/>
    <x v="3"/>
    <n v="1.68921419712624E-2"/>
    <x v="2"/>
  </r>
  <r>
    <s v="Latvia"/>
    <x v="6"/>
    <x v="20"/>
    <x v="0"/>
    <x v="3"/>
    <n v="543.03490007829998"/>
    <x v="2"/>
  </r>
  <r>
    <s v="Latvia"/>
    <x v="7"/>
    <x v="20"/>
    <x v="0"/>
    <x v="3"/>
    <n v="18.393905386769099"/>
    <x v="2"/>
  </r>
  <r>
    <s v="Latvia"/>
    <x v="10"/>
    <x v="20"/>
    <x v="0"/>
    <x v="3"/>
    <n v="2.7921658480830398E-2"/>
    <x v="2"/>
  </r>
  <r>
    <s v="Lithuania"/>
    <x v="8"/>
    <x v="20"/>
    <x v="0"/>
    <x v="3"/>
    <n v="32.867490967338"/>
    <x v="2"/>
  </r>
  <r>
    <s v="Lithuania"/>
    <x v="9"/>
    <x v="20"/>
    <x v="0"/>
    <x v="3"/>
    <n v="9.0925850516757194"/>
    <x v="2"/>
  </r>
  <r>
    <s v="Lithuania"/>
    <x v="11"/>
    <x v="20"/>
    <x v="0"/>
    <x v="3"/>
    <n v="5.6762626568249797"/>
    <x v="2"/>
  </r>
  <r>
    <s v="Lithuania"/>
    <x v="2"/>
    <x v="20"/>
    <x v="0"/>
    <x v="3"/>
    <n v="126.261403163739"/>
    <x v="2"/>
  </r>
  <r>
    <s v="Lithuania"/>
    <x v="3"/>
    <x v="20"/>
    <x v="0"/>
    <x v="3"/>
    <n v="0.226786650124539"/>
    <x v="2"/>
  </r>
  <r>
    <s v="Lithuania"/>
    <x v="6"/>
    <x v="20"/>
    <x v="0"/>
    <x v="3"/>
    <n v="1078.8548672455699"/>
    <x v="2"/>
  </r>
  <r>
    <s v="Lithuania"/>
    <x v="10"/>
    <x v="20"/>
    <x v="0"/>
    <x v="3"/>
    <n v="1.7588085984733499"/>
    <x v="2"/>
  </r>
  <r>
    <s v="Estonia"/>
    <x v="8"/>
    <x v="21"/>
    <x v="0"/>
    <x v="3"/>
    <n v="4.8438498879751002"/>
    <x v="2"/>
  </r>
  <r>
    <s v="Estonia"/>
    <x v="0"/>
    <x v="21"/>
    <x v="0"/>
    <x v="3"/>
    <n v="1.75673232152098"/>
    <x v="2"/>
  </r>
  <r>
    <s v="Estonia"/>
    <x v="9"/>
    <x v="21"/>
    <x v="0"/>
    <x v="3"/>
    <n v="2.4656380225380001"/>
    <x v="2"/>
  </r>
  <r>
    <s v="Estonia"/>
    <x v="1"/>
    <x v="21"/>
    <x v="0"/>
    <x v="3"/>
    <n v="0.97088082893442496"/>
    <x v="2"/>
  </r>
  <r>
    <s v="Estonia"/>
    <x v="11"/>
    <x v="21"/>
    <x v="0"/>
    <x v="3"/>
    <n v="1.1471763437952101"/>
    <x v="2"/>
  </r>
  <r>
    <s v="Estonia"/>
    <x v="2"/>
    <x v="21"/>
    <x v="0"/>
    <x v="3"/>
    <n v="1.0467369274561"/>
    <x v="2"/>
  </r>
  <r>
    <s v="Estonia"/>
    <x v="3"/>
    <x v="21"/>
    <x v="0"/>
    <x v="3"/>
    <n v="1.39737386471552E-2"/>
    <x v="2"/>
  </r>
  <r>
    <s v="Estonia"/>
    <x v="6"/>
    <x v="21"/>
    <x v="0"/>
    <x v="3"/>
    <n v="207.990799510274"/>
    <x v="2"/>
  </r>
  <r>
    <s v="Estonia"/>
    <x v="10"/>
    <x v="21"/>
    <x v="0"/>
    <x v="3"/>
    <n v="0.14153997946886299"/>
    <x v="2"/>
  </r>
  <r>
    <s v="Estonia"/>
    <x v="5"/>
    <x v="21"/>
    <x v="0"/>
    <x v="3"/>
    <n v="4.7905839204846097E-2"/>
    <x v="2"/>
  </r>
  <r>
    <s v="Finland"/>
    <x v="8"/>
    <x v="21"/>
    <x v="0"/>
    <x v="3"/>
    <n v="43.872524772835"/>
    <x v="2"/>
  </r>
  <r>
    <s v="Finland"/>
    <x v="0"/>
    <x v="21"/>
    <x v="0"/>
    <x v="3"/>
    <n v="1.3864399332681401"/>
    <x v="2"/>
  </r>
  <r>
    <s v="Finland"/>
    <x v="9"/>
    <x v="21"/>
    <x v="0"/>
    <x v="3"/>
    <n v="27.308381783131399"/>
    <x v="2"/>
  </r>
  <r>
    <s v="Finland"/>
    <x v="1"/>
    <x v="21"/>
    <x v="0"/>
    <x v="3"/>
    <n v="0.911710754033351"/>
    <x v="2"/>
  </r>
  <r>
    <s v="Finland"/>
    <x v="11"/>
    <x v="21"/>
    <x v="0"/>
    <x v="3"/>
    <n v="4.6020475513425101"/>
    <x v="2"/>
  </r>
  <r>
    <s v="Finland"/>
    <x v="2"/>
    <x v="21"/>
    <x v="0"/>
    <x v="3"/>
    <n v="67.456545190527294"/>
    <x v="2"/>
  </r>
  <r>
    <s v="Finland"/>
    <x v="3"/>
    <x v="21"/>
    <x v="0"/>
    <x v="3"/>
    <n v="0.21253823747870901"/>
    <x v="2"/>
  </r>
  <r>
    <s v="Finland"/>
    <x v="6"/>
    <x v="21"/>
    <x v="0"/>
    <x v="3"/>
    <n v="611.19979640333895"/>
    <x v="2"/>
  </r>
  <r>
    <s v="Finland"/>
    <x v="10"/>
    <x v="21"/>
    <x v="0"/>
    <x v="3"/>
    <n v="5.1208102492163396"/>
    <x v="2"/>
  </r>
  <r>
    <s v="Finland"/>
    <x v="5"/>
    <x v="21"/>
    <x v="0"/>
    <x v="3"/>
    <n v="0.15507433234434201"/>
    <x v="2"/>
  </r>
  <r>
    <s v="Latvia"/>
    <x v="9"/>
    <x v="21"/>
    <x v="0"/>
    <x v="3"/>
    <n v="5.2069374389001197"/>
    <x v="2"/>
  </r>
  <r>
    <s v="Latvia"/>
    <x v="11"/>
    <x v="21"/>
    <x v="0"/>
    <x v="3"/>
    <n v="2.1191543597537201"/>
    <x v="2"/>
  </r>
  <r>
    <s v="Latvia"/>
    <x v="2"/>
    <x v="21"/>
    <x v="0"/>
    <x v="3"/>
    <n v="2.12275585179589"/>
    <x v="2"/>
  </r>
  <r>
    <s v="Latvia"/>
    <x v="3"/>
    <x v="21"/>
    <x v="0"/>
    <x v="3"/>
    <n v="1.53326266934111E-2"/>
    <x v="2"/>
  </r>
  <r>
    <s v="Latvia"/>
    <x v="6"/>
    <x v="21"/>
    <x v="0"/>
    <x v="3"/>
    <n v="502.68988891448998"/>
    <x v="2"/>
  </r>
  <r>
    <s v="Latvia"/>
    <x v="7"/>
    <x v="21"/>
    <x v="0"/>
    <x v="3"/>
    <n v="17.518005130256299"/>
    <x v="2"/>
  </r>
  <r>
    <s v="Latvia"/>
    <x v="10"/>
    <x v="21"/>
    <x v="0"/>
    <x v="3"/>
    <n v="2.77209637208604E-2"/>
    <x v="2"/>
  </r>
  <r>
    <s v="Lithuania"/>
    <x v="8"/>
    <x v="21"/>
    <x v="0"/>
    <x v="3"/>
    <n v="32.912020928003599"/>
    <x v="2"/>
  </r>
  <r>
    <s v="Lithuania"/>
    <x v="9"/>
    <x v="21"/>
    <x v="0"/>
    <x v="3"/>
    <n v="9.1049039857586997"/>
    <x v="2"/>
  </r>
  <r>
    <s v="Lithuania"/>
    <x v="11"/>
    <x v="21"/>
    <x v="0"/>
    <x v="3"/>
    <n v="5.2477991077113098"/>
    <x v="2"/>
  </r>
  <r>
    <s v="Lithuania"/>
    <x v="2"/>
    <x v="21"/>
    <x v="0"/>
    <x v="3"/>
    <n v="123.222028798057"/>
    <x v="2"/>
  </r>
  <r>
    <s v="Lithuania"/>
    <x v="3"/>
    <x v="21"/>
    <x v="0"/>
    <x v="3"/>
    <n v="0.20584926715181601"/>
    <x v="2"/>
  </r>
  <r>
    <s v="Lithuania"/>
    <x v="6"/>
    <x v="21"/>
    <x v="0"/>
    <x v="3"/>
    <n v="1017.84110515817"/>
    <x v="2"/>
  </r>
  <r>
    <s v="Lithuania"/>
    <x v="10"/>
    <x v="21"/>
    <x v="0"/>
    <x v="3"/>
    <n v="1.7611914903645001"/>
    <x v="2"/>
  </r>
  <r>
    <s v="Estonia"/>
    <x v="8"/>
    <x v="22"/>
    <x v="0"/>
    <x v="3"/>
    <n v="4.8261068480924099"/>
    <x v="2"/>
  </r>
  <r>
    <s v="Estonia"/>
    <x v="0"/>
    <x v="22"/>
    <x v="0"/>
    <x v="3"/>
    <n v="1.67307840144855"/>
    <x v="2"/>
  </r>
  <r>
    <s v="Estonia"/>
    <x v="9"/>
    <x v="22"/>
    <x v="0"/>
    <x v="3"/>
    <n v="2.4566063814298"/>
    <x v="2"/>
  </r>
  <r>
    <s v="Estonia"/>
    <x v="1"/>
    <x v="22"/>
    <x v="0"/>
    <x v="3"/>
    <n v="0.92464840850897601"/>
    <x v="2"/>
  </r>
  <r>
    <s v="Estonia"/>
    <x v="11"/>
    <x v="22"/>
    <x v="0"/>
    <x v="3"/>
    <n v="1.0657078218156599"/>
    <x v="2"/>
  </r>
  <r>
    <s v="Estonia"/>
    <x v="2"/>
    <x v="22"/>
    <x v="0"/>
    <x v="3"/>
    <n v="1.0356738094892699"/>
    <x v="2"/>
  </r>
  <r>
    <s v="Estonia"/>
    <x v="3"/>
    <x v="22"/>
    <x v="0"/>
    <x v="3"/>
    <n v="1.26528913689785E-2"/>
    <x v="2"/>
  </r>
  <r>
    <s v="Estonia"/>
    <x v="6"/>
    <x v="22"/>
    <x v="0"/>
    <x v="3"/>
    <n v="197.64472628369899"/>
    <x v="2"/>
  </r>
  <r>
    <s v="Estonia"/>
    <x v="10"/>
    <x v="22"/>
    <x v="0"/>
    <x v="3"/>
    <n v="0.141021518005608"/>
    <x v="2"/>
  </r>
  <r>
    <s v="Estonia"/>
    <x v="5"/>
    <x v="22"/>
    <x v="0"/>
    <x v="3"/>
    <n v="4.5624608766520101E-2"/>
    <x v="2"/>
  </r>
  <r>
    <s v="Finland"/>
    <x v="8"/>
    <x v="22"/>
    <x v="0"/>
    <x v="3"/>
    <n v="43.021055576312797"/>
    <x v="2"/>
  </r>
  <r>
    <s v="Finland"/>
    <x v="0"/>
    <x v="22"/>
    <x v="0"/>
    <x v="3"/>
    <n v="1.3204189840649001"/>
    <x v="2"/>
  </r>
  <r>
    <s v="Finland"/>
    <x v="9"/>
    <x v="22"/>
    <x v="0"/>
    <x v="3"/>
    <n v="26.778386164789399"/>
    <x v="2"/>
  </r>
  <r>
    <s v="Finland"/>
    <x v="1"/>
    <x v="22"/>
    <x v="0"/>
    <x v="3"/>
    <n v="0.86829595622223898"/>
    <x v="2"/>
  </r>
  <r>
    <s v="Finland"/>
    <x v="11"/>
    <x v="22"/>
    <x v="0"/>
    <x v="3"/>
    <n v="4.2326285387161402"/>
    <x v="2"/>
  </r>
  <r>
    <s v="Finland"/>
    <x v="2"/>
    <x v="22"/>
    <x v="0"/>
    <x v="3"/>
    <n v="65.6671925011551"/>
    <x v="2"/>
  </r>
  <r>
    <s v="Finland"/>
    <x v="3"/>
    <x v="22"/>
    <x v="0"/>
    <x v="3"/>
    <n v="0.19244837036648901"/>
    <x v="2"/>
  </r>
  <r>
    <s v="Finland"/>
    <x v="6"/>
    <x v="22"/>
    <x v="0"/>
    <x v="3"/>
    <n v="565.95178498461405"/>
    <x v="2"/>
  </r>
  <r>
    <s v="Finland"/>
    <x v="10"/>
    <x v="22"/>
    <x v="0"/>
    <x v="3"/>
    <n v="5.0214265868668599"/>
    <x v="2"/>
  </r>
  <r>
    <s v="Finland"/>
    <x v="5"/>
    <x v="22"/>
    <x v="0"/>
    <x v="3"/>
    <n v="0.14768984032794499"/>
    <x v="2"/>
  </r>
  <r>
    <s v="Latvia"/>
    <x v="9"/>
    <x v="22"/>
    <x v="0"/>
    <x v="3"/>
    <n v="5.1310192962515"/>
    <x v="2"/>
  </r>
  <r>
    <s v="Latvia"/>
    <x v="11"/>
    <x v="22"/>
    <x v="0"/>
    <x v="3"/>
    <n v="1.8984002138414899"/>
    <x v="2"/>
  </r>
  <r>
    <s v="Latvia"/>
    <x v="2"/>
    <x v="22"/>
    <x v="0"/>
    <x v="3"/>
    <n v="2.0658396814636899"/>
    <x v="2"/>
  </r>
  <r>
    <s v="Latvia"/>
    <x v="3"/>
    <x v="22"/>
    <x v="0"/>
    <x v="3"/>
    <n v="1.38833325033115E-2"/>
    <x v="2"/>
  </r>
  <r>
    <s v="Latvia"/>
    <x v="6"/>
    <x v="22"/>
    <x v="0"/>
    <x v="3"/>
    <n v="464.875609292018"/>
    <x v="2"/>
  </r>
  <r>
    <s v="Latvia"/>
    <x v="7"/>
    <x v="22"/>
    <x v="0"/>
    <x v="3"/>
    <n v="16.683814409767901"/>
    <x v="2"/>
  </r>
  <r>
    <s v="Latvia"/>
    <x v="10"/>
    <x v="22"/>
    <x v="0"/>
    <x v="3"/>
    <n v="2.73167867736985E-2"/>
    <x v="2"/>
  </r>
  <r>
    <s v="Lithuania"/>
    <x v="8"/>
    <x v="22"/>
    <x v="0"/>
    <x v="3"/>
    <n v="32.8499709828139"/>
    <x v="2"/>
  </r>
  <r>
    <s v="Lithuania"/>
    <x v="9"/>
    <x v="22"/>
    <x v="0"/>
    <x v="3"/>
    <n v="9.0877382579381507"/>
    <x v="2"/>
  </r>
  <r>
    <s v="Lithuania"/>
    <x v="11"/>
    <x v="22"/>
    <x v="0"/>
    <x v="3"/>
    <n v="4.8496204296473504"/>
    <x v="2"/>
  </r>
  <r>
    <s v="Lithuania"/>
    <x v="2"/>
    <x v="22"/>
    <x v="0"/>
    <x v="3"/>
    <n v="119.962932417543"/>
    <x v="2"/>
  </r>
  <r>
    <s v="Lithuania"/>
    <x v="3"/>
    <x v="22"/>
    <x v="0"/>
    <x v="3"/>
    <n v="0.18639166521022599"/>
    <x v="2"/>
  </r>
  <r>
    <s v="Lithuania"/>
    <x v="6"/>
    <x v="22"/>
    <x v="0"/>
    <x v="3"/>
    <n v="960.09950283788601"/>
    <x v="2"/>
  </r>
  <r>
    <s v="Lithuania"/>
    <x v="10"/>
    <x v="22"/>
    <x v="0"/>
    <x v="3"/>
    <n v="1.75787106723749"/>
    <x v="2"/>
  </r>
  <r>
    <s v="Estonia"/>
    <x v="8"/>
    <x v="23"/>
    <x v="0"/>
    <x v="3"/>
    <n v="4.7990698349378302"/>
    <x v="2"/>
  </r>
  <r>
    <s v="Estonia"/>
    <x v="0"/>
    <x v="23"/>
    <x v="0"/>
    <x v="3"/>
    <n v="1.5934080013795799"/>
    <x v="2"/>
  </r>
  <r>
    <s v="Estonia"/>
    <x v="9"/>
    <x v="23"/>
    <x v="0"/>
    <x v="3"/>
    <n v="2.4428438806934998"/>
    <x v="2"/>
  </r>
  <r>
    <s v="Estonia"/>
    <x v="1"/>
    <x v="23"/>
    <x v="0"/>
    <x v="3"/>
    <n v="0.88061753191331005"/>
    <x v="2"/>
  </r>
  <r>
    <s v="Estonia"/>
    <x v="11"/>
    <x v="23"/>
    <x v="0"/>
    <x v="3"/>
    <n v="0.989861875025701"/>
    <x v="2"/>
  </r>
  <r>
    <s v="Estonia"/>
    <x v="2"/>
    <x v="23"/>
    <x v="0"/>
    <x v="3"/>
    <n v="1.0207192973291801"/>
    <x v="2"/>
  </r>
  <r>
    <s v="Estonia"/>
    <x v="3"/>
    <x v="23"/>
    <x v="0"/>
    <x v="3"/>
    <n v="1.1426152587482599E-2"/>
    <x v="2"/>
  </r>
  <r>
    <s v="Estonia"/>
    <x v="6"/>
    <x v="23"/>
    <x v="0"/>
    <x v="3"/>
    <n v="187.83391421610699"/>
    <x v="2"/>
  </r>
  <r>
    <s v="Estonia"/>
    <x v="10"/>
    <x v="23"/>
    <x v="0"/>
    <x v="3"/>
    <n v="0.14023148149017001"/>
    <x v="2"/>
  </r>
  <r>
    <s v="Estonia"/>
    <x v="5"/>
    <x v="23"/>
    <x v="0"/>
    <x v="3"/>
    <n v="4.3452008349066797E-2"/>
    <x v="2"/>
  </r>
  <r>
    <s v="Finland"/>
    <x v="8"/>
    <x v="23"/>
    <x v="0"/>
    <x v="3"/>
    <n v="42.209823051342397"/>
    <x v="2"/>
  </r>
  <r>
    <s v="Finland"/>
    <x v="0"/>
    <x v="23"/>
    <x v="0"/>
    <x v="3"/>
    <n v="1.2575418895856201"/>
    <x v="2"/>
  </r>
  <r>
    <s v="Finland"/>
    <x v="9"/>
    <x v="23"/>
    <x v="0"/>
    <x v="3"/>
    <n v="26.273435797298799"/>
    <x v="2"/>
  </r>
  <r>
    <s v="Finland"/>
    <x v="1"/>
    <x v="23"/>
    <x v="0"/>
    <x v="3"/>
    <n v="0.82694852973546595"/>
    <x v="2"/>
  </r>
  <r>
    <s v="Finland"/>
    <x v="11"/>
    <x v="23"/>
    <x v="0"/>
    <x v="3"/>
    <n v="3.8998047699044802"/>
    <x v="2"/>
  </r>
  <r>
    <s v="Finland"/>
    <x v="2"/>
    <x v="23"/>
    <x v="0"/>
    <x v="3"/>
    <n v="63.779763507191902"/>
    <x v="2"/>
  </r>
  <r>
    <s v="Finland"/>
    <x v="3"/>
    <x v="23"/>
    <x v="0"/>
    <x v="3"/>
    <n v="0.173789877814892"/>
    <x v="2"/>
  </r>
  <r>
    <s v="Finland"/>
    <x v="6"/>
    <x v="23"/>
    <x v="0"/>
    <x v="3"/>
    <n v="524.86597830499795"/>
    <x v="2"/>
  </r>
  <r>
    <s v="Finland"/>
    <x v="10"/>
    <x v="23"/>
    <x v="0"/>
    <x v="3"/>
    <n v="4.9267393572197102"/>
    <x v="2"/>
  </r>
  <r>
    <s v="Finland"/>
    <x v="5"/>
    <x v="23"/>
    <x v="0"/>
    <x v="3"/>
    <n v="0.14065699078851901"/>
    <x v="2"/>
  </r>
  <r>
    <s v="Latvia"/>
    <x v="9"/>
    <x v="23"/>
    <x v="0"/>
    <x v="3"/>
    <n v="5.0220305481845102"/>
    <x v="2"/>
  </r>
  <r>
    <s v="Latvia"/>
    <x v="11"/>
    <x v="23"/>
    <x v="0"/>
    <x v="3"/>
    <n v="1.69727284850076"/>
    <x v="2"/>
  </r>
  <r>
    <s v="Latvia"/>
    <x v="2"/>
    <x v="23"/>
    <x v="0"/>
    <x v="3"/>
    <n v="2.0058584085120099"/>
    <x v="2"/>
  </r>
  <r>
    <s v="Latvia"/>
    <x v="3"/>
    <x v="23"/>
    <x v="0"/>
    <x v="3"/>
    <n v="1.25372984703338E-2"/>
    <x v="2"/>
  </r>
  <r>
    <s v="Latvia"/>
    <x v="6"/>
    <x v="23"/>
    <x v="0"/>
    <x v="3"/>
    <n v="429.44964390966902"/>
    <x v="2"/>
  </r>
  <r>
    <s v="Latvia"/>
    <x v="7"/>
    <x v="23"/>
    <x v="0"/>
    <x v="3"/>
    <n v="15.8893470569218"/>
    <x v="2"/>
  </r>
  <r>
    <s v="Latvia"/>
    <x v="10"/>
    <x v="23"/>
    <x v="0"/>
    <x v="3"/>
    <n v="2.6736546821404202E-2"/>
    <x v="2"/>
  </r>
  <r>
    <s v="Lithuania"/>
    <x v="8"/>
    <x v="23"/>
    <x v="0"/>
    <x v="3"/>
    <n v="32.692714885894397"/>
    <x v="2"/>
  </r>
  <r>
    <s v="Lithuania"/>
    <x v="9"/>
    <x v="23"/>
    <x v="0"/>
    <x v="3"/>
    <n v="9.0442343458945995"/>
    <x v="2"/>
  </r>
  <r>
    <s v="Lithuania"/>
    <x v="11"/>
    <x v="23"/>
    <x v="0"/>
    <x v="3"/>
    <n v="4.4796801328151599"/>
    <x v="2"/>
  </r>
  <r>
    <s v="Lithuania"/>
    <x v="2"/>
    <x v="23"/>
    <x v="0"/>
    <x v="3"/>
    <n v="116.52443860036"/>
    <x v="2"/>
  </r>
  <r>
    <s v="Lithuania"/>
    <x v="3"/>
    <x v="23"/>
    <x v="0"/>
    <x v="3"/>
    <n v="0.16832038983188999"/>
    <x v="2"/>
  </r>
  <r>
    <s v="Lithuania"/>
    <x v="6"/>
    <x v="23"/>
    <x v="0"/>
    <x v="3"/>
    <n v="875.97551121992399"/>
    <x v="2"/>
  </r>
  <r>
    <s v="Lithuania"/>
    <x v="10"/>
    <x v="23"/>
    <x v="0"/>
    <x v="3"/>
    <n v="1.7494559626072299"/>
    <x v="2"/>
  </r>
  <r>
    <s v="Estonia"/>
    <x v="8"/>
    <x v="24"/>
    <x v="0"/>
    <x v="3"/>
    <n v="4.7636642224735004"/>
    <x v="2"/>
  </r>
  <r>
    <s v="Estonia"/>
    <x v="0"/>
    <x v="24"/>
    <x v="0"/>
    <x v="3"/>
    <n v="1.51753142988531"/>
    <x v="2"/>
  </r>
  <r>
    <s v="Estonia"/>
    <x v="9"/>
    <x v="24"/>
    <x v="0"/>
    <x v="3"/>
    <n v="2.42482155830072"/>
    <x v="2"/>
  </r>
  <r>
    <s v="Estonia"/>
    <x v="1"/>
    <x v="24"/>
    <x v="0"/>
    <x v="3"/>
    <n v="0.83868336372696195"/>
    <x v="2"/>
  </r>
  <r>
    <s v="Estonia"/>
    <x v="11"/>
    <x v="24"/>
    <x v="0"/>
    <x v="3"/>
    <n v="0.91922383329469803"/>
    <x v="2"/>
  </r>
  <r>
    <s v="Estonia"/>
    <x v="2"/>
    <x v="24"/>
    <x v="0"/>
    <x v="3"/>
    <n v="1.0024123738708299"/>
    <x v="2"/>
  </r>
  <r>
    <s v="Estonia"/>
    <x v="3"/>
    <x v="24"/>
    <x v="0"/>
    <x v="3"/>
    <n v="1.02875547072426E-2"/>
    <x v="2"/>
  </r>
  <r>
    <s v="Estonia"/>
    <x v="6"/>
    <x v="24"/>
    <x v="0"/>
    <x v="3"/>
    <n v="178.586442222573"/>
    <x v="2"/>
  </r>
  <r>
    <s v="Estonia"/>
    <x v="10"/>
    <x v="24"/>
    <x v="0"/>
    <x v="3"/>
    <n v="0.139196909862811"/>
    <x v="2"/>
  </r>
  <r>
    <s v="Estonia"/>
    <x v="5"/>
    <x v="24"/>
    <x v="0"/>
    <x v="3"/>
    <n v="4.1382865094349297E-2"/>
    <x v="2"/>
  </r>
  <r>
    <s v="Finland"/>
    <x v="8"/>
    <x v="24"/>
    <x v="0"/>
    <x v="3"/>
    <n v="41.346398347955301"/>
    <x v="2"/>
  </r>
  <r>
    <s v="Finland"/>
    <x v="0"/>
    <x v="24"/>
    <x v="0"/>
    <x v="3"/>
    <n v="1.1976589424624899"/>
    <x v="2"/>
  </r>
  <r>
    <s v="Finland"/>
    <x v="9"/>
    <x v="24"/>
    <x v="0"/>
    <x v="3"/>
    <n v="25.735998493127902"/>
    <x v="2"/>
  </r>
  <r>
    <s v="Finland"/>
    <x v="1"/>
    <x v="24"/>
    <x v="0"/>
    <x v="3"/>
    <n v="0.78757002831949097"/>
    <x v="2"/>
  </r>
  <r>
    <s v="Finland"/>
    <x v="11"/>
    <x v="24"/>
    <x v="0"/>
    <x v="3"/>
    <n v="3.5914391784214601"/>
    <x v="2"/>
  </r>
  <r>
    <s v="Finland"/>
    <x v="2"/>
    <x v="24"/>
    <x v="0"/>
    <x v="3"/>
    <n v="61.814126682768297"/>
    <x v="2"/>
  </r>
  <r>
    <s v="Finland"/>
    <x v="3"/>
    <x v="24"/>
    <x v="0"/>
    <x v="3"/>
    <n v="0.15647199369141401"/>
    <x v="2"/>
  </r>
  <r>
    <s v="Finland"/>
    <x v="6"/>
    <x v="24"/>
    <x v="0"/>
    <x v="3"/>
    <n v="486.603632506537"/>
    <x v="2"/>
  </r>
  <r>
    <s v="Finland"/>
    <x v="10"/>
    <x v="24"/>
    <x v="0"/>
    <x v="3"/>
    <n v="4.8259602456134099"/>
    <x v="2"/>
  </r>
  <r>
    <s v="Finland"/>
    <x v="5"/>
    <x v="24"/>
    <x v="0"/>
    <x v="3"/>
    <n v="0.13395903884620899"/>
    <x v="2"/>
  </r>
  <r>
    <s v="Latvia"/>
    <x v="9"/>
    <x v="24"/>
    <x v="0"/>
    <x v="3"/>
    <n v="4.8846497733101604"/>
    <x v="2"/>
  </r>
  <r>
    <s v="Latvia"/>
    <x v="11"/>
    <x v="24"/>
    <x v="0"/>
    <x v="3"/>
    <n v="1.5142102700759901"/>
    <x v="2"/>
  </r>
  <r>
    <s v="Latvia"/>
    <x v="2"/>
    <x v="24"/>
    <x v="0"/>
    <x v="3"/>
    <n v="1.9434378764968001"/>
    <x v="2"/>
  </r>
  <r>
    <s v="Latvia"/>
    <x v="3"/>
    <x v="24"/>
    <x v="0"/>
    <x v="3"/>
    <n v="1.12879766751833E-2"/>
    <x v="2"/>
  </r>
  <r>
    <s v="Latvia"/>
    <x v="6"/>
    <x v="24"/>
    <x v="0"/>
    <x v="3"/>
    <n v="396.38442408998299"/>
    <x v="2"/>
  </r>
  <r>
    <s v="Latvia"/>
    <x v="7"/>
    <x v="24"/>
    <x v="0"/>
    <x v="3"/>
    <n v="15.1327114827827"/>
    <x v="2"/>
  </r>
  <r>
    <s v="Latvia"/>
    <x v="10"/>
    <x v="24"/>
    <x v="0"/>
    <x v="3"/>
    <n v="2.6005151923554199E-2"/>
    <x v="2"/>
  </r>
  <r>
    <s v="Lithuania"/>
    <x v="8"/>
    <x v="24"/>
    <x v="0"/>
    <x v="3"/>
    <n v="32.450721794394198"/>
    <x v="2"/>
  </r>
  <r>
    <s v="Lithuania"/>
    <x v="9"/>
    <x v="24"/>
    <x v="0"/>
    <x v="3"/>
    <n v="8.9772884762336105"/>
    <x v="2"/>
  </r>
  <r>
    <s v="Lithuania"/>
    <x v="11"/>
    <x v="24"/>
    <x v="0"/>
    <x v="3"/>
    <n v="4.1360656560684603"/>
    <x v="2"/>
  </r>
  <r>
    <s v="Lithuania"/>
    <x v="2"/>
    <x v="24"/>
    <x v="0"/>
    <x v="3"/>
    <n v="112.94281930691101"/>
    <x v="2"/>
  </r>
  <r>
    <s v="Lithuania"/>
    <x v="3"/>
    <x v="24"/>
    <x v="0"/>
    <x v="3"/>
    <n v="0.151547531461899"/>
    <x v="2"/>
  </r>
  <r>
    <s v="Lithuania"/>
    <x v="6"/>
    <x v="24"/>
    <x v="0"/>
    <x v="3"/>
    <n v="825.97947228990199"/>
    <x v="2"/>
  </r>
  <r>
    <s v="Lithuania"/>
    <x v="10"/>
    <x v="24"/>
    <x v="0"/>
    <x v="3"/>
    <n v="1.73650640310101"/>
    <x v="2"/>
  </r>
  <r>
    <s v="Estonia"/>
    <x v="8"/>
    <x v="25"/>
    <x v="0"/>
    <x v="3"/>
    <n v="4.7207483285773399"/>
    <x v="2"/>
  </r>
  <r>
    <s v="Estonia"/>
    <x v="0"/>
    <x v="25"/>
    <x v="0"/>
    <x v="3"/>
    <n v="1.4452680284621999"/>
    <x v="2"/>
  </r>
  <r>
    <s v="Estonia"/>
    <x v="9"/>
    <x v="25"/>
    <x v="0"/>
    <x v="3"/>
    <n v="2.4029763190367501"/>
    <x v="2"/>
  </r>
  <r>
    <s v="Estonia"/>
    <x v="1"/>
    <x v="25"/>
    <x v="0"/>
    <x v="3"/>
    <n v="0.79874606069234499"/>
    <x v="2"/>
  </r>
  <r>
    <s v="Estonia"/>
    <x v="11"/>
    <x v="25"/>
    <x v="0"/>
    <x v="3"/>
    <n v="0.85341711538393705"/>
    <x v="2"/>
  </r>
  <r>
    <s v="Estonia"/>
    <x v="2"/>
    <x v="25"/>
    <x v="0"/>
    <x v="3"/>
    <n v="0.98124142798991199"/>
    <x v="2"/>
  </r>
  <r>
    <s v="Estonia"/>
    <x v="3"/>
    <x v="25"/>
    <x v="0"/>
    <x v="3"/>
    <n v="9.2314850773033003E-3"/>
    <x v="2"/>
  </r>
  <r>
    <s v="Estonia"/>
    <x v="6"/>
    <x v="25"/>
    <x v="0"/>
    <x v="3"/>
    <n v="169.80397615712201"/>
    <x v="2"/>
  </r>
  <r>
    <s v="Estonia"/>
    <x v="10"/>
    <x v="25"/>
    <x v="0"/>
    <x v="3"/>
    <n v="0.137942883647831"/>
    <x v="2"/>
  </r>
  <r>
    <s v="Estonia"/>
    <x v="5"/>
    <x v="25"/>
    <x v="0"/>
    <x v="3"/>
    <n v="3.9412252470808803E-2"/>
    <x v="2"/>
  </r>
  <r>
    <s v="Finland"/>
    <x v="8"/>
    <x v="25"/>
    <x v="0"/>
    <x v="3"/>
    <n v="40.533623867636202"/>
    <x v="2"/>
  </r>
  <r>
    <s v="Finland"/>
    <x v="0"/>
    <x v="25"/>
    <x v="0"/>
    <x v="3"/>
    <n v="1.1406275642499899"/>
    <x v="2"/>
  </r>
  <r>
    <s v="Finland"/>
    <x v="9"/>
    <x v="25"/>
    <x v="0"/>
    <x v="3"/>
    <n v="25.230088338035099"/>
    <x v="2"/>
  </r>
  <r>
    <s v="Finland"/>
    <x v="1"/>
    <x v="25"/>
    <x v="0"/>
    <x v="3"/>
    <n v="0.75006669363761003"/>
    <x v="2"/>
  </r>
  <r>
    <s v="Finland"/>
    <x v="11"/>
    <x v="25"/>
    <x v="0"/>
    <x v="3"/>
    <n v="3.3132593646149799"/>
    <x v="2"/>
  </r>
  <r>
    <s v="Finland"/>
    <x v="2"/>
    <x v="25"/>
    <x v="0"/>
    <x v="3"/>
    <n v="59.788113803840702"/>
    <x v="2"/>
  </r>
  <r>
    <s v="Finland"/>
    <x v="3"/>
    <x v="25"/>
    <x v="0"/>
    <x v="3"/>
    <n v="0.14040935050982101"/>
    <x v="2"/>
  </r>
  <r>
    <s v="Finland"/>
    <x v="6"/>
    <x v="25"/>
    <x v="0"/>
    <x v="3"/>
    <n v="451.80034199184598"/>
    <x v="2"/>
  </r>
  <r>
    <s v="Finland"/>
    <x v="10"/>
    <x v="25"/>
    <x v="0"/>
    <x v="3"/>
    <n v="4.7310930386161001"/>
    <x v="2"/>
  </r>
  <r>
    <s v="Finland"/>
    <x v="5"/>
    <x v="25"/>
    <x v="0"/>
    <x v="3"/>
    <n v="0.12758003699638901"/>
    <x v="2"/>
  </r>
  <r>
    <s v="Latvia"/>
    <x v="9"/>
    <x v="25"/>
    <x v="0"/>
    <x v="3"/>
    <n v="4.7231203495895899"/>
    <x v="2"/>
  </r>
  <r>
    <s v="Latvia"/>
    <x v="11"/>
    <x v="25"/>
    <x v="0"/>
    <x v="3"/>
    <n v="1.3477658318702701"/>
    <x v="2"/>
  </r>
  <r>
    <s v="Latvia"/>
    <x v="2"/>
    <x v="25"/>
    <x v="0"/>
    <x v="3"/>
    <n v="1.87913970086737"/>
    <x v="2"/>
  </r>
  <r>
    <s v="Latvia"/>
    <x v="3"/>
    <x v="25"/>
    <x v="0"/>
    <x v="3"/>
    <n v="1.01292086599102E-2"/>
    <x v="2"/>
  </r>
  <r>
    <s v="Latvia"/>
    <x v="6"/>
    <x v="25"/>
    <x v="0"/>
    <x v="3"/>
    <n v="365.42389140245001"/>
    <x v="2"/>
  </r>
  <r>
    <s v="Latvia"/>
    <x v="7"/>
    <x v="25"/>
    <x v="0"/>
    <x v="3"/>
    <n v="14.412106174078801"/>
    <x v="2"/>
  </r>
  <r>
    <s v="Latvia"/>
    <x v="10"/>
    <x v="25"/>
    <x v="0"/>
    <x v="3"/>
    <n v="2.5145193195923499E-2"/>
    <x v="2"/>
  </r>
  <r>
    <s v="Lithuania"/>
    <x v="8"/>
    <x v="25"/>
    <x v="0"/>
    <x v="3"/>
    <n v="32.133619632614497"/>
    <x v="2"/>
  </r>
  <r>
    <s v="Lithuania"/>
    <x v="9"/>
    <x v="25"/>
    <x v="0"/>
    <x v="3"/>
    <n v="8.8895641537741596"/>
    <x v="2"/>
  </r>
  <r>
    <s v="Lithuania"/>
    <x v="11"/>
    <x v="25"/>
    <x v="0"/>
    <x v="3"/>
    <n v="3.8169898043864099"/>
    <x v="2"/>
  </r>
  <r>
    <s v="Lithuania"/>
    <x v="2"/>
    <x v="25"/>
    <x v="0"/>
    <x v="3"/>
    <n v="109.25062928123501"/>
    <x v="2"/>
  </r>
  <r>
    <s v="Lithuania"/>
    <x v="3"/>
    <x v="25"/>
    <x v="0"/>
    <x v="3"/>
    <n v="0.135990409286256"/>
    <x v="2"/>
  </r>
  <r>
    <s v="Lithuania"/>
    <x v="6"/>
    <x v="25"/>
    <x v="0"/>
    <x v="3"/>
    <n v="778.67681212980494"/>
    <x v="2"/>
  </r>
  <r>
    <s v="Lithuania"/>
    <x v="10"/>
    <x v="25"/>
    <x v="0"/>
    <x v="3"/>
    <n v="1.7195375992063999"/>
    <x v="2"/>
  </r>
  <r>
    <s v="Estonia"/>
    <x v="8"/>
    <x v="26"/>
    <x v="0"/>
    <x v="3"/>
    <n v="4.6794589845956196"/>
    <x v="2"/>
  </r>
  <r>
    <s v="Estonia"/>
    <x v="0"/>
    <x v="26"/>
    <x v="0"/>
    <x v="3"/>
    <n v="1.3764457413925699"/>
    <x v="2"/>
  </r>
  <r>
    <s v="Estonia"/>
    <x v="9"/>
    <x v="26"/>
    <x v="0"/>
    <x v="3"/>
    <n v="2.3819590334475098"/>
    <x v="2"/>
  </r>
  <r>
    <s v="Estonia"/>
    <x v="1"/>
    <x v="26"/>
    <x v="0"/>
    <x v="3"/>
    <n v="0.76071053399271005"/>
    <x v="2"/>
  </r>
  <r>
    <s v="Estonia"/>
    <x v="11"/>
    <x v="26"/>
    <x v="0"/>
    <x v="3"/>
    <n v="0.79347652587057405"/>
    <x v="2"/>
  </r>
  <r>
    <s v="Estonia"/>
    <x v="2"/>
    <x v="26"/>
    <x v="0"/>
    <x v="3"/>
    <n v="0.95764831333844203"/>
    <x v="2"/>
  </r>
  <r>
    <s v="Estonia"/>
    <x v="3"/>
    <x v="26"/>
    <x v="0"/>
    <x v="3"/>
    <n v="8.2526657189064198E-3"/>
    <x v="2"/>
  </r>
  <r>
    <s v="Estonia"/>
    <x v="6"/>
    <x v="26"/>
    <x v="0"/>
    <x v="3"/>
    <n v="161.733421678665"/>
    <x v="2"/>
  </r>
  <r>
    <s v="Estonia"/>
    <x v="10"/>
    <x v="26"/>
    <x v="0"/>
    <x v="3"/>
    <n v="0.13673638612321401"/>
    <x v="2"/>
  </r>
  <r>
    <s v="Estonia"/>
    <x v="5"/>
    <x v="26"/>
    <x v="0"/>
    <x v="3"/>
    <n v="3.7535478543627501E-2"/>
    <x v="2"/>
  </r>
  <r>
    <s v="Finland"/>
    <x v="8"/>
    <x v="26"/>
    <x v="0"/>
    <x v="3"/>
    <n v="39.704500475356703"/>
    <x v="2"/>
  </r>
  <r>
    <s v="Finland"/>
    <x v="0"/>
    <x v="26"/>
    <x v="0"/>
    <x v="3"/>
    <n v="1.0863119659523699"/>
    <x v="2"/>
  </r>
  <r>
    <s v="Finland"/>
    <x v="9"/>
    <x v="26"/>
    <x v="0"/>
    <x v="3"/>
    <n v="24.714001829247898"/>
    <x v="2"/>
  </r>
  <r>
    <s v="Finland"/>
    <x v="1"/>
    <x v="26"/>
    <x v="0"/>
    <x v="3"/>
    <n v="0.71434923203582001"/>
    <x v="2"/>
  </r>
  <r>
    <s v="Finland"/>
    <x v="11"/>
    <x v="26"/>
    <x v="0"/>
    <x v="3"/>
    <n v="3.0568207103768099"/>
    <x v="2"/>
  </r>
  <r>
    <s v="Finland"/>
    <x v="2"/>
    <x v="26"/>
    <x v="0"/>
    <x v="3"/>
    <n v="57.717689937017298"/>
    <x v="2"/>
  </r>
  <r>
    <s v="Finland"/>
    <x v="3"/>
    <x v="26"/>
    <x v="0"/>
    <x v="3"/>
    <n v="0.12552167109225401"/>
    <x v="2"/>
  </r>
  <r>
    <s v="Finland"/>
    <x v="6"/>
    <x v="26"/>
    <x v="0"/>
    <x v="3"/>
    <n v="419.412660270277"/>
    <x v="2"/>
  </r>
  <r>
    <s v="Finland"/>
    <x v="10"/>
    <x v="26"/>
    <x v="0"/>
    <x v="3"/>
    <n v="4.6343175832021704"/>
    <x v="2"/>
  </r>
  <r>
    <s v="Finland"/>
    <x v="5"/>
    <x v="26"/>
    <x v="0"/>
    <x v="3"/>
    <n v="0.121504797139418"/>
    <x v="2"/>
  </r>
  <r>
    <s v="Latvia"/>
    <x v="9"/>
    <x v="26"/>
    <x v="0"/>
    <x v="3"/>
    <n v="4.6243566448004403"/>
    <x v="2"/>
  </r>
  <r>
    <s v="Latvia"/>
    <x v="11"/>
    <x v="26"/>
    <x v="0"/>
    <x v="3"/>
    <n v="1.2176896109578199"/>
    <x v="2"/>
  </r>
  <r>
    <s v="Latvia"/>
    <x v="2"/>
    <x v="26"/>
    <x v="0"/>
    <x v="3"/>
    <n v="1.8134666294381501"/>
    <x v="2"/>
  </r>
  <r>
    <s v="Latvia"/>
    <x v="3"/>
    <x v="26"/>
    <x v="0"/>
    <x v="3"/>
    <n v="9.0552031842432799E-3"/>
    <x v="2"/>
  </r>
  <r>
    <s v="Latvia"/>
    <x v="6"/>
    <x v="26"/>
    <x v="0"/>
    <x v="3"/>
    <n v="340.95750445563601"/>
    <x v="2"/>
  </r>
  <r>
    <s v="Latvia"/>
    <x v="7"/>
    <x v="26"/>
    <x v="0"/>
    <x v="3"/>
    <n v="13.7258154038845"/>
    <x v="2"/>
  </r>
  <r>
    <s v="Latvia"/>
    <x v="10"/>
    <x v="26"/>
    <x v="0"/>
    <x v="3"/>
    <n v="2.4619389859600702E-2"/>
    <x v="2"/>
  </r>
  <r>
    <s v="Lithuania"/>
    <x v="8"/>
    <x v="26"/>
    <x v="0"/>
    <x v="3"/>
    <n v="31.750254329705399"/>
    <x v="2"/>
  </r>
  <r>
    <s v="Lithuania"/>
    <x v="9"/>
    <x v="26"/>
    <x v="0"/>
    <x v="3"/>
    <n v="8.7835085492856209"/>
    <x v="2"/>
  </r>
  <r>
    <s v="Lithuania"/>
    <x v="11"/>
    <x v="26"/>
    <x v="0"/>
    <x v="3"/>
    <n v="3.5207827245049099"/>
    <x v="2"/>
  </r>
  <r>
    <s v="Lithuania"/>
    <x v="2"/>
    <x v="26"/>
    <x v="0"/>
    <x v="3"/>
    <n v="105.477016314867"/>
    <x v="2"/>
  </r>
  <r>
    <s v="Lithuania"/>
    <x v="3"/>
    <x v="26"/>
    <x v="0"/>
    <x v="3"/>
    <n v="0.121571272597949"/>
    <x v="2"/>
  </r>
  <r>
    <s v="Lithuania"/>
    <x v="6"/>
    <x v="26"/>
    <x v="0"/>
    <x v="3"/>
    <n v="733.930849352819"/>
    <x v="2"/>
  </r>
  <r>
    <s v="Lithuania"/>
    <x v="10"/>
    <x v="26"/>
    <x v="0"/>
    <x v="3"/>
    <n v="1.69902291520503"/>
    <x v="2"/>
  </r>
  <r>
    <s v="Estonia"/>
    <x v="8"/>
    <x v="27"/>
    <x v="0"/>
    <x v="3"/>
    <n v="4.6313973143523404"/>
    <x v="2"/>
  </r>
  <r>
    <s v="Estonia"/>
    <x v="0"/>
    <x v="27"/>
    <x v="0"/>
    <x v="3"/>
    <n v="1.3109007060881599"/>
    <x v="2"/>
  </r>
  <r>
    <s v="Estonia"/>
    <x v="9"/>
    <x v="27"/>
    <x v="0"/>
    <x v="3"/>
    <n v="2.3574944682113501"/>
    <x v="2"/>
  </r>
  <r>
    <s v="Estonia"/>
    <x v="1"/>
    <x v="27"/>
    <x v="0"/>
    <x v="3"/>
    <n v="0.72448622285019904"/>
    <x v="2"/>
  </r>
  <r>
    <s v="Estonia"/>
    <x v="11"/>
    <x v="27"/>
    <x v="0"/>
    <x v="3"/>
    <n v="0.73741899629516505"/>
    <x v="2"/>
  </r>
  <r>
    <s v="Estonia"/>
    <x v="2"/>
    <x v="27"/>
    <x v="0"/>
    <x v="3"/>
    <n v="0.93203210848544704"/>
    <x v="2"/>
  </r>
  <r>
    <s v="Estonia"/>
    <x v="3"/>
    <x v="27"/>
    <x v="0"/>
    <x v="3"/>
    <n v="7.3461341790477799E-3"/>
    <x v="2"/>
  </r>
  <r>
    <s v="Estonia"/>
    <x v="6"/>
    <x v="27"/>
    <x v="0"/>
    <x v="3"/>
    <n v="154.03077051421201"/>
    <x v="2"/>
  </r>
  <r>
    <s v="Estonia"/>
    <x v="10"/>
    <x v="27"/>
    <x v="0"/>
    <x v="3"/>
    <n v="0.13533199747022101"/>
    <x v="2"/>
  </r>
  <r>
    <s v="Estonia"/>
    <x v="5"/>
    <x v="27"/>
    <x v="0"/>
    <x v="3"/>
    <n v="3.5748074803454703E-2"/>
    <x v="2"/>
  </r>
  <r>
    <s v="Finland"/>
    <x v="8"/>
    <x v="27"/>
    <x v="0"/>
    <x v="3"/>
    <n v="38.8624282363836"/>
    <x v="2"/>
  </r>
  <r>
    <s v="Finland"/>
    <x v="0"/>
    <x v="27"/>
    <x v="0"/>
    <x v="3"/>
    <n v="1.0345828247165501"/>
    <x v="2"/>
  </r>
  <r>
    <s v="Finland"/>
    <x v="9"/>
    <x v="27"/>
    <x v="0"/>
    <x v="3"/>
    <n v="24.189855331868799"/>
    <x v="2"/>
  </r>
  <r>
    <s v="Finland"/>
    <x v="1"/>
    <x v="27"/>
    <x v="0"/>
    <x v="3"/>
    <n v="0.68033260193887601"/>
    <x v="2"/>
  </r>
  <r>
    <s v="Finland"/>
    <x v="11"/>
    <x v="27"/>
    <x v="0"/>
    <x v="3"/>
    <n v="2.82022126265587"/>
    <x v="2"/>
  </r>
  <r>
    <s v="Finland"/>
    <x v="2"/>
    <x v="27"/>
    <x v="0"/>
    <x v="3"/>
    <n v="55.617110630510702"/>
    <x v="2"/>
  </r>
  <r>
    <s v="Finland"/>
    <x v="3"/>
    <x v="27"/>
    <x v="0"/>
    <x v="3"/>
    <n v="0.111733477355022"/>
    <x v="2"/>
  </r>
  <r>
    <s v="Finland"/>
    <x v="6"/>
    <x v="27"/>
    <x v="0"/>
    <x v="3"/>
    <n v="389.247777509402"/>
    <x v="2"/>
  </r>
  <r>
    <s v="Finland"/>
    <x v="10"/>
    <x v="27"/>
    <x v="0"/>
    <x v="3"/>
    <n v="4.5360307356992804"/>
    <x v="2"/>
  </r>
  <r>
    <s v="Finland"/>
    <x v="5"/>
    <x v="27"/>
    <x v="0"/>
    <x v="3"/>
    <n v="0.115718854418494"/>
    <x v="2"/>
  </r>
  <r>
    <s v="Latvia"/>
    <x v="9"/>
    <x v="27"/>
    <x v="0"/>
    <x v="3"/>
    <n v="4.5272192226446704"/>
    <x v="2"/>
  </r>
  <r>
    <s v="Latvia"/>
    <x v="11"/>
    <x v="27"/>
    <x v="0"/>
    <x v="3"/>
    <n v="1.1028249993497901"/>
    <x v="2"/>
  </r>
  <r>
    <s v="Latvia"/>
    <x v="2"/>
    <x v="27"/>
    <x v="0"/>
    <x v="3"/>
    <n v="1.74686749950825"/>
    <x v="2"/>
  </r>
  <r>
    <s v="Latvia"/>
    <x v="3"/>
    <x v="27"/>
    <x v="0"/>
    <x v="3"/>
    <n v="8.0605152172341498E-3"/>
    <x v="2"/>
  </r>
  <r>
    <s v="Latvia"/>
    <x v="6"/>
    <x v="27"/>
    <x v="0"/>
    <x v="3"/>
    <n v="318.85398913264999"/>
    <x v="2"/>
  </r>
  <r>
    <s v="Latvia"/>
    <x v="7"/>
    <x v="27"/>
    <x v="0"/>
    <x v="3"/>
    <n v="13.0722051465567"/>
    <x v="2"/>
  </r>
  <r>
    <s v="Latvia"/>
    <x v="10"/>
    <x v="27"/>
    <x v="0"/>
    <x v="3"/>
    <n v="2.4102244611147901E-2"/>
    <x v="2"/>
  </r>
  <r>
    <s v="Lithuania"/>
    <x v="8"/>
    <x v="27"/>
    <x v="0"/>
    <x v="3"/>
    <n v="31.308745187050299"/>
    <x v="2"/>
  </r>
  <r>
    <s v="Lithuania"/>
    <x v="9"/>
    <x v="27"/>
    <x v="0"/>
    <x v="3"/>
    <n v="8.6613678165271093"/>
    <x v="2"/>
  </r>
  <r>
    <s v="Lithuania"/>
    <x v="11"/>
    <x v="27"/>
    <x v="0"/>
    <x v="3"/>
    <n v="3.2458843853116299"/>
    <x v="2"/>
  </r>
  <r>
    <s v="Lithuania"/>
    <x v="2"/>
    <x v="27"/>
    <x v="0"/>
    <x v="3"/>
    <n v="101.648008147735"/>
    <x v="2"/>
  </r>
  <r>
    <s v="Lithuania"/>
    <x v="3"/>
    <x v="27"/>
    <x v="0"/>
    <x v="3"/>
    <n v="0.108217018747789"/>
    <x v="2"/>
  </r>
  <r>
    <s v="Lithuania"/>
    <x v="6"/>
    <x v="27"/>
    <x v="0"/>
    <x v="3"/>
    <n v="691.61138257185405"/>
    <x v="2"/>
  </r>
  <r>
    <s v="Lithuania"/>
    <x v="10"/>
    <x v="27"/>
    <x v="0"/>
    <x v="3"/>
    <n v="1.6753968319978201"/>
    <x v="2"/>
  </r>
  <r>
    <s v="Estonia"/>
    <x v="8"/>
    <x v="28"/>
    <x v="0"/>
    <x v="3"/>
    <n v="4.5319071980675503"/>
    <x v="2"/>
  </r>
  <r>
    <s v="Estonia"/>
    <x v="0"/>
    <x v="28"/>
    <x v="0"/>
    <x v="3"/>
    <n v="1.24847686294111"/>
    <x v="2"/>
  </r>
  <r>
    <s v="Estonia"/>
    <x v="9"/>
    <x v="28"/>
    <x v="0"/>
    <x v="3"/>
    <n v="2.3068515665418601"/>
    <x v="2"/>
  </r>
  <r>
    <s v="Estonia"/>
    <x v="1"/>
    <x v="28"/>
    <x v="0"/>
    <x v="3"/>
    <n v="0.68998687890495203"/>
    <x v="2"/>
  </r>
  <r>
    <s v="Estonia"/>
    <x v="11"/>
    <x v="28"/>
    <x v="0"/>
    <x v="3"/>
    <n v="0.67045022533835397"/>
    <x v="2"/>
  </r>
  <r>
    <s v="Estonia"/>
    <x v="2"/>
    <x v="28"/>
    <x v="0"/>
    <x v="3"/>
    <n v="0.90475259922206497"/>
    <x v="2"/>
  </r>
  <r>
    <s v="Estonia"/>
    <x v="3"/>
    <x v="28"/>
    <x v="0"/>
    <x v="3"/>
    <n v="6.5072254486112603E-3"/>
    <x v="2"/>
  </r>
  <r>
    <s v="Estonia"/>
    <x v="6"/>
    <x v="28"/>
    <x v="0"/>
    <x v="3"/>
    <n v="143.311488842138"/>
    <x v="2"/>
  </r>
  <r>
    <s v="Estonia"/>
    <x v="10"/>
    <x v="28"/>
    <x v="0"/>
    <x v="3"/>
    <n v="0.13242484110865399"/>
    <x v="2"/>
  </r>
  <r>
    <s v="Estonia"/>
    <x v="5"/>
    <x v="28"/>
    <x v="0"/>
    <x v="3"/>
    <n v="3.4045785527099699E-2"/>
    <x v="2"/>
  </r>
  <r>
    <s v="Finland"/>
    <x v="8"/>
    <x v="28"/>
    <x v="0"/>
    <x v="3"/>
    <n v="39.179674523868101"/>
    <x v="2"/>
  </r>
  <r>
    <s v="Finland"/>
    <x v="0"/>
    <x v="28"/>
    <x v="0"/>
    <x v="3"/>
    <n v="0.98531697592052003"/>
    <x v="2"/>
  </r>
  <r>
    <s v="Finland"/>
    <x v="9"/>
    <x v="28"/>
    <x v="0"/>
    <x v="3"/>
    <n v="24.387324768213499"/>
    <x v="2"/>
  </r>
  <r>
    <s v="Finland"/>
    <x v="1"/>
    <x v="28"/>
    <x v="0"/>
    <x v="3"/>
    <n v="0.64793581137035805"/>
    <x v="2"/>
  </r>
  <r>
    <s v="Finland"/>
    <x v="11"/>
    <x v="28"/>
    <x v="0"/>
    <x v="3"/>
    <n v="2.6621664486234802"/>
    <x v="2"/>
  </r>
  <r>
    <s v="Finland"/>
    <x v="2"/>
    <x v="28"/>
    <x v="0"/>
    <x v="3"/>
    <n v="53.499067213064897"/>
    <x v="2"/>
  </r>
  <r>
    <s v="Finland"/>
    <x v="3"/>
    <x v="28"/>
    <x v="0"/>
    <x v="3"/>
    <n v="9.8973815286433398E-2"/>
    <x v="2"/>
  </r>
  <r>
    <s v="Finland"/>
    <x v="6"/>
    <x v="28"/>
    <x v="0"/>
    <x v="3"/>
    <n v="367.22478393685901"/>
    <x v="2"/>
  </r>
  <r>
    <s v="Finland"/>
    <x v="10"/>
    <x v="28"/>
    <x v="0"/>
    <x v="3"/>
    <n v="4.5730597885948798"/>
    <x v="2"/>
  </r>
  <r>
    <s v="Finland"/>
    <x v="5"/>
    <x v="28"/>
    <x v="0"/>
    <x v="3"/>
    <n v="0.110208432779518"/>
    <x v="2"/>
  </r>
  <r>
    <s v="Latvia"/>
    <x v="9"/>
    <x v="28"/>
    <x v="0"/>
    <x v="3"/>
    <n v="4.4204748026932696"/>
    <x v="2"/>
  </r>
  <r>
    <s v="Latvia"/>
    <x v="11"/>
    <x v="28"/>
    <x v="0"/>
    <x v="3"/>
    <n v="1.00815523626877"/>
    <x v="2"/>
  </r>
  <r>
    <s v="Latvia"/>
    <x v="2"/>
    <x v="28"/>
    <x v="0"/>
    <x v="3"/>
    <n v="1.67974182015481"/>
    <x v="2"/>
  </r>
  <r>
    <s v="Latvia"/>
    <x v="3"/>
    <x v="28"/>
    <x v="0"/>
    <x v="3"/>
    <n v="7.1400260970053897E-3"/>
    <x v="2"/>
  </r>
  <r>
    <s v="Latvia"/>
    <x v="6"/>
    <x v="28"/>
    <x v="0"/>
    <x v="3"/>
    <n v="300.67004547103301"/>
    <x v="2"/>
  </r>
  <r>
    <s v="Latvia"/>
    <x v="7"/>
    <x v="28"/>
    <x v="0"/>
    <x v="3"/>
    <n v="12.4497191871968"/>
    <x v="2"/>
  </r>
  <r>
    <s v="Latvia"/>
    <x v="10"/>
    <x v="28"/>
    <x v="0"/>
    <x v="3"/>
    <n v="2.3533953129331601E-2"/>
    <x v="2"/>
  </r>
  <r>
    <s v="Lithuania"/>
    <x v="8"/>
    <x v="28"/>
    <x v="0"/>
    <x v="3"/>
    <n v="29.364569730814502"/>
    <x v="2"/>
  </r>
  <r>
    <s v="Lithuania"/>
    <x v="9"/>
    <x v="28"/>
    <x v="0"/>
    <x v="3"/>
    <n v="8.1283073565606205"/>
    <x v="2"/>
  </r>
  <r>
    <s v="Lithuania"/>
    <x v="11"/>
    <x v="28"/>
    <x v="0"/>
    <x v="3"/>
    <n v="3.0053482142564198"/>
    <x v="2"/>
  </r>
  <r>
    <s v="Lithuania"/>
    <x v="2"/>
    <x v="28"/>
    <x v="0"/>
    <x v="3"/>
    <n v="97.786777660179993"/>
    <x v="2"/>
  </r>
  <r>
    <s v="Lithuania"/>
    <x v="3"/>
    <x v="28"/>
    <x v="0"/>
    <x v="3"/>
    <n v="9.5858926777693407E-2"/>
    <x v="2"/>
  </r>
  <r>
    <s v="Lithuania"/>
    <x v="6"/>
    <x v="28"/>
    <x v="0"/>
    <x v="3"/>
    <n v="609.79313180340296"/>
    <x v="2"/>
  </r>
  <r>
    <s v="Lithuania"/>
    <x v="10"/>
    <x v="28"/>
    <x v="0"/>
    <x v="3"/>
    <n v="1.57433435683434"/>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2E800D5-E6B6-4187-A844-2DD08CCEC3A4}"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9">
  <location ref="A3:D21" firstHeaderRow="1" firstDataRow="2" firstDataCol="1"/>
  <pivotFields count="7">
    <pivotField showAll="0"/>
    <pivotField multipleItemSelectionAllowed="1" showAll="0">
      <items count="14">
        <item x="8"/>
        <item x="0"/>
        <item x="9"/>
        <item x="1"/>
        <item x="10"/>
        <item x="5"/>
        <item x="11"/>
        <item x="2"/>
        <item x="3"/>
        <item x="4"/>
        <item x="7"/>
        <item x="12"/>
        <item x="6"/>
        <item t="default"/>
      </items>
    </pivotField>
    <pivotField showAll="0">
      <items count="30">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axis="axisCol" showAll="0">
      <items count="3">
        <item x="1"/>
        <item x="0"/>
        <item t="default"/>
      </items>
    </pivotField>
    <pivotField axis="axisRow" showAll="0">
      <items count="5">
        <item x="3"/>
        <item n="REN-H" x="0"/>
        <item n="REN-M" x="1"/>
        <item n="CM" x="2"/>
        <item t="default"/>
      </items>
    </pivotField>
    <pivotField dataField="1" showAll="0"/>
    <pivotField axis="axisRow" showAll="0">
      <items count="4">
        <item n="2022-2030" x="0"/>
        <item n="2031-2040" x="1"/>
        <item n="2041-2050" x="2"/>
        <item t="default"/>
      </items>
    </pivotField>
  </pivotFields>
  <rowFields count="2">
    <field x="4"/>
    <field x="6"/>
  </rowFields>
  <rowItems count="17">
    <i>
      <x/>
    </i>
    <i r="1">
      <x/>
    </i>
    <i r="1">
      <x v="1"/>
    </i>
    <i r="1">
      <x v="2"/>
    </i>
    <i>
      <x v="1"/>
    </i>
    <i r="1">
      <x/>
    </i>
    <i r="1">
      <x v="1"/>
    </i>
    <i r="1">
      <x v="2"/>
    </i>
    <i>
      <x v="2"/>
    </i>
    <i r="1">
      <x/>
    </i>
    <i r="1">
      <x v="1"/>
    </i>
    <i r="1">
      <x v="2"/>
    </i>
    <i>
      <x v="3"/>
    </i>
    <i r="1">
      <x/>
    </i>
    <i r="1">
      <x v="1"/>
    </i>
    <i r="1">
      <x v="2"/>
    </i>
    <i t="grand">
      <x/>
    </i>
  </rowItems>
  <colFields count="1">
    <field x="3"/>
  </colFields>
  <colItems count="3">
    <i>
      <x/>
    </i>
    <i>
      <x v="1"/>
    </i>
    <i t="grand">
      <x/>
    </i>
  </colItems>
  <dataFields count="1">
    <dataField name="Sum of Value" fld="5" baseField="0" baseItem="0"/>
  </dataFields>
  <chartFormats count="23">
    <chartFormat chart="2" format="14" series="1">
      <pivotArea type="data" outline="0" fieldPosition="0">
        <references count="2">
          <reference field="4294967294" count="1" selected="0">
            <x v="0"/>
          </reference>
          <reference field="4" count="1" selected="0">
            <x v="3"/>
          </reference>
        </references>
      </pivotArea>
    </chartFormat>
    <chartFormat chart="2" format="15" series="1">
      <pivotArea type="data" outline="0" fieldPosition="0">
        <references count="2">
          <reference field="4294967294" count="1" selected="0">
            <x v="0"/>
          </reference>
          <reference field="4" count="1" selected="0">
            <x v="2"/>
          </reference>
        </references>
      </pivotArea>
    </chartFormat>
    <chartFormat chart="2" format="16" series="1">
      <pivotArea type="data" outline="0" fieldPosition="0">
        <references count="2">
          <reference field="4294967294" count="1" selected="0">
            <x v="0"/>
          </reference>
          <reference field="4" count="1" selected="0">
            <x v="1"/>
          </reference>
        </references>
      </pivotArea>
    </chartFormat>
    <chartFormat chart="2" format="17" series="1">
      <pivotArea type="data" outline="0" fieldPosition="0">
        <references count="2">
          <reference field="4294967294" count="1" selected="0">
            <x v="0"/>
          </reference>
          <reference field="4" count="1" selected="0">
            <x v="0"/>
          </reference>
        </references>
      </pivotArea>
    </chartFormat>
    <chartFormat chart="2" format="18" series="1">
      <pivotArea type="data" outline="0" fieldPosition="0">
        <references count="1">
          <reference field="4294967294" count="1" selected="0">
            <x v="0"/>
          </reference>
        </references>
      </pivotArea>
    </chartFormat>
    <chartFormat chart="3" format="60" series="1">
      <pivotArea type="data" outline="0" fieldPosition="0">
        <references count="2">
          <reference field="4294967294" count="1" selected="0">
            <x v="0"/>
          </reference>
          <reference field="4" count="1" selected="0">
            <x v="0"/>
          </reference>
        </references>
      </pivotArea>
    </chartFormat>
    <chartFormat chart="3" format="61" series="1">
      <pivotArea type="data" outline="0" fieldPosition="0">
        <references count="2">
          <reference field="4294967294" count="1" selected="0">
            <x v="0"/>
          </reference>
          <reference field="4" count="1" selected="0">
            <x v="3"/>
          </reference>
        </references>
      </pivotArea>
    </chartFormat>
    <chartFormat chart="3" format="62" series="1">
      <pivotArea type="data" outline="0" fieldPosition="0">
        <references count="2">
          <reference field="4294967294" count="1" selected="0">
            <x v="0"/>
          </reference>
          <reference field="4" count="1" selected="0">
            <x v="1"/>
          </reference>
        </references>
      </pivotArea>
    </chartFormat>
    <chartFormat chart="3" format="63" series="1">
      <pivotArea type="data" outline="0" fieldPosition="0">
        <references count="2">
          <reference field="4294967294" count="1" selected="0">
            <x v="0"/>
          </reference>
          <reference field="4" count="1" selected="0">
            <x v="2"/>
          </reference>
        </references>
      </pivotArea>
    </chartFormat>
    <chartFormat chart="9" format="93" series="1">
      <pivotArea type="data" outline="0" fieldPosition="0">
        <references count="2">
          <reference field="4294967294" count="1" selected="0">
            <x v="0"/>
          </reference>
          <reference field="4" count="1" selected="0">
            <x v="0"/>
          </reference>
        </references>
      </pivotArea>
    </chartFormat>
    <chartFormat chart="9" format="94" series="1">
      <pivotArea type="data" outline="0" fieldPosition="0">
        <references count="2">
          <reference field="4294967294" count="1" selected="0">
            <x v="0"/>
          </reference>
          <reference field="4" count="1" selected="0">
            <x v="3"/>
          </reference>
        </references>
      </pivotArea>
    </chartFormat>
    <chartFormat chart="9" format="95" series="1">
      <pivotArea type="data" outline="0" fieldPosition="0">
        <references count="2">
          <reference field="4294967294" count="1" selected="0">
            <x v="0"/>
          </reference>
          <reference field="4" count="1" selected="0">
            <x v="1"/>
          </reference>
        </references>
      </pivotArea>
    </chartFormat>
    <chartFormat chart="9" format="96" series="1">
      <pivotArea type="data" outline="0" fieldPosition="0">
        <references count="2">
          <reference field="4294967294" count="1" selected="0">
            <x v="0"/>
          </reference>
          <reference field="4" count="1" selected="0">
            <x v="2"/>
          </reference>
        </references>
      </pivotArea>
    </chartFormat>
    <chartFormat chart="10" format="97" series="1">
      <pivotArea type="data" outline="0" fieldPosition="0">
        <references count="2">
          <reference field="4294967294" count="1" selected="0">
            <x v="0"/>
          </reference>
          <reference field="4" count="1" selected="0">
            <x v="0"/>
          </reference>
        </references>
      </pivotArea>
    </chartFormat>
    <chartFormat chart="10" format="98" series="1">
      <pivotArea type="data" outline="0" fieldPosition="0">
        <references count="2">
          <reference field="4294967294" count="1" selected="0">
            <x v="0"/>
          </reference>
          <reference field="4" count="1" selected="0">
            <x v="3"/>
          </reference>
        </references>
      </pivotArea>
    </chartFormat>
    <chartFormat chart="10" format="99" series="1">
      <pivotArea type="data" outline="0" fieldPosition="0">
        <references count="2">
          <reference field="4294967294" count="1" selected="0">
            <x v="0"/>
          </reference>
          <reference field="4" count="1" selected="0">
            <x v="1"/>
          </reference>
        </references>
      </pivotArea>
    </chartFormat>
    <chartFormat chart="10" format="100" series="1">
      <pivotArea type="data" outline="0" fieldPosition="0">
        <references count="2">
          <reference field="4294967294" count="1" selected="0">
            <x v="0"/>
          </reference>
          <reference field="4" count="1" selected="0">
            <x v="2"/>
          </reference>
        </references>
      </pivotArea>
    </chartFormat>
    <chartFormat chart="3" format="161" series="1">
      <pivotArea type="data" outline="0" fieldPosition="0">
        <references count="1">
          <reference field="4294967294" count="1" selected="0">
            <x v="0"/>
          </reference>
        </references>
      </pivotArea>
    </chartFormat>
    <chartFormat chart="14" format="184" series="1">
      <pivotArea type="data" outline="0" fieldPosition="0">
        <references count="1">
          <reference field="4294967294" count="1" selected="0">
            <x v="0"/>
          </reference>
        </references>
      </pivotArea>
    </chartFormat>
    <chartFormat chart="14" format="185" series="1">
      <pivotArea type="data" outline="0" fieldPosition="0">
        <references count="2">
          <reference field="4294967294" count="1" selected="0">
            <x v="0"/>
          </reference>
          <reference field="3" count="1" selected="0">
            <x v="1"/>
          </reference>
        </references>
      </pivotArea>
    </chartFormat>
    <chartFormat chart="14" format="186" series="1">
      <pivotArea type="data" outline="0" fieldPosition="0">
        <references count="2">
          <reference field="4294967294" count="1" selected="0">
            <x v="0"/>
          </reference>
          <reference field="3" count="1" selected="0">
            <x v="0"/>
          </reference>
        </references>
      </pivotArea>
    </chartFormat>
    <chartFormat chart="28" format="187" series="1">
      <pivotArea type="data" outline="0" fieldPosition="0">
        <references count="2">
          <reference field="4294967294" count="1" selected="0">
            <x v="0"/>
          </reference>
          <reference field="3" count="1" selected="0">
            <x v="0"/>
          </reference>
        </references>
      </pivotArea>
    </chartFormat>
    <chartFormat chart="28" format="188" series="1">
      <pivotArea type="data" outline="0" fieldPosition="0">
        <references count="2">
          <reference field="4294967294" count="1" selected="0">
            <x v="0"/>
          </reference>
          <reference field="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26E4220-50BE-4DB9-A0AA-EB4BB44EAB99}"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5">
  <location ref="A6:M24" firstHeaderRow="1" firstDataRow="2" firstDataCol="1" rowPageCount="1" colPageCount="1"/>
  <pivotFields count="7">
    <pivotField showAll="0"/>
    <pivotField axis="axisCol" multipleItemSelectionAllowed="1" showAll="0">
      <items count="14">
        <item n="Põllumajandusjäätmete kääritamine segamiseks" x="8"/>
        <item n="Põllumajandusjäätmete lagundamine puhta biometaani saamiseks" x="0"/>
        <item n="Biojäätmed segamiseks" x="9"/>
        <item n="Biojäätmed puhta biometaani tootmiseks" x="1"/>
        <item n="Reovee kääritamine segamiseks" x="10"/>
        <item n="Reovee kääritamine puhta biometaani saamiseks" x="5"/>
        <item n="Elektrolüüs segamiseks" x="11"/>
        <item n="Elektrolüüs puhta vesiniku tootmiseks" x="2"/>
        <item n="Vesiniku ladustamine" x="3"/>
        <item x="4"/>
        <item x="7"/>
        <item n="SNG segamiseks" x="12"/>
        <item x="6"/>
        <item t="default"/>
      </items>
    </pivotField>
    <pivotField showAll="0">
      <items count="30">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axis="axisPage" showAll="0">
      <items count="3">
        <item x="1"/>
        <item x="0"/>
        <item t="default"/>
      </items>
    </pivotField>
    <pivotField axis="axisRow" showAll="0">
      <items count="5">
        <item x="3"/>
        <item n="REN-H" x="0"/>
        <item n="REN-M" x="1"/>
        <item n="CM" x="2"/>
        <item t="default"/>
      </items>
    </pivotField>
    <pivotField dataField="1" showAll="0"/>
    <pivotField axis="axisRow" showAll="0">
      <items count="4">
        <item n="2022-2030" x="0"/>
        <item n="2031-2040" x="1"/>
        <item n="2041-2050" x="2"/>
        <item t="default"/>
      </items>
    </pivotField>
  </pivotFields>
  <rowFields count="2">
    <field x="4"/>
    <field x="6"/>
  </rowFields>
  <rowItems count="17">
    <i>
      <x/>
    </i>
    <i r="1">
      <x/>
    </i>
    <i r="1">
      <x v="1"/>
    </i>
    <i r="1">
      <x v="2"/>
    </i>
    <i>
      <x v="1"/>
    </i>
    <i r="1">
      <x/>
    </i>
    <i r="1">
      <x v="1"/>
    </i>
    <i r="1">
      <x v="2"/>
    </i>
    <i>
      <x v="2"/>
    </i>
    <i r="1">
      <x/>
    </i>
    <i r="1">
      <x v="1"/>
    </i>
    <i r="1">
      <x v="2"/>
    </i>
    <i>
      <x v="3"/>
    </i>
    <i r="1">
      <x/>
    </i>
    <i r="1">
      <x v="1"/>
    </i>
    <i r="1">
      <x v="2"/>
    </i>
    <i t="grand">
      <x/>
    </i>
  </rowItems>
  <colFields count="1">
    <field x="1"/>
  </colFields>
  <colItems count="12">
    <i>
      <x/>
    </i>
    <i>
      <x v="1"/>
    </i>
    <i>
      <x v="2"/>
    </i>
    <i>
      <x v="3"/>
    </i>
    <i>
      <x v="4"/>
    </i>
    <i>
      <x v="5"/>
    </i>
    <i>
      <x v="6"/>
    </i>
    <i>
      <x v="7"/>
    </i>
    <i>
      <x v="8"/>
    </i>
    <i>
      <x v="11"/>
    </i>
    <i>
      <x v="12"/>
    </i>
    <i t="grand">
      <x/>
    </i>
  </colItems>
  <pageFields count="1">
    <pageField fld="3" item="0" hier="-1"/>
  </pageFields>
  <dataFields count="1">
    <dataField name="Sum of Value" fld="5" baseField="0" baseItem="0" numFmtId="165"/>
  </dataFields>
  <formats count="1">
    <format dxfId="10">
      <pivotArea type="all" dataOnly="0" outline="0" fieldPosition="0"/>
    </format>
  </formats>
  <chartFormats count="114">
    <chartFormat chart="2" format="14" series="1">
      <pivotArea type="data" outline="0" fieldPosition="0">
        <references count="2">
          <reference field="4294967294" count="1" selected="0">
            <x v="0"/>
          </reference>
          <reference field="4" count="1" selected="0">
            <x v="3"/>
          </reference>
        </references>
      </pivotArea>
    </chartFormat>
    <chartFormat chart="2" format="15" series="1">
      <pivotArea type="data" outline="0" fieldPosition="0">
        <references count="2">
          <reference field="4294967294" count="1" selected="0">
            <x v="0"/>
          </reference>
          <reference field="4" count="1" selected="0">
            <x v="2"/>
          </reference>
        </references>
      </pivotArea>
    </chartFormat>
    <chartFormat chart="2" format="16" series="1">
      <pivotArea type="data" outline="0" fieldPosition="0">
        <references count="2">
          <reference field="4294967294" count="1" selected="0">
            <x v="0"/>
          </reference>
          <reference field="4" count="1" selected="0">
            <x v="1"/>
          </reference>
        </references>
      </pivotArea>
    </chartFormat>
    <chartFormat chart="2" format="17" series="1">
      <pivotArea type="data" outline="0" fieldPosition="0">
        <references count="2">
          <reference field="4294967294" count="1" selected="0">
            <x v="0"/>
          </reference>
          <reference field="4" count="1" selected="0">
            <x v="0"/>
          </reference>
        </references>
      </pivotArea>
    </chartFormat>
    <chartFormat chart="2" format="18" series="1">
      <pivotArea type="data" outline="0" fieldPosition="0">
        <references count="1">
          <reference field="4294967294" count="1" selected="0">
            <x v="0"/>
          </reference>
        </references>
      </pivotArea>
    </chartFormat>
    <chartFormat chart="3" format="60" series="1">
      <pivotArea type="data" outline="0" fieldPosition="0">
        <references count="2">
          <reference field="4294967294" count="1" selected="0">
            <x v="0"/>
          </reference>
          <reference field="4" count="1" selected="0">
            <x v="0"/>
          </reference>
        </references>
      </pivotArea>
    </chartFormat>
    <chartFormat chart="3" format="61" series="1">
      <pivotArea type="data" outline="0" fieldPosition="0">
        <references count="2">
          <reference field="4294967294" count="1" selected="0">
            <x v="0"/>
          </reference>
          <reference field="4" count="1" selected="0">
            <x v="3"/>
          </reference>
        </references>
      </pivotArea>
    </chartFormat>
    <chartFormat chart="3" format="62" series="1">
      <pivotArea type="data" outline="0" fieldPosition="0">
        <references count="2">
          <reference field="4294967294" count="1" selected="0">
            <x v="0"/>
          </reference>
          <reference field="4" count="1" selected="0">
            <x v="1"/>
          </reference>
        </references>
      </pivotArea>
    </chartFormat>
    <chartFormat chart="3" format="63" series="1">
      <pivotArea type="data" outline="0" fieldPosition="0">
        <references count="2">
          <reference field="4294967294" count="1" selected="0">
            <x v="0"/>
          </reference>
          <reference field="4" count="1" selected="0">
            <x v="2"/>
          </reference>
        </references>
      </pivotArea>
    </chartFormat>
    <chartFormat chart="9" format="93" series="1">
      <pivotArea type="data" outline="0" fieldPosition="0">
        <references count="2">
          <reference field="4294967294" count="1" selected="0">
            <x v="0"/>
          </reference>
          <reference field="4" count="1" selected="0">
            <x v="0"/>
          </reference>
        </references>
      </pivotArea>
    </chartFormat>
    <chartFormat chart="9" format="94" series="1">
      <pivotArea type="data" outline="0" fieldPosition="0">
        <references count="2">
          <reference field="4294967294" count="1" selected="0">
            <x v="0"/>
          </reference>
          <reference field="4" count="1" selected="0">
            <x v="3"/>
          </reference>
        </references>
      </pivotArea>
    </chartFormat>
    <chartFormat chart="9" format="95" series="1">
      <pivotArea type="data" outline="0" fieldPosition="0">
        <references count="2">
          <reference field="4294967294" count="1" selected="0">
            <x v="0"/>
          </reference>
          <reference field="4" count="1" selected="0">
            <x v="1"/>
          </reference>
        </references>
      </pivotArea>
    </chartFormat>
    <chartFormat chart="9" format="96" series="1">
      <pivotArea type="data" outline="0" fieldPosition="0">
        <references count="2">
          <reference field="4294967294" count="1" selected="0">
            <x v="0"/>
          </reference>
          <reference field="4" count="1" selected="0">
            <x v="2"/>
          </reference>
        </references>
      </pivotArea>
    </chartFormat>
    <chartFormat chart="10" format="97" series="1">
      <pivotArea type="data" outline="0" fieldPosition="0">
        <references count="2">
          <reference field="4294967294" count="1" selected="0">
            <x v="0"/>
          </reference>
          <reference field="4" count="1" selected="0">
            <x v="0"/>
          </reference>
        </references>
      </pivotArea>
    </chartFormat>
    <chartFormat chart="10" format="98" series="1">
      <pivotArea type="data" outline="0" fieldPosition="0">
        <references count="2">
          <reference field="4294967294" count="1" selected="0">
            <x v="0"/>
          </reference>
          <reference field="4" count="1" selected="0">
            <x v="3"/>
          </reference>
        </references>
      </pivotArea>
    </chartFormat>
    <chartFormat chart="10" format="99" series="1">
      <pivotArea type="data" outline="0" fieldPosition="0">
        <references count="2">
          <reference field="4294967294" count="1" selected="0">
            <x v="0"/>
          </reference>
          <reference field="4" count="1" selected="0">
            <x v="1"/>
          </reference>
        </references>
      </pivotArea>
    </chartFormat>
    <chartFormat chart="10" format="100" series="1">
      <pivotArea type="data" outline="0" fieldPosition="0">
        <references count="2">
          <reference field="4294967294" count="1" selected="0">
            <x v="0"/>
          </reference>
          <reference field="4" count="1" selected="0">
            <x v="2"/>
          </reference>
        </references>
      </pivotArea>
    </chartFormat>
    <chartFormat chart="3" format="131" series="1">
      <pivotArea type="data" outline="0" fieldPosition="0">
        <references count="3">
          <reference field="4294967294" count="1" selected="0">
            <x v="0"/>
          </reference>
          <reference field="1" count="1" selected="0">
            <x v="8"/>
          </reference>
          <reference field="4" count="1" selected="0">
            <x v="0"/>
          </reference>
        </references>
      </pivotArea>
    </chartFormat>
    <chartFormat chart="3" format="132" series="1">
      <pivotArea type="data" outline="0" fieldPosition="0">
        <references count="3">
          <reference field="4294967294" count="1" selected="0">
            <x v="0"/>
          </reference>
          <reference field="1" count="1" selected="0">
            <x v="0"/>
          </reference>
          <reference field="4" count="1" selected="0">
            <x v="3"/>
          </reference>
        </references>
      </pivotArea>
    </chartFormat>
    <chartFormat chart="3" format="133" series="1">
      <pivotArea type="data" outline="0" fieldPosition="0">
        <references count="3">
          <reference field="4294967294" count="1" selected="0">
            <x v="0"/>
          </reference>
          <reference field="1" count="1" selected="0">
            <x v="1"/>
          </reference>
          <reference field="4" count="1" selected="0">
            <x v="3"/>
          </reference>
        </references>
      </pivotArea>
    </chartFormat>
    <chartFormat chart="3" format="134" series="1">
      <pivotArea type="data" outline="0" fieldPosition="0">
        <references count="3">
          <reference field="4294967294" count="1" selected="0">
            <x v="0"/>
          </reference>
          <reference field="1" count="1" selected="0">
            <x v="2"/>
          </reference>
          <reference field="4" count="1" selected="0">
            <x v="3"/>
          </reference>
        </references>
      </pivotArea>
    </chartFormat>
    <chartFormat chart="3" format="135" series="1">
      <pivotArea type="data" outline="0" fieldPosition="0">
        <references count="3">
          <reference field="4294967294" count="1" selected="0">
            <x v="0"/>
          </reference>
          <reference field="1" count="1" selected="0">
            <x v="3"/>
          </reference>
          <reference field="4" count="1" selected="0">
            <x v="3"/>
          </reference>
        </references>
      </pivotArea>
    </chartFormat>
    <chartFormat chart="3" format="136" series="1">
      <pivotArea type="data" outline="0" fieldPosition="0">
        <references count="3">
          <reference field="4294967294" count="1" selected="0">
            <x v="0"/>
          </reference>
          <reference field="1" count="1" selected="0">
            <x v="4"/>
          </reference>
          <reference field="4" count="1" selected="0">
            <x v="3"/>
          </reference>
        </references>
      </pivotArea>
    </chartFormat>
    <chartFormat chart="3" format="137" series="1">
      <pivotArea type="data" outline="0" fieldPosition="0">
        <references count="3">
          <reference field="4294967294" count="1" selected="0">
            <x v="0"/>
          </reference>
          <reference field="1" count="1" selected="0">
            <x v="5"/>
          </reference>
          <reference field="4" count="1" selected="0">
            <x v="3"/>
          </reference>
        </references>
      </pivotArea>
    </chartFormat>
    <chartFormat chart="3" format="138" series="1">
      <pivotArea type="data" outline="0" fieldPosition="0">
        <references count="3">
          <reference field="4294967294" count="1" selected="0">
            <x v="0"/>
          </reference>
          <reference field="1" count="1" selected="0">
            <x v="6"/>
          </reference>
          <reference field="4" count="1" selected="0">
            <x v="3"/>
          </reference>
        </references>
      </pivotArea>
    </chartFormat>
    <chartFormat chart="3" format="139" series="1">
      <pivotArea type="data" outline="0" fieldPosition="0">
        <references count="3">
          <reference field="4294967294" count="1" selected="0">
            <x v="0"/>
          </reference>
          <reference field="1" count="1" selected="0">
            <x v="7"/>
          </reference>
          <reference field="4" count="1" selected="0">
            <x v="3"/>
          </reference>
        </references>
      </pivotArea>
    </chartFormat>
    <chartFormat chart="3" format="140" series="1">
      <pivotArea type="data" outline="0" fieldPosition="0">
        <references count="3">
          <reference field="4294967294" count="1" selected="0">
            <x v="0"/>
          </reference>
          <reference field="1" count="1" selected="0">
            <x v="8"/>
          </reference>
          <reference field="4" count="1" selected="0">
            <x v="3"/>
          </reference>
        </references>
      </pivotArea>
    </chartFormat>
    <chartFormat chart="3" format="141" series="1">
      <pivotArea type="data" outline="0" fieldPosition="0">
        <references count="3">
          <reference field="4294967294" count="1" selected="0">
            <x v="0"/>
          </reference>
          <reference field="1" count="1" selected="0">
            <x v="11"/>
          </reference>
          <reference field="4" count="1" selected="0">
            <x v="3"/>
          </reference>
        </references>
      </pivotArea>
    </chartFormat>
    <chartFormat chart="3" format="142" series="1">
      <pivotArea type="data" outline="0" fieldPosition="0">
        <references count="3">
          <reference field="4294967294" count="1" selected="0">
            <x v="0"/>
          </reference>
          <reference field="1" count="1" selected="0">
            <x v="0"/>
          </reference>
          <reference field="4" count="1" selected="0">
            <x v="1"/>
          </reference>
        </references>
      </pivotArea>
    </chartFormat>
    <chartFormat chart="3" format="143" series="1">
      <pivotArea type="data" outline="0" fieldPosition="0">
        <references count="3">
          <reference field="4294967294" count="1" selected="0">
            <x v="0"/>
          </reference>
          <reference field="1" count="1" selected="0">
            <x v="1"/>
          </reference>
          <reference field="4" count="1" selected="0">
            <x v="1"/>
          </reference>
        </references>
      </pivotArea>
    </chartFormat>
    <chartFormat chart="3" format="144" series="1">
      <pivotArea type="data" outline="0" fieldPosition="0">
        <references count="3">
          <reference field="4294967294" count="1" selected="0">
            <x v="0"/>
          </reference>
          <reference field="1" count="1" selected="0">
            <x v="2"/>
          </reference>
          <reference field="4" count="1" selected="0">
            <x v="1"/>
          </reference>
        </references>
      </pivotArea>
    </chartFormat>
    <chartFormat chart="3" format="145" series="1">
      <pivotArea type="data" outline="0" fieldPosition="0">
        <references count="3">
          <reference field="4294967294" count="1" selected="0">
            <x v="0"/>
          </reference>
          <reference field="1" count="1" selected="0">
            <x v="3"/>
          </reference>
          <reference field="4" count="1" selected="0">
            <x v="1"/>
          </reference>
        </references>
      </pivotArea>
    </chartFormat>
    <chartFormat chart="3" format="146" series="1">
      <pivotArea type="data" outline="0" fieldPosition="0">
        <references count="3">
          <reference field="4294967294" count="1" selected="0">
            <x v="0"/>
          </reference>
          <reference field="1" count="1" selected="0">
            <x v="4"/>
          </reference>
          <reference field="4" count="1" selected="0">
            <x v="1"/>
          </reference>
        </references>
      </pivotArea>
    </chartFormat>
    <chartFormat chart="3" format="147" series="1">
      <pivotArea type="data" outline="0" fieldPosition="0">
        <references count="3">
          <reference field="4294967294" count="1" selected="0">
            <x v="0"/>
          </reference>
          <reference field="1" count="1" selected="0">
            <x v="5"/>
          </reference>
          <reference field="4" count="1" selected="0">
            <x v="1"/>
          </reference>
        </references>
      </pivotArea>
    </chartFormat>
    <chartFormat chart="3" format="148" series="1">
      <pivotArea type="data" outline="0" fieldPosition="0">
        <references count="3">
          <reference field="4294967294" count="1" selected="0">
            <x v="0"/>
          </reference>
          <reference field="1" count="1" selected="0">
            <x v="6"/>
          </reference>
          <reference field="4" count="1" selected="0">
            <x v="1"/>
          </reference>
        </references>
      </pivotArea>
    </chartFormat>
    <chartFormat chart="3" format="149" series="1">
      <pivotArea type="data" outline="0" fieldPosition="0">
        <references count="3">
          <reference field="4294967294" count="1" selected="0">
            <x v="0"/>
          </reference>
          <reference field="1" count="1" selected="0">
            <x v="7"/>
          </reference>
          <reference field="4" count="1" selected="0">
            <x v="1"/>
          </reference>
        </references>
      </pivotArea>
    </chartFormat>
    <chartFormat chart="3" format="150" series="1">
      <pivotArea type="data" outline="0" fieldPosition="0">
        <references count="3">
          <reference field="4294967294" count="1" selected="0">
            <x v="0"/>
          </reference>
          <reference field="1" count="1" selected="0">
            <x v="8"/>
          </reference>
          <reference field="4" count="1" selected="0">
            <x v="1"/>
          </reference>
        </references>
      </pivotArea>
    </chartFormat>
    <chartFormat chart="3" format="151" series="1">
      <pivotArea type="data" outline="0" fieldPosition="0">
        <references count="3">
          <reference field="4294967294" count="1" selected="0">
            <x v="0"/>
          </reference>
          <reference field="1" count="1" selected="0">
            <x v="0"/>
          </reference>
          <reference field="4" count="1" selected="0">
            <x v="2"/>
          </reference>
        </references>
      </pivotArea>
    </chartFormat>
    <chartFormat chart="3" format="152" series="1">
      <pivotArea type="data" outline="0" fieldPosition="0">
        <references count="3">
          <reference field="4294967294" count="1" selected="0">
            <x v="0"/>
          </reference>
          <reference field="1" count="1" selected="0">
            <x v="1"/>
          </reference>
          <reference field="4" count="1" selected="0">
            <x v="2"/>
          </reference>
        </references>
      </pivotArea>
    </chartFormat>
    <chartFormat chart="3" format="153" series="1">
      <pivotArea type="data" outline="0" fieldPosition="0">
        <references count="3">
          <reference field="4294967294" count="1" selected="0">
            <x v="0"/>
          </reference>
          <reference field="1" count="1" selected="0">
            <x v="2"/>
          </reference>
          <reference field="4" count="1" selected="0">
            <x v="2"/>
          </reference>
        </references>
      </pivotArea>
    </chartFormat>
    <chartFormat chart="3" format="154" series="1">
      <pivotArea type="data" outline="0" fieldPosition="0">
        <references count="3">
          <reference field="4294967294" count="1" selected="0">
            <x v="0"/>
          </reference>
          <reference field="1" count="1" selected="0">
            <x v="3"/>
          </reference>
          <reference field="4" count="1" selected="0">
            <x v="2"/>
          </reference>
        </references>
      </pivotArea>
    </chartFormat>
    <chartFormat chart="3" format="155" series="1">
      <pivotArea type="data" outline="0" fieldPosition="0">
        <references count="3">
          <reference field="4294967294" count="1" selected="0">
            <x v="0"/>
          </reference>
          <reference field="1" count="1" selected="0">
            <x v="4"/>
          </reference>
          <reference field="4" count="1" selected="0">
            <x v="2"/>
          </reference>
        </references>
      </pivotArea>
    </chartFormat>
    <chartFormat chart="3" format="156" series="1">
      <pivotArea type="data" outline="0" fieldPosition="0">
        <references count="3">
          <reference field="4294967294" count="1" selected="0">
            <x v="0"/>
          </reference>
          <reference field="1" count="1" selected="0">
            <x v="5"/>
          </reference>
          <reference field="4" count="1" selected="0">
            <x v="2"/>
          </reference>
        </references>
      </pivotArea>
    </chartFormat>
    <chartFormat chart="3" format="157" series="1">
      <pivotArea type="data" outline="0" fieldPosition="0">
        <references count="3">
          <reference field="4294967294" count="1" selected="0">
            <x v="0"/>
          </reference>
          <reference field="1" count="1" selected="0">
            <x v="6"/>
          </reference>
          <reference field="4" count="1" selected="0">
            <x v="2"/>
          </reference>
        </references>
      </pivotArea>
    </chartFormat>
    <chartFormat chart="3" format="158" series="1">
      <pivotArea type="data" outline="0" fieldPosition="0">
        <references count="3">
          <reference field="4294967294" count="1" selected="0">
            <x v="0"/>
          </reference>
          <reference field="1" count="1" selected="0">
            <x v="7"/>
          </reference>
          <reference field="4" count="1" selected="0">
            <x v="2"/>
          </reference>
        </references>
      </pivotArea>
    </chartFormat>
    <chartFormat chart="3" format="159" series="1">
      <pivotArea type="data" outline="0" fieldPosition="0">
        <references count="3">
          <reference field="4294967294" count="1" selected="0">
            <x v="0"/>
          </reference>
          <reference field="1" count="1" selected="0">
            <x v="8"/>
          </reference>
          <reference field="4" count="1" selected="0">
            <x v="2"/>
          </reference>
        </references>
      </pivotArea>
    </chartFormat>
    <chartFormat chart="3" format="160" series="1">
      <pivotArea type="data" outline="0" fieldPosition="0">
        <references count="3">
          <reference field="4294967294" count="1" selected="0">
            <x v="0"/>
          </reference>
          <reference field="1" count="1" selected="0">
            <x v="11"/>
          </reference>
          <reference field="4" count="1" selected="0">
            <x v="2"/>
          </reference>
        </references>
      </pivotArea>
    </chartFormat>
    <chartFormat chart="3" format="161" series="1">
      <pivotArea type="data" outline="0" fieldPosition="0">
        <references count="1">
          <reference field="4294967294" count="1" selected="0">
            <x v="0"/>
          </reference>
        </references>
      </pivotArea>
    </chartFormat>
    <chartFormat chart="3" format="162" series="1">
      <pivotArea type="data" outline="0" fieldPosition="0">
        <references count="2">
          <reference field="4294967294" count="1" selected="0">
            <x v="0"/>
          </reference>
          <reference field="1" count="1" selected="0">
            <x v="1"/>
          </reference>
        </references>
      </pivotArea>
    </chartFormat>
    <chartFormat chart="3" format="163" series="1">
      <pivotArea type="data" outline="0" fieldPosition="0">
        <references count="2">
          <reference field="4294967294" count="1" selected="0">
            <x v="0"/>
          </reference>
          <reference field="1" count="1" selected="0">
            <x v="2"/>
          </reference>
        </references>
      </pivotArea>
    </chartFormat>
    <chartFormat chart="3" format="164" series="1">
      <pivotArea type="data" outline="0" fieldPosition="0">
        <references count="2">
          <reference field="4294967294" count="1" selected="0">
            <x v="0"/>
          </reference>
          <reference field="1" count="1" selected="0">
            <x v="3"/>
          </reference>
        </references>
      </pivotArea>
    </chartFormat>
    <chartFormat chart="3" format="165" series="1">
      <pivotArea type="data" outline="0" fieldPosition="0">
        <references count="2">
          <reference field="4294967294" count="1" selected="0">
            <x v="0"/>
          </reference>
          <reference field="1" count="1" selected="0">
            <x v="4"/>
          </reference>
        </references>
      </pivotArea>
    </chartFormat>
    <chartFormat chart="3" format="166" series="1">
      <pivotArea type="data" outline="0" fieldPosition="0">
        <references count="2">
          <reference field="4294967294" count="1" selected="0">
            <x v="0"/>
          </reference>
          <reference field="1" count="1" selected="0">
            <x v="5"/>
          </reference>
        </references>
      </pivotArea>
    </chartFormat>
    <chartFormat chart="3" format="167" series="1">
      <pivotArea type="data" outline="0" fieldPosition="0">
        <references count="2">
          <reference field="4294967294" count="1" selected="0">
            <x v="0"/>
          </reference>
          <reference field="1" count="1" selected="0">
            <x v="6"/>
          </reference>
        </references>
      </pivotArea>
    </chartFormat>
    <chartFormat chart="3" format="168" series="1">
      <pivotArea type="data" outline="0" fieldPosition="0">
        <references count="2">
          <reference field="4294967294" count="1" selected="0">
            <x v="0"/>
          </reference>
          <reference field="1" count="1" selected="0">
            <x v="7"/>
          </reference>
        </references>
      </pivotArea>
    </chartFormat>
    <chartFormat chart="3" format="169" series="1">
      <pivotArea type="data" outline="0" fieldPosition="0">
        <references count="2">
          <reference field="4294967294" count="1" selected="0">
            <x v="0"/>
          </reference>
          <reference field="1" count="1" selected="0">
            <x v="8"/>
          </reference>
        </references>
      </pivotArea>
    </chartFormat>
    <chartFormat chart="3" format="170" series="1">
      <pivotArea type="data" outline="0" fieldPosition="0">
        <references count="2">
          <reference field="4294967294" count="1" selected="0">
            <x v="0"/>
          </reference>
          <reference field="1" count="1" selected="0">
            <x v="11"/>
          </reference>
        </references>
      </pivotArea>
    </chartFormat>
    <chartFormat chart="3" format="171" series="1">
      <pivotArea type="data" outline="0" fieldPosition="0">
        <references count="2">
          <reference field="4294967294" count="1" selected="0">
            <x v="0"/>
          </reference>
          <reference field="1" count="1" selected="0">
            <x v="0"/>
          </reference>
        </references>
      </pivotArea>
    </chartFormat>
    <chartFormat chart="3" format="172" series="1">
      <pivotArea type="data" outline="0" fieldPosition="0">
        <references count="2">
          <reference field="4294967294" count="1" selected="0">
            <x v="0"/>
          </reference>
          <reference field="1" count="1" selected="0">
            <x v="12"/>
          </reference>
        </references>
      </pivotArea>
    </chartFormat>
    <chartFormat chart="19" format="173" series="1">
      <pivotArea type="data" outline="0" fieldPosition="0">
        <references count="2">
          <reference field="4294967294" count="1" selected="0">
            <x v="0"/>
          </reference>
          <reference field="1" count="1" selected="0">
            <x v="0"/>
          </reference>
        </references>
      </pivotArea>
    </chartFormat>
    <chartFormat chart="19" format="174" series="1">
      <pivotArea type="data" outline="0" fieldPosition="0">
        <references count="2">
          <reference field="4294967294" count="1" selected="0">
            <x v="0"/>
          </reference>
          <reference field="1" count="1" selected="0">
            <x v="1"/>
          </reference>
        </references>
      </pivotArea>
    </chartFormat>
    <chartFormat chart="19" format="175" series="1">
      <pivotArea type="data" outline="0" fieldPosition="0">
        <references count="2">
          <reference field="4294967294" count="1" selected="0">
            <x v="0"/>
          </reference>
          <reference field="1" count="1" selected="0">
            <x v="2"/>
          </reference>
        </references>
      </pivotArea>
    </chartFormat>
    <chartFormat chart="19" format="176" series="1">
      <pivotArea type="data" outline="0" fieldPosition="0">
        <references count="2">
          <reference field="4294967294" count="1" selected="0">
            <x v="0"/>
          </reference>
          <reference field="1" count="1" selected="0">
            <x v="3"/>
          </reference>
        </references>
      </pivotArea>
    </chartFormat>
    <chartFormat chart="19" format="177" series="1">
      <pivotArea type="data" outline="0" fieldPosition="0">
        <references count="2">
          <reference field="4294967294" count="1" selected="0">
            <x v="0"/>
          </reference>
          <reference field="1" count="1" selected="0">
            <x v="4"/>
          </reference>
        </references>
      </pivotArea>
    </chartFormat>
    <chartFormat chart="19" format="178" series="1">
      <pivotArea type="data" outline="0" fieldPosition="0">
        <references count="2">
          <reference field="4294967294" count="1" selected="0">
            <x v="0"/>
          </reference>
          <reference field="1" count="1" selected="0">
            <x v="5"/>
          </reference>
        </references>
      </pivotArea>
    </chartFormat>
    <chartFormat chart="19" format="179" series="1">
      <pivotArea type="data" outline="0" fieldPosition="0">
        <references count="2">
          <reference field="4294967294" count="1" selected="0">
            <x v="0"/>
          </reference>
          <reference field="1" count="1" selected="0">
            <x v="6"/>
          </reference>
        </references>
      </pivotArea>
    </chartFormat>
    <chartFormat chart="19" format="180" series="1">
      <pivotArea type="data" outline="0" fieldPosition="0">
        <references count="2">
          <reference field="4294967294" count="1" selected="0">
            <x v="0"/>
          </reference>
          <reference field="1" count="1" selected="0">
            <x v="7"/>
          </reference>
        </references>
      </pivotArea>
    </chartFormat>
    <chartFormat chart="19" format="181" series="1">
      <pivotArea type="data" outline="0" fieldPosition="0">
        <references count="2">
          <reference field="4294967294" count="1" selected="0">
            <x v="0"/>
          </reference>
          <reference field="1" count="1" selected="0">
            <x v="8"/>
          </reference>
        </references>
      </pivotArea>
    </chartFormat>
    <chartFormat chart="19" format="182" series="1">
      <pivotArea type="data" outline="0" fieldPosition="0">
        <references count="2">
          <reference field="4294967294" count="1" selected="0">
            <x v="0"/>
          </reference>
          <reference field="1" count="1" selected="0">
            <x v="11"/>
          </reference>
        </references>
      </pivotArea>
    </chartFormat>
    <chartFormat chart="19" format="183" series="1">
      <pivotArea type="data" outline="0" fieldPosition="0">
        <references count="2">
          <reference field="4294967294" count="1" selected="0">
            <x v="0"/>
          </reference>
          <reference field="1" count="1" selected="0">
            <x v="12"/>
          </reference>
        </references>
      </pivotArea>
    </chartFormat>
    <chartFormat chart="20" format="173" series="1">
      <pivotArea type="data" outline="0" fieldPosition="0">
        <references count="2">
          <reference field="4294967294" count="1" selected="0">
            <x v="0"/>
          </reference>
          <reference field="1" count="1" selected="0">
            <x v="0"/>
          </reference>
        </references>
      </pivotArea>
    </chartFormat>
    <chartFormat chart="20" format="174" series="1">
      <pivotArea type="data" outline="0" fieldPosition="0">
        <references count="2">
          <reference field="4294967294" count="1" selected="0">
            <x v="0"/>
          </reference>
          <reference field="1" count="1" selected="0">
            <x v="1"/>
          </reference>
        </references>
      </pivotArea>
    </chartFormat>
    <chartFormat chart="20" format="175" series="1">
      <pivotArea type="data" outline="0" fieldPosition="0">
        <references count="2">
          <reference field="4294967294" count="1" selected="0">
            <x v="0"/>
          </reference>
          <reference field="1" count="1" selected="0">
            <x v="2"/>
          </reference>
        </references>
      </pivotArea>
    </chartFormat>
    <chartFormat chart="20" format="176" series="1">
      <pivotArea type="data" outline="0" fieldPosition="0">
        <references count="2">
          <reference field="4294967294" count="1" selected="0">
            <x v="0"/>
          </reference>
          <reference field="1" count="1" selected="0">
            <x v="3"/>
          </reference>
        </references>
      </pivotArea>
    </chartFormat>
    <chartFormat chart="20" format="177" series="1">
      <pivotArea type="data" outline="0" fieldPosition="0">
        <references count="2">
          <reference field="4294967294" count="1" selected="0">
            <x v="0"/>
          </reference>
          <reference field="1" count="1" selected="0">
            <x v="4"/>
          </reference>
        </references>
      </pivotArea>
    </chartFormat>
    <chartFormat chart="20" format="178" series="1">
      <pivotArea type="data" outline="0" fieldPosition="0">
        <references count="2">
          <reference field="4294967294" count="1" selected="0">
            <x v="0"/>
          </reference>
          <reference field="1" count="1" selected="0">
            <x v="5"/>
          </reference>
        </references>
      </pivotArea>
    </chartFormat>
    <chartFormat chart="20" format="179" series="1">
      <pivotArea type="data" outline="0" fieldPosition="0">
        <references count="2">
          <reference field="4294967294" count="1" selected="0">
            <x v="0"/>
          </reference>
          <reference field="1" count="1" selected="0">
            <x v="6"/>
          </reference>
        </references>
      </pivotArea>
    </chartFormat>
    <chartFormat chart="20" format="180" series="1">
      <pivotArea type="data" outline="0" fieldPosition="0">
        <references count="2">
          <reference field="4294967294" count="1" selected="0">
            <x v="0"/>
          </reference>
          <reference field="1" count="1" selected="0">
            <x v="7"/>
          </reference>
        </references>
      </pivotArea>
    </chartFormat>
    <chartFormat chart="20" format="181" series="1">
      <pivotArea type="data" outline="0" fieldPosition="0">
        <references count="2">
          <reference field="4294967294" count="1" selected="0">
            <x v="0"/>
          </reference>
          <reference field="1" count="1" selected="0">
            <x v="8"/>
          </reference>
        </references>
      </pivotArea>
    </chartFormat>
    <chartFormat chart="20" format="182" series="1">
      <pivotArea type="data" outline="0" fieldPosition="0">
        <references count="2">
          <reference field="4294967294" count="1" selected="0">
            <x v="0"/>
          </reference>
          <reference field="1" count="1" selected="0">
            <x v="11"/>
          </reference>
        </references>
      </pivotArea>
    </chartFormat>
    <chartFormat chart="20" format="183" series="1">
      <pivotArea type="data" outline="0" fieldPosition="0">
        <references count="2">
          <reference field="4294967294" count="1" selected="0">
            <x v="0"/>
          </reference>
          <reference field="1" count="1" selected="0">
            <x v="12"/>
          </reference>
        </references>
      </pivotArea>
    </chartFormat>
    <chartFormat chart="21" format="184" series="1">
      <pivotArea type="data" outline="0" fieldPosition="0">
        <references count="2">
          <reference field="4294967294" count="1" selected="0">
            <x v="0"/>
          </reference>
          <reference field="1" count="1" selected="0">
            <x v="0"/>
          </reference>
        </references>
      </pivotArea>
    </chartFormat>
    <chartFormat chart="21" format="185" series="1">
      <pivotArea type="data" outline="0" fieldPosition="0">
        <references count="2">
          <reference field="4294967294" count="1" selected="0">
            <x v="0"/>
          </reference>
          <reference field="1" count="1" selected="0">
            <x v="1"/>
          </reference>
        </references>
      </pivotArea>
    </chartFormat>
    <chartFormat chart="21" format="186" series="1">
      <pivotArea type="data" outline="0" fieldPosition="0">
        <references count="2">
          <reference field="4294967294" count="1" selected="0">
            <x v="0"/>
          </reference>
          <reference field="1" count="1" selected="0">
            <x v="2"/>
          </reference>
        </references>
      </pivotArea>
    </chartFormat>
    <chartFormat chart="21" format="187" series="1">
      <pivotArea type="data" outline="0" fieldPosition="0">
        <references count="2">
          <reference field="4294967294" count="1" selected="0">
            <x v="0"/>
          </reference>
          <reference field="1" count="1" selected="0">
            <x v="3"/>
          </reference>
        </references>
      </pivotArea>
    </chartFormat>
    <chartFormat chart="21" format="188" series="1">
      <pivotArea type="data" outline="0" fieldPosition="0">
        <references count="2">
          <reference field="4294967294" count="1" selected="0">
            <x v="0"/>
          </reference>
          <reference field="1" count="1" selected="0">
            <x v="4"/>
          </reference>
        </references>
      </pivotArea>
    </chartFormat>
    <chartFormat chart="21" format="189" series="1">
      <pivotArea type="data" outline="0" fieldPosition="0">
        <references count="2">
          <reference field="4294967294" count="1" selected="0">
            <x v="0"/>
          </reference>
          <reference field="1" count="1" selected="0">
            <x v="5"/>
          </reference>
        </references>
      </pivotArea>
    </chartFormat>
    <chartFormat chart="21" format="190" series="1">
      <pivotArea type="data" outline="0" fieldPosition="0">
        <references count="2">
          <reference field="4294967294" count="1" selected="0">
            <x v="0"/>
          </reference>
          <reference field="1" count="1" selected="0">
            <x v="6"/>
          </reference>
        </references>
      </pivotArea>
    </chartFormat>
    <chartFormat chart="21" format="191" series="1">
      <pivotArea type="data" outline="0" fieldPosition="0">
        <references count="2">
          <reference field="4294967294" count="1" selected="0">
            <x v="0"/>
          </reference>
          <reference field="1" count="1" selected="0">
            <x v="7"/>
          </reference>
        </references>
      </pivotArea>
    </chartFormat>
    <chartFormat chart="21" format="192" series="1">
      <pivotArea type="data" outline="0" fieldPosition="0">
        <references count="2">
          <reference field="4294967294" count="1" selected="0">
            <x v="0"/>
          </reference>
          <reference field="1" count="1" selected="0">
            <x v="8"/>
          </reference>
        </references>
      </pivotArea>
    </chartFormat>
    <chartFormat chart="21" format="193" series="1">
      <pivotArea type="data" outline="0" fieldPosition="0">
        <references count="2">
          <reference field="4294967294" count="1" selected="0">
            <x v="0"/>
          </reference>
          <reference field="1" count="1" selected="0">
            <x v="11"/>
          </reference>
        </references>
      </pivotArea>
    </chartFormat>
    <chartFormat chart="21" format="194" series="1">
      <pivotArea type="data" outline="0" fieldPosition="0">
        <references count="2">
          <reference field="4294967294" count="1" selected="0">
            <x v="0"/>
          </reference>
          <reference field="1" count="1" selected="0">
            <x v="12"/>
          </reference>
        </references>
      </pivotArea>
    </chartFormat>
    <chartFormat chart="23" format="195" series="1">
      <pivotArea type="data" outline="0" fieldPosition="0">
        <references count="2">
          <reference field="4294967294" count="1" selected="0">
            <x v="0"/>
          </reference>
          <reference field="1" count="1" selected="0">
            <x v="0"/>
          </reference>
        </references>
      </pivotArea>
    </chartFormat>
    <chartFormat chart="23" format="196" series="1">
      <pivotArea type="data" outline="0" fieldPosition="0">
        <references count="2">
          <reference field="4294967294" count="1" selected="0">
            <x v="0"/>
          </reference>
          <reference field="1" count="1" selected="0">
            <x v="1"/>
          </reference>
        </references>
      </pivotArea>
    </chartFormat>
    <chartFormat chart="23" format="197" series="1">
      <pivotArea type="data" outline="0" fieldPosition="0">
        <references count="2">
          <reference field="4294967294" count="1" selected="0">
            <x v="0"/>
          </reference>
          <reference field="1" count="1" selected="0">
            <x v="2"/>
          </reference>
        </references>
      </pivotArea>
    </chartFormat>
    <chartFormat chart="23" format="198" series="1">
      <pivotArea type="data" outline="0" fieldPosition="0">
        <references count="2">
          <reference field="4294967294" count="1" selected="0">
            <x v="0"/>
          </reference>
          <reference field="1" count="1" selected="0">
            <x v="3"/>
          </reference>
        </references>
      </pivotArea>
    </chartFormat>
    <chartFormat chart="23" format="199" series="1">
      <pivotArea type="data" outline="0" fieldPosition="0">
        <references count="2">
          <reference field="4294967294" count="1" selected="0">
            <x v="0"/>
          </reference>
          <reference field="1" count="1" selected="0">
            <x v="4"/>
          </reference>
        </references>
      </pivotArea>
    </chartFormat>
    <chartFormat chart="23" format="200" series="1">
      <pivotArea type="data" outline="0" fieldPosition="0">
        <references count="2">
          <reference field="4294967294" count="1" selected="0">
            <x v="0"/>
          </reference>
          <reference field="1" count="1" selected="0">
            <x v="5"/>
          </reference>
        </references>
      </pivotArea>
    </chartFormat>
    <chartFormat chart="23" format="201" series="1">
      <pivotArea type="data" outline="0" fieldPosition="0">
        <references count="2">
          <reference field="4294967294" count="1" selected="0">
            <x v="0"/>
          </reference>
          <reference field="1" count="1" selected="0">
            <x v="6"/>
          </reference>
        </references>
      </pivotArea>
    </chartFormat>
    <chartFormat chart="23" format="202" series="1">
      <pivotArea type="data" outline="0" fieldPosition="0">
        <references count="2">
          <reference field="4294967294" count="1" selected="0">
            <x v="0"/>
          </reference>
          <reference field="1" count="1" selected="0">
            <x v="7"/>
          </reference>
        </references>
      </pivotArea>
    </chartFormat>
    <chartFormat chart="23" format="203" series="1">
      <pivotArea type="data" outline="0" fieldPosition="0">
        <references count="2">
          <reference field="4294967294" count="1" selected="0">
            <x v="0"/>
          </reference>
          <reference field="1" count="1" selected="0">
            <x v="8"/>
          </reference>
        </references>
      </pivotArea>
    </chartFormat>
    <chartFormat chart="23" format="204" series="1">
      <pivotArea type="data" outline="0" fieldPosition="0">
        <references count="2">
          <reference field="4294967294" count="1" selected="0">
            <x v="0"/>
          </reference>
          <reference field="1" count="1" selected="0">
            <x v="11"/>
          </reference>
        </references>
      </pivotArea>
    </chartFormat>
    <chartFormat chart="23" format="205" series="1">
      <pivotArea type="data" outline="0" fieldPosition="0">
        <references count="2">
          <reference field="4294967294" count="1" selected="0">
            <x v="0"/>
          </reference>
          <reference field="1" count="1" selected="0">
            <x v="12"/>
          </reference>
        </references>
      </pivotArea>
    </chartFormat>
    <chartFormat chart="24" format="206" series="1">
      <pivotArea type="data" outline="0" fieldPosition="0">
        <references count="2">
          <reference field="4294967294" count="1" selected="0">
            <x v="0"/>
          </reference>
          <reference field="1" count="1" selected="0">
            <x v="0"/>
          </reference>
        </references>
      </pivotArea>
    </chartFormat>
    <chartFormat chart="24" format="207" series="1">
      <pivotArea type="data" outline="0" fieldPosition="0">
        <references count="2">
          <reference field="4294967294" count="1" selected="0">
            <x v="0"/>
          </reference>
          <reference field="1" count="1" selected="0">
            <x v="1"/>
          </reference>
        </references>
      </pivotArea>
    </chartFormat>
    <chartFormat chart="24" format="208" series="1">
      <pivotArea type="data" outline="0" fieldPosition="0">
        <references count="2">
          <reference field="4294967294" count="1" selected="0">
            <x v="0"/>
          </reference>
          <reference field="1" count="1" selected="0">
            <x v="2"/>
          </reference>
        </references>
      </pivotArea>
    </chartFormat>
    <chartFormat chart="24" format="209" series="1">
      <pivotArea type="data" outline="0" fieldPosition="0">
        <references count="2">
          <reference field="4294967294" count="1" selected="0">
            <x v="0"/>
          </reference>
          <reference field="1" count="1" selected="0">
            <x v="3"/>
          </reference>
        </references>
      </pivotArea>
    </chartFormat>
    <chartFormat chart="24" format="210" series="1">
      <pivotArea type="data" outline="0" fieldPosition="0">
        <references count="2">
          <reference field="4294967294" count="1" selected="0">
            <x v="0"/>
          </reference>
          <reference field="1" count="1" selected="0">
            <x v="4"/>
          </reference>
        </references>
      </pivotArea>
    </chartFormat>
    <chartFormat chart="24" format="211" series="1">
      <pivotArea type="data" outline="0" fieldPosition="0">
        <references count="2">
          <reference field="4294967294" count="1" selected="0">
            <x v="0"/>
          </reference>
          <reference field="1" count="1" selected="0">
            <x v="5"/>
          </reference>
        </references>
      </pivotArea>
    </chartFormat>
    <chartFormat chart="24" format="212" series="1">
      <pivotArea type="data" outline="0" fieldPosition="0">
        <references count="2">
          <reference field="4294967294" count="1" selected="0">
            <x v="0"/>
          </reference>
          <reference field="1" count="1" selected="0">
            <x v="6"/>
          </reference>
        </references>
      </pivotArea>
    </chartFormat>
    <chartFormat chart="24" format="213" series="1">
      <pivotArea type="data" outline="0" fieldPosition="0">
        <references count="2">
          <reference field="4294967294" count="1" selected="0">
            <x v="0"/>
          </reference>
          <reference field="1" count="1" selected="0">
            <x v="7"/>
          </reference>
        </references>
      </pivotArea>
    </chartFormat>
    <chartFormat chart="24" format="214" series="1">
      <pivotArea type="data" outline="0" fieldPosition="0">
        <references count="2">
          <reference field="4294967294" count="1" selected="0">
            <x v="0"/>
          </reference>
          <reference field="1" count="1" selected="0">
            <x v="8"/>
          </reference>
        </references>
      </pivotArea>
    </chartFormat>
    <chartFormat chart="24" format="215" series="1">
      <pivotArea type="data" outline="0" fieldPosition="0">
        <references count="2">
          <reference field="4294967294" count="1" selected="0">
            <x v="0"/>
          </reference>
          <reference field="1" count="1" selected="0">
            <x v="11"/>
          </reference>
        </references>
      </pivotArea>
    </chartFormat>
    <chartFormat chart="24" format="216" series="1">
      <pivotArea type="data" outline="0" fieldPosition="0">
        <references count="2">
          <reference field="4294967294" count="1" selected="0">
            <x v="0"/>
          </reference>
          <reference field="1"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3AA8A0D-AD36-4D49-9F3A-C14203CDF5C5}"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1">
  <location ref="A6:M24" firstHeaderRow="1" firstDataRow="2" firstDataCol="1" rowPageCount="1" colPageCount="1"/>
  <pivotFields count="7">
    <pivotField showAll="0"/>
    <pivotField axis="axisCol" multipleItemSelectionAllowed="1" showAll="0">
      <items count="14">
        <item x="8"/>
        <item x="0"/>
        <item x="9"/>
        <item x="1"/>
        <item x="10"/>
        <item x="5"/>
        <item x="11"/>
        <item x="2"/>
        <item x="3"/>
        <item x="4"/>
        <item x="7"/>
        <item x="12"/>
        <item x="6"/>
        <item t="default"/>
      </items>
    </pivotField>
    <pivotField showAll="0">
      <items count="30">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axis="axisPage" showAll="0">
      <items count="3">
        <item x="1"/>
        <item x="0"/>
        <item t="default"/>
      </items>
    </pivotField>
    <pivotField axis="axisRow" showAll="0">
      <items count="5">
        <item x="3"/>
        <item n="REN-H" x="0"/>
        <item n="REN-M" x="1"/>
        <item n="CM" x="2"/>
        <item t="default"/>
      </items>
    </pivotField>
    <pivotField dataField="1" showAll="0"/>
    <pivotField axis="axisRow" showAll="0">
      <items count="4">
        <item n="2022-2030" x="0"/>
        <item n="2031-2040" x="1"/>
        <item n="2041-2050" x="2"/>
        <item t="default"/>
      </items>
    </pivotField>
  </pivotFields>
  <rowFields count="2">
    <field x="4"/>
    <field x="6"/>
  </rowFields>
  <rowItems count="17">
    <i>
      <x/>
    </i>
    <i r="1">
      <x/>
    </i>
    <i r="1">
      <x v="1"/>
    </i>
    <i r="1">
      <x v="2"/>
    </i>
    <i>
      <x v="1"/>
    </i>
    <i r="1">
      <x/>
    </i>
    <i r="1">
      <x v="1"/>
    </i>
    <i r="1">
      <x v="2"/>
    </i>
    <i>
      <x v="2"/>
    </i>
    <i r="1">
      <x/>
    </i>
    <i r="1">
      <x v="1"/>
    </i>
    <i r="1">
      <x v="2"/>
    </i>
    <i>
      <x v="3"/>
    </i>
    <i r="1">
      <x/>
    </i>
    <i r="1">
      <x v="1"/>
    </i>
    <i r="1">
      <x v="2"/>
    </i>
    <i t="grand">
      <x/>
    </i>
  </rowItems>
  <colFields count="1">
    <field x="1"/>
  </colFields>
  <colItems count="12">
    <i>
      <x/>
    </i>
    <i>
      <x v="1"/>
    </i>
    <i>
      <x v="2"/>
    </i>
    <i>
      <x v="3"/>
    </i>
    <i>
      <x v="4"/>
    </i>
    <i>
      <x v="5"/>
    </i>
    <i>
      <x v="6"/>
    </i>
    <i>
      <x v="7"/>
    </i>
    <i>
      <x v="8"/>
    </i>
    <i>
      <x v="11"/>
    </i>
    <i>
      <x v="12"/>
    </i>
    <i t="grand">
      <x/>
    </i>
  </colItems>
  <pageFields count="1">
    <pageField fld="3" item="0" hier="-1"/>
  </pageFields>
  <dataFields count="1">
    <dataField name="Sum of Value" fld="5" baseField="0" baseItem="0" numFmtId="165"/>
  </dataFields>
  <formats count="1">
    <format dxfId="11">
      <pivotArea type="all" dataOnly="0" outline="0" fieldPosition="0"/>
    </format>
  </formats>
  <chartFormats count="81">
    <chartFormat chart="2" format="14" series="1">
      <pivotArea type="data" outline="0" fieldPosition="0">
        <references count="2">
          <reference field="4294967294" count="1" selected="0">
            <x v="0"/>
          </reference>
          <reference field="4" count="1" selected="0">
            <x v="3"/>
          </reference>
        </references>
      </pivotArea>
    </chartFormat>
    <chartFormat chart="2" format="15" series="1">
      <pivotArea type="data" outline="0" fieldPosition="0">
        <references count="2">
          <reference field="4294967294" count="1" selected="0">
            <x v="0"/>
          </reference>
          <reference field="4" count="1" selected="0">
            <x v="2"/>
          </reference>
        </references>
      </pivotArea>
    </chartFormat>
    <chartFormat chart="2" format="16" series="1">
      <pivotArea type="data" outline="0" fieldPosition="0">
        <references count="2">
          <reference field="4294967294" count="1" selected="0">
            <x v="0"/>
          </reference>
          <reference field="4" count="1" selected="0">
            <x v="1"/>
          </reference>
        </references>
      </pivotArea>
    </chartFormat>
    <chartFormat chart="2" format="17" series="1">
      <pivotArea type="data" outline="0" fieldPosition="0">
        <references count="2">
          <reference field="4294967294" count="1" selected="0">
            <x v="0"/>
          </reference>
          <reference field="4" count="1" selected="0">
            <x v="0"/>
          </reference>
        </references>
      </pivotArea>
    </chartFormat>
    <chartFormat chart="2" format="18" series="1">
      <pivotArea type="data" outline="0" fieldPosition="0">
        <references count="1">
          <reference field="4294967294" count="1" selected="0">
            <x v="0"/>
          </reference>
        </references>
      </pivotArea>
    </chartFormat>
    <chartFormat chart="3" format="60" series="1">
      <pivotArea type="data" outline="0" fieldPosition="0">
        <references count="2">
          <reference field="4294967294" count="1" selected="0">
            <x v="0"/>
          </reference>
          <reference field="4" count="1" selected="0">
            <x v="0"/>
          </reference>
        </references>
      </pivotArea>
    </chartFormat>
    <chartFormat chart="3" format="61" series="1">
      <pivotArea type="data" outline="0" fieldPosition="0">
        <references count="2">
          <reference field="4294967294" count="1" selected="0">
            <x v="0"/>
          </reference>
          <reference field="4" count="1" selected="0">
            <x v="3"/>
          </reference>
        </references>
      </pivotArea>
    </chartFormat>
    <chartFormat chart="3" format="62" series="1">
      <pivotArea type="data" outline="0" fieldPosition="0">
        <references count="2">
          <reference field="4294967294" count="1" selected="0">
            <x v="0"/>
          </reference>
          <reference field="4" count="1" selected="0">
            <x v="1"/>
          </reference>
        </references>
      </pivotArea>
    </chartFormat>
    <chartFormat chart="3" format="63" series="1">
      <pivotArea type="data" outline="0" fieldPosition="0">
        <references count="2">
          <reference field="4294967294" count="1" selected="0">
            <x v="0"/>
          </reference>
          <reference field="4" count="1" selected="0">
            <x v="2"/>
          </reference>
        </references>
      </pivotArea>
    </chartFormat>
    <chartFormat chart="9" format="93" series="1">
      <pivotArea type="data" outline="0" fieldPosition="0">
        <references count="2">
          <reference field="4294967294" count="1" selected="0">
            <x v="0"/>
          </reference>
          <reference field="4" count="1" selected="0">
            <x v="0"/>
          </reference>
        </references>
      </pivotArea>
    </chartFormat>
    <chartFormat chart="9" format="94" series="1">
      <pivotArea type="data" outline="0" fieldPosition="0">
        <references count="2">
          <reference field="4294967294" count="1" selected="0">
            <x v="0"/>
          </reference>
          <reference field="4" count="1" selected="0">
            <x v="3"/>
          </reference>
        </references>
      </pivotArea>
    </chartFormat>
    <chartFormat chart="9" format="95" series="1">
      <pivotArea type="data" outline="0" fieldPosition="0">
        <references count="2">
          <reference field="4294967294" count="1" selected="0">
            <x v="0"/>
          </reference>
          <reference field="4" count="1" selected="0">
            <x v="1"/>
          </reference>
        </references>
      </pivotArea>
    </chartFormat>
    <chartFormat chart="9" format="96" series="1">
      <pivotArea type="data" outline="0" fieldPosition="0">
        <references count="2">
          <reference field="4294967294" count="1" selected="0">
            <x v="0"/>
          </reference>
          <reference field="4" count="1" selected="0">
            <x v="2"/>
          </reference>
        </references>
      </pivotArea>
    </chartFormat>
    <chartFormat chart="10" format="97" series="1">
      <pivotArea type="data" outline="0" fieldPosition="0">
        <references count="2">
          <reference field="4294967294" count="1" selected="0">
            <x v="0"/>
          </reference>
          <reference field="4" count="1" selected="0">
            <x v="0"/>
          </reference>
        </references>
      </pivotArea>
    </chartFormat>
    <chartFormat chart="10" format="98" series="1">
      <pivotArea type="data" outline="0" fieldPosition="0">
        <references count="2">
          <reference field="4294967294" count="1" selected="0">
            <x v="0"/>
          </reference>
          <reference field="4" count="1" selected="0">
            <x v="3"/>
          </reference>
        </references>
      </pivotArea>
    </chartFormat>
    <chartFormat chart="10" format="99" series="1">
      <pivotArea type="data" outline="0" fieldPosition="0">
        <references count="2">
          <reference field="4294967294" count="1" selected="0">
            <x v="0"/>
          </reference>
          <reference field="4" count="1" selected="0">
            <x v="1"/>
          </reference>
        </references>
      </pivotArea>
    </chartFormat>
    <chartFormat chart="10" format="100" series="1">
      <pivotArea type="data" outline="0" fieldPosition="0">
        <references count="2">
          <reference field="4294967294" count="1" selected="0">
            <x v="0"/>
          </reference>
          <reference field="4" count="1" selected="0">
            <x v="2"/>
          </reference>
        </references>
      </pivotArea>
    </chartFormat>
    <chartFormat chart="3" format="131" series="1">
      <pivotArea type="data" outline="0" fieldPosition="0">
        <references count="3">
          <reference field="4294967294" count="1" selected="0">
            <x v="0"/>
          </reference>
          <reference field="1" count="1" selected="0">
            <x v="8"/>
          </reference>
          <reference field="4" count="1" selected="0">
            <x v="0"/>
          </reference>
        </references>
      </pivotArea>
    </chartFormat>
    <chartFormat chart="3" format="132" series="1">
      <pivotArea type="data" outline="0" fieldPosition="0">
        <references count="3">
          <reference field="4294967294" count="1" selected="0">
            <x v="0"/>
          </reference>
          <reference field="1" count="1" selected="0">
            <x v="0"/>
          </reference>
          <reference field="4" count="1" selected="0">
            <x v="3"/>
          </reference>
        </references>
      </pivotArea>
    </chartFormat>
    <chartFormat chart="3" format="133" series="1">
      <pivotArea type="data" outline="0" fieldPosition="0">
        <references count="3">
          <reference field="4294967294" count="1" selected="0">
            <x v="0"/>
          </reference>
          <reference field="1" count="1" selected="0">
            <x v="1"/>
          </reference>
          <reference field="4" count="1" selected="0">
            <x v="3"/>
          </reference>
        </references>
      </pivotArea>
    </chartFormat>
    <chartFormat chart="3" format="134" series="1">
      <pivotArea type="data" outline="0" fieldPosition="0">
        <references count="3">
          <reference field="4294967294" count="1" selected="0">
            <x v="0"/>
          </reference>
          <reference field="1" count="1" selected="0">
            <x v="2"/>
          </reference>
          <reference field="4" count="1" selected="0">
            <x v="3"/>
          </reference>
        </references>
      </pivotArea>
    </chartFormat>
    <chartFormat chart="3" format="135" series="1">
      <pivotArea type="data" outline="0" fieldPosition="0">
        <references count="3">
          <reference field="4294967294" count="1" selected="0">
            <x v="0"/>
          </reference>
          <reference field="1" count="1" selected="0">
            <x v="3"/>
          </reference>
          <reference field="4" count="1" selected="0">
            <x v="3"/>
          </reference>
        </references>
      </pivotArea>
    </chartFormat>
    <chartFormat chart="3" format="136" series="1">
      <pivotArea type="data" outline="0" fieldPosition="0">
        <references count="3">
          <reference field="4294967294" count="1" selected="0">
            <x v="0"/>
          </reference>
          <reference field="1" count="1" selected="0">
            <x v="4"/>
          </reference>
          <reference field="4" count="1" selected="0">
            <x v="3"/>
          </reference>
        </references>
      </pivotArea>
    </chartFormat>
    <chartFormat chart="3" format="137" series="1">
      <pivotArea type="data" outline="0" fieldPosition="0">
        <references count="3">
          <reference field="4294967294" count="1" selected="0">
            <x v="0"/>
          </reference>
          <reference field="1" count="1" selected="0">
            <x v="5"/>
          </reference>
          <reference field="4" count="1" selected="0">
            <x v="3"/>
          </reference>
        </references>
      </pivotArea>
    </chartFormat>
    <chartFormat chart="3" format="138" series="1">
      <pivotArea type="data" outline="0" fieldPosition="0">
        <references count="3">
          <reference field="4294967294" count="1" selected="0">
            <x v="0"/>
          </reference>
          <reference field="1" count="1" selected="0">
            <x v="6"/>
          </reference>
          <reference field="4" count="1" selected="0">
            <x v="3"/>
          </reference>
        </references>
      </pivotArea>
    </chartFormat>
    <chartFormat chart="3" format="139" series="1">
      <pivotArea type="data" outline="0" fieldPosition="0">
        <references count="3">
          <reference field="4294967294" count="1" selected="0">
            <x v="0"/>
          </reference>
          <reference field="1" count="1" selected="0">
            <x v="7"/>
          </reference>
          <reference field="4" count="1" selected="0">
            <x v="3"/>
          </reference>
        </references>
      </pivotArea>
    </chartFormat>
    <chartFormat chart="3" format="140" series="1">
      <pivotArea type="data" outline="0" fieldPosition="0">
        <references count="3">
          <reference field="4294967294" count="1" selected="0">
            <x v="0"/>
          </reference>
          <reference field="1" count="1" selected="0">
            <x v="8"/>
          </reference>
          <reference field="4" count="1" selected="0">
            <x v="3"/>
          </reference>
        </references>
      </pivotArea>
    </chartFormat>
    <chartFormat chart="3" format="141" series="1">
      <pivotArea type="data" outline="0" fieldPosition="0">
        <references count="3">
          <reference field="4294967294" count="1" selected="0">
            <x v="0"/>
          </reference>
          <reference field="1" count="1" selected="0">
            <x v="11"/>
          </reference>
          <reference field="4" count="1" selected="0">
            <x v="3"/>
          </reference>
        </references>
      </pivotArea>
    </chartFormat>
    <chartFormat chart="3" format="142" series="1">
      <pivotArea type="data" outline="0" fieldPosition="0">
        <references count="3">
          <reference field="4294967294" count="1" selected="0">
            <x v="0"/>
          </reference>
          <reference field="1" count="1" selected="0">
            <x v="0"/>
          </reference>
          <reference field="4" count="1" selected="0">
            <x v="1"/>
          </reference>
        </references>
      </pivotArea>
    </chartFormat>
    <chartFormat chart="3" format="143" series="1">
      <pivotArea type="data" outline="0" fieldPosition="0">
        <references count="3">
          <reference field="4294967294" count="1" selected="0">
            <x v="0"/>
          </reference>
          <reference field="1" count="1" selected="0">
            <x v="1"/>
          </reference>
          <reference field="4" count="1" selected="0">
            <x v="1"/>
          </reference>
        </references>
      </pivotArea>
    </chartFormat>
    <chartFormat chart="3" format="144" series="1">
      <pivotArea type="data" outline="0" fieldPosition="0">
        <references count="3">
          <reference field="4294967294" count="1" selected="0">
            <x v="0"/>
          </reference>
          <reference field="1" count="1" selected="0">
            <x v="2"/>
          </reference>
          <reference field="4" count="1" selected="0">
            <x v="1"/>
          </reference>
        </references>
      </pivotArea>
    </chartFormat>
    <chartFormat chart="3" format="145" series="1">
      <pivotArea type="data" outline="0" fieldPosition="0">
        <references count="3">
          <reference field="4294967294" count="1" selected="0">
            <x v="0"/>
          </reference>
          <reference field="1" count="1" selected="0">
            <x v="3"/>
          </reference>
          <reference field="4" count="1" selected="0">
            <x v="1"/>
          </reference>
        </references>
      </pivotArea>
    </chartFormat>
    <chartFormat chart="3" format="146" series="1">
      <pivotArea type="data" outline="0" fieldPosition="0">
        <references count="3">
          <reference field="4294967294" count="1" selected="0">
            <x v="0"/>
          </reference>
          <reference field="1" count="1" selected="0">
            <x v="4"/>
          </reference>
          <reference field="4" count="1" selected="0">
            <x v="1"/>
          </reference>
        </references>
      </pivotArea>
    </chartFormat>
    <chartFormat chart="3" format="147" series="1">
      <pivotArea type="data" outline="0" fieldPosition="0">
        <references count="3">
          <reference field="4294967294" count="1" selected="0">
            <x v="0"/>
          </reference>
          <reference field="1" count="1" selected="0">
            <x v="5"/>
          </reference>
          <reference field="4" count="1" selected="0">
            <x v="1"/>
          </reference>
        </references>
      </pivotArea>
    </chartFormat>
    <chartFormat chart="3" format="148" series="1">
      <pivotArea type="data" outline="0" fieldPosition="0">
        <references count="3">
          <reference field="4294967294" count="1" selected="0">
            <x v="0"/>
          </reference>
          <reference field="1" count="1" selected="0">
            <x v="6"/>
          </reference>
          <reference field="4" count="1" selected="0">
            <x v="1"/>
          </reference>
        </references>
      </pivotArea>
    </chartFormat>
    <chartFormat chart="3" format="149" series="1">
      <pivotArea type="data" outline="0" fieldPosition="0">
        <references count="3">
          <reference field="4294967294" count="1" selected="0">
            <x v="0"/>
          </reference>
          <reference field="1" count="1" selected="0">
            <x v="7"/>
          </reference>
          <reference field="4" count="1" selected="0">
            <x v="1"/>
          </reference>
        </references>
      </pivotArea>
    </chartFormat>
    <chartFormat chart="3" format="150" series="1">
      <pivotArea type="data" outline="0" fieldPosition="0">
        <references count="3">
          <reference field="4294967294" count="1" selected="0">
            <x v="0"/>
          </reference>
          <reference field="1" count="1" selected="0">
            <x v="8"/>
          </reference>
          <reference field="4" count="1" selected="0">
            <x v="1"/>
          </reference>
        </references>
      </pivotArea>
    </chartFormat>
    <chartFormat chart="3" format="151" series="1">
      <pivotArea type="data" outline="0" fieldPosition="0">
        <references count="3">
          <reference field="4294967294" count="1" selected="0">
            <x v="0"/>
          </reference>
          <reference field="1" count="1" selected="0">
            <x v="0"/>
          </reference>
          <reference field="4" count="1" selected="0">
            <x v="2"/>
          </reference>
        </references>
      </pivotArea>
    </chartFormat>
    <chartFormat chart="3" format="152" series="1">
      <pivotArea type="data" outline="0" fieldPosition="0">
        <references count="3">
          <reference field="4294967294" count="1" selected="0">
            <x v="0"/>
          </reference>
          <reference field="1" count="1" selected="0">
            <x v="1"/>
          </reference>
          <reference field="4" count="1" selected="0">
            <x v="2"/>
          </reference>
        </references>
      </pivotArea>
    </chartFormat>
    <chartFormat chart="3" format="153" series="1">
      <pivotArea type="data" outline="0" fieldPosition="0">
        <references count="3">
          <reference field="4294967294" count="1" selected="0">
            <x v="0"/>
          </reference>
          <reference field="1" count="1" selected="0">
            <x v="2"/>
          </reference>
          <reference field="4" count="1" selected="0">
            <x v="2"/>
          </reference>
        </references>
      </pivotArea>
    </chartFormat>
    <chartFormat chart="3" format="154" series="1">
      <pivotArea type="data" outline="0" fieldPosition="0">
        <references count="3">
          <reference field="4294967294" count="1" selected="0">
            <x v="0"/>
          </reference>
          <reference field="1" count="1" selected="0">
            <x v="3"/>
          </reference>
          <reference field="4" count="1" selected="0">
            <x v="2"/>
          </reference>
        </references>
      </pivotArea>
    </chartFormat>
    <chartFormat chart="3" format="155" series="1">
      <pivotArea type="data" outline="0" fieldPosition="0">
        <references count="3">
          <reference field="4294967294" count="1" selected="0">
            <x v="0"/>
          </reference>
          <reference field="1" count="1" selected="0">
            <x v="4"/>
          </reference>
          <reference field="4" count="1" selected="0">
            <x v="2"/>
          </reference>
        </references>
      </pivotArea>
    </chartFormat>
    <chartFormat chart="3" format="156" series="1">
      <pivotArea type="data" outline="0" fieldPosition="0">
        <references count="3">
          <reference field="4294967294" count="1" selected="0">
            <x v="0"/>
          </reference>
          <reference field="1" count="1" selected="0">
            <x v="5"/>
          </reference>
          <reference field="4" count="1" selected="0">
            <x v="2"/>
          </reference>
        </references>
      </pivotArea>
    </chartFormat>
    <chartFormat chart="3" format="157" series="1">
      <pivotArea type="data" outline="0" fieldPosition="0">
        <references count="3">
          <reference field="4294967294" count="1" selected="0">
            <x v="0"/>
          </reference>
          <reference field="1" count="1" selected="0">
            <x v="6"/>
          </reference>
          <reference field="4" count="1" selected="0">
            <x v="2"/>
          </reference>
        </references>
      </pivotArea>
    </chartFormat>
    <chartFormat chart="3" format="158" series="1">
      <pivotArea type="data" outline="0" fieldPosition="0">
        <references count="3">
          <reference field="4294967294" count="1" selected="0">
            <x v="0"/>
          </reference>
          <reference field="1" count="1" selected="0">
            <x v="7"/>
          </reference>
          <reference field="4" count="1" selected="0">
            <x v="2"/>
          </reference>
        </references>
      </pivotArea>
    </chartFormat>
    <chartFormat chart="3" format="159" series="1">
      <pivotArea type="data" outline="0" fieldPosition="0">
        <references count="3">
          <reference field="4294967294" count="1" selected="0">
            <x v="0"/>
          </reference>
          <reference field="1" count="1" selected="0">
            <x v="8"/>
          </reference>
          <reference field="4" count="1" selected="0">
            <x v="2"/>
          </reference>
        </references>
      </pivotArea>
    </chartFormat>
    <chartFormat chart="3" format="160" series="1">
      <pivotArea type="data" outline="0" fieldPosition="0">
        <references count="3">
          <reference field="4294967294" count="1" selected="0">
            <x v="0"/>
          </reference>
          <reference field="1" count="1" selected="0">
            <x v="11"/>
          </reference>
          <reference field="4" count="1" selected="0">
            <x v="2"/>
          </reference>
        </references>
      </pivotArea>
    </chartFormat>
    <chartFormat chart="3" format="161" series="1">
      <pivotArea type="data" outline="0" fieldPosition="0">
        <references count="1">
          <reference field="4294967294" count="1" selected="0">
            <x v="0"/>
          </reference>
        </references>
      </pivotArea>
    </chartFormat>
    <chartFormat chart="3" format="162" series="1">
      <pivotArea type="data" outline="0" fieldPosition="0">
        <references count="2">
          <reference field="4294967294" count="1" selected="0">
            <x v="0"/>
          </reference>
          <reference field="1" count="1" selected="0">
            <x v="1"/>
          </reference>
        </references>
      </pivotArea>
    </chartFormat>
    <chartFormat chart="3" format="163" series="1">
      <pivotArea type="data" outline="0" fieldPosition="0">
        <references count="2">
          <reference field="4294967294" count="1" selected="0">
            <x v="0"/>
          </reference>
          <reference field="1" count="1" selected="0">
            <x v="2"/>
          </reference>
        </references>
      </pivotArea>
    </chartFormat>
    <chartFormat chart="3" format="164" series="1">
      <pivotArea type="data" outline="0" fieldPosition="0">
        <references count="2">
          <reference field="4294967294" count="1" selected="0">
            <x v="0"/>
          </reference>
          <reference field="1" count="1" selected="0">
            <x v="3"/>
          </reference>
        </references>
      </pivotArea>
    </chartFormat>
    <chartFormat chart="3" format="165" series="1">
      <pivotArea type="data" outline="0" fieldPosition="0">
        <references count="2">
          <reference field="4294967294" count="1" selected="0">
            <x v="0"/>
          </reference>
          <reference field="1" count="1" selected="0">
            <x v="4"/>
          </reference>
        </references>
      </pivotArea>
    </chartFormat>
    <chartFormat chart="3" format="166" series="1">
      <pivotArea type="data" outline="0" fieldPosition="0">
        <references count="2">
          <reference field="4294967294" count="1" selected="0">
            <x v="0"/>
          </reference>
          <reference field="1" count="1" selected="0">
            <x v="5"/>
          </reference>
        </references>
      </pivotArea>
    </chartFormat>
    <chartFormat chart="3" format="167" series="1">
      <pivotArea type="data" outline="0" fieldPosition="0">
        <references count="2">
          <reference field="4294967294" count="1" selected="0">
            <x v="0"/>
          </reference>
          <reference field="1" count="1" selected="0">
            <x v="6"/>
          </reference>
        </references>
      </pivotArea>
    </chartFormat>
    <chartFormat chart="3" format="168" series="1">
      <pivotArea type="data" outline="0" fieldPosition="0">
        <references count="2">
          <reference field="4294967294" count="1" selected="0">
            <x v="0"/>
          </reference>
          <reference field="1" count="1" selected="0">
            <x v="7"/>
          </reference>
        </references>
      </pivotArea>
    </chartFormat>
    <chartFormat chart="3" format="169" series="1">
      <pivotArea type="data" outline="0" fieldPosition="0">
        <references count="2">
          <reference field="4294967294" count="1" selected="0">
            <x v="0"/>
          </reference>
          <reference field="1" count="1" selected="0">
            <x v="8"/>
          </reference>
        </references>
      </pivotArea>
    </chartFormat>
    <chartFormat chart="3" format="170" series="1">
      <pivotArea type="data" outline="0" fieldPosition="0">
        <references count="2">
          <reference field="4294967294" count="1" selected="0">
            <x v="0"/>
          </reference>
          <reference field="1" count="1" selected="0">
            <x v="11"/>
          </reference>
        </references>
      </pivotArea>
    </chartFormat>
    <chartFormat chart="3" format="171" series="1">
      <pivotArea type="data" outline="0" fieldPosition="0">
        <references count="2">
          <reference field="4294967294" count="1" selected="0">
            <x v="0"/>
          </reference>
          <reference field="1" count="1" selected="0">
            <x v="0"/>
          </reference>
        </references>
      </pivotArea>
    </chartFormat>
    <chartFormat chart="3" format="172" series="1">
      <pivotArea type="data" outline="0" fieldPosition="0">
        <references count="2">
          <reference field="4294967294" count="1" selected="0">
            <x v="0"/>
          </reference>
          <reference field="1" count="1" selected="0">
            <x v="12"/>
          </reference>
        </references>
      </pivotArea>
    </chartFormat>
    <chartFormat chart="19" format="173" series="1">
      <pivotArea type="data" outline="0" fieldPosition="0">
        <references count="2">
          <reference field="4294967294" count="1" selected="0">
            <x v="0"/>
          </reference>
          <reference field="1" count="1" selected="0">
            <x v="0"/>
          </reference>
        </references>
      </pivotArea>
    </chartFormat>
    <chartFormat chart="19" format="174" series="1">
      <pivotArea type="data" outline="0" fieldPosition="0">
        <references count="2">
          <reference field="4294967294" count="1" selected="0">
            <x v="0"/>
          </reference>
          <reference field="1" count="1" selected="0">
            <x v="1"/>
          </reference>
        </references>
      </pivotArea>
    </chartFormat>
    <chartFormat chart="19" format="175" series="1">
      <pivotArea type="data" outline="0" fieldPosition="0">
        <references count="2">
          <reference field="4294967294" count="1" selected="0">
            <x v="0"/>
          </reference>
          <reference field="1" count="1" selected="0">
            <x v="2"/>
          </reference>
        </references>
      </pivotArea>
    </chartFormat>
    <chartFormat chart="19" format="176" series="1">
      <pivotArea type="data" outline="0" fieldPosition="0">
        <references count="2">
          <reference field="4294967294" count="1" selected="0">
            <x v="0"/>
          </reference>
          <reference field="1" count="1" selected="0">
            <x v="3"/>
          </reference>
        </references>
      </pivotArea>
    </chartFormat>
    <chartFormat chart="19" format="177" series="1">
      <pivotArea type="data" outline="0" fieldPosition="0">
        <references count="2">
          <reference field="4294967294" count="1" selected="0">
            <x v="0"/>
          </reference>
          <reference field="1" count="1" selected="0">
            <x v="4"/>
          </reference>
        </references>
      </pivotArea>
    </chartFormat>
    <chartFormat chart="19" format="178" series="1">
      <pivotArea type="data" outline="0" fieldPosition="0">
        <references count="2">
          <reference field="4294967294" count="1" selected="0">
            <x v="0"/>
          </reference>
          <reference field="1" count="1" selected="0">
            <x v="5"/>
          </reference>
        </references>
      </pivotArea>
    </chartFormat>
    <chartFormat chart="19" format="179" series="1">
      <pivotArea type="data" outline="0" fieldPosition="0">
        <references count="2">
          <reference field="4294967294" count="1" selected="0">
            <x v="0"/>
          </reference>
          <reference field="1" count="1" selected="0">
            <x v="6"/>
          </reference>
        </references>
      </pivotArea>
    </chartFormat>
    <chartFormat chart="19" format="180" series="1">
      <pivotArea type="data" outline="0" fieldPosition="0">
        <references count="2">
          <reference field="4294967294" count="1" selected="0">
            <x v="0"/>
          </reference>
          <reference field="1" count="1" selected="0">
            <x v="7"/>
          </reference>
        </references>
      </pivotArea>
    </chartFormat>
    <chartFormat chart="19" format="181" series="1">
      <pivotArea type="data" outline="0" fieldPosition="0">
        <references count="2">
          <reference field="4294967294" count="1" selected="0">
            <x v="0"/>
          </reference>
          <reference field="1" count="1" selected="0">
            <x v="8"/>
          </reference>
        </references>
      </pivotArea>
    </chartFormat>
    <chartFormat chart="19" format="182" series="1">
      <pivotArea type="data" outline="0" fieldPosition="0">
        <references count="2">
          <reference field="4294967294" count="1" selected="0">
            <x v="0"/>
          </reference>
          <reference field="1" count="1" selected="0">
            <x v="11"/>
          </reference>
        </references>
      </pivotArea>
    </chartFormat>
    <chartFormat chart="19" format="183" series="1">
      <pivotArea type="data" outline="0" fieldPosition="0">
        <references count="2">
          <reference field="4294967294" count="1" selected="0">
            <x v="0"/>
          </reference>
          <reference field="1" count="1" selected="0">
            <x v="12"/>
          </reference>
        </references>
      </pivotArea>
    </chartFormat>
    <chartFormat chart="20" format="173" series="1">
      <pivotArea type="data" outline="0" fieldPosition="0">
        <references count="2">
          <reference field="4294967294" count="1" selected="0">
            <x v="0"/>
          </reference>
          <reference field="1" count="1" selected="0">
            <x v="0"/>
          </reference>
        </references>
      </pivotArea>
    </chartFormat>
    <chartFormat chart="20" format="174" series="1">
      <pivotArea type="data" outline="0" fieldPosition="0">
        <references count="2">
          <reference field="4294967294" count="1" selected="0">
            <x v="0"/>
          </reference>
          <reference field="1" count="1" selected="0">
            <x v="1"/>
          </reference>
        </references>
      </pivotArea>
    </chartFormat>
    <chartFormat chart="20" format="175" series="1">
      <pivotArea type="data" outline="0" fieldPosition="0">
        <references count="2">
          <reference field="4294967294" count="1" selected="0">
            <x v="0"/>
          </reference>
          <reference field="1" count="1" selected="0">
            <x v="2"/>
          </reference>
        </references>
      </pivotArea>
    </chartFormat>
    <chartFormat chart="20" format="176" series="1">
      <pivotArea type="data" outline="0" fieldPosition="0">
        <references count="2">
          <reference field="4294967294" count="1" selected="0">
            <x v="0"/>
          </reference>
          <reference field="1" count="1" selected="0">
            <x v="3"/>
          </reference>
        </references>
      </pivotArea>
    </chartFormat>
    <chartFormat chart="20" format="177" series="1">
      <pivotArea type="data" outline="0" fieldPosition="0">
        <references count="2">
          <reference field="4294967294" count="1" selected="0">
            <x v="0"/>
          </reference>
          <reference field="1" count="1" selected="0">
            <x v="4"/>
          </reference>
        </references>
      </pivotArea>
    </chartFormat>
    <chartFormat chart="20" format="178" series="1">
      <pivotArea type="data" outline="0" fieldPosition="0">
        <references count="2">
          <reference field="4294967294" count="1" selected="0">
            <x v="0"/>
          </reference>
          <reference field="1" count="1" selected="0">
            <x v="5"/>
          </reference>
        </references>
      </pivotArea>
    </chartFormat>
    <chartFormat chart="20" format="179" series="1">
      <pivotArea type="data" outline="0" fieldPosition="0">
        <references count="2">
          <reference field="4294967294" count="1" selected="0">
            <x v="0"/>
          </reference>
          <reference field="1" count="1" selected="0">
            <x v="6"/>
          </reference>
        </references>
      </pivotArea>
    </chartFormat>
    <chartFormat chart="20" format="180" series="1">
      <pivotArea type="data" outline="0" fieldPosition="0">
        <references count="2">
          <reference field="4294967294" count="1" selected="0">
            <x v="0"/>
          </reference>
          <reference field="1" count="1" selected="0">
            <x v="7"/>
          </reference>
        </references>
      </pivotArea>
    </chartFormat>
    <chartFormat chart="20" format="181" series="1">
      <pivotArea type="data" outline="0" fieldPosition="0">
        <references count="2">
          <reference field="4294967294" count="1" selected="0">
            <x v="0"/>
          </reference>
          <reference field="1" count="1" selected="0">
            <x v="8"/>
          </reference>
        </references>
      </pivotArea>
    </chartFormat>
    <chartFormat chart="20" format="182" series="1">
      <pivotArea type="data" outline="0" fieldPosition="0">
        <references count="2">
          <reference field="4294967294" count="1" selected="0">
            <x v="0"/>
          </reference>
          <reference field="1" count="1" selected="0">
            <x v="11"/>
          </reference>
        </references>
      </pivotArea>
    </chartFormat>
    <chartFormat chart="20" format="183" series="1">
      <pivotArea type="data" outline="0" fieldPosition="0">
        <references count="2">
          <reference field="4294967294" count="1" selected="0">
            <x v="0"/>
          </reference>
          <reference field="1"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7C64D76-5642-4587-8535-3C7FFB3373D0}" name="Table1" displayName="Table1" ref="A3:G5302" totalsRowShown="0" headerRowDxfId="23" dataDxfId="21" headerRowBorderDxfId="22" tableBorderDxfId="20" totalsRowBorderDxfId="19">
  <autoFilter ref="A3:G5302" xr:uid="{CF0157F0-5E77-4DCF-BFA7-35CF659CCA36}"/>
  <tableColumns count="7">
    <tableColumn id="1" xr3:uid="{68784CE0-D98F-49FD-8851-86AE77F3EFB1}" name="Country" dataDxfId="18"/>
    <tableColumn id="2" xr3:uid="{18A34E5A-2C18-478E-94F7-6E8CC3B19452}" name="Technology" dataDxfId="17"/>
    <tableColumn id="3" xr3:uid="{B6252F84-BD16-425A-87D7-11A90836BD83}" name="Year" dataDxfId="16"/>
    <tableColumn id="5" xr3:uid="{5855BD50-5A68-4701-856E-C786D1C5D616}" name="CAPEX/OPEX" dataDxfId="15"/>
    <tableColumn id="7" xr3:uid="{45A434D8-7B04-49A1-92FD-A83F7899AD76}" name="Scenario" dataDxfId="14"/>
    <tableColumn id="4" xr3:uid="{1D3B1F88-524E-487A-A946-24CC98DE0014}" name="Value" dataDxfId="13"/>
    <tableColumn id="6" xr3:uid="{3C4711C9-B074-495E-BE23-48D0BF3AE286}" name="Decade" dataDxfId="12">
      <calculatedColumnFormula>IF(Table1[[#This Row],[Year]]&lt;=2030,2030,IF(Table1[[#This Row],[Year]]&lt;=2040,2040,2050))</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Custom 1">
    <a:dk1>
      <a:sysClr val="windowText" lastClr="000000"/>
    </a:dk1>
    <a:lt1>
      <a:sysClr val="window" lastClr="FFFFFF"/>
    </a:lt1>
    <a:dk2>
      <a:srgbClr val="77A8A6"/>
    </a:dk2>
    <a:lt2>
      <a:srgbClr val="ECEBE1"/>
    </a:lt2>
    <a:accent1>
      <a:srgbClr val="005962"/>
    </a:accent1>
    <a:accent2>
      <a:srgbClr val="F04E30"/>
    </a:accent2>
    <a:accent3>
      <a:srgbClr val="002C54"/>
    </a:accent3>
    <a:accent4>
      <a:srgbClr val="B2CECD"/>
    </a:accent4>
    <a:accent5>
      <a:srgbClr val="FFE3A6"/>
    </a:accent5>
    <a:accent6>
      <a:srgbClr val="ECEBE1"/>
    </a:accent6>
    <a:hlink>
      <a:srgbClr val="0563C1"/>
    </a:hlink>
    <a:folHlink>
      <a:srgbClr val="954F72"/>
    </a:folHlink>
  </a:clrScheme>
  <a:fontScheme name="Trebuchet MS">
    <a:majorFont>
      <a:latin typeface="Trebuchet MS" panose="020B0603020202020204"/>
      <a:ea typeface=""/>
      <a:cs typeface=""/>
      <a:font script="Jpan" typeface="HGｺﾞｼｯｸM"/>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Custom 1">
    <a:dk1>
      <a:sysClr val="windowText" lastClr="000000"/>
    </a:dk1>
    <a:lt1>
      <a:sysClr val="window" lastClr="FFFFFF"/>
    </a:lt1>
    <a:dk2>
      <a:srgbClr val="77A8A6"/>
    </a:dk2>
    <a:lt2>
      <a:srgbClr val="ECEBE1"/>
    </a:lt2>
    <a:accent1>
      <a:srgbClr val="005962"/>
    </a:accent1>
    <a:accent2>
      <a:srgbClr val="F04E30"/>
    </a:accent2>
    <a:accent3>
      <a:srgbClr val="002C54"/>
    </a:accent3>
    <a:accent4>
      <a:srgbClr val="B2CECD"/>
    </a:accent4>
    <a:accent5>
      <a:srgbClr val="FFE3A6"/>
    </a:accent5>
    <a:accent6>
      <a:srgbClr val="ECEBE1"/>
    </a:accent6>
    <a:hlink>
      <a:srgbClr val="0563C1"/>
    </a:hlink>
    <a:folHlink>
      <a:srgbClr val="954F72"/>
    </a:folHlink>
  </a:clrScheme>
  <a:fontScheme name="Trebuchet MS">
    <a:majorFont>
      <a:latin typeface="Trebuchet MS" panose="020B0603020202020204"/>
      <a:ea typeface=""/>
      <a:cs typeface=""/>
      <a:font script="Jpan" typeface="HGｺﾞｼｯｸM"/>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02966-07E4-49C1-A16F-6019EFAF0B8F}">
  <sheetPr codeName="Sheet1"/>
  <dimension ref="B1:B6"/>
  <sheetViews>
    <sheetView showGridLines="0" workbookViewId="0">
      <selection activeCell="E9" sqref="E9"/>
    </sheetView>
  </sheetViews>
  <sheetFormatPr defaultRowHeight="15" x14ac:dyDescent="0.25"/>
  <sheetData>
    <row r="1" spans="2:2" s="251" customFormat="1" ht="16.5" x14ac:dyDescent="0.3"/>
    <row r="2" spans="2:2" s="251" customFormat="1" ht="16.5" x14ac:dyDescent="0.3">
      <c r="B2" s="251" t="s">
        <v>258</v>
      </c>
    </row>
    <row r="3" spans="2:2" s="251" customFormat="1" ht="16.5" x14ac:dyDescent="0.3">
      <c r="B3" s="251" t="s">
        <v>256</v>
      </c>
    </row>
    <row r="4" spans="2:2" s="251" customFormat="1" ht="16.5" x14ac:dyDescent="0.3"/>
    <row r="5" spans="2:2" s="251" customFormat="1" ht="16.5" x14ac:dyDescent="0.3">
      <c r="B5" s="251" t="s">
        <v>257</v>
      </c>
    </row>
    <row r="6" spans="2:2" s="251" customFormat="1" ht="16.5" x14ac:dyDescent="0.3"/>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4859A-20B9-4A23-A06E-6E95F9589A25}">
  <sheetPr codeName="Sheet17"/>
  <dimension ref="A1:M35"/>
  <sheetViews>
    <sheetView tabSelected="1" zoomScale="55" zoomScaleNormal="55" workbookViewId="0">
      <selection activeCell="G42" sqref="G42"/>
    </sheetView>
  </sheetViews>
  <sheetFormatPr defaultRowHeight="13.5" x14ac:dyDescent="0.3"/>
  <cols>
    <col min="1" max="1" width="13.85546875" style="252" bestFit="1" customWidth="1"/>
    <col min="2" max="2" width="38.140625" style="252" bestFit="1" customWidth="1"/>
    <col min="3" max="3" width="38.28515625" style="252" bestFit="1" customWidth="1"/>
    <col min="4" max="4" width="20.85546875" style="252" bestFit="1" customWidth="1"/>
    <col min="5" max="5" width="21" style="252" bestFit="1" customWidth="1"/>
    <col min="6" max="6" width="31.85546875" style="252" bestFit="1" customWidth="1"/>
    <col min="7" max="7" width="32.140625" style="252" bestFit="1" customWidth="1"/>
    <col min="8" max="8" width="23.140625" style="252" bestFit="1" customWidth="1"/>
    <col min="9" max="9" width="22.7109375" style="252" bestFit="1" customWidth="1"/>
    <col min="10" max="10" width="17.140625" style="252" bestFit="1" customWidth="1"/>
    <col min="11" max="11" width="16.28515625" style="252" bestFit="1" customWidth="1"/>
    <col min="12" max="12" width="13.28515625" style="252" bestFit="1" customWidth="1"/>
    <col min="13" max="13" width="12.7109375" style="252" bestFit="1" customWidth="1"/>
    <col min="14" max="14" width="20.85546875" style="252" bestFit="1" customWidth="1"/>
    <col min="15" max="15" width="21" style="252" bestFit="1" customWidth="1"/>
    <col min="16" max="16" width="31.85546875" style="252" bestFit="1" customWidth="1"/>
    <col min="17" max="17" width="32.140625" style="252" bestFit="1" customWidth="1"/>
    <col min="18" max="18" width="23.140625" style="252" bestFit="1" customWidth="1"/>
    <col min="19" max="19" width="22.7109375" style="252" bestFit="1" customWidth="1"/>
    <col min="20" max="20" width="17.140625" style="252" bestFit="1" customWidth="1"/>
    <col min="21" max="21" width="16.28515625" style="252" bestFit="1" customWidth="1"/>
    <col min="22" max="22" width="18.140625" style="252" bestFit="1" customWidth="1"/>
    <col min="23" max="23" width="38.140625" style="252" bestFit="1" customWidth="1"/>
    <col min="24" max="24" width="38.28515625" style="252" bestFit="1" customWidth="1"/>
    <col min="25" max="25" width="20.85546875" style="252" bestFit="1" customWidth="1"/>
    <col min="26" max="26" width="21" style="252" bestFit="1" customWidth="1"/>
    <col min="27" max="27" width="31.85546875" style="252" bestFit="1" customWidth="1"/>
    <col min="28" max="28" width="32.140625" style="252" bestFit="1" customWidth="1"/>
    <col min="29" max="29" width="23.140625" style="252" bestFit="1" customWidth="1"/>
    <col min="30" max="30" width="22.7109375" style="252" bestFit="1" customWidth="1"/>
    <col min="31" max="31" width="17.140625" style="252" bestFit="1" customWidth="1"/>
    <col min="32" max="32" width="19.5703125" style="252" bestFit="1" customWidth="1"/>
    <col min="33" max="33" width="38.140625" style="252" bestFit="1" customWidth="1"/>
    <col min="34" max="34" width="38.28515625" style="252" bestFit="1" customWidth="1"/>
    <col min="35" max="35" width="20.85546875" style="252" bestFit="1" customWidth="1"/>
    <col min="36" max="36" width="21" style="252" bestFit="1" customWidth="1"/>
    <col min="37" max="37" width="31.85546875" style="252" bestFit="1" customWidth="1"/>
    <col min="38" max="38" width="32.140625" style="252" bestFit="1" customWidth="1"/>
    <col min="39" max="39" width="23.140625" style="252" bestFit="1" customWidth="1"/>
    <col min="40" max="40" width="22.7109375" style="252" bestFit="1" customWidth="1"/>
    <col min="41" max="41" width="17.140625" style="252" bestFit="1" customWidth="1"/>
    <col min="42" max="42" width="16.28515625" style="252" bestFit="1" customWidth="1"/>
    <col min="43" max="43" width="19" style="252" bestFit="1" customWidth="1"/>
    <col min="44" max="44" width="12.7109375" style="252" bestFit="1" customWidth="1"/>
    <col min="45" max="45" width="11" style="252" bestFit="1" customWidth="1"/>
    <col min="46" max="46" width="19.7109375" style="252" bestFit="1" customWidth="1"/>
    <col min="47" max="47" width="15.7109375" style="252" bestFit="1" customWidth="1"/>
    <col min="48" max="48" width="11" style="252" bestFit="1" customWidth="1"/>
    <col min="49" max="49" width="18.28515625" style="252" bestFit="1" customWidth="1"/>
    <col min="50" max="50" width="12.85546875" style="252" bestFit="1" customWidth="1"/>
    <col min="51" max="51" width="12.28515625" style="252" bestFit="1" customWidth="1"/>
    <col min="52" max="52" width="11" style="252" bestFit="1" customWidth="1"/>
    <col min="53" max="53" width="15.5703125" style="252" bestFit="1" customWidth="1"/>
    <col min="54" max="54" width="10.42578125" style="252" bestFit="1" customWidth="1"/>
    <col min="55" max="16384" width="9.140625" style="252"/>
  </cols>
  <sheetData>
    <row r="1" spans="1:13" s="256" customFormat="1" ht="19.5" thickBot="1" x14ac:dyDescent="0.35">
      <c r="A1" s="282" t="s">
        <v>290</v>
      </c>
      <c r="B1" s="282"/>
      <c r="C1" s="282"/>
      <c r="D1" s="282"/>
      <c r="E1" s="282"/>
      <c r="F1" s="282"/>
      <c r="G1" s="282"/>
      <c r="H1"/>
    </row>
    <row r="2" spans="1:13" s="256" customFormat="1" ht="15.75" x14ac:dyDescent="0.3">
      <c r="A2"/>
      <c r="B2"/>
      <c r="C2"/>
      <c r="D2"/>
      <c r="E2"/>
      <c r="F2"/>
      <c r="G2"/>
      <c r="H2"/>
    </row>
    <row r="4" spans="1:13" x14ac:dyDescent="0.3">
      <c r="A4" s="273" t="s">
        <v>275</v>
      </c>
      <c r="B4" s="273" t="s">
        <v>271</v>
      </c>
    </row>
    <row r="6" spans="1:13" x14ac:dyDescent="0.3">
      <c r="A6" s="273" t="s">
        <v>278</v>
      </c>
      <c r="B6" s="273" t="s">
        <v>279</v>
      </c>
      <c r="C6" s="273"/>
      <c r="D6" s="273"/>
      <c r="E6" s="273"/>
      <c r="F6" s="273"/>
      <c r="G6" s="273"/>
      <c r="H6" s="273"/>
      <c r="I6" s="273"/>
      <c r="J6" s="273"/>
      <c r="K6" s="273"/>
      <c r="L6" s="273"/>
      <c r="M6" s="273"/>
    </row>
    <row r="7" spans="1:13" x14ac:dyDescent="0.3">
      <c r="A7" s="273" t="s">
        <v>280</v>
      </c>
      <c r="B7" s="273" t="s">
        <v>265</v>
      </c>
      <c r="C7" s="273" t="s">
        <v>269</v>
      </c>
      <c r="D7" s="273" t="s">
        <v>264</v>
      </c>
      <c r="E7" s="273" t="s">
        <v>268</v>
      </c>
      <c r="F7" s="273" t="s">
        <v>260</v>
      </c>
      <c r="G7" s="273" t="s">
        <v>267</v>
      </c>
      <c r="H7" s="273" t="s">
        <v>263</v>
      </c>
      <c r="I7" s="273" t="s">
        <v>262</v>
      </c>
      <c r="J7" s="273" t="s">
        <v>261</v>
      </c>
      <c r="K7" s="273" t="s">
        <v>9</v>
      </c>
      <c r="L7" s="273" t="s">
        <v>18</v>
      </c>
      <c r="M7" s="273" t="s">
        <v>281</v>
      </c>
    </row>
    <row r="8" spans="1:13" x14ac:dyDescent="0.3">
      <c r="A8" s="274" t="s">
        <v>0</v>
      </c>
      <c r="B8" s="273">
        <v>464.74454544868405</v>
      </c>
      <c r="C8" s="273">
        <v>52.493000664035002</v>
      </c>
      <c r="D8" s="273">
        <v>459.90954820988065</v>
      </c>
      <c r="E8" s="273">
        <v>60.568966148905503</v>
      </c>
      <c r="F8" s="273">
        <v>147.01345641410134</v>
      </c>
      <c r="G8" s="273">
        <v>5.5929690517392094</v>
      </c>
      <c r="H8" s="273">
        <v>118.16992033323751</v>
      </c>
      <c r="I8" s="273">
        <v>3361.1329743726251</v>
      </c>
      <c r="J8" s="273">
        <v>57.999231182824417</v>
      </c>
      <c r="K8" s="273"/>
      <c r="L8" s="273">
        <v>6659.3205134267428</v>
      </c>
      <c r="M8" s="273">
        <v>11386.945125252776</v>
      </c>
    </row>
    <row r="9" spans="1:13" x14ac:dyDescent="0.3">
      <c r="A9" s="275" t="s">
        <v>284</v>
      </c>
      <c r="B9" s="273">
        <v>258.08472631721412</v>
      </c>
      <c r="C9" s="273">
        <v>52.493000664035002</v>
      </c>
      <c r="D9" s="273">
        <v>270.90158523660415</v>
      </c>
      <c r="E9" s="273">
        <v>60.568966148905503</v>
      </c>
      <c r="F9" s="273">
        <v>86.344485915489599</v>
      </c>
      <c r="G9" s="273">
        <v>5.5929690517392094</v>
      </c>
      <c r="H9" s="273">
        <v>118.16992033323751</v>
      </c>
      <c r="I9" s="273">
        <v>2345.8929706292943</v>
      </c>
      <c r="J9" s="273">
        <v>57.999231182824417</v>
      </c>
      <c r="K9" s="273"/>
      <c r="L9" s="273">
        <v>1674.8770311501128</v>
      </c>
      <c r="M9" s="273">
        <v>4930.9248866294565</v>
      </c>
    </row>
    <row r="10" spans="1:13" x14ac:dyDescent="0.3">
      <c r="A10" s="275" t="s">
        <v>285</v>
      </c>
      <c r="B10" s="273">
        <v>132.23148695938914</v>
      </c>
      <c r="C10" s="273"/>
      <c r="D10" s="273">
        <v>121.04440829787035</v>
      </c>
      <c r="E10" s="273"/>
      <c r="F10" s="273">
        <v>39.084659457986461</v>
      </c>
      <c r="G10" s="273"/>
      <c r="H10" s="273"/>
      <c r="I10" s="273">
        <v>658.57356902667289</v>
      </c>
      <c r="J10" s="273"/>
      <c r="K10" s="273"/>
      <c r="L10" s="273">
        <v>2958.0306585265598</v>
      </c>
      <c r="M10" s="273">
        <v>3908.9647822684788</v>
      </c>
    </row>
    <row r="11" spans="1:13" x14ac:dyDescent="0.3">
      <c r="A11" s="275" t="s">
        <v>286</v>
      </c>
      <c r="B11" s="273">
        <v>74.4283321720808</v>
      </c>
      <c r="C11" s="273"/>
      <c r="D11" s="273">
        <v>67.963554675406129</v>
      </c>
      <c r="E11" s="273"/>
      <c r="F11" s="273">
        <v>21.58431104062528</v>
      </c>
      <c r="G11" s="273"/>
      <c r="H11" s="273"/>
      <c r="I11" s="273">
        <v>356.66643471665799</v>
      </c>
      <c r="J11" s="273"/>
      <c r="K11" s="273"/>
      <c r="L11" s="273">
        <v>2026.4128237500699</v>
      </c>
      <c r="M11" s="273">
        <v>2547.0554563548403</v>
      </c>
    </row>
    <row r="12" spans="1:13" x14ac:dyDescent="0.3">
      <c r="A12" s="274" t="s">
        <v>287</v>
      </c>
      <c r="B12" s="273">
        <v>370.10680195418223</v>
      </c>
      <c r="C12" s="273">
        <v>350.07424861321999</v>
      </c>
      <c r="D12" s="273">
        <v>370.43841385992982</v>
      </c>
      <c r="E12" s="273">
        <v>311.78971571669052</v>
      </c>
      <c r="F12" s="273">
        <v>117.05442214673508</v>
      </c>
      <c r="G12" s="273">
        <v>48.648976451303312</v>
      </c>
      <c r="H12" s="273">
        <v>2033.0779268597482</v>
      </c>
      <c r="I12" s="273">
        <v>4381.0018372248178</v>
      </c>
      <c r="J12" s="273">
        <v>113.54636517622102</v>
      </c>
      <c r="K12" s="273"/>
      <c r="L12" s="273">
        <v>3088.3414426680547</v>
      </c>
      <c r="M12" s="273">
        <v>11184.080150670903</v>
      </c>
    </row>
    <row r="13" spans="1:13" x14ac:dyDescent="0.3">
      <c r="A13" s="275" t="s">
        <v>284</v>
      </c>
      <c r="B13" s="273">
        <v>259.91254429207572</v>
      </c>
      <c r="C13" s="273">
        <v>58.897907881342903</v>
      </c>
      <c r="D13" s="273">
        <v>272.9578804583233</v>
      </c>
      <c r="E13" s="273">
        <v>54.164058931597495</v>
      </c>
      <c r="F13" s="273">
        <v>87.111545645818524</v>
      </c>
      <c r="G13" s="273">
        <v>5.5929690517392103</v>
      </c>
      <c r="H13" s="273">
        <v>192.3651505613181</v>
      </c>
      <c r="I13" s="273">
        <v>3525.2547156311748</v>
      </c>
      <c r="J13" s="273">
        <v>113.54636517622102</v>
      </c>
      <c r="K13" s="273"/>
      <c r="L13" s="273">
        <v>1504.7957870448047</v>
      </c>
      <c r="M13" s="273">
        <v>6074.5989246744157</v>
      </c>
    </row>
    <row r="14" spans="1:13" x14ac:dyDescent="0.3">
      <c r="A14" s="275" t="s">
        <v>285</v>
      </c>
      <c r="B14" s="273">
        <v>110.19425766210652</v>
      </c>
      <c r="C14" s="273"/>
      <c r="D14" s="273">
        <v>97.480533401606493</v>
      </c>
      <c r="E14" s="273"/>
      <c r="F14" s="273">
        <v>29.942876500916547</v>
      </c>
      <c r="G14" s="273"/>
      <c r="H14" s="273">
        <v>0.51256643857911699</v>
      </c>
      <c r="I14" s="273">
        <v>855.74712159364253</v>
      </c>
      <c r="J14" s="273"/>
      <c r="K14" s="273"/>
      <c r="L14" s="273">
        <v>1583.54565562325</v>
      </c>
      <c r="M14" s="273">
        <v>2677.4230112201012</v>
      </c>
    </row>
    <row r="15" spans="1:13" x14ac:dyDescent="0.3">
      <c r="A15" s="275" t="s">
        <v>286</v>
      </c>
      <c r="B15" s="273"/>
      <c r="C15" s="273">
        <v>291.17634073187708</v>
      </c>
      <c r="D15" s="273"/>
      <c r="E15" s="273">
        <v>257.62565678509304</v>
      </c>
      <c r="F15" s="273"/>
      <c r="G15" s="273">
        <v>43.056007399564102</v>
      </c>
      <c r="H15" s="273">
        <v>1840.2002098598509</v>
      </c>
      <c r="I15" s="273"/>
      <c r="J15" s="273"/>
      <c r="K15" s="273"/>
      <c r="L15" s="273"/>
      <c r="M15" s="273">
        <v>2432.0582147763853</v>
      </c>
    </row>
    <row r="16" spans="1:13" x14ac:dyDescent="0.3">
      <c r="A16" s="274" t="s">
        <v>288</v>
      </c>
      <c r="B16" s="273">
        <v>884.04295098486955</v>
      </c>
      <c r="C16" s="273">
        <v>59.422905867483102</v>
      </c>
      <c r="D16" s="273">
        <v>1080.5308958243947</v>
      </c>
      <c r="E16" s="273">
        <v>53.639060945457402</v>
      </c>
      <c r="F16" s="273">
        <v>241.19843593969202</v>
      </c>
      <c r="G16" s="273">
        <v>5.5929690517391997</v>
      </c>
      <c r="H16" s="273">
        <v>221.69835019203148</v>
      </c>
      <c r="I16" s="273">
        <v>3229.1704535488939</v>
      </c>
      <c r="J16" s="273">
        <v>57.999231182824481</v>
      </c>
      <c r="K16" s="273">
        <v>704.33621748063229</v>
      </c>
      <c r="L16" s="273">
        <v>3512.0145402749108</v>
      </c>
      <c r="M16" s="273">
        <v>10049.646011292929</v>
      </c>
    </row>
    <row r="17" spans="1:13" x14ac:dyDescent="0.3">
      <c r="A17" s="275" t="s">
        <v>284</v>
      </c>
      <c r="B17" s="273">
        <v>450.91899231811357</v>
      </c>
      <c r="C17" s="273">
        <v>59.422905867483102</v>
      </c>
      <c r="D17" s="273">
        <v>706.51932643452096</v>
      </c>
      <c r="E17" s="273">
        <v>53.639060945457402</v>
      </c>
      <c r="F17" s="273">
        <v>129.47847201122946</v>
      </c>
      <c r="G17" s="273">
        <v>5.5929690517391997</v>
      </c>
      <c r="H17" s="273">
        <v>221.69835019203148</v>
      </c>
      <c r="I17" s="273">
        <v>2345.8929706292938</v>
      </c>
      <c r="J17" s="273">
        <v>57.999231182824481</v>
      </c>
      <c r="K17" s="273">
        <v>471.35443856691199</v>
      </c>
      <c r="L17" s="273">
        <v>1387.86118850855</v>
      </c>
      <c r="M17" s="273">
        <v>5890.3779057081556</v>
      </c>
    </row>
    <row r="18" spans="1:13" x14ac:dyDescent="0.3">
      <c r="A18" s="275" t="s">
        <v>285</v>
      </c>
      <c r="B18" s="273">
        <v>244.97759842611137</v>
      </c>
      <c r="C18" s="273"/>
      <c r="D18" s="273">
        <v>188.16860121797762</v>
      </c>
      <c r="E18" s="273"/>
      <c r="F18" s="273">
        <v>57.465171967684171</v>
      </c>
      <c r="G18" s="273"/>
      <c r="H18" s="273"/>
      <c r="I18" s="273">
        <v>658.573569026673</v>
      </c>
      <c r="J18" s="273"/>
      <c r="K18" s="273">
        <v>211.62738922697687</v>
      </c>
      <c r="L18" s="273">
        <v>1785.7311027570299</v>
      </c>
      <c r="M18" s="273">
        <v>3146.5434326224531</v>
      </c>
    </row>
    <row r="19" spans="1:13" x14ac:dyDescent="0.3">
      <c r="A19" s="275" t="s">
        <v>286</v>
      </c>
      <c r="B19" s="273">
        <v>188.1463602406447</v>
      </c>
      <c r="C19" s="273"/>
      <c r="D19" s="273">
        <v>185.84296817189605</v>
      </c>
      <c r="E19" s="273"/>
      <c r="F19" s="273">
        <v>54.254791960778398</v>
      </c>
      <c r="G19" s="273"/>
      <c r="H19" s="273"/>
      <c r="I19" s="273">
        <v>224.70391389292723</v>
      </c>
      <c r="J19" s="273"/>
      <c r="K19" s="273">
        <v>21.354389686743421</v>
      </c>
      <c r="L19" s="273">
        <v>338.42224900933098</v>
      </c>
      <c r="M19" s="273">
        <v>1012.7246729623207</v>
      </c>
    </row>
    <row r="20" spans="1:13" x14ac:dyDescent="0.3">
      <c r="A20" s="274" t="s">
        <v>15</v>
      </c>
      <c r="B20" s="273">
        <v>1674.2513167270797</v>
      </c>
      <c r="C20" s="273">
        <v>53.3876879590524</v>
      </c>
      <c r="D20" s="273">
        <v>1797.0160401012283</v>
      </c>
      <c r="E20" s="273">
        <v>59.674278853887998</v>
      </c>
      <c r="F20" s="273">
        <v>471.63533597291411</v>
      </c>
      <c r="G20" s="273">
        <v>5.5929690517391997</v>
      </c>
      <c r="H20" s="273">
        <v>1014.1375324075744</v>
      </c>
      <c r="I20" s="273">
        <v>4287.3508720767113</v>
      </c>
      <c r="J20" s="273">
        <v>90.525881199968708</v>
      </c>
      <c r="K20" s="273">
        <v>1327.01360894461</v>
      </c>
      <c r="L20" s="273"/>
      <c r="M20" s="273">
        <v>10780.585523294765</v>
      </c>
    </row>
    <row r="21" spans="1:13" x14ac:dyDescent="0.3">
      <c r="A21" s="275" t="s">
        <v>284</v>
      </c>
      <c r="B21" s="273">
        <v>1674.2513167270797</v>
      </c>
      <c r="C21" s="273">
        <v>53.3876879590524</v>
      </c>
      <c r="D21" s="273">
        <v>1797.0160401012283</v>
      </c>
      <c r="E21" s="273">
        <v>59.674278853887998</v>
      </c>
      <c r="F21" s="273">
        <v>471.63533597291411</v>
      </c>
      <c r="G21" s="273">
        <v>5.5929690517391997</v>
      </c>
      <c r="H21" s="273">
        <v>1014.1375324075744</v>
      </c>
      <c r="I21" s="273">
        <v>3154.7850257429782</v>
      </c>
      <c r="J21" s="273">
        <v>90.525881199968708</v>
      </c>
      <c r="K21" s="273">
        <v>1327.01360894461</v>
      </c>
      <c r="L21" s="273"/>
      <c r="M21" s="273">
        <v>9648.019676961032</v>
      </c>
    </row>
    <row r="22" spans="1:13" x14ac:dyDescent="0.3">
      <c r="A22" s="275" t="s">
        <v>285</v>
      </c>
      <c r="B22" s="273"/>
      <c r="C22" s="273"/>
      <c r="D22" s="273"/>
      <c r="E22" s="273"/>
      <c r="F22" s="273"/>
      <c r="G22" s="273"/>
      <c r="H22" s="273"/>
      <c r="I22" s="273">
        <v>890.95567811510091</v>
      </c>
      <c r="J22" s="273"/>
      <c r="K22" s="273"/>
      <c r="L22" s="273"/>
      <c r="M22" s="273">
        <v>890.95567811510091</v>
      </c>
    </row>
    <row r="23" spans="1:13" x14ac:dyDescent="0.3">
      <c r="A23" s="275" t="s">
        <v>286</v>
      </c>
      <c r="B23" s="273"/>
      <c r="C23" s="273"/>
      <c r="D23" s="273"/>
      <c r="E23" s="273"/>
      <c r="F23" s="273"/>
      <c r="G23" s="273"/>
      <c r="H23" s="273"/>
      <c r="I23" s="273">
        <v>241.61016821863237</v>
      </c>
      <c r="J23" s="273"/>
      <c r="K23" s="273"/>
      <c r="L23" s="273"/>
      <c r="M23" s="273">
        <v>241.61016821863237</v>
      </c>
    </row>
    <row r="24" spans="1:13" x14ac:dyDescent="0.3">
      <c r="A24" s="274" t="s">
        <v>281</v>
      </c>
      <c r="B24" s="273">
        <v>3393.1456151148159</v>
      </c>
      <c r="C24" s="273">
        <v>515.3778431037905</v>
      </c>
      <c r="D24" s="273">
        <v>3707.8948979954334</v>
      </c>
      <c r="E24" s="273">
        <v>485.67202166494144</v>
      </c>
      <c r="F24" s="273">
        <v>976.90165047344249</v>
      </c>
      <c r="G24" s="273">
        <v>65.427883606520922</v>
      </c>
      <c r="H24" s="273">
        <v>3387.0837297925914</v>
      </c>
      <c r="I24" s="273">
        <v>15258.656137223046</v>
      </c>
      <c r="J24" s="273">
        <v>320.07070874183859</v>
      </c>
      <c r="K24" s="273">
        <v>2031.3498264252423</v>
      </c>
      <c r="L24" s="273">
        <v>13259.676496369708</v>
      </c>
      <c r="M24" s="273">
        <v>43401.256810511382</v>
      </c>
    </row>
    <row r="35" spans="7:7" x14ac:dyDescent="0.3">
      <c r="G35" s="276"/>
    </row>
  </sheetData>
  <mergeCells count="1">
    <mergeCell ref="A1:G1"/>
  </mergeCells>
  <pageMargins left="0.7" right="0.7" top="0.75" bottom="0.7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57EF5-741D-4D24-A4CC-37421D328C27}">
  <sheetPr codeName="Sheet8"/>
  <dimension ref="A1:H5302"/>
  <sheetViews>
    <sheetView workbookViewId="0">
      <selection sqref="A1:XFD2"/>
    </sheetView>
  </sheetViews>
  <sheetFormatPr defaultRowHeight="13.5" x14ac:dyDescent="0.3"/>
  <cols>
    <col min="1" max="1" width="13.7109375" style="256" bestFit="1" customWidth="1"/>
    <col min="2" max="2" width="22.140625" style="256" customWidth="1"/>
    <col min="3" max="3" width="10.42578125" style="256" bestFit="1" customWidth="1"/>
    <col min="4" max="4" width="15.140625" style="256" bestFit="1" customWidth="1"/>
    <col min="5" max="5" width="15.140625" style="256" customWidth="1"/>
    <col min="6" max="7" width="24" style="256" customWidth="1"/>
    <col min="8" max="16384" width="9.140625" style="256"/>
  </cols>
  <sheetData>
    <row r="1" spans="1:8" ht="19.5" thickBot="1" x14ac:dyDescent="0.35">
      <c r="A1" s="282" t="s">
        <v>289</v>
      </c>
      <c r="B1" s="282"/>
      <c r="C1" s="282"/>
      <c r="D1" s="282"/>
      <c r="E1" s="282"/>
      <c r="F1" s="282"/>
      <c r="G1" s="282"/>
      <c r="H1"/>
    </row>
    <row r="2" spans="1:8" ht="15.75" x14ac:dyDescent="0.3">
      <c r="A2"/>
      <c r="B2"/>
      <c r="C2"/>
      <c r="D2"/>
      <c r="E2"/>
      <c r="F2"/>
      <c r="G2"/>
      <c r="H2"/>
    </row>
    <row r="3" spans="1:8" ht="15" x14ac:dyDescent="0.3">
      <c r="A3" s="253" t="s">
        <v>277</v>
      </c>
      <c r="B3" s="254" t="s">
        <v>276</v>
      </c>
      <c r="C3" s="254" t="s">
        <v>22</v>
      </c>
      <c r="D3" s="255" t="s">
        <v>275</v>
      </c>
      <c r="E3" s="255" t="s">
        <v>274</v>
      </c>
      <c r="F3" s="255" t="s">
        <v>273</v>
      </c>
      <c r="G3" s="254" t="s">
        <v>272</v>
      </c>
    </row>
    <row r="4" spans="1:8" x14ac:dyDescent="0.3">
      <c r="A4" s="257" t="s">
        <v>1</v>
      </c>
      <c r="B4" s="258" t="s">
        <v>269</v>
      </c>
      <c r="C4" s="258">
        <v>2022</v>
      </c>
      <c r="D4" s="259" t="s">
        <v>259</v>
      </c>
      <c r="E4" s="259" t="s">
        <v>185</v>
      </c>
      <c r="F4" s="260">
        <v>4.9931324858015502</v>
      </c>
      <c r="G4" s="260">
        <f>IF(Table1[[#This Row],[Year]]&lt;=2030,2030,IF(Table1[[#This Row],[Year]]&lt;=2040,2040,2050))</f>
        <v>2030</v>
      </c>
    </row>
    <row r="5" spans="1:8" x14ac:dyDescent="0.3">
      <c r="A5" s="257" t="s">
        <v>1</v>
      </c>
      <c r="B5" s="258" t="s">
        <v>268</v>
      </c>
      <c r="C5" s="258">
        <v>2022</v>
      </c>
      <c r="D5" s="259" t="s">
        <v>259</v>
      </c>
      <c r="E5" s="259" t="s">
        <v>185</v>
      </c>
      <c r="F5" s="260">
        <v>2.6058957124547799</v>
      </c>
      <c r="G5" s="260">
        <f>IF(Table1[[#This Row],[Year]]&lt;=2030,2030,IF(Table1[[#This Row],[Year]]&lt;=2040,2040,2050))</f>
        <v>2030</v>
      </c>
    </row>
    <row r="6" spans="1:8" x14ac:dyDescent="0.3">
      <c r="A6" s="257" t="s">
        <v>1</v>
      </c>
      <c r="B6" s="258" t="s">
        <v>262</v>
      </c>
      <c r="C6" s="258">
        <v>2022</v>
      </c>
      <c r="D6" s="259" t="s">
        <v>259</v>
      </c>
      <c r="E6" s="259" t="s">
        <v>185</v>
      </c>
      <c r="F6" s="260">
        <v>1.41651965959422</v>
      </c>
      <c r="G6" s="260">
        <f>IF(Table1[[#This Row],[Year]]&lt;=2030,2030,IF(Table1[[#This Row],[Year]]&lt;=2040,2040,2050))</f>
        <v>2030</v>
      </c>
    </row>
    <row r="7" spans="1:8" x14ac:dyDescent="0.3">
      <c r="A7" s="257" t="s">
        <v>1</v>
      </c>
      <c r="B7" s="258" t="s">
        <v>261</v>
      </c>
      <c r="C7" s="258">
        <v>2022</v>
      </c>
      <c r="D7" s="259" t="s">
        <v>259</v>
      </c>
      <c r="E7" s="259" t="s">
        <v>185</v>
      </c>
      <c r="F7" s="260">
        <v>0.23864878213531601</v>
      </c>
      <c r="G7" s="260">
        <f>IF(Table1[[#This Row],[Year]]&lt;=2030,2030,IF(Table1[[#This Row],[Year]]&lt;=2040,2040,2050))</f>
        <v>2030</v>
      </c>
    </row>
    <row r="8" spans="1:8" x14ac:dyDescent="0.3">
      <c r="A8" s="257" t="s">
        <v>1</v>
      </c>
      <c r="B8" s="258" t="s">
        <v>270</v>
      </c>
      <c r="C8" s="258">
        <v>2022</v>
      </c>
      <c r="D8" s="259" t="s">
        <v>259</v>
      </c>
      <c r="E8" s="259" t="s">
        <v>185</v>
      </c>
      <c r="F8" s="260">
        <v>458.88700979753202</v>
      </c>
      <c r="G8" s="260">
        <f>IF(Table1[[#This Row],[Year]]&lt;=2030,2030,IF(Table1[[#This Row],[Year]]&lt;=2040,2040,2050))</f>
        <v>2030</v>
      </c>
    </row>
    <row r="9" spans="1:8" x14ac:dyDescent="0.3">
      <c r="A9" s="257" t="s">
        <v>1</v>
      </c>
      <c r="B9" s="258" t="s">
        <v>267</v>
      </c>
      <c r="C9" s="258">
        <v>2022</v>
      </c>
      <c r="D9" s="259" t="s">
        <v>259</v>
      </c>
      <c r="E9" s="259" t="s">
        <v>185</v>
      </c>
      <c r="F9" s="260">
        <v>0.133463875886497</v>
      </c>
      <c r="G9" s="260">
        <f>IF(Table1[[#This Row],[Year]]&lt;=2030,2030,IF(Table1[[#This Row],[Year]]&lt;=2040,2040,2050))</f>
        <v>2030</v>
      </c>
    </row>
    <row r="10" spans="1:8" x14ac:dyDescent="0.3">
      <c r="A10" s="257" t="s">
        <v>4</v>
      </c>
      <c r="B10" s="258" t="s">
        <v>269</v>
      </c>
      <c r="C10" s="258">
        <v>2022</v>
      </c>
      <c r="D10" s="259" t="s">
        <v>259</v>
      </c>
      <c r="E10" s="259" t="s">
        <v>185</v>
      </c>
      <c r="F10" s="260">
        <v>3.8686730818271999</v>
      </c>
      <c r="G10" s="260">
        <f>IF(Table1[[#This Row],[Year]]&lt;=2030,2030,IF(Table1[[#This Row],[Year]]&lt;=2040,2040,2050))</f>
        <v>2030</v>
      </c>
    </row>
    <row r="11" spans="1:8" x14ac:dyDescent="0.3">
      <c r="A11" s="257" t="s">
        <v>4</v>
      </c>
      <c r="B11" s="258" t="s">
        <v>268</v>
      </c>
      <c r="C11" s="258">
        <v>2022</v>
      </c>
      <c r="D11" s="259" t="s">
        <v>259</v>
      </c>
      <c r="E11" s="259" t="s">
        <v>185</v>
      </c>
      <c r="F11" s="260">
        <v>2.5338887601005902</v>
      </c>
      <c r="G11" s="260">
        <f>IF(Table1[[#This Row],[Year]]&lt;=2030,2030,IF(Table1[[#This Row],[Year]]&lt;=2040,2040,2050))</f>
        <v>2030</v>
      </c>
    </row>
    <row r="12" spans="1:8" x14ac:dyDescent="0.3">
      <c r="A12" s="257" t="s">
        <v>4</v>
      </c>
      <c r="B12" s="258" t="s">
        <v>262</v>
      </c>
      <c r="C12" s="258">
        <v>2022</v>
      </c>
      <c r="D12" s="259" t="s">
        <v>259</v>
      </c>
      <c r="E12" s="259" t="s">
        <v>185</v>
      </c>
      <c r="F12" s="260">
        <v>37.021314658211097</v>
      </c>
      <c r="G12" s="260">
        <f>IF(Table1[[#This Row],[Year]]&lt;=2030,2030,IF(Table1[[#This Row],[Year]]&lt;=2040,2040,2050))</f>
        <v>2030</v>
      </c>
    </row>
    <row r="13" spans="1:8" x14ac:dyDescent="0.3">
      <c r="A13" s="257" t="s">
        <v>4</v>
      </c>
      <c r="B13" s="258" t="s">
        <v>261</v>
      </c>
      <c r="C13" s="258">
        <v>2022</v>
      </c>
      <c r="D13" s="259" t="s">
        <v>259</v>
      </c>
      <c r="E13" s="259" t="s">
        <v>185</v>
      </c>
      <c r="F13" s="260">
        <v>0.90486462443209703</v>
      </c>
      <c r="G13" s="260">
        <f>IF(Table1[[#This Row],[Year]]&lt;=2030,2030,IF(Table1[[#This Row],[Year]]&lt;=2040,2040,2050))</f>
        <v>2030</v>
      </c>
    </row>
    <row r="14" spans="1:8" x14ac:dyDescent="0.3">
      <c r="A14" s="257" t="s">
        <v>4</v>
      </c>
      <c r="B14" s="258" t="s">
        <v>18</v>
      </c>
      <c r="C14" s="258">
        <v>2022</v>
      </c>
      <c r="D14" s="259" t="s">
        <v>259</v>
      </c>
      <c r="E14" s="259" t="s">
        <v>185</v>
      </c>
      <c r="F14" s="260">
        <v>2348.68110526379</v>
      </c>
      <c r="G14" s="260">
        <f>IF(Table1[[#This Row],[Year]]&lt;=2030,2030,IF(Table1[[#This Row],[Year]]&lt;=2040,2040,2050))</f>
        <v>2030</v>
      </c>
    </row>
    <row r="15" spans="1:8" x14ac:dyDescent="0.3">
      <c r="A15" s="257" t="s">
        <v>4</v>
      </c>
      <c r="B15" s="258" t="s">
        <v>270</v>
      </c>
      <c r="C15" s="258">
        <v>2022</v>
      </c>
      <c r="D15" s="259" t="s">
        <v>259</v>
      </c>
      <c r="E15" s="259" t="s">
        <v>185</v>
      </c>
      <c r="F15" s="260">
        <v>2122.78003714954</v>
      </c>
      <c r="G15" s="260">
        <f>IF(Table1[[#This Row],[Year]]&lt;=2030,2030,IF(Table1[[#This Row],[Year]]&lt;=2040,2040,2050))</f>
        <v>2030</v>
      </c>
    </row>
    <row r="16" spans="1:8" x14ac:dyDescent="0.3">
      <c r="A16" s="257" t="s">
        <v>4</v>
      </c>
      <c r="B16" s="258" t="s">
        <v>267</v>
      </c>
      <c r="C16" s="258">
        <v>2022</v>
      </c>
      <c r="D16" s="259" t="s">
        <v>259</v>
      </c>
      <c r="E16" s="259" t="s">
        <v>185</v>
      </c>
      <c r="F16" s="260">
        <v>0.43203128864284901</v>
      </c>
      <c r="G16" s="260">
        <f>IF(Table1[[#This Row],[Year]]&lt;=2030,2030,IF(Table1[[#This Row],[Year]]&lt;=2040,2040,2050))</f>
        <v>2030</v>
      </c>
    </row>
    <row r="17" spans="1:7" x14ac:dyDescent="0.3">
      <c r="A17" s="257" t="s">
        <v>2</v>
      </c>
      <c r="B17" s="258" t="s">
        <v>262</v>
      </c>
      <c r="C17" s="258">
        <v>2022</v>
      </c>
      <c r="D17" s="259" t="s">
        <v>259</v>
      </c>
      <c r="E17" s="259" t="s">
        <v>185</v>
      </c>
      <c r="F17" s="260">
        <v>1.83231820637785</v>
      </c>
      <c r="G17" s="260">
        <f>IF(Table1[[#This Row],[Year]]&lt;=2030,2030,IF(Table1[[#This Row],[Year]]&lt;=2040,2040,2050))</f>
        <v>2030</v>
      </c>
    </row>
    <row r="18" spans="1:7" x14ac:dyDescent="0.3">
      <c r="A18" s="257" t="s">
        <v>2</v>
      </c>
      <c r="B18" s="258" t="s">
        <v>261</v>
      </c>
      <c r="C18" s="258">
        <v>2022</v>
      </c>
      <c r="D18" s="259" t="s">
        <v>259</v>
      </c>
      <c r="E18" s="259" t="s">
        <v>185</v>
      </c>
      <c r="F18" s="260">
        <v>9.5369331838467505E-2</v>
      </c>
      <c r="G18" s="260">
        <f>IF(Table1[[#This Row],[Year]]&lt;=2030,2030,IF(Table1[[#This Row],[Year]]&lt;=2040,2040,2050))</f>
        <v>2030</v>
      </c>
    </row>
    <row r="19" spans="1:7" x14ac:dyDescent="0.3">
      <c r="A19" s="257" t="s">
        <v>2</v>
      </c>
      <c r="B19" s="258" t="s">
        <v>270</v>
      </c>
      <c r="C19" s="258">
        <v>2022</v>
      </c>
      <c r="D19" s="259" t="s">
        <v>259</v>
      </c>
      <c r="E19" s="259" t="s">
        <v>185</v>
      </c>
      <c r="F19" s="260">
        <v>4594.6716230116299</v>
      </c>
      <c r="G19" s="260">
        <f>IF(Table1[[#This Row],[Year]]&lt;=2030,2030,IF(Table1[[#This Row],[Year]]&lt;=2040,2040,2050))</f>
        <v>2030</v>
      </c>
    </row>
    <row r="20" spans="1:7" x14ac:dyDescent="0.3">
      <c r="A20" s="257" t="s">
        <v>2</v>
      </c>
      <c r="B20" s="258" t="s">
        <v>266</v>
      </c>
      <c r="C20" s="258">
        <v>2022</v>
      </c>
      <c r="D20" s="259" t="s">
        <v>259</v>
      </c>
      <c r="E20" s="259" t="s">
        <v>185</v>
      </c>
      <c r="F20" s="260">
        <v>48.804506951358199</v>
      </c>
      <c r="G20" s="260">
        <f>IF(Table1[[#This Row],[Year]]&lt;=2030,2030,IF(Table1[[#This Row],[Year]]&lt;=2040,2040,2050))</f>
        <v>2030</v>
      </c>
    </row>
    <row r="21" spans="1:7" x14ac:dyDescent="0.3">
      <c r="A21" s="257" t="s">
        <v>3</v>
      </c>
      <c r="B21" s="258" t="s">
        <v>262</v>
      </c>
      <c r="C21" s="258">
        <v>2022</v>
      </c>
      <c r="D21" s="259" t="s">
        <v>259</v>
      </c>
      <c r="E21" s="259" t="s">
        <v>185</v>
      </c>
      <c r="F21" s="260">
        <v>27.341601580347501</v>
      </c>
      <c r="G21" s="260">
        <f>IF(Table1[[#This Row],[Year]]&lt;=2030,2030,IF(Table1[[#This Row],[Year]]&lt;=2040,2040,2050))</f>
        <v>2030</v>
      </c>
    </row>
    <row r="22" spans="1:7" x14ac:dyDescent="0.3">
      <c r="A22" s="257" t="s">
        <v>3</v>
      </c>
      <c r="B22" s="258" t="s">
        <v>261</v>
      </c>
      <c r="C22" s="258">
        <v>2022</v>
      </c>
      <c r="D22" s="259" t="s">
        <v>259</v>
      </c>
      <c r="E22" s="259" t="s">
        <v>185</v>
      </c>
      <c r="F22" s="260">
        <v>0.36886544877002903</v>
      </c>
      <c r="G22" s="260">
        <f>IF(Table1[[#This Row],[Year]]&lt;=2030,2030,IF(Table1[[#This Row],[Year]]&lt;=2040,2040,2050))</f>
        <v>2030</v>
      </c>
    </row>
    <row r="23" spans="1:7" x14ac:dyDescent="0.3">
      <c r="A23" s="257" t="s">
        <v>3</v>
      </c>
      <c r="B23" s="258" t="s">
        <v>18</v>
      </c>
      <c r="C23" s="258">
        <v>2022</v>
      </c>
      <c r="D23" s="259" t="s">
        <v>259</v>
      </c>
      <c r="E23" s="259" t="s">
        <v>185</v>
      </c>
      <c r="F23" s="260">
        <v>252.189772033297</v>
      </c>
      <c r="G23" s="260">
        <f>IF(Table1[[#This Row],[Year]]&lt;=2030,2030,IF(Table1[[#This Row],[Year]]&lt;=2040,2040,2050))</f>
        <v>2030</v>
      </c>
    </row>
    <row r="24" spans="1:7" x14ac:dyDescent="0.3">
      <c r="A24" s="257" t="s">
        <v>3</v>
      </c>
      <c r="B24" s="258" t="s">
        <v>270</v>
      </c>
      <c r="C24" s="258">
        <v>2022</v>
      </c>
      <c r="D24" s="259" t="s">
        <v>259</v>
      </c>
      <c r="E24" s="259" t="s">
        <v>185</v>
      </c>
      <c r="F24" s="260">
        <v>1882.51293269027</v>
      </c>
      <c r="G24" s="260">
        <f>IF(Table1[[#This Row],[Year]]&lt;=2030,2030,IF(Table1[[#This Row],[Year]]&lt;=2040,2040,2050))</f>
        <v>2030</v>
      </c>
    </row>
    <row r="25" spans="1:7" x14ac:dyDescent="0.3">
      <c r="A25" s="257" t="s">
        <v>1</v>
      </c>
      <c r="B25" s="258" t="s">
        <v>265</v>
      </c>
      <c r="C25" s="258">
        <v>2023</v>
      </c>
      <c r="D25" s="259" t="s">
        <v>259</v>
      </c>
      <c r="E25" s="259" t="s">
        <v>185</v>
      </c>
      <c r="F25" s="260">
        <v>1.18635468847647</v>
      </c>
      <c r="G25" s="260">
        <f>IF(Table1[[#This Row],[Year]]&lt;=2030,2030,IF(Table1[[#This Row],[Year]]&lt;=2040,2040,2050))</f>
        <v>2030</v>
      </c>
    </row>
    <row r="26" spans="1:7" x14ac:dyDescent="0.3">
      <c r="A26" s="257" t="s">
        <v>1</v>
      </c>
      <c r="B26" s="258" t="s">
        <v>269</v>
      </c>
      <c r="C26" s="258">
        <v>2023</v>
      </c>
      <c r="D26" s="259" t="s">
        <v>259</v>
      </c>
      <c r="E26" s="259" t="s">
        <v>185</v>
      </c>
      <c r="F26" s="260">
        <v>4.75536427219195</v>
      </c>
      <c r="G26" s="260">
        <f>IF(Table1[[#This Row],[Year]]&lt;=2030,2030,IF(Table1[[#This Row],[Year]]&lt;=2040,2040,2050))</f>
        <v>2030</v>
      </c>
    </row>
    <row r="27" spans="1:7" x14ac:dyDescent="0.3">
      <c r="A27" s="257" t="s">
        <v>1</v>
      </c>
      <c r="B27" s="258" t="s">
        <v>264</v>
      </c>
      <c r="C27" s="258">
        <v>2023</v>
      </c>
      <c r="D27" s="259" t="s">
        <v>259</v>
      </c>
      <c r="E27" s="259" t="s">
        <v>185</v>
      </c>
      <c r="F27" s="260">
        <v>0.60388354217694495</v>
      </c>
      <c r="G27" s="260">
        <f>IF(Table1[[#This Row],[Year]]&lt;=2030,2030,IF(Table1[[#This Row],[Year]]&lt;=2040,2040,2050))</f>
        <v>2030</v>
      </c>
    </row>
    <row r="28" spans="1:7" x14ac:dyDescent="0.3">
      <c r="A28" s="257" t="s">
        <v>1</v>
      </c>
      <c r="B28" s="258" t="s">
        <v>268</v>
      </c>
      <c r="C28" s="258">
        <v>2023</v>
      </c>
      <c r="D28" s="259" t="s">
        <v>259</v>
      </c>
      <c r="E28" s="259" t="s">
        <v>185</v>
      </c>
      <c r="F28" s="260">
        <v>2.48180544043313</v>
      </c>
      <c r="G28" s="260">
        <f>IF(Table1[[#This Row],[Year]]&lt;=2030,2030,IF(Table1[[#This Row],[Year]]&lt;=2040,2040,2050))</f>
        <v>2030</v>
      </c>
    </row>
    <row r="29" spans="1:7" x14ac:dyDescent="0.3">
      <c r="A29" s="257" t="s">
        <v>1</v>
      </c>
      <c r="B29" s="258" t="s">
        <v>262</v>
      </c>
      <c r="C29" s="258">
        <v>2023</v>
      </c>
      <c r="D29" s="259" t="s">
        <v>259</v>
      </c>
      <c r="E29" s="259" t="s">
        <v>185</v>
      </c>
      <c r="F29" s="260">
        <v>2.6062293772998602</v>
      </c>
      <c r="G29" s="260">
        <f>IF(Table1[[#This Row],[Year]]&lt;=2030,2030,IF(Table1[[#This Row],[Year]]&lt;=2040,2040,2050))</f>
        <v>2030</v>
      </c>
    </row>
    <row r="30" spans="1:7" x14ac:dyDescent="0.3">
      <c r="A30" s="257" t="s">
        <v>1</v>
      </c>
      <c r="B30" s="258" t="s">
        <v>261</v>
      </c>
      <c r="C30" s="258">
        <v>2023</v>
      </c>
      <c r="D30" s="259" t="s">
        <v>259</v>
      </c>
      <c r="E30" s="259" t="s">
        <v>185</v>
      </c>
      <c r="F30" s="260">
        <v>0.44604877722584801</v>
      </c>
      <c r="G30" s="260">
        <f>IF(Table1[[#This Row],[Year]]&lt;=2030,2030,IF(Table1[[#This Row],[Year]]&lt;=2040,2040,2050))</f>
        <v>2030</v>
      </c>
    </row>
    <row r="31" spans="1:7" x14ac:dyDescent="0.3">
      <c r="A31" s="257" t="s">
        <v>1</v>
      </c>
      <c r="B31" s="258" t="s">
        <v>18</v>
      </c>
      <c r="C31" s="258">
        <v>2023</v>
      </c>
      <c r="D31" s="259" t="s">
        <v>259</v>
      </c>
      <c r="E31" s="259" t="s">
        <v>185</v>
      </c>
      <c r="F31" s="260">
        <v>795.01290624698095</v>
      </c>
      <c r="G31" s="260">
        <f>IF(Table1[[#This Row],[Year]]&lt;=2030,2030,IF(Table1[[#This Row],[Year]]&lt;=2040,2040,2050))</f>
        <v>2030</v>
      </c>
    </row>
    <row r="32" spans="1:7" x14ac:dyDescent="0.3">
      <c r="A32" s="257" t="s">
        <v>1</v>
      </c>
      <c r="B32" s="258" t="s">
        <v>260</v>
      </c>
      <c r="C32" s="258">
        <v>2023</v>
      </c>
      <c r="D32" s="259" t="s">
        <v>259</v>
      </c>
      <c r="E32" s="259" t="s">
        <v>185</v>
      </c>
      <c r="F32" s="260">
        <v>3.4665941788700701E-2</v>
      </c>
      <c r="G32" s="260">
        <f>IF(Table1[[#This Row],[Year]]&lt;=2030,2030,IF(Table1[[#This Row],[Year]]&lt;=2040,2040,2050))</f>
        <v>2030</v>
      </c>
    </row>
    <row r="33" spans="1:7" x14ac:dyDescent="0.3">
      <c r="A33" s="257" t="s">
        <v>1</v>
      </c>
      <c r="B33" s="258" t="s">
        <v>267</v>
      </c>
      <c r="C33" s="258">
        <v>2023</v>
      </c>
      <c r="D33" s="259" t="s">
        <v>259</v>
      </c>
      <c r="E33" s="259" t="s">
        <v>185</v>
      </c>
      <c r="F33" s="260">
        <v>0.12710845322523601</v>
      </c>
      <c r="G33" s="260">
        <f>IF(Table1[[#This Row],[Year]]&lt;=2030,2030,IF(Table1[[#This Row],[Year]]&lt;=2040,2040,2050))</f>
        <v>2030</v>
      </c>
    </row>
    <row r="34" spans="1:7" x14ac:dyDescent="0.3">
      <c r="A34" s="257" t="s">
        <v>4</v>
      </c>
      <c r="B34" s="258" t="s">
        <v>265</v>
      </c>
      <c r="C34" s="258">
        <v>2023</v>
      </c>
      <c r="D34" s="259" t="s">
        <v>259</v>
      </c>
      <c r="E34" s="259" t="s">
        <v>185</v>
      </c>
      <c r="F34" s="260">
        <v>23.3674777871055</v>
      </c>
      <c r="G34" s="260">
        <f>IF(Table1[[#This Row],[Year]]&lt;=2030,2030,IF(Table1[[#This Row],[Year]]&lt;=2040,2040,2050))</f>
        <v>2030</v>
      </c>
    </row>
    <row r="35" spans="1:7" x14ac:dyDescent="0.3">
      <c r="A35" s="257" t="s">
        <v>4</v>
      </c>
      <c r="B35" s="258" t="s">
        <v>269</v>
      </c>
      <c r="C35" s="258">
        <v>2023</v>
      </c>
      <c r="D35" s="259" t="s">
        <v>259</v>
      </c>
      <c r="E35" s="259" t="s">
        <v>185</v>
      </c>
      <c r="F35" s="260">
        <v>3.6844505541211401</v>
      </c>
      <c r="G35" s="260">
        <f>IF(Table1[[#This Row],[Year]]&lt;=2030,2030,IF(Table1[[#This Row],[Year]]&lt;=2040,2040,2050))</f>
        <v>2030</v>
      </c>
    </row>
    <row r="36" spans="1:7" x14ac:dyDescent="0.3">
      <c r="A36" s="257" t="s">
        <v>4</v>
      </c>
      <c r="B36" s="258" t="s">
        <v>264</v>
      </c>
      <c r="C36" s="258">
        <v>2023</v>
      </c>
      <c r="D36" s="259" t="s">
        <v>259</v>
      </c>
      <c r="E36" s="259" t="s">
        <v>185</v>
      </c>
      <c r="F36" s="260">
        <v>14.545048593014601</v>
      </c>
      <c r="G36" s="260">
        <f>IF(Table1[[#This Row],[Year]]&lt;=2030,2030,IF(Table1[[#This Row],[Year]]&lt;=2040,2040,2050))</f>
        <v>2030</v>
      </c>
    </row>
    <row r="37" spans="1:7" x14ac:dyDescent="0.3">
      <c r="A37" s="257" t="s">
        <v>4</v>
      </c>
      <c r="B37" s="258" t="s">
        <v>268</v>
      </c>
      <c r="C37" s="258">
        <v>2023</v>
      </c>
      <c r="D37" s="259" t="s">
        <v>259</v>
      </c>
      <c r="E37" s="259" t="s">
        <v>185</v>
      </c>
      <c r="F37" s="260">
        <v>2.4132273905719899</v>
      </c>
      <c r="G37" s="260">
        <f>IF(Table1[[#This Row],[Year]]&lt;=2030,2030,IF(Table1[[#This Row],[Year]]&lt;=2040,2040,2050))</f>
        <v>2030</v>
      </c>
    </row>
    <row r="38" spans="1:7" x14ac:dyDescent="0.3">
      <c r="A38" s="257" t="s">
        <v>4</v>
      </c>
      <c r="B38" s="258" t="s">
        <v>262</v>
      </c>
      <c r="C38" s="258">
        <v>2023</v>
      </c>
      <c r="D38" s="259" t="s">
        <v>259</v>
      </c>
      <c r="E38" s="259" t="s">
        <v>185</v>
      </c>
      <c r="F38" s="260">
        <v>63.798077553230101</v>
      </c>
      <c r="G38" s="260">
        <f>IF(Table1[[#This Row],[Year]]&lt;=2030,2030,IF(Table1[[#This Row],[Year]]&lt;=2040,2040,2050))</f>
        <v>2030</v>
      </c>
    </row>
    <row r="39" spans="1:7" x14ac:dyDescent="0.3">
      <c r="A39" s="257" t="s">
        <v>4</v>
      </c>
      <c r="B39" s="258" t="s">
        <v>261</v>
      </c>
      <c r="C39" s="258">
        <v>2023</v>
      </c>
      <c r="D39" s="259" t="s">
        <v>259</v>
      </c>
      <c r="E39" s="259" t="s">
        <v>185</v>
      </c>
      <c r="F39" s="260">
        <v>1.58369195424456</v>
      </c>
      <c r="G39" s="260">
        <f>IF(Table1[[#This Row],[Year]]&lt;=2030,2030,IF(Table1[[#This Row],[Year]]&lt;=2040,2040,2050))</f>
        <v>2030</v>
      </c>
    </row>
    <row r="40" spans="1:7" x14ac:dyDescent="0.3">
      <c r="A40" s="257" t="s">
        <v>4</v>
      </c>
      <c r="B40" s="258" t="s">
        <v>18</v>
      </c>
      <c r="C40" s="258">
        <v>2023</v>
      </c>
      <c r="D40" s="259" t="s">
        <v>259</v>
      </c>
      <c r="E40" s="259" t="s">
        <v>185</v>
      </c>
      <c r="F40" s="260">
        <v>5377.4212383103004</v>
      </c>
      <c r="G40" s="260">
        <f>IF(Table1[[#This Row],[Year]]&lt;=2030,2030,IF(Table1[[#This Row],[Year]]&lt;=2040,2040,2050))</f>
        <v>2030</v>
      </c>
    </row>
    <row r="41" spans="1:7" x14ac:dyDescent="0.3">
      <c r="A41" s="257" t="s">
        <v>4</v>
      </c>
      <c r="B41" s="258" t="s">
        <v>260</v>
      </c>
      <c r="C41" s="258">
        <v>2023</v>
      </c>
      <c r="D41" s="259" t="s">
        <v>259</v>
      </c>
      <c r="E41" s="259" t="s">
        <v>185</v>
      </c>
      <c r="F41" s="260">
        <v>2.7274568849212102</v>
      </c>
      <c r="G41" s="260">
        <f>IF(Table1[[#This Row],[Year]]&lt;=2030,2030,IF(Table1[[#This Row],[Year]]&lt;=2040,2040,2050))</f>
        <v>2030</v>
      </c>
    </row>
    <row r="42" spans="1:7" x14ac:dyDescent="0.3">
      <c r="A42" s="257" t="s">
        <v>4</v>
      </c>
      <c r="B42" s="258" t="s">
        <v>267</v>
      </c>
      <c r="C42" s="258">
        <v>2023</v>
      </c>
      <c r="D42" s="259" t="s">
        <v>259</v>
      </c>
      <c r="E42" s="259" t="s">
        <v>185</v>
      </c>
      <c r="F42" s="260">
        <v>0.41145837013604702</v>
      </c>
      <c r="G42" s="260">
        <f>IF(Table1[[#This Row],[Year]]&lt;=2030,2030,IF(Table1[[#This Row],[Year]]&lt;=2040,2040,2050))</f>
        <v>2030</v>
      </c>
    </row>
    <row r="43" spans="1:7" x14ac:dyDescent="0.3">
      <c r="A43" s="257" t="s">
        <v>2</v>
      </c>
      <c r="B43" s="258" t="s">
        <v>264</v>
      </c>
      <c r="C43" s="258">
        <v>2023</v>
      </c>
      <c r="D43" s="259" t="s">
        <v>259</v>
      </c>
      <c r="E43" s="259" t="s">
        <v>185</v>
      </c>
      <c r="F43" s="260">
        <v>1.7503870787737501</v>
      </c>
      <c r="G43" s="260">
        <f>IF(Table1[[#This Row],[Year]]&lt;=2030,2030,IF(Table1[[#This Row],[Year]]&lt;=2040,2040,2050))</f>
        <v>2030</v>
      </c>
    </row>
    <row r="44" spans="1:7" x14ac:dyDescent="0.3">
      <c r="A44" s="257" t="s">
        <v>2</v>
      </c>
      <c r="B44" s="258" t="s">
        <v>262</v>
      </c>
      <c r="C44" s="258">
        <v>2023</v>
      </c>
      <c r="D44" s="259" t="s">
        <v>259</v>
      </c>
      <c r="E44" s="259" t="s">
        <v>185</v>
      </c>
      <c r="F44" s="260">
        <v>3.3706996555635902</v>
      </c>
      <c r="G44" s="260">
        <f>IF(Table1[[#This Row],[Year]]&lt;=2030,2030,IF(Table1[[#This Row],[Year]]&lt;=2040,2040,2050))</f>
        <v>2030</v>
      </c>
    </row>
    <row r="45" spans="1:7" x14ac:dyDescent="0.3">
      <c r="A45" s="257" t="s">
        <v>2</v>
      </c>
      <c r="B45" s="258" t="s">
        <v>261</v>
      </c>
      <c r="C45" s="258">
        <v>2023</v>
      </c>
      <c r="D45" s="259" t="s">
        <v>259</v>
      </c>
      <c r="E45" s="259" t="s">
        <v>185</v>
      </c>
      <c r="F45" s="260">
        <v>0.178250957204862</v>
      </c>
      <c r="G45" s="260">
        <f>IF(Table1[[#This Row],[Year]]&lt;=2030,2030,IF(Table1[[#This Row],[Year]]&lt;=2040,2040,2050))</f>
        <v>2030</v>
      </c>
    </row>
    <row r="46" spans="1:7" x14ac:dyDescent="0.3">
      <c r="A46" s="257" t="s">
        <v>2</v>
      </c>
      <c r="B46" s="258" t="s">
        <v>18</v>
      </c>
      <c r="C46" s="258">
        <v>2023</v>
      </c>
      <c r="D46" s="259" t="s">
        <v>259</v>
      </c>
      <c r="E46" s="259" t="s">
        <v>185</v>
      </c>
      <c r="F46" s="260">
        <v>2054.3506328336898</v>
      </c>
      <c r="G46" s="260">
        <f>IF(Table1[[#This Row],[Year]]&lt;=2030,2030,IF(Table1[[#This Row],[Year]]&lt;=2040,2040,2050))</f>
        <v>2030</v>
      </c>
    </row>
    <row r="47" spans="1:7" x14ac:dyDescent="0.3">
      <c r="A47" s="257" t="s">
        <v>2</v>
      </c>
      <c r="B47" s="258" t="s">
        <v>266</v>
      </c>
      <c r="C47" s="258">
        <v>2023</v>
      </c>
      <c r="D47" s="259" t="s">
        <v>259</v>
      </c>
      <c r="E47" s="259" t="s">
        <v>185</v>
      </c>
      <c r="F47" s="260">
        <v>46.4804828108173</v>
      </c>
      <c r="G47" s="260">
        <f>IF(Table1[[#This Row],[Year]]&lt;=2030,2030,IF(Table1[[#This Row],[Year]]&lt;=2040,2040,2050))</f>
        <v>2030</v>
      </c>
    </row>
    <row r="48" spans="1:7" x14ac:dyDescent="0.3">
      <c r="A48" s="257" t="s">
        <v>2</v>
      </c>
      <c r="B48" s="258" t="s">
        <v>260</v>
      </c>
      <c r="C48" s="258">
        <v>2023</v>
      </c>
      <c r="D48" s="259" t="s">
        <v>259</v>
      </c>
      <c r="E48" s="259" t="s">
        <v>185</v>
      </c>
      <c r="F48" s="260">
        <v>9.3188015561023393E-3</v>
      </c>
      <c r="G48" s="260">
        <f>IF(Table1[[#This Row],[Year]]&lt;=2030,2030,IF(Table1[[#This Row],[Year]]&lt;=2040,2040,2050))</f>
        <v>2030</v>
      </c>
    </row>
    <row r="49" spans="1:7" x14ac:dyDescent="0.3">
      <c r="A49" s="257" t="s">
        <v>3</v>
      </c>
      <c r="B49" s="258" t="s">
        <v>265</v>
      </c>
      <c r="C49" s="258">
        <v>2023</v>
      </c>
      <c r="D49" s="259" t="s">
        <v>259</v>
      </c>
      <c r="E49" s="259" t="s">
        <v>185</v>
      </c>
      <c r="F49" s="260">
        <v>7.52487830976502</v>
      </c>
      <c r="G49" s="260">
        <f>IF(Table1[[#This Row],[Year]]&lt;=2030,2030,IF(Table1[[#This Row],[Year]]&lt;=2040,2040,2050))</f>
        <v>2030</v>
      </c>
    </row>
    <row r="50" spans="1:7" x14ac:dyDescent="0.3">
      <c r="A50" s="257" t="s">
        <v>3</v>
      </c>
      <c r="B50" s="258" t="s">
        <v>264</v>
      </c>
      <c r="C50" s="258">
        <v>2023</v>
      </c>
      <c r="D50" s="259" t="s">
        <v>259</v>
      </c>
      <c r="E50" s="259" t="s">
        <v>185</v>
      </c>
      <c r="F50" s="260">
        <v>2.08171034725593</v>
      </c>
      <c r="G50" s="260">
        <f>IF(Table1[[#This Row],[Year]]&lt;=2030,2030,IF(Table1[[#This Row],[Year]]&lt;=2040,2040,2050))</f>
        <v>2030</v>
      </c>
    </row>
    <row r="51" spans="1:7" x14ac:dyDescent="0.3">
      <c r="A51" s="257" t="s">
        <v>3</v>
      </c>
      <c r="B51" s="258" t="s">
        <v>262</v>
      </c>
      <c r="C51" s="258">
        <v>2023</v>
      </c>
      <c r="D51" s="259" t="s">
        <v>259</v>
      </c>
      <c r="E51" s="259" t="s">
        <v>185</v>
      </c>
      <c r="F51" s="260">
        <v>50.344459088495299</v>
      </c>
      <c r="G51" s="260">
        <f>IF(Table1[[#This Row],[Year]]&lt;=2030,2030,IF(Table1[[#This Row],[Year]]&lt;=2040,2040,2050))</f>
        <v>2030</v>
      </c>
    </row>
    <row r="52" spans="1:7" x14ac:dyDescent="0.3">
      <c r="A52" s="257" t="s">
        <v>3</v>
      </c>
      <c r="B52" s="258" t="s">
        <v>261</v>
      </c>
      <c r="C52" s="258">
        <v>2023</v>
      </c>
      <c r="D52" s="259" t="s">
        <v>259</v>
      </c>
      <c r="E52" s="259" t="s">
        <v>185</v>
      </c>
      <c r="F52" s="260">
        <v>0.68943147713799602</v>
      </c>
      <c r="G52" s="260">
        <f>IF(Table1[[#This Row],[Year]]&lt;=2030,2030,IF(Table1[[#This Row],[Year]]&lt;=2040,2040,2050))</f>
        <v>2030</v>
      </c>
    </row>
    <row r="53" spans="1:7" x14ac:dyDescent="0.3">
      <c r="A53" s="257" t="s">
        <v>3</v>
      </c>
      <c r="B53" s="258" t="s">
        <v>18</v>
      </c>
      <c r="C53" s="258">
        <v>2023</v>
      </c>
      <c r="D53" s="259" t="s">
        <v>259</v>
      </c>
      <c r="E53" s="259" t="s">
        <v>185</v>
      </c>
      <c r="F53" s="260">
        <v>4970.6850624960598</v>
      </c>
      <c r="G53" s="260">
        <f>IF(Table1[[#This Row],[Year]]&lt;=2030,2030,IF(Table1[[#This Row],[Year]]&lt;=2040,2040,2050))</f>
        <v>2030</v>
      </c>
    </row>
    <row r="54" spans="1:7" x14ac:dyDescent="0.3">
      <c r="A54" s="257" t="s">
        <v>3</v>
      </c>
      <c r="B54" s="258" t="s">
        <v>260</v>
      </c>
      <c r="C54" s="258">
        <v>2023</v>
      </c>
      <c r="D54" s="259" t="s">
        <v>259</v>
      </c>
      <c r="E54" s="259" t="s">
        <v>185</v>
      </c>
      <c r="F54" s="260">
        <v>0.40267207152600798</v>
      </c>
      <c r="G54" s="260">
        <f>IF(Table1[[#This Row],[Year]]&lt;=2030,2030,IF(Table1[[#This Row],[Year]]&lt;=2040,2040,2050))</f>
        <v>2030</v>
      </c>
    </row>
    <row r="55" spans="1:7" x14ac:dyDescent="0.3">
      <c r="A55" s="257" t="s">
        <v>1</v>
      </c>
      <c r="B55" s="258" t="s">
        <v>265</v>
      </c>
      <c r="C55" s="258">
        <v>2024</v>
      </c>
      <c r="D55" s="259" t="s">
        <v>259</v>
      </c>
      <c r="E55" s="259" t="s">
        <v>185</v>
      </c>
      <c r="F55" s="260">
        <v>1.6947924121092399</v>
      </c>
      <c r="G55" s="260">
        <f>IF(Table1[[#This Row],[Year]]&lt;=2030,2030,IF(Table1[[#This Row],[Year]]&lt;=2040,2040,2050))</f>
        <v>2030</v>
      </c>
    </row>
    <row r="56" spans="1:7" x14ac:dyDescent="0.3">
      <c r="A56" s="257" t="s">
        <v>1</v>
      </c>
      <c r="B56" s="258" t="s">
        <v>269</v>
      </c>
      <c r="C56" s="258">
        <v>2024</v>
      </c>
      <c r="D56" s="259" t="s">
        <v>259</v>
      </c>
      <c r="E56" s="259" t="s">
        <v>185</v>
      </c>
      <c r="F56" s="260">
        <v>4.5289183544685301</v>
      </c>
      <c r="G56" s="260">
        <f>IF(Table1[[#This Row],[Year]]&lt;=2030,2030,IF(Table1[[#This Row],[Year]]&lt;=2040,2040,2050))</f>
        <v>2030</v>
      </c>
    </row>
    <row r="57" spans="1:7" x14ac:dyDescent="0.3">
      <c r="A57" s="257" t="s">
        <v>1</v>
      </c>
      <c r="B57" s="258" t="s">
        <v>264</v>
      </c>
      <c r="C57" s="258">
        <v>2024</v>
      </c>
      <c r="D57" s="259" t="s">
        <v>259</v>
      </c>
      <c r="E57" s="259" t="s">
        <v>185</v>
      </c>
      <c r="F57" s="260">
        <v>0.86269077453849197</v>
      </c>
      <c r="G57" s="260">
        <f>IF(Table1[[#This Row],[Year]]&lt;=2030,2030,IF(Table1[[#This Row],[Year]]&lt;=2040,2040,2050))</f>
        <v>2030</v>
      </c>
    </row>
    <row r="58" spans="1:7" x14ac:dyDescent="0.3">
      <c r="A58" s="257" t="s">
        <v>1</v>
      </c>
      <c r="B58" s="258" t="s">
        <v>268</v>
      </c>
      <c r="C58" s="258">
        <v>2024</v>
      </c>
      <c r="D58" s="259" t="s">
        <v>259</v>
      </c>
      <c r="E58" s="259" t="s">
        <v>185</v>
      </c>
      <c r="F58" s="260">
        <v>2.3636242289839302</v>
      </c>
      <c r="G58" s="260">
        <f>IF(Table1[[#This Row],[Year]]&lt;=2030,2030,IF(Table1[[#This Row],[Year]]&lt;=2040,2040,2050))</f>
        <v>2030</v>
      </c>
    </row>
    <row r="59" spans="1:7" x14ac:dyDescent="0.3">
      <c r="A59" s="257" t="s">
        <v>1</v>
      </c>
      <c r="B59" s="258" t="s">
        <v>262</v>
      </c>
      <c r="C59" s="258">
        <v>2024</v>
      </c>
      <c r="D59" s="259" t="s">
        <v>259</v>
      </c>
      <c r="E59" s="259" t="s">
        <v>185</v>
      </c>
      <c r="F59" s="260">
        <v>3.59319952105976</v>
      </c>
      <c r="G59" s="260">
        <f>IF(Table1[[#This Row],[Year]]&lt;=2030,2030,IF(Table1[[#This Row],[Year]]&lt;=2040,2040,2050))</f>
        <v>2030</v>
      </c>
    </row>
    <row r="60" spans="1:7" x14ac:dyDescent="0.3">
      <c r="A60" s="257" t="s">
        <v>1</v>
      </c>
      <c r="B60" s="258" t="s">
        <v>261</v>
      </c>
      <c r="C60" s="258">
        <v>2024</v>
      </c>
      <c r="D60" s="259" t="s">
        <v>259</v>
      </c>
      <c r="E60" s="259" t="s">
        <v>185</v>
      </c>
      <c r="F60" s="260">
        <v>0.62504063660360298</v>
      </c>
      <c r="G60" s="260">
        <f>IF(Table1[[#This Row],[Year]]&lt;=2030,2030,IF(Table1[[#This Row],[Year]]&lt;=2040,2040,2050))</f>
        <v>2030</v>
      </c>
    </row>
    <row r="61" spans="1:7" x14ac:dyDescent="0.3">
      <c r="A61" s="257" t="s">
        <v>1</v>
      </c>
      <c r="B61" s="258" t="s">
        <v>18</v>
      </c>
      <c r="C61" s="258">
        <v>2024</v>
      </c>
      <c r="D61" s="259" t="s">
        <v>259</v>
      </c>
      <c r="E61" s="259" t="s">
        <v>185</v>
      </c>
      <c r="F61" s="260">
        <v>760.72641670704104</v>
      </c>
      <c r="G61" s="260">
        <f>IF(Table1[[#This Row],[Year]]&lt;=2030,2030,IF(Table1[[#This Row],[Year]]&lt;=2040,2040,2050))</f>
        <v>2030</v>
      </c>
    </row>
    <row r="62" spans="1:7" x14ac:dyDescent="0.3">
      <c r="A62" s="257" t="s">
        <v>1</v>
      </c>
      <c r="B62" s="258" t="s">
        <v>260</v>
      </c>
      <c r="C62" s="258">
        <v>2024</v>
      </c>
      <c r="D62" s="259" t="s">
        <v>259</v>
      </c>
      <c r="E62" s="259" t="s">
        <v>185</v>
      </c>
      <c r="F62" s="260">
        <v>4.9522773983858098E-2</v>
      </c>
      <c r="G62" s="260">
        <f>IF(Table1[[#This Row],[Year]]&lt;=2030,2030,IF(Table1[[#This Row],[Year]]&lt;=2040,2040,2050))</f>
        <v>2030</v>
      </c>
    </row>
    <row r="63" spans="1:7" x14ac:dyDescent="0.3">
      <c r="A63" s="257" t="s">
        <v>1</v>
      </c>
      <c r="B63" s="258" t="s">
        <v>267</v>
      </c>
      <c r="C63" s="258">
        <v>2024</v>
      </c>
      <c r="D63" s="259" t="s">
        <v>259</v>
      </c>
      <c r="E63" s="259" t="s">
        <v>185</v>
      </c>
      <c r="F63" s="260">
        <v>0.12105566973831999</v>
      </c>
      <c r="G63" s="260">
        <f>IF(Table1[[#This Row],[Year]]&lt;=2030,2030,IF(Table1[[#This Row],[Year]]&lt;=2040,2040,2050))</f>
        <v>2030</v>
      </c>
    </row>
    <row r="64" spans="1:7" x14ac:dyDescent="0.3">
      <c r="A64" s="257" t="s">
        <v>4</v>
      </c>
      <c r="B64" s="258" t="s">
        <v>265</v>
      </c>
      <c r="C64" s="258">
        <v>2024</v>
      </c>
      <c r="D64" s="259" t="s">
        <v>259</v>
      </c>
      <c r="E64" s="259" t="s">
        <v>185</v>
      </c>
      <c r="F64" s="260">
        <v>27.280224938198199</v>
      </c>
      <c r="G64" s="260">
        <f>IF(Table1[[#This Row],[Year]]&lt;=2030,2030,IF(Table1[[#This Row],[Year]]&lt;=2040,2040,2050))</f>
        <v>2030</v>
      </c>
    </row>
    <row r="65" spans="1:7" x14ac:dyDescent="0.3">
      <c r="A65" s="257" t="s">
        <v>4</v>
      </c>
      <c r="B65" s="258" t="s">
        <v>269</v>
      </c>
      <c r="C65" s="258">
        <v>2024</v>
      </c>
      <c r="D65" s="259" t="s">
        <v>259</v>
      </c>
      <c r="E65" s="259" t="s">
        <v>185</v>
      </c>
      <c r="F65" s="260">
        <v>3.5090005277344201</v>
      </c>
      <c r="G65" s="260">
        <f>IF(Table1[[#This Row],[Year]]&lt;=2030,2030,IF(Table1[[#This Row],[Year]]&lt;=2040,2040,2050))</f>
        <v>2030</v>
      </c>
    </row>
    <row r="66" spans="1:7" x14ac:dyDescent="0.3">
      <c r="A66" s="257" t="s">
        <v>4</v>
      </c>
      <c r="B66" s="258" t="s">
        <v>264</v>
      </c>
      <c r="C66" s="258">
        <v>2024</v>
      </c>
      <c r="D66" s="259" t="s">
        <v>259</v>
      </c>
      <c r="E66" s="259" t="s">
        <v>185</v>
      </c>
      <c r="F66" s="260">
        <v>16.980531701774702</v>
      </c>
      <c r="G66" s="260">
        <f>IF(Table1[[#This Row],[Year]]&lt;=2030,2030,IF(Table1[[#This Row],[Year]]&lt;=2040,2040,2050))</f>
        <v>2030</v>
      </c>
    </row>
    <row r="67" spans="1:7" x14ac:dyDescent="0.3">
      <c r="A67" s="257" t="s">
        <v>4</v>
      </c>
      <c r="B67" s="258" t="s">
        <v>268</v>
      </c>
      <c r="C67" s="258">
        <v>2024</v>
      </c>
      <c r="D67" s="259" t="s">
        <v>259</v>
      </c>
      <c r="E67" s="259" t="s">
        <v>185</v>
      </c>
      <c r="F67" s="260">
        <v>2.29831180054475</v>
      </c>
      <c r="G67" s="260">
        <f>IF(Table1[[#This Row],[Year]]&lt;=2030,2030,IF(Table1[[#This Row],[Year]]&lt;=2040,2040,2050))</f>
        <v>2030</v>
      </c>
    </row>
    <row r="68" spans="1:7" x14ac:dyDescent="0.3">
      <c r="A68" s="257" t="s">
        <v>4</v>
      </c>
      <c r="B68" s="258" t="s">
        <v>262</v>
      </c>
      <c r="C68" s="258">
        <v>2024</v>
      </c>
      <c r="D68" s="259" t="s">
        <v>259</v>
      </c>
      <c r="E68" s="259" t="s">
        <v>185</v>
      </c>
      <c r="F68" s="260">
        <v>85.992980218577699</v>
      </c>
      <c r="G68" s="260">
        <f>IF(Table1[[#This Row],[Year]]&lt;=2030,2030,IF(Table1[[#This Row],[Year]]&lt;=2040,2040,2050))</f>
        <v>2030</v>
      </c>
    </row>
    <row r="69" spans="1:7" x14ac:dyDescent="0.3">
      <c r="A69" s="257" t="s">
        <v>4</v>
      </c>
      <c r="B69" s="258" t="s">
        <v>261</v>
      </c>
      <c r="C69" s="258">
        <v>2024</v>
      </c>
      <c r="D69" s="259" t="s">
        <v>259</v>
      </c>
      <c r="E69" s="259" t="s">
        <v>185</v>
      </c>
      <c r="F69" s="260">
        <v>2.1463319060823598</v>
      </c>
      <c r="G69" s="260">
        <f>IF(Table1[[#This Row],[Year]]&lt;=2030,2030,IF(Table1[[#This Row],[Year]]&lt;=2040,2040,2050))</f>
        <v>2030</v>
      </c>
    </row>
    <row r="70" spans="1:7" x14ac:dyDescent="0.3">
      <c r="A70" s="257" t="s">
        <v>4</v>
      </c>
      <c r="B70" s="258" t="s">
        <v>18</v>
      </c>
      <c r="C70" s="258">
        <v>2024</v>
      </c>
      <c r="D70" s="259" t="s">
        <v>259</v>
      </c>
      <c r="E70" s="259" t="s">
        <v>185</v>
      </c>
      <c r="F70" s="260">
        <v>4172.1292755091699</v>
      </c>
      <c r="G70" s="260">
        <f>IF(Table1[[#This Row],[Year]]&lt;=2030,2030,IF(Table1[[#This Row],[Year]]&lt;=2040,2040,2050))</f>
        <v>2030</v>
      </c>
    </row>
    <row r="71" spans="1:7" x14ac:dyDescent="0.3">
      <c r="A71" s="257" t="s">
        <v>4</v>
      </c>
      <c r="B71" s="258" t="s">
        <v>260</v>
      </c>
      <c r="C71" s="258">
        <v>2024</v>
      </c>
      <c r="D71" s="259" t="s">
        <v>259</v>
      </c>
      <c r="E71" s="259" t="s">
        <v>185</v>
      </c>
      <c r="F71" s="260">
        <v>3.1841535491239901</v>
      </c>
      <c r="G71" s="260">
        <f>IF(Table1[[#This Row],[Year]]&lt;=2030,2030,IF(Table1[[#This Row],[Year]]&lt;=2040,2040,2050))</f>
        <v>2030</v>
      </c>
    </row>
    <row r="72" spans="1:7" x14ac:dyDescent="0.3">
      <c r="A72" s="257" t="s">
        <v>4</v>
      </c>
      <c r="B72" s="258" t="s">
        <v>267</v>
      </c>
      <c r="C72" s="258">
        <v>2024</v>
      </c>
      <c r="D72" s="259" t="s">
        <v>259</v>
      </c>
      <c r="E72" s="259" t="s">
        <v>185</v>
      </c>
      <c r="F72" s="260">
        <v>0.39186511441528299</v>
      </c>
      <c r="G72" s="260">
        <f>IF(Table1[[#This Row],[Year]]&lt;=2030,2030,IF(Table1[[#This Row],[Year]]&lt;=2040,2040,2050))</f>
        <v>2030</v>
      </c>
    </row>
    <row r="73" spans="1:7" x14ac:dyDescent="0.3">
      <c r="A73" s="257" t="s">
        <v>2</v>
      </c>
      <c r="B73" s="258" t="s">
        <v>264</v>
      </c>
      <c r="C73" s="258">
        <v>2024</v>
      </c>
      <c r="D73" s="259" t="s">
        <v>259</v>
      </c>
      <c r="E73" s="259" t="s">
        <v>185</v>
      </c>
      <c r="F73" s="260">
        <v>2.5005529696767899</v>
      </c>
      <c r="G73" s="260">
        <f>IF(Table1[[#This Row],[Year]]&lt;=2030,2030,IF(Table1[[#This Row],[Year]]&lt;=2040,2040,2050))</f>
        <v>2030</v>
      </c>
    </row>
    <row r="74" spans="1:7" x14ac:dyDescent="0.3">
      <c r="A74" s="257" t="s">
        <v>2</v>
      </c>
      <c r="B74" s="258" t="s">
        <v>262</v>
      </c>
      <c r="C74" s="258">
        <v>2024</v>
      </c>
      <c r="D74" s="259" t="s">
        <v>259</v>
      </c>
      <c r="E74" s="259" t="s">
        <v>185</v>
      </c>
      <c r="F74" s="260">
        <v>4.6463541823661796</v>
      </c>
      <c r="G74" s="260">
        <f>IF(Table1[[#This Row],[Year]]&lt;=2030,2030,IF(Table1[[#This Row],[Year]]&lt;=2040,2040,2050))</f>
        <v>2030</v>
      </c>
    </row>
    <row r="75" spans="1:7" x14ac:dyDescent="0.3">
      <c r="A75" s="257" t="s">
        <v>2</v>
      </c>
      <c r="B75" s="258" t="s">
        <v>261</v>
      </c>
      <c r="C75" s="258">
        <v>2024</v>
      </c>
      <c r="D75" s="259" t="s">
        <v>259</v>
      </c>
      <c r="E75" s="259" t="s">
        <v>185</v>
      </c>
      <c r="F75" s="260">
        <v>0.24978006320173399</v>
      </c>
      <c r="G75" s="260">
        <f>IF(Table1[[#This Row],[Year]]&lt;=2030,2030,IF(Table1[[#This Row],[Year]]&lt;=2040,2040,2050))</f>
        <v>2030</v>
      </c>
    </row>
    <row r="76" spans="1:7" x14ac:dyDescent="0.3">
      <c r="A76" s="257" t="s">
        <v>2</v>
      </c>
      <c r="B76" s="258" t="s">
        <v>18</v>
      </c>
      <c r="C76" s="258">
        <v>2024</v>
      </c>
      <c r="D76" s="259" t="s">
        <v>259</v>
      </c>
      <c r="E76" s="259" t="s">
        <v>185</v>
      </c>
      <c r="F76" s="260">
        <v>1963.9063887331299</v>
      </c>
      <c r="G76" s="260">
        <f>IF(Table1[[#This Row],[Year]]&lt;=2030,2030,IF(Table1[[#This Row],[Year]]&lt;=2040,2040,2050))</f>
        <v>2030</v>
      </c>
    </row>
    <row r="77" spans="1:7" x14ac:dyDescent="0.3">
      <c r="A77" s="257" t="s">
        <v>2</v>
      </c>
      <c r="B77" s="258" t="s">
        <v>266</v>
      </c>
      <c r="C77" s="258">
        <v>2024</v>
      </c>
      <c r="D77" s="259" t="s">
        <v>259</v>
      </c>
      <c r="E77" s="259" t="s">
        <v>185</v>
      </c>
      <c r="F77" s="260">
        <v>44.2671264864927</v>
      </c>
      <c r="G77" s="260">
        <f>IF(Table1[[#This Row],[Year]]&lt;=2030,2030,IF(Table1[[#This Row],[Year]]&lt;=2040,2040,2050))</f>
        <v>2030</v>
      </c>
    </row>
    <row r="78" spans="1:7" x14ac:dyDescent="0.3">
      <c r="A78" s="257" t="s">
        <v>2</v>
      </c>
      <c r="B78" s="258" t="s">
        <v>260</v>
      </c>
      <c r="C78" s="258">
        <v>2024</v>
      </c>
      <c r="D78" s="259" t="s">
        <v>259</v>
      </c>
      <c r="E78" s="259" t="s">
        <v>185</v>
      </c>
      <c r="F78" s="260">
        <v>1.33125736515748E-2</v>
      </c>
      <c r="G78" s="260">
        <f>IF(Table1[[#This Row],[Year]]&lt;=2030,2030,IF(Table1[[#This Row],[Year]]&lt;=2040,2040,2050))</f>
        <v>2030</v>
      </c>
    </row>
    <row r="79" spans="1:7" x14ac:dyDescent="0.3">
      <c r="A79" s="257" t="s">
        <v>3</v>
      </c>
      <c r="B79" s="258" t="s">
        <v>265</v>
      </c>
      <c r="C79" s="258">
        <v>2024</v>
      </c>
      <c r="D79" s="259" t="s">
        <v>259</v>
      </c>
      <c r="E79" s="259" t="s">
        <v>185</v>
      </c>
      <c r="F79" s="260">
        <v>10.749826156807201</v>
      </c>
      <c r="G79" s="260">
        <f>IF(Table1[[#This Row],[Year]]&lt;=2030,2030,IF(Table1[[#This Row],[Year]]&lt;=2040,2040,2050))</f>
        <v>2030</v>
      </c>
    </row>
    <row r="80" spans="1:7" x14ac:dyDescent="0.3">
      <c r="A80" s="257" t="s">
        <v>3</v>
      </c>
      <c r="B80" s="258" t="s">
        <v>264</v>
      </c>
      <c r="C80" s="258">
        <v>2024</v>
      </c>
      <c r="D80" s="259" t="s">
        <v>259</v>
      </c>
      <c r="E80" s="259" t="s">
        <v>185</v>
      </c>
      <c r="F80" s="260">
        <v>2.9738719246513199</v>
      </c>
      <c r="G80" s="260">
        <f>IF(Table1[[#This Row],[Year]]&lt;=2030,2030,IF(Table1[[#This Row],[Year]]&lt;=2040,2040,2050))</f>
        <v>2030</v>
      </c>
    </row>
    <row r="81" spans="1:7" x14ac:dyDescent="0.3">
      <c r="A81" s="257" t="s">
        <v>3</v>
      </c>
      <c r="B81" s="258" t="s">
        <v>262</v>
      </c>
      <c r="C81" s="258">
        <v>2024</v>
      </c>
      <c r="D81" s="259" t="s">
        <v>259</v>
      </c>
      <c r="E81" s="259" t="s">
        <v>185</v>
      </c>
      <c r="F81" s="260">
        <v>69.467916152993595</v>
      </c>
      <c r="G81" s="260">
        <f>IF(Table1[[#This Row],[Year]]&lt;=2030,2030,IF(Table1[[#This Row],[Year]]&lt;=2040,2040,2050))</f>
        <v>2030</v>
      </c>
    </row>
    <row r="82" spans="1:7" x14ac:dyDescent="0.3">
      <c r="A82" s="257" t="s">
        <v>3</v>
      </c>
      <c r="B82" s="258" t="s">
        <v>261</v>
      </c>
      <c r="C82" s="258">
        <v>2024</v>
      </c>
      <c r="D82" s="259" t="s">
        <v>259</v>
      </c>
      <c r="E82" s="259" t="s">
        <v>185</v>
      </c>
      <c r="F82" s="260">
        <v>0.96608871353705805</v>
      </c>
      <c r="G82" s="260">
        <f>IF(Table1[[#This Row],[Year]]&lt;=2030,2030,IF(Table1[[#This Row],[Year]]&lt;=2040,2040,2050))</f>
        <v>2030</v>
      </c>
    </row>
    <row r="83" spans="1:7" x14ac:dyDescent="0.3">
      <c r="A83" s="257" t="s">
        <v>3</v>
      </c>
      <c r="B83" s="258" t="s">
        <v>18</v>
      </c>
      <c r="C83" s="258">
        <v>2024</v>
      </c>
      <c r="D83" s="259" t="s">
        <v>259</v>
      </c>
      <c r="E83" s="259" t="s">
        <v>185</v>
      </c>
      <c r="F83" s="260">
        <v>5277.5345228691804</v>
      </c>
      <c r="G83" s="260">
        <f>IF(Table1[[#This Row],[Year]]&lt;=2030,2030,IF(Table1[[#This Row],[Year]]&lt;=2040,2040,2050))</f>
        <v>2030</v>
      </c>
    </row>
    <row r="84" spans="1:7" x14ac:dyDescent="0.3">
      <c r="A84" s="257" t="s">
        <v>3</v>
      </c>
      <c r="B84" s="258" t="s">
        <v>260</v>
      </c>
      <c r="C84" s="258">
        <v>2024</v>
      </c>
      <c r="D84" s="259" t="s">
        <v>259</v>
      </c>
      <c r="E84" s="259" t="s">
        <v>185</v>
      </c>
      <c r="F84" s="260">
        <v>0.57524581646572603</v>
      </c>
      <c r="G84" s="260">
        <f>IF(Table1[[#This Row],[Year]]&lt;=2030,2030,IF(Table1[[#This Row],[Year]]&lt;=2040,2040,2050))</f>
        <v>2030</v>
      </c>
    </row>
    <row r="85" spans="1:7" x14ac:dyDescent="0.3">
      <c r="A85" s="257" t="s">
        <v>1</v>
      </c>
      <c r="B85" s="258" t="s">
        <v>265</v>
      </c>
      <c r="C85" s="258">
        <v>2025</v>
      </c>
      <c r="D85" s="259" t="s">
        <v>259</v>
      </c>
      <c r="E85" s="259" t="s">
        <v>185</v>
      </c>
      <c r="F85" s="260">
        <v>2.1521173487101501</v>
      </c>
      <c r="G85" s="260">
        <f>IF(Table1[[#This Row],[Year]]&lt;=2030,2030,IF(Table1[[#This Row],[Year]]&lt;=2040,2040,2050))</f>
        <v>2030</v>
      </c>
    </row>
    <row r="86" spans="1:7" x14ac:dyDescent="0.3">
      <c r="A86" s="257" t="s">
        <v>1</v>
      </c>
      <c r="B86" s="258" t="s">
        <v>269</v>
      </c>
      <c r="C86" s="258">
        <v>2025</v>
      </c>
      <c r="D86" s="259" t="s">
        <v>259</v>
      </c>
      <c r="E86" s="259" t="s">
        <v>185</v>
      </c>
      <c r="F86" s="260">
        <v>4.3132555756843098</v>
      </c>
      <c r="G86" s="260">
        <f>IF(Table1[[#This Row],[Year]]&lt;=2030,2030,IF(Table1[[#This Row],[Year]]&lt;=2040,2040,2050))</f>
        <v>2030</v>
      </c>
    </row>
    <row r="87" spans="1:7" x14ac:dyDescent="0.3">
      <c r="A87" s="257" t="s">
        <v>1</v>
      </c>
      <c r="B87" s="258" t="s">
        <v>264</v>
      </c>
      <c r="C87" s="258">
        <v>2025</v>
      </c>
      <c r="D87" s="259" t="s">
        <v>259</v>
      </c>
      <c r="E87" s="259" t="s">
        <v>185</v>
      </c>
      <c r="F87" s="260">
        <v>1.09548034862031</v>
      </c>
      <c r="G87" s="260">
        <f>IF(Table1[[#This Row],[Year]]&lt;=2030,2030,IF(Table1[[#This Row],[Year]]&lt;=2040,2040,2050))</f>
        <v>2030</v>
      </c>
    </row>
    <row r="88" spans="1:7" x14ac:dyDescent="0.3">
      <c r="A88" s="257" t="s">
        <v>1</v>
      </c>
      <c r="B88" s="258" t="s">
        <v>268</v>
      </c>
      <c r="C88" s="258">
        <v>2025</v>
      </c>
      <c r="D88" s="259" t="s">
        <v>259</v>
      </c>
      <c r="E88" s="259" t="s">
        <v>185</v>
      </c>
      <c r="F88" s="260">
        <v>2.25107069427041</v>
      </c>
      <c r="G88" s="260">
        <f>IF(Table1[[#This Row],[Year]]&lt;=2030,2030,IF(Table1[[#This Row],[Year]]&lt;=2040,2040,2050))</f>
        <v>2030</v>
      </c>
    </row>
    <row r="89" spans="1:7" x14ac:dyDescent="0.3">
      <c r="A89" s="257" t="s">
        <v>1</v>
      </c>
      <c r="B89" s="258" t="s">
        <v>262</v>
      </c>
      <c r="C89" s="258">
        <v>2025</v>
      </c>
      <c r="D89" s="259" t="s">
        <v>259</v>
      </c>
      <c r="E89" s="259" t="s">
        <v>185</v>
      </c>
      <c r="F89" s="260">
        <v>4.4635808369989398</v>
      </c>
      <c r="G89" s="260">
        <f>IF(Table1[[#This Row],[Year]]&lt;=2030,2030,IF(Table1[[#This Row],[Year]]&lt;=2040,2040,2050))</f>
        <v>2030</v>
      </c>
    </row>
    <row r="90" spans="1:7" x14ac:dyDescent="0.3">
      <c r="A90" s="257" t="s">
        <v>1</v>
      </c>
      <c r="B90" s="258" t="s">
        <v>261</v>
      </c>
      <c r="C90" s="258">
        <v>2025</v>
      </c>
      <c r="D90" s="259" t="s">
        <v>259</v>
      </c>
      <c r="E90" s="259" t="s">
        <v>185</v>
      </c>
      <c r="F90" s="260">
        <v>0.58368450886965495</v>
      </c>
      <c r="G90" s="260">
        <f>IF(Table1[[#This Row],[Year]]&lt;=2030,2030,IF(Table1[[#This Row],[Year]]&lt;=2040,2040,2050))</f>
        <v>2030</v>
      </c>
    </row>
    <row r="91" spans="1:7" x14ac:dyDescent="0.3">
      <c r="A91" s="257" t="s">
        <v>1</v>
      </c>
      <c r="B91" s="258" t="s">
        <v>18</v>
      </c>
      <c r="C91" s="258">
        <v>2025</v>
      </c>
      <c r="D91" s="259" t="s">
        <v>259</v>
      </c>
      <c r="E91" s="259" t="s">
        <v>185</v>
      </c>
      <c r="F91" s="260">
        <v>726.90058171263195</v>
      </c>
      <c r="G91" s="260">
        <f>IF(Table1[[#This Row],[Year]]&lt;=2030,2030,IF(Table1[[#This Row],[Year]]&lt;=2040,2040,2050))</f>
        <v>2030</v>
      </c>
    </row>
    <row r="92" spans="1:7" x14ac:dyDescent="0.3">
      <c r="A92" s="257" t="s">
        <v>1</v>
      </c>
      <c r="B92" s="258" t="s">
        <v>260</v>
      </c>
      <c r="C92" s="258">
        <v>2025</v>
      </c>
      <c r="D92" s="259" t="s">
        <v>259</v>
      </c>
      <c r="E92" s="259" t="s">
        <v>185</v>
      </c>
      <c r="F92" s="260">
        <v>6.2886062201724602E-2</v>
      </c>
      <c r="G92" s="260">
        <f>IF(Table1[[#This Row],[Year]]&lt;=2030,2030,IF(Table1[[#This Row],[Year]]&lt;=2040,2040,2050))</f>
        <v>2030</v>
      </c>
    </row>
    <row r="93" spans="1:7" x14ac:dyDescent="0.3">
      <c r="A93" s="257" t="s">
        <v>1</v>
      </c>
      <c r="B93" s="258" t="s">
        <v>267</v>
      </c>
      <c r="C93" s="258">
        <v>2025</v>
      </c>
      <c r="D93" s="259" t="s">
        <v>259</v>
      </c>
      <c r="E93" s="259" t="s">
        <v>185</v>
      </c>
      <c r="F93" s="260">
        <v>0.115291114036495</v>
      </c>
      <c r="G93" s="260">
        <f>IF(Table1[[#This Row],[Year]]&lt;=2030,2030,IF(Table1[[#This Row],[Year]]&lt;=2040,2040,2050))</f>
        <v>2030</v>
      </c>
    </row>
    <row r="94" spans="1:7" x14ac:dyDescent="0.3">
      <c r="A94" s="257" t="s">
        <v>4</v>
      </c>
      <c r="B94" s="258" t="s">
        <v>265</v>
      </c>
      <c r="C94" s="258">
        <v>2025</v>
      </c>
      <c r="D94" s="259" t="s">
        <v>259</v>
      </c>
      <c r="E94" s="259" t="s">
        <v>185</v>
      </c>
      <c r="F94" s="260">
        <v>28.693216768716599</v>
      </c>
      <c r="G94" s="260">
        <f>IF(Table1[[#This Row],[Year]]&lt;=2030,2030,IF(Table1[[#This Row],[Year]]&lt;=2040,2040,2050))</f>
        <v>2030</v>
      </c>
    </row>
    <row r="95" spans="1:7" x14ac:dyDescent="0.3">
      <c r="A95" s="257" t="s">
        <v>4</v>
      </c>
      <c r="B95" s="258" t="s">
        <v>269</v>
      </c>
      <c r="C95" s="258">
        <v>2025</v>
      </c>
      <c r="D95" s="259" t="s">
        <v>259</v>
      </c>
      <c r="E95" s="259" t="s">
        <v>185</v>
      </c>
      <c r="F95" s="260">
        <v>3.34190526450897</v>
      </c>
      <c r="G95" s="260">
        <f>IF(Table1[[#This Row],[Year]]&lt;=2030,2030,IF(Table1[[#This Row],[Year]]&lt;=2040,2040,2050))</f>
        <v>2030</v>
      </c>
    </row>
    <row r="96" spans="1:7" x14ac:dyDescent="0.3">
      <c r="A96" s="257" t="s">
        <v>4</v>
      </c>
      <c r="B96" s="258" t="s">
        <v>264</v>
      </c>
      <c r="C96" s="258">
        <v>2025</v>
      </c>
      <c r="D96" s="259" t="s">
        <v>259</v>
      </c>
      <c r="E96" s="259" t="s">
        <v>185</v>
      </c>
      <c r="F96" s="260">
        <v>17.860046171571799</v>
      </c>
      <c r="G96" s="260">
        <f>IF(Table1[[#This Row],[Year]]&lt;=2030,2030,IF(Table1[[#This Row],[Year]]&lt;=2040,2040,2050))</f>
        <v>2030</v>
      </c>
    </row>
    <row r="97" spans="1:7" x14ac:dyDescent="0.3">
      <c r="A97" s="257" t="s">
        <v>4</v>
      </c>
      <c r="B97" s="258" t="s">
        <v>268</v>
      </c>
      <c r="C97" s="258">
        <v>2025</v>
      </c>
      <c r="D97" s="259" t="s">
        <v>259</v>
      </c>
      <c r="E97" s="259" t="s">
        <v>185</v>
      </c>
      <c r="F97" s="260">
        <v>2.18886838147119</v>
      </c>
      <c r="G97" s="260">
        <f>IF(Table1[[#This Row],[Year]]&lt;=2030,2030,IF(Table1[[#This Row],[Year]]&lt;=2040,2040,2050))</f>
        <v>2030</v>
      </c>
    </row>
    <row r="98" spans="1:7" x14ac:dyDescent="0.3">
      <c r="A98" s="257" t="s">
        <v>4</v>
      </c>
      <c r="B98" s="258" t="s">
        <v>262</v>
      </c>
      <c r="C98" s="258">
        <v>2025</v>
      </c>
      <c r="D98" s="259" t="s">
        <v>259</v>
      </c>
      <c r="E98" s="259" t="s">
        <v>185</v>
      </c>
      <c r="F98" s="260">
        <v>104.202360974161</v>
      </c>
      <c r="G98" s="260">
        <f>IF(Table1[[#This Row],[Year]]&lt;=2030,2030,IF(Table1[[#This Row],[Year]]&lt;=2040,2040,2050))</f>
        <v>2030</v>
      </c>
    </row>
    <row r="99" spans="1:7" x14ac:dyDescent="0.3">
      <c r="A99" s="257" t="s">
        <v>4</v>
      </c>
      <c r="B99" s="258" t="s">
        <v>261</v>
      </c>
      <c r="C99" s="258">
        <v>2025</v>
      </c>
      <c r="D99" s="259" t="s">
        <v>259</v>
      </c>
      <c r="E99" s="259" t="s">
        <v>185</v>
      </c>
      <c r="F99" s="260">
        <v>2.0043187772244999</v>
      </c>
      <c r="G99" s="260">
        <f>IF(Table1[[#This Row],[Year]]&lt;=2030,2030,IF(Table1[[#This Row],[Year]]&lt;=2040,2040,2050))</f>
        <v>2030</v>
      </c>
    </row>
    <row r="100" spans="1:7" x14ac:dyDescent="0.3">
      <c r="A100" s="257" t="s">
        <v>4</v>
      </c>
      <c r="B100" s="258" t="s">
        <v>18</v>
      </c>
      <c r="C100" s="258">
        <v>2025</v>
      </c>
      <c r="D100" s="259" t="s">
        <v>259</v>
      </c>
      <c r="E100" s="259" t="s">
        <v>185</v>
      </c>
      <c r="F100" s="260">
        <v>3284.6456799613302</v>
      </c>
      <c r="G100" s="260">
        <f>IF(Table1[[#This Row],[Year]]&lt;=2030,2030,IF(Table1[[#This Row],[Year]]&lt;=2040,2040,2050))</f>
        <v>2030</v>
      </c>
    </row>
    <row r="101" spans="1:7" x14ac:dyDescent="0.3">
      <c r="A101" s="257" t="s">
        <v>4</v>
      </c>
      <c r="B101" s="258" t="s">
        <v>260</v>
      </c>
      <c r="C101" s="258">
        <v>2025</v>
      </c>
      <c r="D101" s="259" t="s">
        <v>259</v>
      </c>
      <c r="E101" s="259" t="s">
        <v>185</v>
      </c>
      <c r="F101" s="260">
        <v>3.34907825052293</v>
      </c>
      <c r="G101" s="260">
        <f>IF(Table1[[#This Row],[Year]]&lt;=2030,2030,IF(Table1[[#This Row],[Year]]&lt;=2040,2040,2050))</f>
        <v>2030</v>
      </c>
    </row>
    <row r="102" spans="1:7" x14ac:dyDescent="0.3">
      <c r="A102" s="257" t="s">
        <v>4</v>
      </c>
      <c r="B102" s="258" t="s">
        <v>267</v>
      </c>
      <c r="C102" s="258">
        <v>2025</v>
      </c>
      <c r="D102" s="259" t="s">
        <v>259</v>
      </c>
      <c r="E102" s="259" t="s">
        <v>185</v>
      </c>
      <c r="F102" s="260">
        <v>0.37320487087169801</v>
      </c>
      <c r="G102" s="260">
        <f>IF(Table1[[#This Row],[Year]]&lt;=2030,2030,IF(Table1[[#This Row],[Year]]&lt;=2040,2040,2050))</f>
        <v>2030</v>
      </c>
    </row>
    <row r="103" spans="1:7" x14ac:dyDescent="0.3">
      <c r="A103" s="257" t="s">
        <v>2</v>
      </c>
      <c r="B103" s="258" t="s">
        <v>264</v>
      </c>
      <c r="C103" s="258">
        <v>2025</v>
      </c>
      <c r="D103" s="259" t="s">
        <v>259</v>
      </c>
      <c r="E103" s="259" t="s">
        <v>185</v>
      </c>
      <c r="F103" s="260">
        <v>3.1753053583197302</v>
      </c>
      <c r="G103" s="260">
        <f>IF(Table1[[#This Row],[Year]]&lt;=2030,2030,IF(Table1[[#This Row],[Year]]&lt;=2040,2040,2050))</f>
        <v>2030</v>
      </c>
    </row>
    <row r="104" spans="1:7" x14ac:dyDescent="0.3">
      <c r="A104" s="257" t="s">
        <v>2</v>
      </c>
      <c r="B104" s="258" t="s">
        <v>262</v>
      </c>
      <c r="C104" s="258">
        <v>2025</v>
      </c>
      <c r="D104" s="259" t="s">
        <v>259</v>
      </c>
      <c r="E104" s="259" t="s">
        <v>185</v>
      </c>
      <c r="F104" s="260">
        <v>5.6877008110873701</v>
      </c>
      <c r="G104" s="260">
        <f>IF(Table1[[#This Row],[Year]]&lt;=2030,2030,IF(Table1[[#This Row],[Year]]&lt;=2040,2040,2050))</f>
        <v>2030</v>
      </c>
    </row>
    <row r="105" spans="1:7" x14ac:dyDescent="0.3">
      <c r="A105" s="257" t="s">
        <v>2</v>
      </c>
      <c r="B105" s="258" t="s">
        <v>261</v>
      </c>
      <c r="C105" s="258">
        <v>2025</v>
      </c>
      <c r="D105" s="259" t="s">
        <v>259</v>
      </c>
      <c r="E105" s="259" t="s">
        <v>185</v>
      </c>
      <c r="F105" s="260">
        <v>0.311004319777897</v>
      </c>
      <c r="G105" s="260">
        <f>IF(Table1[[#This Row],[Year]]&lt;=2030,2030,IF(Table1[[#This Row],[Year]]&lt;=2040,2040,2050))</f>
        <v>2030</v>
      </c>
    </row>
    <row r="106" spans="1:7" x14ac:dyDescent="0.3">
      <c r="A106" s="257" t="s">
        <v>2</v>
      </c>
      <c r="B106" s="258" t="s">
        <v>18</v>
      </c>
      <c r="C106" s="258">
        <v>2025</v>
      </c>
      <c r="D106" s="259" t="s">
        <v>259</v>
      </c>
      <c r="E106" s="259" t="s">
        <v>185</v>
      </c>
      <c r="F106" s="260">
        <v>1877.45509075728</v>
      </c>
      <c r="G106" s="260">
        <f>IF(Table1[[#This Row],[Year]]&lt;=2030,2030,IF(Table1[[#This Row],[Year]]&lt;=2040,2040,2050))</f>
        <v>2030</v>
      </c>
    </row>
    <row r="107" spans="1:7" x14ac:dyDescent="0.3">
      <c r="A107" s="257" t="s">
        <v>2</v>
      </c>
      <c r="B107" s="258" t="s">
        <v>266</v>
      </c>
      <c r="C107" s="258">
        <v>2025</v>
      </c>
      <c r="D107" s="259" t="s">
        <v>259</v>
      </c>
      <c r="E107" s="259" t="s">
        <v>185</v>
      </c>
      <c r="F107" s="260">
        <v>42.159168082373903</v>
      </c>
      <c r="G107" s="260">
        <f>IF(Table1[[#This Row],[Year]]&lt;=2030,2030,IF(Table1[[#This Row],[Year]]&lt;=2040,2040,2050))</f>
        <v>2030</v>
      </c>
    </row>
    <row r="108" spans="1:7" x14ac:dyDescent="0.3">
      <c r="A108" s="257" t="s">
        <v>2</v>
      </c>
      <c r="B108" s="258" t="s">
        <v>260</v>
      </c>
      <c r="C108" s="258">
        <v>2025</v>
      </c>
      <c r="D108" s="259" t="s">
        <v>259</v>
      </c>
      <c r="E108" s="259" t="s">
        <v>185</v>
      </c>
      <c r="F108" s="260">
        <v>1.6904855430571099E-2</v>
      </c>
      <c r="G108" s="260">
        <f>IF(Table1[[#This Row],[Year]]&lt;=2030,2030,IF(Table1[[#This Row],[Year]]&lt;=2040,2040,2050))</f>
        <v>2030</v>
      </c>
    </row>
    <row r="109" spans="1:7" x14ac:dyDescent="0.3">
      <c r="A109" s="257" t="s">
        <v>3</v>
      </c>
      <c r="B109" s="258" t="s">
        <v>265</v>
      </c>
      <c r="C109" s="258">
        <v>2025</v>
      </c>
      <c r="D109" s="259" t="s">
        <v>259</v>
      </c>
      <c r="E109" s="259" t="s">
        <v>185</v>
      </c>
      <c r="F109" s="260">
        <v>13.6505728975329</v>
      </c>
      <c r="G109" s="260">
        <f>IF(Table1[[#This Row],[Year]]&lt;=2030,2030,IF(Table1[[#This Row],[Year]]&lt;=2040,2040,2050))</f>
        <v>2030</v>
      </c>
    </row>
    <row r="110" spans="1:7" x14ac:dyDescent="0.3">
      <c r="A110" s="257" t="s">
        <v>3</v>
      </c>
      <c r="B110" s="258" t="s">
        <v>264</v>
      </c>
      <c r="C110" s="258">
        <v>2025</v>
      </c>
      <c r="D110" s="259" t="s">
        <v>259</v>
      </c>
      <c r="E110" s="259" t="s">
        <v>185</v>
      </c>
      <c r="F110" s="260">
        <v>3.77634530114454</v>
      </c>
      <c r="G110" s="260">
        <f>IF(Table1[[#This Row],[Year]]&lt;=2030,2030,IF(Table1[[#This Row],[Year]]&lt;=2040,2040,2050))</f>
        <v>2030</v>
      </c>
    </row>
    <row r="111" spans="1:7" x14ac:dyDescent="0.3">
      <c r="A111" s="257" t="s">
        <v>3</v>
      </c>
      <c r="B111" s="258" t="s">
        <v>262</v>
      </c>
      <c r="C111" s="258">
        <v>2025</v>
      </c>
      <c r="D111" s="259" t="s">
        <v>259</v>
      </c>
      <c r="E111" s="259" t="s">
        <v>185</v>
      </c>
      <c r="F111" s="260">
        <v>85.223771627724304</v>
      </c>
      <c r="G111" s="260">
        <f>IF(Table1[[#This Row],[Year]]&lt;=2030,2030,IF(Table1[[#This Row],[Year]]&lt;=2040,2040,2050))</f>
        <v>2030</v>
      </c>
    </row>
    <row r="112" spans="1:7" x14ac:dyDescent="0.3">
      <c r="A112" s="257" t="s">
        <v>3</v>
      </c>
      <c r="B112" s="258" t="s">
        <v>261</v>
      </c>
      <c r="C112" s="258">
        <v>2025</v>
      </c>
      <c r="D112" s="259" t="s">
        <v>259</v>
      </c>
      <c r="E112" s="259" t="s">
        <v>185</v>
      </c>
      <c r="F112" s="260">
        <v>0.90216696845426203</v>
      </c>
      <c r="G112" s="260">
        <f>IF(Table1[[#This Row],[Year]]&lt;=2030,2030,IF(Table1[[#This Row],[Year]]&lt;=2040,2040,2050))</f>
        <v>2030</v>
      </c>
    </row>
    <row r="113" spans="1:7" x14ac:dyDescent="0.3">
      <c r="A113" s="257" t="s">
        <v>3</v>
      </c>
      <c r="B113" s="258" t="s">
        <v>18</v>
      </c>
      <c r="C113" s="258">
        <v>2025</v>
      </c>
      <c r="D113" s="259" t="s">
        <v>259</v>
      </c>
      <c r="E113" s="259" t="s">
        <v>185</v>
      </c>
      <c r="F113" s="260">
        <v>5343.5866327021304</v>
      </c>
      <c r="G113" s="260">
        <f>IF(Table1[[#This Row],[Year]]&lt;=2030,2030,IF(Table1[[#This Row],[Year]]&lt;=2040,2040,2050))</f>
        <v>2030</v>
      </c>
    </row>
    <row r="114" spans="1:7" x14ac:dyDescent="0.3">
      <c r="A114" s="257" t="s">
        <v>3</v>
      </c>
      <c r="B114" s="258" t="s">
        <v>260</v>
      </c>
      <c r="C114" s="258">
        <v>2025</v>
      </c>
      <c r="D114" s="259" t="s">
        <v>259</v>
      </c>
      <c r="E114" s="259" t="s">
        <v>185</v>
      </c>
      <c r="F114" s="260">
        <v>0.73047087805171496</v>
      </c>
      <c r="G114" s="260">
        <f>IF(Table1[[#This Row],[Year]]&lt;=2030,2030,IF(Table1[[#This Row],[Year]]&lt;=2040,2040,2050))</f>
        <v>2030</v>
      </c>
    </row>
    <row r="115" spans="1:7" x14ac:dyDescent="0.3">
      <c r="A115" s="257" t="s">
        <v>1</v>
      </c>
      <c r="B115" s="258" t="s">
        <v>265</v>
      </c>
      <c r="C115" s="258">
        <v>2026</v>
      </c>
      <c r="D115" s="259" t="s">
        <v>259</v>
      </c>
      <c r="E115" s="259" t="s">
        <v>185</v>
      </c>
      <c r="F115" s="260">
        <v>2.5620444627501699</v>
      </c>
      <c r="G115" s="260">
        <f>IF(Table1[[#This Row],[Year]]&lt;=2030,2030,IF(Table1[[#This Row],[Year]]&lt;=2040,2040,2050))</f>
        <v>2030</v>
      </c>
    </row>
    <row r="116" spans="1:7" x14ac:dyDescent="0.3">
      <c r="A116" s="257" t="s">
        <v>1</v>
      </c>
      <c r="B116" s="258" t="s">
        <v>269</v>
      </c>
      <c r="C116" s="258">
        <v>2026</v>
      </c>
      <c r="D116" s="259" t="s">
        <v>259</v>
      </c>
      <c r="E116" s="259" t="s">
        <v>185</v>
      </c>
      <c r="F116" s="260">
        <v>4.1078624530326797</v>
      </c>
      <c r="G116" s="260">
        <f>IF(Table1[[#This Row],[Year]]&lt;=2030,2030,IF(Table1[[#This Row],[Year]]&lt;=2040,2040,2050))</f>
        <v>2030</v>
      </c>
    </row>
    <row r="117" spans="1:7" x14ac:dyDescent="0.3">
      <c r="A117" s="257" t="s">
        <v>1</v>
      </c>
      <c r="B117" s="258" t="s">
        <v>264</v>
      </c>
      <c r="C117" s="258">
        <v>2026</v>
      </c>
      <c r="D117" s="259" t="s">
        <v>259</v>
      </c>
      <c r="E117" s="259" t="s">
        <v>185</v>
      </c>
      <c r="F117" s="260">
        <v>1.3041432721670301</v>
      </c>
      <c r="G117" s="260">
        <f>IF(Table1[[#This Row],[Year]]&lt;=2030,2030,IF(Table1[[#This Row],[Year]]&lt;=2040,2040,2050))</f>
        <v>2030</v>
      </c>
    </row>
    <row r="118" spans="1:7" x14ac:dyDescent="0.3">
      <c r="A118" s="257" t="s">
        <v>1</v>
      </c>
      <c r="B118" s="258" t="s">
        <v>268</v>
      </c>
      <c r="C118" s="258">
        <v>2026</v>
      </c>
      <c r="D118" s="259" t="s">
        <v>259</v>
      </c>
      <c r="E118" s="259" t="s">
        <v>185</v>
      </c>
      <c r="F118" s="260">
        <v>2.1438768516861</v>
      </c>
      <c r="G118" s="260">
        <f>IF(Table1[[#This Row],[Year]]&lt;=2030,2030,IF(Table1[[#This Row],[Year]]&lt;=2040,2040,2050))</f>
        <v>2030</v>
      </c>
    </row>
    <row r="119" spans="1:7" x14ac:dyDescent="0.3">
      <c r="A119" s="257" t="s">
        <v>1</v>
      </c>
      <c r="B119" s="258" t="s">
        <v>262</v>
      </c>
      <c r="C119" s="258">
        <v>2026</v>
      </c>
      <c r="D119" s="259" t="s">
        <v>259</v>
      </c>
      <c r="E119" s="259" t="s">
        <v>185</v>
      </c>
      <c r="F119" s="260">
        <v>5.1512223291949901</v>
      </c>
      <c r="G119" s="260">
        <f>IF(Table1[[#This Row],[Year]]&lt;=2030,2030,IF(Table1[[#This Row],[Year]]&lt;=2040,2040,2050))</f>
        <v>2030</v>
      </c>
    </row>
    <row r="120" spans="1:7" x14ac:dyDescent="0.3">
      <c r="A120" s="257" t="s">
        <v>1</v>
      </c>
      <c r="B120" s="258" t="s">
        <v>261</v>
      </c>
      <c r="C120" s="258">
        <v>2026</v>
      </c>
      <c r="D120" s="259" t="s">
        <v>259</v>
      </c>
      <c r="E120" s="259" t="s">
        <v>185</v>
      </c>
      <c r="F120" s="260">
        <v>0.54484973426092798</v>
      </c>
      <c r="G120" s="260">
        <f>IF(Table1[[#This Row],[Year]]&lt;=2030,2030,IF(Table1[[#This Row],[Year]]&lt;=2040,2040,2050))</f>
        <v>2030</v>
      </c>
    </row>
    <row r="121" spans="1:7" x14ac:dyDescent="0.3">
      <c r="A121" s="257" t="s">
        <v>1</v>
      </c>
      <c r="B121" s="258" t="s">
        <v>18</v>
      </c>
      <c r="C121" s="258">
        <v>2026</v>
      </c>
      <c r="D121" s="259" t="s">
        <v>259</v>
      </c>
      <c r="E121" s="259" t="s">
        <v>185</v>
      </c>
      <c r="F121" s="260">
        <v>691.80312181573504</v>
      </c>
      <c r="G121" s="260">
        <f>IF(Table1[[#This Row],[Year]]&lt;=2030,2030,IF(Table1[[#This Row],[Year]]&lt;=2040,2040,2050))</f>
        <v>2030</v>
      </c>
    </row>
    <row r="122" spans="1:7" x14ac:dyDescent="0.3">
      <c r="A122" s="257" t="s">
        <v>1</v>
      </c>
      <c r="B122" s="258" t="s">
        <v>260</v>
      </c>
      <c r="C122" s="258">
        <v>2026</v>
      </c>
      <c r="D122" s="259" t="s">
        <v>259</v>
      </c>
      <c r="E122" s="259" t="s">
        <v>185</v>
      </c>
      <c r="F122" s="260">
        <v>7.4864359763957902E-2</v>
      </c>
      <c r="G122" s="260">
        <f>IF(Table1[[#This Row],[Year]]&lt;=2030,2030,IF(Table1[[#This Row],[Year]]&lt;=2040,2040,2050))</f>
        <v>2030</v>
      </c>
    </row>
    <row r="123" spans="1:7" x14ac:dyDescent="0.3">
      <c r="A123" s="257" t="s">
        <v>1</v>
      </c>
      <c r="B123" s="258" t="s">
        <v>267</v>
      </c>
      <c r="C123" s="258">
        <v>2026</v>
      </c>
      <c r="D123" s="259" t="s">
        <v>259</v>
      </c>
      <c r="E123" s="259" t="s">
        <v>185</v>
      </c>
      <c r="F123" s="260">
        <v>0.109801060987138</v>
      </c>
      <c r="G123" s="260">
        <f>IF(Table1[[#This Row],[Year]]&lt;=2030,2030,IF(Table1[[#This Row],[Year]]&lt;=2040,2040,2050))</f>
        <v>2030</v>
      </c>
    </row>
    <row r="124" spans="1:7" x14ac:dyDescent="0.3">
      <c r="A124" s="257" t="s">
        <v>4</v>
      </c>
      <c r="B124" s="258" t="s">
        <v>265</v>
      </c>
      <c r="C124" s="258">
        <v>2026</v>
      </c>
      <c r="D124" s="259" t="s">
        <v>259</v>
      </c>
      <c r="E124" s="259" t="s">
        <v>185</v>
      </c>
      <c r="F124" s="260">
        <v>32.2692672138433</v>
      </c>
      <c r="G124" s="260">
        <f>IF(Table1[[#This Row],[Year]]&lt;=2030,2030,IF(Table1[[#This Row],[Year]]&lt;=2040,2040,2050))</f>
        <v>2030</v>
      </c>
    </row>
    <row r="125" spans="1:7" x14ac:dyDescent="0.3">
      <c r="A125" s="257" t="s">
        <v>4</v>
      </c>
      <c r="B125" s="258" t="s">
        <v>269</v>
      </c>
      <c r="C125" s="258">
        <v>2026</v>
      </c>
      <c r="D125" s="259" t="s">
        <v>259</v>
      </c>
      <c r="E125" s="259" t="s">
        <v>185</v>
      </c>
      <c r="F125" s="260">
        <v>3.1827669185799699</v>
      </c>
      <c r="G125" s="260">
        <f>IF(Table1[[#This Row],[Year]]&lt;=2030,2030,IF(Table1[[#This Row],[Year]]&lt;=2040,2040,2050))</f>
        <v>2030</v>
      </c>
    </row>
    <row r="126" spans="1:7" x14ac:dyDescent="0.3">
      <c r="A126" s="257" t="s">
        <v>4</v>
      </c>
      <c r="B126" s="258" t="s">
        <v>264</v>
      </c>
      <c r="C126" s="258">
        <v>2026</v>
      </c>
      <c r="D126" s="259" t="s">
        <v>259</v>
      </c>
      <c r="E126" s="259" t="s">
        <v>185</v>
      </c>
      <c r="F126" s="260">
        <v>20.0859529625967</v>
      </c>
      <c r="G126" s="260">
        <f>IF(Table1[[#This Row],[Year]]&lt;=2030,2030,IF(Table1[[#This Row],[Year]]&lt;=2040,2040,2050))</f>
        <v>2030</v>
      </c>
    </row>
    <row r="127" spans="1:7" x14ac:dyDescent="0.3">
      <c r="A127" s="257" t="s">
        <v>4</v>
      </c>
      <c r="B127" s="258" t="s">
        <v>268</v>
      </c>
      <c r="C127" s="258">
        <v>2026</v>
      </c>
      <c r="D127" s="259" t="s">
        <v>259</v>
      </c>
      <c r="E127" s="259" t="s">
        <v>185</v>
      </c>
      <c r="F127" s="260">
        <v>2.0846365537820901</v>
      </c>
      <c r="G127" s="260">
        <f>IF(Table1[[#This Row],[Year]]&lt;=2030,2030,IF(Table1[[#This Row],[Year]]&lt;=2040,2040,2050))</f>
        <v>2030</v>
      </c>
    </row>
    <row r="128" spans="1:7" x14ac:dyDescent="0.3">
      <c r="A128" s="257" t="s">
        <v>4</v>
      </c>
      <c r="B128" s="258" t="s">
        <v>262</v>
      </c>
      <c r="C128" s="258">
        <v>2026</v>
      </c>
      <c r="D128" s="259" t="s">
        <v>259</v>
      </c>
      <c r="E128" s="259" t="s">
        <v>185</v>
      </c>
      <c r="F128" s="260">
        <v>118.736302008813</v>
      </c>
      <c r="G128" s="260">
        <f>IF(Table1[[#This Row],[Year]]&lt;=2030,2030,IF(Table1[[#This Row],[Year]]&lt;=2040,2040,2050))</f>
        <v>2030</v>
      </c>
    </row>
    <row r="129" spans="1:7" x14ac:dyDescent="0.3">
      <c r="A129" s="257" t="s">
        <v>4</v>
      </c>
      <c r="B129" s="258" t="s">
        <v>261</v>
      </c>
      <c r="C129" s="258">
        <v>2026</v>
      </c>
      <c r="D129" s="259" t="s">
        <v>259</v>
      </c>
      <c r="E129" s="259" t="s">
        <v>185</v>
      </c>
      <c r="F129" s="260">
        <v>1.8709637424844301</v>
      </c>
      <c r="G129" s="260">
        <f>IF(Table1[[#This Row],[Year]]&lt;=2030,2030,IF(Table1[[#This Row],[Year]]&lt;=2040,2040,2050))</f>
        <v>2030</v>
      </c>
    </row>
    <row r="130" spans="1:7" x14ac:dyDescent="0.3">
      <c r="A130" s="257" t="s">
        <v>4</v>
      </c>
      <c r="B130" s="258" t="s">
        <v>18</v>
      </c>
      <c r="C130" s="258">
        <v>2026</v>
      </c>
      <c r="D130" s="259" t="s">
        <v>259</v>
      </c>
      <c r="E130" s="259" t="s">
        <v>185</v>
      </c>
      <c r="F130" s="260">
        <v>2925.0936209392798</v>
      </c>
      <c r="G130" s="260">
        <f>IF(Table1[[#This Row],[Year]]&lt;=2030,2030,IF(Table1[[#This Row],[Year]]&lt;=2040,2040,2050))</f>
        <v>2030</v>
      </c>
    </row>
    <row r="131" spans="1:7" x14ac:dyDescent="0.3">
      <c r="A131" s="257" t="s">
        <v>4</v>
      </c>
      <c r="B131" s="258" t="s">
        <v>260</v>
      </c>
      <c r="C131" s="258">
        <v>2026</v>
      </c>
      <c r="D131" s="259" t="s">
        <v>259</v>
      </c>
      <c r="E131" s="259" t="s">
        <v>185</v>
      </c>
      <c r="F131" s="260">
        <v>3.7664756049249801</v>
      </c>
      <c r="G131" s="260">
        <f>IF(Table1[[#This Row],[Year]]&lt;=2030,2030,IF(Table1[[#This Row],[Year]]&lt;=2040,2040,2050))</f>
        <v>2030</v>
      </c>
    </row>
    <row r="132" spans="1:7" x14ac:dyDescent="0.3">
      <c r="A132" s="257" t="s">
        <v>4</v>
      </c>
      <c r="B132" s="258" t="s">
        <v>267</v>
      </c>
      <c r="C132" s="258">
        <v>2026</v>
      </c>
      <c r="D132" s="259" t="s">
        <v>259</v>
      </c>
      <c r="E132" s="259" t="s">
        <v>185</v>
      </c>
      <c r="F132" s="260">
        <v>0.355433210353998</v>
      </c>
      <c r="G132" s="260">
        <f>IF(Table1[[#This Row],[Year]]&lt;=2030,2030,IF(Table1[[#This Row],[Year]]&lt;=2040,2040,2050))</f>
        <v>2030</v>
      </c>
    </row>
    <row r="133" spans="1:7" x14ac:dyDescent="0.3">
      <c r="A133" s="257" t="s">
        <v>2</v>
      </c>
      <c r="B133" s="258" t="s">
        <v>264</v>
      </c>
      <c r="C133" s="258">
        <v>2026</v>
      </c>
      <c r="D133" s="259" t="s">
        <v>259</v>
      </c>
      <c r="E133" s="259" t="s">
        <v>185</v>
      </c>
      <c r="F133" s="260">
        <v>3.7801254265711099</v>
      </c>
      <c r="G133" s="260">
        <f>IF(Table1[[#This Row],[Year]]&lt;=2030,2030,IF(Table1[[#This Row],[Year]]&lt;=2040,2040,2050))</f>
        <v>2030</v>
      </c>
    </row>
    <row r="134" spans="1:7" x14ac:dyDescent="0.3">
      <c r="A134" s="257" t="s">
        <v>2</v>
      </c>
      <c r="B134" s="258" t="s">
        <v>262</v>
      </c>
      <c r="C134" s="258">
        <v>2026</v>
      </c>
      <c r="D134" s="259" t="s">
        <v>259</v>
      </c>
      <c r="E134" s="259" t="s">
        <v>185</v>
      </c>
      <c r="F134" s="260">
        <v>6.5205969439829401</v>
      </c>
      <c r="G134" s="260">
        <f>IF(Table1[[#This Row],[Year]]&lt;=2030,2030,IF(Table1[[#This Row],[Year]]&lt;=2040,2040,2050))</f>
        <v>2030</v>
      </c>
    </row>
    <row r="135" spans="1:7" x14ac:dyDescent="0.3">
      <c r="A135" s="257" t="s">
        <v>2</v>
      </c>
      <c r="B135" s="258" t="s">
        <v>261</v>
      </c>
      <c r="C135" s="258">
        <v>2026</v>
      </c>
      <c r="D135" s="259" t="s">
        <v>259</v>
      </c>
      <c r="E135" s="259" t="s">
        <v>185</v>
      </c>
      <c r="F135" s="260">
        <v>0.36289000823651402</v>
      </c>
      <c r="G135" s="260">
        <f>IF(Table1[[#This Row],[Year]]&lt;=2030,2030,IF(Table1[[#This Row],[Year]]&lt;=2040,2040,2050))</f>
        <v>2030</v>
      </c>
    </row>
    <row r="136" spans="1:7" x14ac:dyDescent="0.3">
      <c r="A136" s="257" t="s">
        <v>2</v>
      </c>
      <c r="B136" s="258" t="s">
        <v>18</v>
      </c>
      <c r="C136" s="258">
        <v>2026</v>
      </c>
      <c r="D136" s="259" t="s">
        <v>259</v>
      </c>
      <c r="E136" s="259" t="s">
        <v>185</v>
      </c>
      <c r="F136" s="260">
        <v>1794.8187157336099</v>
      </c>
      <c r="G136" s="260">
        <f>IF(Table1[[#This Row],[Year]]&lt;=2030,2030,IF(Table1[[#This Row],[Year]]&lt;=2040,2040,2050))</f>
        <v>2030</v>
      </c>
    </row>
    <row r="137" spans="1:7" x14ac:dyDescent="0.3">
      <c r="A137" s="257" t="s">
        <v>2</v>
      </c>
      <c r="B137" s="258" t="s">
        <v>266</v>
      </c>
      <c r="C137" s="258">
        <v>2026</v>
      </c>
      <c r="D137" s="259" t="s">
        <v>259</v>
      </c>
      <c r="E137" s="259" t="s">
        <v>185</v>
      </c>
      <c r="F137" s="260">
        <v>40.151588649879997</v>
      </c>
      <c r="G137" s="260">
        <f>IF(Table1[[#This Row],[Year]]&lt;=2030,2030,IF(Table1[[#This Row],[Year]]&lt;=2040,2040,2050))</f>
        <v>2030</v>
      </c>
    </row>
    <row r="138" spans="1:7" x14ac:dyDescent="0.3">
      <c r="A138" s="257" t="s">
        <v>2</v>
      </c>
      <c r="B138" s="258" t="s">
        <v>260</v>
      </c>
      <c r="C138" s="258">
        <v>2026</v>
      </c>
      <c r="D138" s="259" t="s">
        <v>259</v>
      </c>
      <c r="E138" s="259" t="s">
        <v>185</v>
      </c>
      <c r="F138" s="260">
        <v>2.0124827893536999E-2</v>
      </c>
      <c r="G138" s="260">
        <f>IF(Table1[[#This Row],[Year]]&lt;=2030,2030,IF(Table1[[#This Row],[Year]]&lt;=2040,2040,2050))</f>
        <v>2030</v>
      </c>
    </row>
    <row r="139" spans="1:7" x14ac:dyDescent="0.3">
      <c r="A139" s="257" t="s">
        <v>3</v>
      </c>
      <c r="B139" s="258" t="s">
        <v>265</v>
      </c>
      <c r="C139" s="258">
        <v>2026</v>
      </c>
      <c r="D139" s="259" t="s">
        <v>259</v>
      </c>
      <c r="E139" s="259" t="s">
        <v>185</v>
      </c>
      <c r="F139" s="260">
        <v>16.2506820208725</v>
      </c>
      <c r="G139" s="260">
        <f>IF(Table1[[#This Row],[Year]]&lt;=2030,2030,IF(Table1[[#This Row],[Year]]&lt;=2040,2040,2050))</f>
        <v>2030</v>
      </c>
    </row>
    <row r="140" spans="1:7" x14ac:dyDescent="0.3">
      <c r="A140" s="257" t="s">
        <v>3</v>
      </c>
      <c r="B140" s="258" t="s">
        <v>264</v>
      </c>
      <c r="C140" s="258">
        <v>2026</v>
      </c>
      <c r="D140" s="259" t="s">
        <v>259</v>
      </c>
      <c r="E140" s="259" t="s">
        <v>185</v>
      </c>
      <c r="F140" s="260">
        <v>4.4956491680292103</v>
      </c>
      <c r="G140" s="260">
        <f>IF(Table1[[#This Row],[Year]]&lt;=2030,2030,IF(Table1[[#This Row],[Year]]&lt;=2040,2040,2050))</f>
        <v>2030</v>
      </c>
    </row>
    <row r="141" spans="1:7" x14ac:dyDescent="0.3">
      <c r="A141" s="257" t="s">
        <v>3</v>
      </c>
      <c r="B141" s="258" t="s">
        <v>262</v>
      </c>
      <c r="C141" s="258">
        <v>2026</v>
      </c>
      <c r="D141" s="259" t="s">
        <v>259</v>
      </c>
      <c r="E141" s="259" t="s">
        <v>185</v>
      </c>
      <c r="F141" s="260">
        <v>97.867656555473403</v>
      </c>
      <c r="G141" s="260">
        <f>IF(Table1[[#This Row],[Year]]&lt;=2030,2030,IF(Table1[[#This Row],[Year]]&lt;=2040,2040,2050))</f>
        <v>2030</v>
      </c>
    </row>
    <row r="142" spans="1:7" x14ac:dyDescent="0.3">
      <c r="A142" s="257" t="s">
        <v>3</v>
      </c>
      <c r="B142" s="258" t="s">
        <v>261</v>
      </c>
      <c r="C142" s="258">
        <v>2026</v>
      </c>
      <c r="D142" s="259" t="s">
        <v>259</v>
      </c>
      <c r="E142" s="259" t="s">
        <v>185</v>
      </c>
      <c r="F142" s="260">
        <v>0.84214233126248805</v>
      </c>
      <c r="G142" s="260">
        <f>IF(Table1[[#This Row],[Year]]&lt;=2030,2030,IF(Table1[[#This Row],[Year]]&lt;=2040,2040,2050))</f>
        <v>2030</v>
      </c>
    </row>
    <row r="143" spans="1:7" x14ac:dyDescent="0.3">
      <c r="A143" s="257" t="s">
        <v>3</v>
      </c>
      <c r="B143" s="258" t="s">
        <v>18</v>
      </c>
      <c r="C143" s="258">
        <v>2026</v>
      </c>
      <c r="D143" s="259" t="s">
        <v>259</v>
      </c>
      <c r="E143" s="259" t="s">
        <v>185</v>
      </c>
      <c r="F143" s="260">
        <v>5297.86179619634</v>
      </c>
      <c r="G143" s="260">
        <f>IF(Table1[[#This Row],[Year]]&lt;=2030,2030,IF(Table1[[#This Row],[Year]]&lt;=2040,2040,2050))</f>
        <v>2030</v>
      </c>
    </row>
    <row r="144" spans="1:7" x14ac:dyDescent="0.3">
      <c r="A144" s="257" t="s">
        <v>3</v>
      </c>
      <c r="B144" s="258" t="s">
        <v>260</v>
      </c>
      <c r="C144" s="258">
        <v>2026</v>
      </c>
      <c r="D144" s="259" t="s">
        <v>259</v>
      </c>
      <c r="E144" s="259" t="s">
        <v>185</v>
      </c>
      <c r="F144" s="260">
        <v>0.86960818815680396</v>
      </c>
      <c r="G144" s="260">
        <f>IF(Table1[[#This Row],[Year]]&lt;=2030,2030,IF(Table1[[#This Row],[Year]]&lt;=2040,2040,2050))</f>
        <v>2030</v>
      </c>
    </row>
    <row r="145" spans="1:7" x14ac:dyDescent="0.3">
      <c r="A145" s="257" t="s">
        <v>1</v>
      </c>
      <c r="B145" s="258" t="s">
        <v>265</v>
      </c>
      <c r="C145" s="258">
        <v>2027</v>
      </c>
      <c r="D145" s="259" t="s">
        <v>259</v>
      </c>
      <c r="E145" s="259" t="s">
        <v>185</v>
      </c>
      <c r="F145" s="260">
        <v>2.92805081457163</v>
      </c>
      <c r="G145" s="260">
        <f>IF(Table1[[#This Row],[Year]]&lt;=2030,2030,IF(Table1[[#This Row],[Year]]&lt;=2040,2040,2050))</f>
        <v>2030</v>
      </c>
    </row>
    <row r="146" spans="1:7" x14ac:dyDescent="0.3">
      <c r="A146" s="257" t="s">
        <v>1</v>
      </c>
      <c r="B146" s="258" t="s">
        <v>269</v>
      </c>
      <c r="C146" s="258">
        <v>2027</v>
      </c>
      <c r="D146" s="259" t="s">
        <v>259</v>
      </c>
      <c r="E146" s="259" t="s">
        <v>185</v>
      </c>
      <c r="F146" s="260">
        <v>3.9122499552692198</v>
      </c>
      <c r="G146" s="260">
        <f>IF(Table1[[#This Row],[Year]]&lt;=2030,2030,IF(Table1[[#This Row],[Year]]&lt;=2040,2040,2050))</f>
        <v>2030</v>
      </c>
    </row>
    <row r="147" spans="1:7" x14ac:dyDescent="0.3">
      <c r="A147" s="257" t="s">
        <v>1</v>
      </c>
      <c r="B147" s="258" t="s">
        <v>264</v>
      </c>
      <c r="C147" s="258">
        <v>2027</v>
      </c>
      <c r="D147" s="259" t="s">
        <v>259</v>
      </c>
      <c r="E147" s="259" t="s">
        <v>185</v>
      </c>
      <c r="F147" s="260">
        <v>1.49044945390518</v>
      </c>
      <c r="G147" s="260">
        <f>IF(Table1[[#This Row],[Year]]&lt;=2030,2030,IF(Table1[[#This Row],[Year]]&lt;=2040,2040,2050))</f>
        <v>2030</v>
      </c>
    </row>
    <row r="148" spans="1:7" x14ac:dyDescent="0.3">
      <c r="A148" s="257" t="s">
        <v>1</v>
      </c>
      <c r="B148" s="258" t="s">
        <v>268</v>
      </c>
      <c r="C148" s="258">
        <v>2027</v>
      </c>
      <c r="D148" s="259" t="s">
        <v>259</v>
      </c>
      <c r="E148" s="259" t="s">
        <v>185</v>
      </c>
      <c r="F148" s="260">
        <v>2.0417874777962899</v>
      </c>
      <c r="G148" s="260">
        <f>IF(Table1[[#This Row],[Year]]&lt;=2030,2030,IF(Table1[[#This Row],[Year]]&lt;=2040,2040,2050))</f>
        <v>2030</v>
      </c>
    </row>
    <row r="149" spans="1:7" x14ac:dyDescent="0.3">
      <c r="A149" s="257" t="s">
        <v>1</v>
      </c>
      <c r="B149" s="258" t="s">
        <v>262</v>
      </c>
      <c r="C149" s="258">
        <v>2027</v>
      </c>
      <c r="D149" s="259" t="s">
        <v>259</v>
      </c>
      <c r="E149" s="259" t="s">
        <v>185</v>
      </c>
      <c r="F149" s="260">
        <v>5.6769377650617496</v>
      </c>
      <c r="G149" s="260">
        <f>IF(Table1[[#This Row],[Year]]&lt;=2030,2030,IF(Table1[[#This Row],[Year]]&lt;=2040,2040,2050))</f>
        <v>2030</v>
      </c>
    </row>
    <row r="150" spans="1:7" x14ac:dyDescent="0.3">
      <c r="A150" s="257" t="s">
        <v>1</v>
      </c>
      <c r="B150" s="258" t="s">
        <v>261</v>
      </c>
      <c r="C150" s="258">
        <v>2027</v>
      </c>
      <c r="D150" s="259" t="s">
        <v>259</v>
      </c>
      <c r="E150" s="259" t="s">
        <v>185</v>
      </c>
      <c r="F150" s="260">
        <v>0.50838996197577602</v>
      </c>
      <c r="G150" s="260">
        <f>IF(Table1[[#This Row],[Year]]&lt;=2030,2030,IF(Table1[[#This Row],[Year]]&lt;=2040,2040,2050))</f>
        <v>2030</v>
      </c>
    </row>
    <row r="151" spans="1:7" x14ac:dyDescent="0.3">
      <c r="A151" s="257" t="s">
        <v>1</v>
      </c>
      <c r="B151" s="258" t="s">
        <v>18</v>
      </c>
      <c r="C151" s="258">
        <v>2027</v>
      </c>
      <c r="D151" s="259" t="s">
        <v>259</v>
      </c>
      <c r="E151" s="259" t="s">
        <v>185</v>
      </c>
      <c r="F151" s="260">
        <v>603.76314031975903</v>
      </c>
      <c r="G151" s="260">
        <f>IF(Table1[[#This Row],[Year]]&lt;=2030,2030,IF(Table1[[#This Row],[Year]]&lt;=2040,2040,2050))</f>
        <v>2030</v>
      </c>
    </row>
    <row r="152" spans="1:7" x14ac:dyDescent="0.3">
      <c r="A152" s="257" t="s">
        <v>1</v>
      </c>
      <c r="B152" s="258" t="s">
        <v>260</v>
      </c>
      <c r="C152" s="258">
        <v>2027</v>
      </c>
      <c r="D152" s="259" t="s">
        <v>259</v>
      </c>
      <c r="E152" s="259" t="s">
        <v>185</v>
      </c>
      <c r="F152" s="260">
        <v>8.5559268301666103E-2</v>
      </c>
      <c r="G152" s="260">
        <f>IF(Table1[[#This Row],[Year]]&lt;=2030,2030,IF(Table1[[#This Row],[Year]]&lt;=2040,2040,2050))</f>
        <v>2030</v>
      </c>
    </row>
    <row r="153" spans="1:7" x14ac:dyDescent="0.3">
      <c r="A153" s="257" t="s">
        <v>1</v>
      </c>
      <c r="B153" s="258" t="s">
        <v>267</v>
      </c>
      <c r="C153" s="258">
        <v>2027</v>
      </c>
      <c r="D153" s="259" t="s">
        <v>259</v>
      </c>
      <c r="E153" s="259" t="s">
        <v>185</v>
      </c>
      <c r="F153" s="260">
        <v>0.10457243903537</v>
      </c>
      <c r="G153" s="260">
        <f>IF(Table1[[#This Row],[Year]]&lt;=2030,2030,IF(Table1[[#This Row],[Year]]&lt;=2040,2040,2050))</f>
        <v>2030</v>
      </c>
    </row>
    <row r="154" spans="1:7" x14ac:dyDescent="0.3">
      <c r="A154" s="257" t="s">
        <v>4</v>
      </c>
      <c r="B154" s="258" t="s">
        <v>265</v>
      </c>
      <c r="C154" s="258">
        <v>2027</v>
      </c>
      <c r="D154" s="259" t="s">
        <v>259</v>
      </c>
      <c r="E154" s="259" t="s">
        <v>185</v>
      </c>
      <c r="F154" s="260">
        <v>36.865554065368499</v>
      </c>
      <c r="G154" s="260">
        <f>IF(Table1[[#This Row],[Year]]&lt;=2030,2030,IF(Table1[[#This Row],[Year]]&lt;=2040,2040,2050))</f>
        <v>2030</v>
      </c>
    </row>
    <row r="155" spans="1:7" x14ac:dyDescent="0.3">
      <c r="A155" s="257" t="s">
        <v>4</v>
      </c>
      <c r="B155" s="258" t="s">
        <v>269</v>
      </c>
      <c r="C155" s="258">
        <v>2027</v>
      </c>
      <c r="D155" s="259" t="s">
        <v>259</v>
      </c>
      <c r="E155" s="259" t="s">
        <v>185</v>
      </c>
      <c r="F155" s="260">
        <v>3.03120658912378</v>
      </c>
      <c r="G155" s="260">
        <f>IF(Table1[[#This Row],[Year]]&lt;=2030,2030,IF(Table1[[#This Row],[Year]]&lt;=2040,2040,2050))</f>
        <v>2030</v>
      </c>
    </row>
    <row r="156" spans="1:7" x14ac:dyDescent="0.3">
      <c r="A156" s="257" t="s">
        <v>4</v>
      </c>
      <c r="B156" s="258" t="s">
        <v>264</v>
      </c>
      <c r="C156" s="258">
        <v>2027</v>
      </c>
      <c r="D156" s="259" t="s">
        <v>259</v>
      </c>
      <c r="E156" s="259" t="s">
        <v>185</v>
      </c>
      <c r="F156" s="260">
        <v>22.946904247624001</v>
      </c>
      <c r="G156" s="260">
        <f>IF(Table1[[#This Row],[Year]]&lt;=2030,2030,IF(Table1[[#This Row],[Year]]&lt;=2040,2040,2050))</f>
        <v>2030</v>
      </c>
    </row>
    <row r="157" spans="1:7" x14ac:dyDescent="0.3">
      <c r="A157" s="257" t="s">
        <v>4</v>
      </c>
      <c r="B157" s="258" t="s">
        <v>268</v>
      </c>
      <c r="C157" s="258">
        <v>2027</v>
      </c>
      <c r="D157" s="259" t="s">
        <v>259</v>
      </c>
      <c r="E157" s="259" t="s">
        <v>185</v>
      </c>
      <c r="F157" s="260">
        <v>1.98536814645913</v>
      </c>
      <c r="G157" s="260">
        <f>IF(Table1[[#This Row],[Year]]&lt;=2030,2030,IF(Table1[[#This Row],[Year]]&lt;=2040,2040,2050))</f>
        <v>2030</v>
      </c>
    </row>
    <row r="158" spans="1:7" x14ac:dyDescent="0.3">
      <c r="A158" s="257" t="s">
        <v>4</v>
      </c>
      <c r="B158" s="258" t="s">
        <v>262</v>
      </c>
      <c r="C158" s="258">
        <v>2027</v>
      </c>
      <c r="D158" s="259" t="s">
        <v>259</v>
      </c>
      <c r="E158" s="259" t="s">
        <v>185</v>
      </c>
      <c r="F158" s="260">
        <v>130.07257918619499</v>
      </c>
      <c r="G158" s="260">
        <f>IF(Table1[[#This Row],[Year]]&lt;=2030,2030,IF(Table1[[#This Row],[Year]]&lt;=2040,2040,2050))</f>
        <v>2030</v>
      </c>
    </row>
    <row r="159" spans="1:7" x14ac:dyDescent="0.3">
      <c r="A159" s="257" t="s">
        <v>4</v>
      </c>
      <c r="B159" s="258" t="s">
        <v>261</v>
      </c>
      <c r="C159" s="258">
        <v>2027</v>
      </c>
      <c r="D159" s="259" t="s">
        <v>259</v>
      </c>
      <c r="E159" s="259" t="s">
        <v>185</v>
      </c>
      <c r="F159" s="260">
        <v>1.7457642467054899</v>
      </c>
      <c r="G159" s="260">
        <f>IF(Table1[[#This Row],[Year]]&lt;=2030,2030,IF(Table1[[#This Row],[Year]]&lt;=2040,2040,2050))</f>
        <v>2030</v>
      </c>
    </row>
    <row r="160" spans="1:7" x14ac:dyDescent="0.3">
      <c r="A160" s="257" t="s">
        <v>4</v>
      </c>
      <c r="B160" s="258" t="s">
        <v>18</v>
      </c>
      <c r="C160" s="258">
        <v>2027</v>
      </c>
      <c r="D160" s="259" t="s">
        <v>259</v>
      </c>
      <c r="E160" s="259" t="s">
        <v>185</v>
      </c>
      <c r="F160" s="260">
        <v>2518.3510542412</v>
      </c>
      <c r="G160" s="260">
        <f>IF(Table1[[#This Row],[Year]]&lt;=2030,2030,IF(Table1[[#This Row],[Year]]&lt;=2040,2040,2050))</f>
        <v>2030</v>
      </c>
    </row>
    <row r="161" spans="1:7" x14ac:dyDescent="0.3">
      <c r="A161" s="257" t="s">
        <v>4</v>
      </c>
      <c r="B161" s="258" t="s">
        <v>260</v>
      </c>
      <c r="C161" s="258">
        <v>2027</v>
      </c>
      <c r="D161" s="259" t="s">
        <v>259</v>
      </c>
      <c r="E161" s="259" t="s">
        <v>185</v>
      </c>
      <c r="F161" s="260">
        <v>4.3029551656408902</v>
      </c>
      <c r="G161" s="260">
        <f>IF(Table1[[#This Row],[Year]]&lt;=2030,2030,IF(Table1[[#This Row],[Year]]&lt;=2040,2040,2050))</f>
        <v>2030</v>
      </c>
    </row>
    <row r="162" spans="1:7" x14ac:dyDescent="0.3">
      <c r="A162" s="257" t="s">
        <v>4</v>
      </c>
      <c r="B162" s="258" t="s">
        <v>267</v>
      </c>
      <c r="C162" s="258">
        <v>2027</v>
      </c>
      <c r="D162" s="259" t="s">
        <v>259</v>
      </c>
      <c r="E162" s="259" t="s">
        <v>185</v>
      </c>
      <c r="F162" s="260">
        <v>0.33850781938475999</v>
      </c>
      <c r="G162" s="260">
        <f>IF(Table1[[#This Row],[Year]]&lt;=2030,2030,IF(Table1[[#This Row],[Year]]&lt;=2040,2040,2050))</f>
        <v>2030</v>
      </c>
    </row>
    <row r="163" spans="1:7" x14ac:dyDescent="0.3">
      <c r="A163" s="257" t="s">
        <v>2</v>
      </c>
      <c r="B163" s="258" t="s">
        <v>264</v>
      </c>
      <c r="C163" s="258">
        <v>2027</v>
      </c>
      <c r="D163" s="259" t="s">
        <v>259</v>
      </c>
      <c r="E163" s="259" t="s">
        <v>185</v>
      </c>
      <c r="F163" s="260">
        <v>4.3201433446526902</v>
      </c>
      <c r="G163" s="260">
        <f>IF(Table1[[#This Row],[Year]]&lt;=2030,2030,IF(Table1[[#This Row],[Year]]&lt;=2040,2040,2050))</f>
        <v>2030</v>
      </c>
    </row>
    <row r="164" spans="1:7" x14ac:dyDescent="0.3">
      <c r="A164" s="257" t="s">
        <v>2</v>
      </c>
      <c r="B164" s="258" t="s">
        <v>262</v>
      </c>
      <c r="C164" s="258">
        <v>2027</v>
      </c>
      <c r="D164" s="259" t="s">
        <v>259</v>
      </c>
      <c r="E164" s="259" t="s">
        <v>185</v>
      </c>
      <c r="F164" s="260">
        <v>7.1914111079736296</v>
      </c>
      <c r="G164" s="260">
        <f>IF(Table1[[#This Row],[Year]]&lt;=2030,2030,IF(Table1[[#This Row],[Year]]&lt;=2040,2040,2050))</f>
        <v>2030</v>
      </c>
    </row>
    <row r="165" spans="1:7" x14ac:dyDescent="0.3">
      <c r="A165" s="257" t="s">
        <v>2</v>
      </c>
      <c r="B165" s="258" t="s">
        <v>261</v>
      </c>
      <c r="C165" s="258">
        <v>2027</v>
      </c>
      <c r="D165" s="259" t="s">
        <v>259</v>
      </c>
      <c r="E165" s="259" t="s">
        <v>185</v>
      </c>
      <c r="F165" s="260">
        <v>0.338606455849713</v>
      </c>
      <c r="G165" s="260">
        <f>IF(Table1[[#This Row],[Year]]&lt;=2030,2030,IF(Table1[[#This Row],[Year]]&lt;=2040,2040,2050))</f>
        <v>2030</v>
      </c>
    </row>
    <row r="166" spans="1:7" x14ac:dyDescent="0.3">
      <c r="A166" s="257" t="s">
        <v>2</v>
      </c>
      <c r="B166" s="258" t="s">
        <v>18</v>
      </c>
      <c r="C166" s="258">
        <v>2027</v>
      </c>
      <c r="D166" s="259" t="s">
        <v>259</v>
      </c>
      <c r="E166" s="259" t="s">
        <v>185</v>
      </c>
      <c r="F166" s="260">
        <v>1585.47801051845</v>
      </c>
      <c r="G166" s="260">
        <f>IF(Table1[[#This Row],[Year]]&lt;=2030,2030,IF(Table1[[#This Row],[Year]]&lt;=2040,2040,2050))</f>
        <v>2030</v>
      </c>
    </row>
    <row r="167" spans="1:7" x14ac:dyDescent="0.3">
      <c r="A167" s="257" t="s">
        <v>2</v>
      </c>
      <c r="B167" s="258" t="s">
        <v>266</v>
      </c>
      <c r="C167" s="258">
        <v>2027</v>
      </c>
      <c r="D167" s="259" t="s">
        <v>259</v>
      </c>
      <c r="E167" s="259" t="s">
        <v>185</v>
      </c>
      <c r="F167" s="260">
        <v>38.239608237980903</v>
      </c>
      <c r="G167" s="260">
        <f>IF(Table1[[#This Row],[Year]]&lt;=2030,2030,IF(Table1[[#This Row],[Year]]&lt;=2040,2040,2050))</f>
        <v>2030</v>
      </c>
    </row>
    <row r="168" spans="1:7" x14ac:dyDescent="0.3">
      <c r="A168" s="257" t="s">
        <v>2</v>
      </c>
      <c r="B168" s="258" t="s">
        <v>260</v>
      </c>
      <c r="C168" s="258">
        <v>2027</v>
      </c>
      <c r="D168" s="259" t="s">
        <v>259</v>
      </c>
      <c r="E168" s="259" t="s">
        <v>185</v>
      </c>
      <c r="F168" s="260">
        <v>2.2999803306899502E-2</v>
      </c>
      <c r="G168" s="260">
        <f>IF(Table1[[#This Row],[Year]]&lt;=2030,2030,IF(Table1[[#This Row],[Year]]&lt;=2040,2040,2050))</f>
        <v>2030</v>
      </c>
    </row>
    <row r="169" spans="1:7" x14ac:dyDescent="0.3">
      <c r="A169" s="257" t="s">
        <v>3</v>
      </c>
      <c r="B169" s="258" t="s">
        <v>265</v>
      </c>
      <c r="C169" s="258">
        <v>2027</v>
      </c>
      <c r="D169" s="259" t="s">
        <v>259</v>
      </c>
      <c r="E169" s="259" t="s">
        <v>185</v>
      </c>
      <c r="F169" s="260">
        <v>18.572208023854301</v>
      </c>
      <c r="G169" s="260">
        <f>IF(Table1[[#This Row],[Year]]&lt;=2030,2030,IF(Table1[[#This Row],[Year]]&lt;=2040,2040,2050))</f>
        <v>2030</v>
      </c>
    </row>
    <row r="170" spans="1:7" x14ac:dyDescent="0.3">
      <c r="A170" s="257" t="s">
        <v>3</v>
      </c>
      <c r="B170" s="258" t="s">
        <v>264</v>
      </c>
      <c r="C170" s="258">
        <v>2027</v>
      </c>
      <c r="D170" s="259" t="s">
        <v>259</v>
      </c>
      <c r="E170" s="259" t="s">
        <v>185</v>
      </c>
      <c r="F170" s="260">
        <v>5.13788476346196</v>
      </c>
      <c r="G170" s="260">
        <f>IF(Table1[[#This Row],[Year]]&lt;=2030,2030,IF(Table1[[#This Row],[Year]]&lt;=2040,2040,2050))</f>
        <v>2030</v>
      </c>
    </row>
    <row r="171" spans="1:7" x14ac:dyDescent="0.3">
      <c r="A171" s="257" t="s">
        <v>3</v>
      </c>
      <c r="B171" s="258" t="s">
        <v>262</v>
      </c>
      <c r="C171" s="258">
        <v>2027</v>
      </c>
      <c r="D171" s="259" t="s">
        <v>259</v>
      </c>
      <c r="E171" s="259" t="s">
        <v>185</v>
      </c>
      <c r="F171" s="260">
        <v>107.748753641709</v>
      </c>
      <c r="G171" s="260">
        <f>IF(Table1[[#This Row],[Year]]&lt;=2030,2030,IF(Table1[[#This Row],[Year]]&lt;=2040,2040,2050))</f>
        <v>2030</v>
      </c>
    </row>
    <row r="172" spans="1:7" x14ac:dyDescent="0.3">
      <c r="A172" s="257" t="s">
        <v>3</v>
      </c>
      <c r="B172" s="258" t="s">
        <v>261</v>
      </c>
      <c r="C172" s="258">
        <v>2027</v>
      </c>
      <c r="D172" s="259" t="s">
        <v>259</v>
      </c>
      <c r="E172" s="259" t="s">
        <v>185</v>
      </c>
      <c r="F172" s="260">
        <v>0.78578859609701801</v>
      </c>
      <c r="G172" s="260">
        <f>IF(Table1[[#This Row],[Year]]&lt;=2030,2030,IF(Table1[[#This Row],[Year]]&lt;=2040,2040,2050))</f>
        <v>2030</v>
      </c>
    </row>
    <row r="173" spans="1:7" x14ac:dyDescent="0.3">
      <c r="A173" s="257" t="s">
        <v>3</v>
      </c>
      <c r="B173" s="258" t="s">
        <v>18</v>
      </c>
      <c r="C173" s="258">
        <v>2027</v>
      </c>
      <c r="D173" s="259" t="s">
        <v>259</v>
      </c>
      <c r="E173" s="259" t="s">
        <v>185</v>
      </c>
      <c r="F173" s="260">
        <v>4745.5272002370502</v>
      </c>
      <c r="G173" s="260">
        <f>IF(Table1[[#This Row],[Year]]&lt;=2030,2030,IF(Table1[[#This Row],[Year]]&lt;=2040,2040,2050))</f>
        <v>2030</v>
      </c>
    </row>
    <row r="174" spans="1:7" x14ac:dyDescent="0.3">
      <c r="A174" s="257" t="s">
        <v>3</v>
      </c>
      <c r="B174" s="258" t="s">
        <v>260</v>
      </c>
      <c r="C174" s="258">
        <v>2027</v>
      </c>
      <c r="D174" s="259" t="s">
        <v>259</v>
      </c>
      <c r="E174" s="259" t="s">
        <v>185</v>
      </c>
      <c r="F174" s="260">
        <v>0.99383792932206105</v>
      </c>
      <c r="G174" s="260">
        <f>IF(Table1[[#This Row],[Year]]&lt;=2030,2030,IF(Table1[[#This Row],[Year]]&lt;=2040,2040,2050))</f>
        <v>2030</v>
      </c>
    </row>
    <row r="175" spans="1:7" x14ac:dyDescent="0.3">
      <c r="A175" s="257" t="s">
        <v>1</v>
      </c>
      <c r="B175" s="258" t="s">
        <v>265</v>
      </c>
      <c r="C175" s="258">
        <v>2028</v>
      </c>
      <c r="D175" s="259" t="s">
        <v>259</v>
      </c>
      <c r="E175" s="259" t="s">
        <v>185</v>
      </c>
      <c r="F175" s="260">
        <v>3.2533897939684699</v>
      </c>
      <c r="G175" s="260">
        <f>IF(Table1[[#This Row],[Year]]&lt;=2030,2030,IF(Table1[[#This Row],[Year]]&lt;=2040,2040,2050))</f>
        <v>2030</v>
      </c>
    </row>
    <row r="176" spans="1:7" x14ac:dyDescent="0.3">
      <c r="A176" s="257" t="s">
        <v>1</v>
      </c>
      <c r="B176" s="258" t="s">
        <v>269</v>
      </c>
      <c r="C176" s="258">
        <v>2028</v>
      </c>
      <c r="D176" s="259" t="s">
        <v>259</v>
      </c>
      <c r="E176" s="259" t="s">
        <v>185</v>
      </c>
      <c r="F176" s="260">
        <v>3.7259523383516302</v>
      </c>
      <c r="G176" s="260">
        <f>IF(Table1[[#This Row],[Year]]&lt;=2030,2030,IF(Table1[[#This Row],[Year]]&lt;=2040,2040,2050))</f>
        <v>2030</v>
      </c>
    </row>
    <row r="177" spans="1:7" x14ac:dyDescent="0.3">
      <c r="A177" s="257" t="s">
        <v>1</v>
      </c>
      <c r="B177" s="258" t="s">
        <v>264</v>
      </c>
      <c r="C177" s="258">
        <v>2028</v>
      </c>
      <c r="D177" s="259" t="s">
        <v>259</v>
      </c>
      <c r="E177" s="259" t="s">
        <v>185</v>
      </c>
      <c r="F177" s="260">
        <v>1.6560549487835301</v>
      </c>
      <c r="G177" s="260">
        <f>IF(Table1[[#This Row],[Year]]&lt;=2030,2030,IF(Table1[[#This Row],[Year]]&lt;=2040,2040,2050))</f>
        <v>2030</v>
      </c>
    </row>
    <row r="178" spans="1:7" x14ac:dyDescent="0.3">
      <c r="A178" s="257" t="s">
        <v>1</v>
      </c>
      <c r="B178" s="258" t="s">
        <v>268</v>
      </c>
      <c r="C178" s="258">
        <v>2028</v>
      </c>
      <c r="D178" s="259" t="s">
        <v>259</v>
      </c>
      <c r="E178" s="259" t="s">
        <v>185</v>
      </c>
      <c r="F178" s="260">
        <v>1.9445595026631299</v>
      </c>
      <c r="G178" s="260">
        <f>IF(Table1[[#This Row],[Year]]&lt;=2030,2030,IF(Table1[[#This Row],[Year]]&lt;=2040,2040,2050))</f>
        <v>2030</v>
      </c>
    </row>
    <row r="179" spans="1:7" x14ac:dyDescent="0.3">
      <c r="A179" s="257" t="s">
        <v>1</v>
      </c>
      <c r="B179" s="258" t="s">
        <v>262</v>
      </c>
      <c r="C179" s="258">
        <v>2028</v>
      </c>
      <c r="D179" s="259" t="s">
        <v>259</v>
      </c>
      <c r="E179" s="259" t="s">
        <v>185</v>
      </c>
      <c r="F179" s="260">
        <v>6.0596365256298199</v>
      </c>
      <c r="G179" s="260">
        <f>IF(Table1[[#This Row],[Year]]&lt;=2030,2030,IF(Table1[[#This Row],[Year]]&lt;=2040,2040,2050))</f>
        <v>2030</v>
      </c>
    </row>
    <row r="180" spans="1:7" x14ac:dyDescent="0.3">
      <c r="A180" s="257" t="s">
        <v>1</v>
      </c>
      <c r="B180" s="258" t="s">
        <v>261</v>
      </c>
      <c r="C180" s="258">
        <v>2028</v>
      </c>
      <c r="D180" s="259" t="s">
        <v>259</v>
      </c>
      <c r="E180" s="259" t="s">
        <v>185</v>
      </c>
      <c r="F180" s="260">
        <v>0.47416706203011499</v>
      </c>
      <c r="G180" s="260">
        <f>IF(Table1[[#This Row],[Year]]&lt;=2030,2030,IF(Table1[[#This Row],[Year]]&lt;=2040,2040,2050))</f>
        <v>2030</v>
      </c>
    </row>
    <row r="181" spans="1:7" x14ac:dyDescent="0.3">
      <c r="A181" s="257" t="s">
        <v>1</v>
      </c>
      <c r="B181" s="258" t="s">
        <v>18</v>
      </c>
      <c r="C181" s="258">
        <v>2028</v>
      </c>
      <c r="D181" s="259" t="s">
        <v>259</v>
      </c>
      <c r="E181" s="259" t="s">
        <v>185</v>
      </c>
      <c r="F181" s="260">
        <v>522.85633626724496</v>
      </c>
      <c r="G181" s="260">
        <f>IF(Table1[[#This Row],[Year]]&lt;=2030,2030,IF(Table1[[#This Row],[Year]]&lt;=2040,2040,2050))</f>
        <v>2030</v>
      </c>
    </row>
    <row r="182" spans="1:7" x14ac:dyDescent="0.3">
      <c r="A182" s="257" t="s">
        <v>1</v>
      </c>
      <c r="B182" s="258" t="s">
        <v>260</v>
      </c>
      <c r="C182" s="258">
        <v>2028</v>
      </c>
      <c r="D182" s="259" t="s">
        <v>259</v>
      </c>
      <c r="E182" s="259" t="s">
        <v>185</v>
      </c>
      <c r="F182" s="260">
        <v>9.5065853668517997E-2</v>
      </c>
      <c r="G182" s="260">
        <f>IF(Table1[[#This Row],[Year]]&lt;=2030,2030,IF(Table1[[#This Row],[Year]]&lt;=2040,2040,2050))</f>
        <v>2030</v>
      </c>
    </row>
    <row r="183" spans="1:7" x14ac:dyDescent="0.3">
      <c r="A183" s="257" t="s">
        <v>1</v>
      </c>
      <c r="B183" s="258" t="s">
        <v>267</v>
      </c>
      <c r="C183" s="258">
        <v>2028</v>
      </c>
      <c r="D183" s="259" t="s">
        <v>259</v>
      </c>
      <c r="E183" s="259" t="s">
        <v>185</v>
      </c>
      <c r="F183" s="260">
        <v>9.9592799081304501E-2</v>
      </c>
      <c r="G183" s="260">
        <f>IF(Table1[[#This Row],[Year]]&lt;=2030,2030,IF(Table1[[#This Row],[Year]]&lt;=2040,2040,2050))</f>
        <v>2030</v>
      </c>
    </row>
    <row r="184" spans="1:7" x14ac:dyDescent="0.3">
      <c r="A184" s="257" t="s">
        <v>4</v>
      </c>
      <c r="B184" s="258" t="s">
        <v>265</v>
      </c>
      <c r="C184" s="258">
        <v>2028</v>
      </c>
      <c r="D184" s="259" t="s">
        <v>259</v>
      </c>
      <c r="E184" s="259" t="s">
        <v>185</v>
      </c>
      <c r="F184" s="260">
        <v>40.970579500642401</v>
      </c>
      <c r="G184" s="260">
        <f>IF(Table1[[#This Row],[Year]]&lt;=2030,2030,IF(Table1[[#This Row],[Year]]&lt;=2040,2040,2050))</f>
        <v>2030</v>
      </c>
    </row>
    <row r="185" spans="1:7" x14ac:dyDescent="0.3">
      <c r="A185" s="257" t="s">
        <v>4</v>
      </c>
      <c r="B185" s="258" t="s">
        <v>269</v>
      </c>
      <c r="C185" s="258">
        <v>2028</v>
      </c>
      <c r="D185" s="259" t="s">
        <v>259</v>
      </c>
      <c r="E185" s="259" t="s">
        <v>185</v>
      </c>
      <c r="F185" s="260">
        <v>2.8868634182131201</v>
      </c>
      <c r="G185" s="260">
        <f>IF(Table1[[#This Row],[Year]]&lt;=2030,2030,IF(Table1[[#This Row],[Year]]&lt;=2040,2040,2050))</f>
        <v>2030</v>
      </c>
    </row>
    <row r="186" spans="1:7" x14ac:dyDescent="0.3">
      <c r="A186" s="257" t="s">
        <v>4</v>
      </c>
      <c r="B186" s="258" t="s">
        <v>264</v>
      </c>
      <c r="C186" s="258">
        <v>2028</v>
      </c>
      <c r="D186" s="259" t="s">
        <v>259</v>
      </c>
      <c r="E186" s="259" t="s">
        <v>185</v>
      </c>
      <c r="F186" s="260">
        <v>25.502070662057001</v>
      </c>
      <c r="G186" s="260">
        <f>IF(Table1[[#This Row],[Year]]&lt;=2030,2030,IF(Table1[[#This Row],[Year]]&lt;=2040,2040,2050))</f>
        <v>2030</v>
      </c>
    </row>
    <row r="187" spans="1:7" x14ac:dyDescent="0.3">
      <c r="A187" s="257" t="s">
        <v>4</v>
      </c>
      <c r="B187" s="258" t="s">
        <v>268</v>
      </c>
      <c r="C187" s="258">
        <v>2028</v>
      </c>
      <c r="D187" s="259" t="s">
        <v>259</v>
      </c>
      <c r="E187" s="259" t="s">
        <v>185</v>
      </c>
      <c r="F187" s="260">
        <v>1.8908268061515501</v>
      </c>
      <c r="G187" s="260">
        <f>IF(Table1[[#This Row],[Year]]&lt;=2030,2030,IF(Table1[[#This Row],[Year]]&lt;=2040,2040,2050))</f>
        <v>2030</v>
      </c>
    </row>
    <row r="188" spans="1:7" x14ac:dyDescent="0.3">
      <c r="A188" s="257" t="s">
        <v>4</v>
      </c>
      <c r="B188" s="258" t="s">
        <v>262</v>
      </c>
      <c r="C188" s="258">
        <v>2028</v>
      </c>
      <c r="D188" s="259" t="s">
        <v>259</v>
      </c>
      <c r="E188" s="259" t="s">
        <v>185</v>
      </c>
      <c r="F188" s="260">
        <v>138.499567852957</v>
      </c>
      <c r="G188" s="260">
        <f>IF(Table1[[#This Row],[Year]]&lt;=2030,2030,IF(Table1[[#This Row],[Year]]&lt;=2040,2040,2050))</f>
        <v>2030</v>
      </c>
    </row>
    <row r="189" spans="1:7" x14ac:dyDescent="0.3">
      <c r="A189" s="257" t="s">
        <v>4</v>
      </c>
      <c r="B189" s="258" t="s">
        <v>261</v>
      </c>
      <c r="C189" s="258">
        <v>2028</v>
      </c>
      <c r="D189" s="259" t="s">
        <v>259</v>
      </c>
      <c r="E189" s="259" t="s">
        <v>185</v>
      </c>
      <c r="F189" s="260">
        <v>1.6282459642603999</v>
      </c>
      <c r="G189" s="260">
        <f>IF(Table1[[#This Row],[Year]]&lt;=2030,2030,IF(Table1[[#This Row],[Year]]&lt;=2040,2040,2050))</f>
        <v>2030</v>
      </c>
    </row>
    <row r="190" spans="1:7" x14ac:dyDescent="0.3">
      <c r="A190" s="257" t="s">
        <v>4</v>
      </c>
      <c r="B190" s="258" t="s">
        <v>18</v>
      </c>
      <c r="C190" s="258">
        <v>2028</v>
      </c>
      <c r="D190" s="259" t="s">
        <v>259</v>
      </c>
      <c r="E190" s="259" t="s">
        <v>185</v>
      </c>
      <c r="F190" s="260">
        <v>2154.5320695225801</v>
      </c>
      <c r="G190" s="260">
        <f>IF(Table1[[#This Row],[Year]]&lt;=2030,2030,IF(Table1[[#This Row],[Year]]&lt;=2040,2040,2050))</f>
        <v>2030</v>
      </c>
    </row>
    <row r="191" spans="1:7" x14ac:dyDescent="0.3">
      <c r="A191" s="257" t="s">
        <v>4</v>
      </c>
      <c r="B191" s="258" t="s">
        <v>260</v>
      </c>
      <c r="C191" s="258">
        <v>2028</v>
      </c>
      <c r="D191" s="259" t="s">
        <v>259</v>
      </c>
      <c r="E191" s="259" t="s">
        <v>185</v>
      </c>
      <c r="F191" s="260">
        <v>4.7820945913085096</v>
      </c>
      <c r="G191" s="260">
        <f>IF(Table1[[#This Row],[Year]]&lt;=2030,2030,IF(Table1[[#This Row],[Year]]&lt;=2040,2040,2050))</f>
        <v>2030</v>
      </c>
    </row>
    <row r="192" spans="1:7" x14ac:dyDescent="0.3">
      <c r="A192" s="257" t="s">
        <v>4</v>
      </c>
      <c r="B192" s="258" t="s">
        <v>267</v>
      </c>
      <c r="C192" s="258">
        <v>2028</v>
      </c>
      <c r="D192" s="259" t="s">
        <v>259</v>
      </c>
      <c r="E192" s="259" t="s">
        <v>185</v>
      </c>
      <c r="F192" s="260">
        <v>0.322388399414057</v>
      </c>
      <c r="G192" s="260">
        <f>IF(Table1[[#This Row],[Year]]&lt;=2030,2030,IF(Table1[[#This Row],[Year]]&lt;=2040,2040,2050))</f>
        <v>2030</v>
      </c>
    </row>
    <row r="193" spans="1:7" x14ac:dyDescent="0.3">
      <c r="A193" s="257" t="s">
        <v>2</v>
      </c>
      <c r="B193" s="258" t="s">
        <v>264</v>
      </c>
      <c r="C193" s="258">
        <v>2028</v>
      </c>
      <c r="D193" s="259" t="s">
        <v>259</v>
      </c>
      <c r="E193" s="259" t="s">
        <v>185</v>
      </c>
      <c r="F193" s="260">
        <v>4.8001592718363302</v>
      </c>
      <c r="G193" s="260">
        <f>IF(Table1[[#This Row],[Year]]&lt;=2030,2030,IF(Table1[[#This Row],[Year]]&lt;=2040,2040,2050))</f>
        <v>2030</v>
      </c>
    </row>
    <row r="194" spans="1:7" x14ac:dyDescent="0.3">
      <c r="A194" s="257" t="s">
        <v>2</v>
      </c>
      <c r="B194" s="258" t="s">
        <v>262</v>
      </c>
      <c r="C194" s="258">
        <v>2028</v>
      </c>
      <c r="D194" s="259" t="s">
        <v>259</v>
      </c>
      <c r="E194" s="259" t="s">
        <v>185</v>
      </c>
      <c r="F194" s="260">
        <v>7.6889657889903003</v>
      </c>
      <c r="G194" s="260">
        <f>IF(Table1[[#This Row],[Year]]&lt;=2030,2030,IF(Table1[[#This Row],[Year]]&lt;=2040,2040,2050))</f>
        <v>2030</v>
      </c>
    </row>
    <row r="195" spans="1:7" x14ac:dyDescent="0.3">
      <c r="A195" s="257" t="s">
        <v>2</v>
      </c>
      <c r="B195" s="258" t="s">
        <v>261</v>
      </c>
      <c r="C195" s="258">
        <v>2028</v>
      </c>
      <c r="D195" s="259" t="s">
        <v>259</v>
      </c>
      <c r="E195" s="259" t="s">
        <v>185</v>
      </c>
      <c r="F195" s="260">
        <v>0.31581274290057398</v>
      </c>
      <c r="G195" s="260">
        <f>IF(Table1[[#This Row],[Year]]&lt;=2030,2030,IF(Table1[[#This Row],[Year]]&lt;=2040,2040,2050))</f>
        <v>2030</v>
      </c>
    </row>
    <row r="196" spans="1:7" x14ac:dyDescent="0.3">
      <c r="A196" s="257" t="s">
        <v>2</v>
      </c>
      <c r="B196" s="258" t="s">
        <v>18</v>
      </c>
      <c r="C196" s="258">
        <v>2028</v>
      </c>
      <c r="D196" s="259" t="s">
        <v>259</v>
      </c>
      <c r="E196" s="259" t="s">
        <v>185</v>
      </c>
      <c r="F196" s="260">
        <v>1392.81144911913</v>
      </c>
      <c r="G196" s="260">
        <f>IF(Table1[[#This Row],[Year]]&lt;=2030,2030,IF(Table1[[#This Row],[Year]]&lt;=2040,2040,2050))</f>
        <v>2030</v>
      </c>
    </row>
    <row r="197" spans="1:7" x14ac:dyDescent="0.3">
      <c r="A197" s="257" t="s">
        <v>2</v>
      </c>
      <c r="B197" s="258" t="s">
        <v>266</v>
      </c>
      <c r="C197" s="258">
        <v>2028</v>
      </c>
      <c r="D197" s="259" t="s">
        <v>259</v>
      </c>
      <c r="E197" s="259" t="s">
        <v>185</v>
      </c>
      <c r="F197" s="260">
        <v>36.418674512362799</v>
      </c>
      <c r="G197" s="260">
        <f>IF(Table1[[#This Row],[Year]]&lt;=2030,2030,IF(Table1[[#This Row],[Year]]&lt;=2040,2040,2050))</f>
        <v>2030</v>
      </c>
    </row>
    <row r="198" spans="1:7" x14ac:dyDescent="0.3">
      <c r="A198" s="257" t="s">
        <v>2</v>
      </c>
      <c r="B198" s="258" t="s">
        <v>260</v>
      </c>
      <c r="C198" s="258">
        <v>2028</v>
      </c>
      <c r="D198" s="259" t="s">
        <v>259</v>
      </c>
      <c r="E198" s="259" t="s">
        <v>185</v>
      </c>
      <c r="F198" s="260">
        <v>2.5555337007666101E-2</v>
      </c>
      <c r="G198" s="260">
        <f>IF(Table1[[#This Row],[Year]]&lt;=2030,2030,IF(Table1[[#This Row],[Year]]&lt;=2040,2040,2050))</f>
        <v>2030</v>
      </c>
    </row>
    <row r="199" spans="1:7" x14ac:dyDescent="0.3">
      <c r="A199" s="257" t="s">
        <v>3</v>
      </c>
      <c r="B199" s="258" t="s">
        <v>265</v>
      </c>
      <c r="C199" s="258">
        <v>2028</v>
      </c>
      <c r="D199" s="259" t="s">
        <v>259</v>
      </c>
      <c r="E199" s="259" t="s">
        <v>185</v>
      </c>
      <c r="F199" s="260">
        <v>20.6357866931715</v>
      </c>
      <c r="G199" s="260">
        <f>IF(Table1[[#This Row],[Year]]&lt;=2030,2030,IF(Table1[[#This Row],[Year]]&lt;=2040,2040,2050))</f>
        <v>2030</v>
      </c>
    </row>
    <row r="200" spans="1:7" x14ac:dyDescent="0.3">
      <c r="A200" s="257" t="s">
        <v>3</v>
      </c>
      <c r="B200" s="258" t="s">
        <v>264</v>
      </c>
      <c r="C200" s="258">
        <v>2028</v>
      </c>
      <c r="D200" s="259" t="s">
        <v>259</v>
      </c>
      <c r="E200" s="259" t="s">
        <v>185</v>
      </c>
      <c r="F200" s="260">
        <v>5.7087608482910603</v>
      </c>
      <c r="G200" s="260">
        <f>IF(Table1[[#This Row],[Year]]&lt;=2030,2030,IF(Table1[[#This Row],[Year]]&lt;=2040,2040,2050))</f>
        <v>2030</v>
      </c>
    </row>
    <row r="201" spans="1:7" x14ac:dyDescent="0.3">
      <c r="A201" s="257" t="s">
        <v>3</v>
      </c>
      <c r="B201" s="258" t="s">
        <v>262</v>
      </c>
      <c r="C201" s="258">
        <v>2028</v>
      </c>
      <c r="D201" s="259" t="s">
        <v>259</v>
      </c>
      <c r="E201" s="259" t="s">
        <v>185</v>
      </c>
      <c r="F201" s="260">
        <v>115.18487698159601</v>
      </c>
      <c r="G201" s="260">
        <f>IF(Table1[[#This Row],[Year]]&lt;=2030,2030,IF(Table1[[#This Row],[Year]]&lt;=2040,2040,2050))</f>
        <v>2030</v>
      </c>
    </row>
    <row r="202" spans="1:7" x14ac:dyDescent="0.3">
      <c r="A202" s="257" t="s">
        <v>3</v>
      </c>
      <c r="B202" s="258" t="s">
        <v>261</v>
      </c>
      <c r="C202" s="258">
        <v>2028</v>
      </c>
      <c r="D202" s="259" t="s">
        <v>259</v>
      </c>
      <c r="E202" s="259" t="s">
        <v>185</v>
      </c>
      <c r="F202" s="260">
        <v>0.73289226352947801</v>
      </c>
      <c r="G202" s="260">
        <f>IF(Table1[[#This Row],[Year]]&lt;=2030,2030,IF(Table1[[#This Row],[Year]]&lt;=2040,2040,2050))</f>
        <v>2030</v>
      </c>
    </row>
    <row r="203" spans="1:7" x14ac:dyDescent="0.3">
      <c r="A203" s="257" t="s">
        <v>3</v>
      </c>
      <c r="B203" s="258" t="s">
        <v>18</v>
      </c>
      <c r="C203" s="258">
        <v>2028</v>
      </c>
      <c r="D203" s="259" t="s">
        <v>259</v>
      </c>
      <c r="E203" s="259" t="s">
        <v>185</v>
      </c>
      <c r="F203" s="260">
        <v>4190.8625291646604</v>
      </c>
      <c r="G203" s="260">
        <f>IF(Table1[[#This Row],[Year]]&lt;=2030,2030,IF(Table1[[#This Row],[Year]]&lt;=2040,2040,2050))</f>
        <v>2030</v>
      </c>
    </row>
    <row r="204" spans="1:7" x14ac:dyDescent="0.3">
      <c r="A204" s="257" t="s">
        <v>3</v>
      </c>
      <c r="B204" s="258" t="s">
        <v>260</v>
      </c>
      <c r="C204" s="258">
        <v>2028</v>
      </c>
      <c r="D204" s="259" t="s">
        <v>259</v>
      </c>
      <c r="E204" s="259" t="s">
        <v>185</v>
      </c>
      <c r="F204" s="260">
        <v>1.1042643659133999</v>
      </c>
      <c r="G204" s="260">
        <f>IF(Table1[[#This Row],[Year]]&lt;=2030,2030,IF(Table1[[#This Row],[Year]]&lt;=2040,2040,2050))</f>
        <v>2030</v>
      </c>
    </row>
    <row r="205" spans="1:7" x14ac:dyDescent="0.3">
      <c r="A205" s="257" t="s">
        <v>1</v>
      </c>
      <c r="B205" s="258" t="s">
        <v>265</v>
      </c>
      <c r="C205" s="258">
        <v>2029</v>
      </c>
      <c r="D205" s="259" t="s">
        <v>259</v>
      </c>
      <c r="E205" s="259" t="s">
        <v>185</v>
      </c>
      <c r="F205" s="260">
        <v>3.5411045376527599</v>
      </c>
      <c r="G205" s="260">
        <f>IF(Table1[[#This Row],[Year]]&lt;=2030,2030,IF(Table1[[#This Row],[Year]]&lt;=2040,2040,2050))</f>
        <v>2030</v>
      </c>
    </row>
    <row r="206" spans="1:7" x14ac:dyDescent="0.3">
      <c r="A206" s="257" t="s">
        <v>1</v>
      </c>
      <c r="B206" s="258" t="s">
        <v>269</v>
      </c>
      <c r="C206" s="258">
        <v>2029</v>
      </c>
      <c r="D206" s="259" t="s">
        <v>259</v>
      </c>
      <c r="E206" s="259" t="s">
        <v>185</v>
      </c>
      <c r="F206" s="260">
        <v>3.5485260365253701</v>
      </c>
      <c r="G206" s="260">
        <f>IF(Table1[[#This Row],[Year]]&lt;=2030,2030,IF(Table1[[#This Row],[Year]]&lt;=2040,2040,2050))</f>
        <v>2030</v>
      </c>
    </row>
    <row r="207" spans="1:7" x14ac:dyDescent="0.3">
      <c r="A207" s="257" t="s">
        <v>1</v>
      </c>
      <c r="B207" s="258" t="s">
        <v>264</v>
      </c>
      <c r="C207" s="258">
        <v>2029</v>
      </c>
      <c r="D207" s="259" t="s">
        <v>259</v>
      </c>
      <c r="E207" s="259" t="s">
        <v>185</v>
      </c>
      <c r="F207" s="260">
        <v>1.8025087877916</v>
      </c>
      <c r="G207" s="260">
        <f>IF(Table1[[#This Row],[Year]]&lt;=2030,2030,IF(Table1[[#This Row],[Year]]&lt;=2040,2040,2050))</f>
        <v>2030</v>
      </c>
    </row>
    <row r="208" spans="1:7" x14ac:dyDescent="0.3">
      <c r="A208" s="257" t="s">
        <v>1</v>
      </c>
      <c r="B208" s="258" t="s">
        <v>268</v>
      </c>
      <c r="C208" s="258">
        <v>2029</v>
      </c>
      <c r="D208" s="259" t="s">
        <v>259</v>
      </c>
      <c r="E208" s="259" t="s">
        <v>185</v>
      </c>
      <c r="F208" s="260">
        <v>1.8519614311077399</v>
      </c>
      <c r="G208" s="260">
        <f>IF(Table1[[#This Row],[Year]]&lt;=2030,2030,IF(Table1[[#This Row],[Year]]&lt;=2040,2040,2050))</f>
        <v>2030</v>
      </c>
    </row>
    <row r="209" spans="1:7" x14ac:dyDescent="0.3">
      <c r="A209" s="257" t="s">
        <v>1</v>
      </c>
      <c r="B209" s="258" t="s">
        <v>262</v>
      </c>
      <c r="C209" s="258">
        <v>2029</v>
      </c>
      <c r="D209" s="259" t="s">
        <v>259</v>
      </c>
      <c r="E209" s="259" t="s">
        <v>185</v>
      </c>
      <c r="F209" s="260">
        <v>6.31648035391928</v>
      </c>
      <c r="G209" s="260">
        <f>IF(Table1[[#This Row],[Year]]&lt;=2030,2030,IF(Table1[[#This Row],[Year]]&lt;=2040,2040,2050))</f>
        <v>2030</v>
      </c>
    </row>
    <row r="210" spans="1:7" x14ac:dyDescent="0.3">
      <c r="A210" s="257" t="s">
        <v>1</v>
      </c>
      <c r="B210" s="258" t="s">
        <v>261</v>
      </c>
      <c r="C210" s="258">
        <v>2029</v>
      </c>
      <c r="D210" s="259" t="s">
        <v>259</v>
      </c>
      <c r="E210" s="259" t="s">
        <v>185</v>
      </c>
      <c r="F210" s="260">
        <v>0.44205067418364302</v>
      </c>
      <c r="G210" s="260">
        <f>IF(Table1[[#This Row],[Year]]&lt;=2030,2030,IF(Table1[[#This Row],[Year]]&lt;=2040,2040,2050))</f>
        <v>2030</v>
      </c>
    </row>
    <row r="211" spans="1:7" x14ac:dyDescent="0.3">
      <c r="A211" s="257" t="s">
        <v>1</v>
      </c>
      <c r="B211" s="258" t="s">
        <v>18</v>
      </c>
      <c r="C211" s="258">
        <v>2029</v>
      </c>
      <c r="D211" s="259" t="s">
        <v>259</v>
      </c>
      <c r="E211" s="259" t="s">
        <v>185</v>
      </c>
      <c r="F211" s="260">
        <v>448.68963944242603</v>
      </c>
      <c r="G211" s="260">
        <f>IF(Table1[[#This Row],[Year]]&lt;=2030,2030,IF(Table1[[#This Row],[Year]]&lt;=2040,2040,2050))</f>
        <v>2030</v>
      </c>
    </row>
    <row r="212" spans="1:7" x14ac:dyDescent="0.3">
      <c r="A212" s="257" t="s">
        <v>1</v>
      </c>
      <c r="B212" s="258" t="s">
        <v>260</v>
      </c>
      <c r="C212" s="258">
        <v>2029</v>
      </c>
      <c r="D212" s="259" t="s">
        <v>259</v>
      </c>
      <c r="E212" s="259" t="s">
        <v>185</v>
      </c>
      <c r="F212" s="260">
        <v>0.10347303800655</v>
      </c>
      <c r="G212" s="260">
        <f>IF(Table1[[#This Row],[Year]]&lt;=2030,2030,IF(Table1[[#This Row],[Year]]&lt;=2040,2040,2050))</f>
        <v>2030</v>
      </c>
    </row>
    <row r="213" spans="1:7" x14ac:dyDescent="0.3">
      <c r="A213" s="257" t="s">
        <v>1</v>
      </c>
      <c r="B213" s="258" t="s">
        <v>267</v>
      </c>
      <c r="C213" s="258">
        <v>2029</v>
      </c>
      <c r="D213" s="259" t="s">
        <v>259</v>
      </c>
      <c r="E213" s="259" t="s">
        <v>185</v>
      </c>
      <c r="F213" s="260">
        <v>9.4850284839337606E-2</v>
      </c>
      <c r="G213" s="260">
        <f>IF(Table1[[#This Row],[Year]]&lt;=2030,2030,IF(Table1[[#This Row],[Year]]&lt;=2040,2040,2050))</f>
        <v>2030</v>
      </c>
    </row>
    <row r="214" spans="1:7" x14ac:dyDescent="0.3">
      <c r="A214" s="257" t="s">
        <v>4</v>
      </c>
      <c r="B214" s="258" t="s">
        <v>265</v>
      </c>
      <c r="C214" s="258">
        <v>2029</v>
      </c>
      <c r="D214" s="259" t="s">
        <v>259</v>
      </c>
      <c r="E214" s="259" t="s">
        <v>185</v>
      </c>
      <c r="F214" s="260">
        <v>44.584192369304297</v>
      </c>
      <c r="G214" s="260">
        <f>IF(Table1[[#This Row],[Year]]&lt;=2030,2030,IF(Table1[[#This Row],[Year]]&lt;=2040,2040,2050))</f>
        <v>2030</v>
      </c>
    </row>
    <row r="215" spans="1:7" x14ac:dyDescent="0.3">
      <c r="A215" s="257" t="s">
        <v>4</v>
      </c>
      <c r="B215" s="258" t="s">
        <v>269</v>
      </c>
      <c r="C215" s="258">
        <v>2029</v>
      </c>
      <c r="D215" s="259" t="s">
        <v>259</v>
      </c>
      <c r="E215" s="259" t="s">
        <v>185</v>
      </c>
      <c r="F215" s="260">
        <v>2.74939373163155</v>
      </c>
      <c r="G215" s="260">
        <f>IF(Table1[[#This Row],[Year]]&lt;=2030,2030,IF(Table1[[#This Row],[Year]]&lt;=2040,2040,2050))</f>
        <v>2030</v>
      </c>
    </row>
    <row r="216" spans="1:7" x14ac:dyDescent="0.3">
      <c r="A216" s="257" t="s">
        <v>4</v>
      </c>
      <c r="B216" s="258" t="s">
        <v>264</v>
      </c>
      <c r="C216" s="258">
        <v>2029</v>
      </c>
      <c r="D216" s="259" t="s">
        <v>259</v>
      </c>
      <c r="E216" s="259" t="s">
        <v>185</v>
      </c>
      <c r="F216" s="260">
        <v>27.751358122598901</v>
      </c>
      <c r="G216" s="260">
        <f>IF(Table1[[#This Row],[Year]]&lt;=2030,2030,IF(Table1[[#This Row],[Year]]&lt;=2040,2040,2050))</f>
        <v>2030</v>
      </c>
    </row>
    <row r="217" spans="1:7" x14ac:dyDescent="0.3">
      <c r="A217" s="257" t="s">
        <v>4</v>
      </c>
      <c r="B217" s="258" t="s">
        <v>268</v>
      </c>
      <c r="C217" s="258">
        <v>2029</v>
      </c>
      <c r="D217" s="259" t="s">
        <v>259</v>
      </c>
      <c r="E217" s="259" t="s">
        <v>185</v>
      </c>
      <c r="F217" s="260">
        <v>1.8007874344300501</v>
      </c>
      <c r="G217" s="260">
        <f>IF(Table1[[#This Row],[Year]]&lt;=2030,2030,IF(Table1[[#This Row],[Year]]&lt;=2040,2040,2050))</f>
        <v>2030</v>
      </c>
    </row>
    <row r="218" spans="1:7" x14ac:dyDescent="0.3">
      <c r="A218" s="257" t="s">
        <v>4</v>
      </c>
      <c r="B218" s="258" t="s">
        <v>262</v>
      </c>
      <c r="C218" s="258">
        <v>2029</v>
      </c>
      <c r="D218" s="259" t="s">
        <v>259</v>
      </c>
      <c r="E218" s="259" t="s">
        <v>185</v>
      </c>
      <c r="F218" s="260">
        <v>144.36271317914401</v>
      </c>
      <c r="G218" s="260">
        <f>IF(Table1[[#This Row],[Year]]&lt;=2030,2030,IF(Table1[[#This Row],[Year]]&lt;=2040,2040,2050))</f>
        <v>2030</v>
      </c>
    </row>
    <row r="219" spans="1:7" x14ac:dyDescent="0.3">
      <c r="A219" s="257" t="s">
        <v>4</v>
      </c>
      <c r="B219" s="258" t="s">
        <v>261</v>
      </c>
      <c r="C219" s="258">
        <v>2029</v>
      </c>
      <c r="D219" s="259" t="s">
        <v>259</v>
      </c>
      <c r="E219" s="259" t="s">
        <v>185</v>
      </c>
      <c r="F219" s="260">
        <v>1.5179612501055399</v>
      </c>
      <c r="G219" s="260">
        <f>IF(Table1[[#This Row],[Year]]&lt;=2030,2030,IF(Table1[[#This Row],[Year]]&lt;=2040,2040,2050))</f>
        <v>2030</v>
      </c>
    </row>
    <row r="220" spans="1:7" x14ac:dyDescent="0.3">
      <c r="A220" s="257" t="s">
        <v>4</v>
      </c>
      <c r="B220" s="258" t="s">
        <v>18</v>
      </c>
      <c r="C220" s="258">
        <v>2029</v>
      </c>
      <c r="D220" s="259" t="s">
        <v>259</v>
      </c>
      <c r="E220" s="259" t="s">
        <v>185</v>
      </c>
      <c r="F220" s="260">
        <v>1827.9080450947699</v>
      </c>
      <c r="G220" s="260">
        <f>IF(Table1[[#This Row],[Year]]&lt;=2030,2030,IF(Table1[[#This Row],[Year]]&lt;=2040,2040,2050))</f>
        <v>2030</v>
      </c>
    </row>
    <row r="221" spans="1:7" x14ac:dyDescent="0.3">
      <c r="A221" s="257" t="s">
        <v>4</v>
      </c>
      <c r="B221" s="258" t="s">
        <v>260</v>
      </c>
      <c r="C221" s="258">
        <v>2029</v>
      </c>
      <c r="D221" s="259" t="s">
        <v>259</v>
      </c>
      <c r="E221" s="259" t="s">
        <v>185</v>
      </c>
      <c r="F221" s="260">
        <v>5.2038762396261697</v>
      </c>
      <c r="G221" s="260">
        <f>IF(Table1[[#This Row],[Year]]&lt;=2030,2030,IF(Table1[[#This Row],[Year]]&lt;=2040,2040,2050))</f>
        <v>2030</v>
      </c>
    </row>
    <row r="222" spans="1:7" x14ac:dyDescent="0.3">
      <c r="A222" s="257" t="s">
        <v>4</v>
      </c>
      <c r="B222" s="258" t="s">
        <v>267</v>
      </c>
      <c r="C222" s="258">
        <v>2029</v>
      </c>
      <c r="D222" s="259" t="s">
        <v>259</v>
      </c>
      <c r="E222" s="259" t="s">
        <v>185</v>
      </c>
      <c r="F222" s="260">
        <v>0.30703657087053099</v>
      </c>
      <c r="G222" s="260">
        <f>IF(Table1[[#This Row],[Year]]&lt;=2030,2030,IF(Table1[[#This Row],[Year]]&lt;=2040,2040,2050))</f>
        <v>2030</v>
      </c>
    </row>
    <row r="223" spans="1:7" x14ac:dyDescent="0.3">
      <c r="A223" s="257" t="s">
        <v>2</v>
      </c>
      <c r="B223" s="258" t="s">
        <v>264</v>
      </c>
      <c r="C223" s="258">
        <v>2029</v>
      </c>
      <c r="D223" s="259" t="s">
        <v>259</v>
      </c>
      <c r="E223" s="259" t="s">
        <v>185</v>
      </c>
      <c r="F223" s="260">
        <v>5.2246631530191303</v>
      </c>
      <c r="G223" s="260">
        <f>IF(Table1[[#This Row],[Year]]&lt;=2030,2030,IF(Table1[[#This Row],[Year]]&lt;=2040,2040,2050))</f>
        <v>2030</v>
      </c>
    </row>
    <row r="224" spans="1:7" x14ac:dyDescent="0.3">
      <c r="A224" s="257" t="s">
        <v>2</v>
      </c>
      <c r="B224" s="258" t="s">
        <v>262</v>
      </c>
      <c r="C224" s="258">
        <v>2029</v>
      </c>
      <c r="D224" s="259" t="s">
        <v>259</v>
      </c>
      <c r="E224" s="259" t="s">
        <v>185</v>
      </c>
      <c r="F224" s="260">
        <v>8.0338597612942007</v>
      </c>
      <c r="G224" s="260">
        <f>IF(Table1[[#This Row],[Year]]&lt;=2030,2030,IF(Table1[[#This Row],[Year]]&lt;=2040,2040,2050))</f>
        <v>2030</v>
      </c>
    </row>
    <row r="225" spans="1:7" x14ac:dyDescent="0.3">
      <c r="A225" s="257" t="s">
        <v>2</v>
      </c>
      <c r="B225" s="258" t="s">
        <v>261</v>
      </c>
      <c r="C225" s="258">
        <v>2029</v>
      </c>
      <c r="D225" s="259" t="s">
        <v>259</v>
      </c>
      <c r="E225" s="259" t="s">
        <v>185</v>
      </c>
      <c r="F225" s="260">
        <v>0.29442204466348498</v>
      </c>
      <c r="G225" s="260">
        <f>IF(Table1[[#This Row],[Year]]&lt;=2030,2030,IF(Table1[[#This Row],[Year]]&lt;=2040,2040,2050))</f>
        <v>2030</v>
      </c>
    </row>
    <row r="226" spans="1:7" x14ac:dyDescent="0.3">
      <c r="A226" s="257" t="s">
        <v>2</v>
      </c>
      <c r="B226" s="258" t="s">
        <v>18</v>
      </c>
      <c r="C226" s="258">
        <v>2029</v>
      </c>
      <c r="D226" s="259" t="s">
        <v>259</v>
      </c>
      <c r="E226" s="259" t="s">
        <v>185</v>
      </c>
      <c r="F226" s="260">
        <v>1215.7027510514399</v>
      </c>
      <c r="G226" s="260">
        <f>IF(Table1[[#This Row],[Year]]&lt;=2030,2030,IF(Table1[[#This Row],[Year]]&lt;=2040,2040,2050))</f>
        <v>2030</v>
      </c>
    </row>
    <row r="227" spans="1:7" x14ac:dyDescent="0.3">
      <c r="A227" s="257" t="s">
        <v>2</v>
      </c>
      <c r="B227" s="258" t="s">
        <v>266</v>
      </c>
      <c r="C227" s="258">
        <v>2029</v>
      </c>
      <c r="D227" s="259" t="s">
        <v>259</v>
      </c>
      <c r="E227" s="259" t="s">
        <v>185</v>
      </c>
      <c r="F227" s="260">
        <v>34.684451916535998</v>
      </c>
      <c r="G227" s="260">
        <f>IF(Table1[[#This Row],[Year]]&lt;=2030,2030,IF(Table1[[#This Row],[Year]]&lt;=2040,2040,2050))</f>
        <v>2030</v>
      </c>
    </row>
    <row r="228" spans="1:7" x14ac:dyDescent="0.3">
      <c r="A228" s="257" t="s">
        <v>2</v>
      </c>
      <c r="B228" s="258" t="s">
        <v>260</v>
      </c>
      <c r="C228" s="258">
        <v>2029</v>
      </c>
      <c r="D228" s="259" t="s">
        <v>259</v>
      </c>
      <c r="E228" s="259" t="s">
        <v>185</v>
      </c>
      <c r="F228" s="260">
        <v>2.7815332797459701E-2</v>
      </c>
      <c r="G228" s="260">
        <f>IF(Table1[[#This Row],[Year]]&lt;=2030,2030,IF(Table1[[#This Row],[Year]]&lt;=2040,2040,2050))</f>
        <v>2030</v>
      </c>
    </row>
    <row r="229" spans="1:7" x14ac:dyDescent="0.3">
      <c r="A229" s="257" t="s">
        <v>3</v>
      </c>
      <c r="B229" s="258" t="s">
        <v>265</v>
      </c>
      <c r="C229" s="258">
        <v>2029</v>
      </c>
      <c r="D229" s="259" t="s">
        <v>259</v>
      </c>
      <c r="E229" s="259" t="s">
        <v>185</v>
      </c>
      <c r="F229" s="260">
        <v>22.4607202102546</v>
      </c>
      <c r="G229" s="260">
        <f>IF(Table1[[#This Row],[Year]]&lt;=2030,2030,IF(Table1[[#This Row],[Year]]&lt;=2040,2040,2050))</f>
        <v>2030</v>
      </c>
    </row>
    <row r="230" spans="1:7" x14ac:dyDescent="0.3">
      <c r="A230" s="257" t="s">
        <v>3</v>
      </c>
      <c r="B230" s="258" t="s">
        <v>264</v>
      </c>
      <c r="C230" s="258">
        <v>2029</v>
      </c>
      <c r="D230" s="259" t="s">
        <v>259</v>
      </c>
      <c r="E230" s="259" t="s">
        <v>185</v>
      </c>
      <c r="F230" s="260">
        <v>6.2136172498406097</v>
      </c>
      <c r="G230" s="260">
        <f>IF(Table1[[#This Row],[Year]]&lt;=2030,2030,IF(Table1[[#This Row],[Year]]&lt;=2040,2040,2050))</f>
        <v>2030</v>
      </c>
    </row>
    <row r="231" spans="1:7" x14ac:dyDescent="0.3">
      <c r="A231" s="257" t="s">
        <v>3</v>
      </c>
      <c r="B231" s="258" t="s">
        <v>262</v>
      </c>
      <c r="C231" s="258">
        <v>2029</v>
      </c>
      <c r="D231" s="259" t="s">
        <v>259</v>
      </c>
      <c r="E231" s="259" t="s">
        <v>185</v>
      </c>
      <c r="F231" s="260">
        <v>120.464426993647</v>
      </c>
      <c r="G231" s="260">
        <f>IF(Table1[[#This Row],[Year]]&lt;=2030,2030,IF(Table1[[#This Row],[Year]]&lt;=2040,2040,2050))</f>
        <v>2030</v>
      </c>
    </row>
    <row r="232" spans="1:7" x14ac:dyDescent="0.3">
      <c r="A232" s="257" t="s">
        <v>3</v>
      </c>
      <c r="B232" s="258" t="s">
        <v>261</v>
      </c>
      <c r="C232" s="258">
        <v>2029</v>
      </c>
      <c r="D232" s="259" t="s">
        <v>259</v>
      </c>
      <c r="E232" s="259" t="s">
        <v>185</v>
      </c>
      <c r="F232" s="260">
        <v>0.68325184336951095</v>
      </c>
      <c r="G232" s="260">
        <f>IF(Table1[[#This Row],[Year]]&lt;=2030,2030,IF(Table1[[#This Row],[Year]]&lt;=2040,2040,2050))</f>
        <v>2030</v>
      </c>
    </row>
    <row r="233" spans="1:7" x14ac:dyDescent="0.3">
      <c r="A233" s="257" t="s">
        <v>3</v>
      </c>
      <c r="B233" s="258" t="s">
        <v>18</v>
      </c>
      <c r="C233" s="258">
        <v>2029</v>
      </c>
      <c r="D233" s="259" t="s">
        <v>259</v>
      </c>
      <c r="E233" s="259" t="s">
        <v>185</v>
      </c>
      <c r="F233" s="260">
        <v>3653.5216913466802</v>
      </c>
      <c r="G233" s="260">
        <f>IF(Table1[[#This Row],[Year]]&lt;=2030,2030,IF(Table1[[#This Row],[Year]]&lt;=2040,2040,2050))</f>
        <v>2030</v>
      </c>
    </row>
    <row r="234" spans="1:7" x14ac:dyDescent="0.3">
      <c r="A234" s="257" t="s">
        <v>3</v>
      </c>
      <c r="B234" s="258" t="s">
        <v>260</v>
      </c>
      <c r="C234" s="258">
        <v>2029</v>
      </c>
      <c r="D234" s="259" t="s">
        <v>259</v>
      </c>
      <c r="E234" s="259" t="s">
        <v>185</v>
      </c>
      <c r="F234" s="260">
        <v>1.2019203982730899</v>
      </c>
      <c r="G234" s="260">
        <f>IF(Table1[[#This Row],[Year]]&lt;=2030,2030,IF(Table1[[#This Row],[Year]]&lt;=2040,2040,2050))</f>
        <v>2030</v>
      </c>
    </row>
    <row r="235" spans="1:7" x14ac:dyDescent="0.3">
      <c r="A235" s="257" t="s">
        <v>1</v>
      </c>
      <c r="B235" s="258" t="s">
        <v>265</v>
      </c>
      <c r="C235" s="258">
        <v>2030</v>
      </c>
      <c r="D235" s="259" t="s">
        <v>259</v>
      </c>
      <c r="E235" s="259" t="s">
        <v>185</v>
      </c>
      <c r="F235" s="260">
        <v>3.7338177097699199</v>
      </c>
      <c r="G235" s="260">
        <f>IF(Table1[[#This Row],[Year]]&lt;=2030,2030,IF(Table1[[#This Row],[Year]]&lt;=2040,2040,2050))</f>
        <v>2030</v>
      </c>
    </row>
    <row r="236" spans="1:7" x14ac:dyDescent="0.3">
      <c r="A236" s="257" t="s">
        <v>1</v>
      </c>
      <c r="B236" s="258" t="s">
        <v>269</v>
      </c>
      <c r="C236" s="258">
        <v>2030</v>
      </c>
      <c r="D236" s="259" t="s">
        <v>259</v>
      </c>
      <c r="E236" s="259" t="s">
        <v>185</v>
      </c>
      <c r="F236" s="260">
        <v>3.3795486062146298</v>
      </c>
      <c r="G236" s="260">
        <f>IF(Table1[[#This Row],[Year]]&lt;=2030,2030,IF(Table1[[#This Row],[Year]]&lt;=2040,2040,2050))</f>
        <v>2030</v>
      </c>
    </row>
    <row r="237" spans="1:7" x14ac:dyDescent="0.3">
      <c r="A237" s="257" t="s">
        <v>1</v>
      </c>
      <c r="B237" s="258" t="s">
        <v>264</v>
      </c>
      <c r="C237" s="258">
        <v>2030</v>
      </c>
      <c r="D237" s="259" t="s">
        <v>259</v>
      </c>
      <c r="E237" s="259" t="s">
        <v>185</v>
      </c>
      <c r="F237" s="260">
        <v>1.9006045041340001</v>
      </c>
      <c r="G237" s="260">
        <f>IF(Table1[[#This Row],[Year]]&lt;=2030,2030,IF(Table1[[#This Row],[Year]]&lt;=2040,2040,2050))</f>
        <v>2030</v>
      </c>
    </row>
    <row r="238" spans="1:7" x14ac:dyDescent="0.3">
      <c r="A238" s="257" t="s">
        <v>1</v>
      </c>
      <c r="B238" s="258" t="s">
        <v>268</v>
      </c>
      <c r="C238" s="258">
        <v>2030</v>
      </c>
      <c r="D238" s="259" t="s">
        <v>259</v>
      </c>
      <c r="E238" s="259" t="s">
        <v>185</v>
      </c>
      <c r="F238" s="260">
        <v>1.7637727915311801</v>
      </c>
      <c r="G238" s="260">
        <f>IF(Table1[[#This Row],[Year]]&lt;=2030,2030,IF(Table1[[#This Row],[Year]]&lt;=2040,2040,2050))</f>
        <v>2030</v>
      </c>
    </row>
    <row r="239" spans="1:7" x14ac:dyDescent="0.3">
      <c r="A239" s="257" t="s">
        <v>1</v>
      </c>
      <c r="B239" s="258" t="s">
        <v>263</v>
      </c>
      <c r="C239" s="258">
        <v>2030</v>
      </c>
      <c r="D239" s="259" t="s">
        <v>259</v>
      </c>
      <c r="E239" s="259" t="s">
        <v>185</v>
      </c>
      <c r="F239" s="260">
        <v>5.2575991847727401</v>
      </c>
      <c r="G239" s="260">
        <f>IF(Table1[[#This Row],[Year]]&lt;=2030,2030,IF(Table1[[#This Row],[Year]]&lt;=2040,2040,2050))</f>
        <v>2030</v>
      </c>
    </row>
    <row r="240" spans="1:7" x14ac:dyDescent="0.3">
      <c r="A240" s="257" t="s">
        <v>1</v>
      </c>
      <c r="B240" s="258" t="s">
        <v>262</v>
      </c>
      <c r="C240" s="258">
        <v>2030</v>
      </c>
      <c r="D240" s="259" t="s">
        <v>259</v>
      </c>
      <c r="E240" s="259" t="s">
        <v>185</v>
      </c>
      <c r="F240" s="260">
        <v>6.4630278612805796</v>
      </c>
      <c r="G240" s="260">
        <f>IF(Table1[[#This Row],[Year]]&lt;=2030,2030,IF(Table1[[#This Row],[Year]]&lt;=2040,2040,2050))</f>
        <v>2030</v>
      </c>
    </row>
    <row r="241" spans="1:7" x14ac:dyDescent="0.3">
      <c r="A241" s="257" t="s">
        <v>1</v>
      </c>
      <c r="B241" s="258" t="s">
        <v>261</v>
      </c>
      <c r="C241" s="258">
        <v>2030</v>
      </c>
      <c r="D241" s="259" t="s">
        <v>259</v>
      </c>
      <c r="E241" s="259" t="s">
        <v>185</v>
      </c>
      <c r="F241" s="260">
        <v>0.41191778118415801</v>
      </c>
      <c r="G241" s="260">
        <f>IF(Table1[[#This Row],[Year]]&lt;=2030,2030,IF(Table1[[#This Row],[Year]]&lt;=2040,2040,2050))</f>
        <v>2030</v>
      </c>
    </row>
    <row r="242" spans="1:7" x14ac:dyDescent="0.3">
      <c r="A242" s="257" t="s">
        <v>1</v>
      </c>
      <c r="B242" s="258" t="s">
        <v>18</v>
      </c>
      <c r="C242" s="258">
        <v>2030</v>
      </c>
      <c r="D242" s="259" t="s">
        <v>259</v>
      </c>
      <c r="E242" s="259" t="s">
        <v>185</v>
      </c>
      <c r="F242" s="260">
        <v>363.12488653772601</v>
      </c>
      <c r="G242" s="260">
        <f>IF(Table1[[#This Row],[Year]]&lt;=2030,2030,IF(Table1[[#This Row],[Year]]&lt;=2040,2040,2050))</f>
        <v>2030</v>
      </c>
    </row>
    <row r="243" spans="1:7" x14ac:dyDescent="0.3">
      <c r="A243" s="257" t="s">
        <v>1</v>
      </c>
      <c r="B243" s="258" t="s">
        <v>260</v>
      </c>
      <c r="C243" s="258">
        <v>2030</v>
      </c>
      <c r="D243" s="259" t="s">
        <v>259</v>
      </c>
      <c r="E243" s="259" t="s">
        <v>185</v>
      </c>
      <c r="F243" s="260">
        <v>0.10910422374840301</v>
      </c>
      <c r="G243" s="260">
        <f>IF(Table1[[#This Row],[Year]]&lt;=2030,2030,IF(Table1[[#This Row],[Year]]&lt;=2040,2040,2050))</f>
        <v>2030</v>
      </c>
    </row>
    <row r="244" spans="1:7" x14ac:dyDescent="0.3">
      <c r="A244" s="257" t="s">
        <v>1</v>
      </c>
      <c r="B244" s="258" t="s">
        <v>267</v>
      </c>
      <c r="C244" s="258">
        <v>2030</v>
      </c>
      <c r="D244" s="259" t="s">
        <v>259</v>
      </c>
      <c r="E244" s="259" t="s">
        <v>185</v>
      </c>
      <c r="F244" s="260">
        <v>9.0333604608893003E-2</v>
      </c>
      <c r="G244" s="260">
        <f>IF(Table1[[#This Row],[Year]]&lt;=2030,2030,IF(Table1[[#This Row],[Year]]&lt;=2040,2040,2050))</f>
        <v>2030</v>
      </c>
    </row>
    <row r="245" spans="1:7" x14ac:dyDescent="0.3">
      <c r="A245" s="257" t="s">
        <v>4</v>
      </c>
      <c r="B245" s="258" t="s">
        <v>265</v>
      </c>
      <c r="C245" s="258">
        <v>2030</v>
      </c>
      <c r="D245" s="259" t="s">
        <v>259</v>
      </c>
      <c r="E245" s="259" t="s">
        <v>185</v>
      </c>
      <c r="F245" s="260">
        <v>49.390325251225697</v>
      </c>
      <c r="G245" s="260">
        <f>IF(Table1[[#This Row],[Year]]&lt;=2030,2030,IF(Table1[[#This Row],[Year]]&lt;=2040,2040,2050))</f>
        <v>2030</v>
      </c>
    </row>
    <row r="246" spans="1:7" x14ac:dyDescent="0.3">
      <c r="A246" s="257" t="s">
        <v>4</v>
      </c>
      <c r="B246" s="258" t="s">
        <v>269</v>
      </c>
      <c r="C246" s="258">
        <v>2030</v>
      </c>
      <c r="D246" s="259" t="s">
        <v>259</v>
      </c>
      <c r="E246" s="259" t="s">
        <v>185</v>
      </c>
      <c r="F246" s="260">
        <v>2.6184702206014698</v>
      </c>
      <c r="G246" s="260">
        <f>IF(Table1[[#This Row],[Year]]&lt;=2030,2030,IF(Table1[[#This Row],[Year]]&lt;=2040,2040,2050))</f>
        <v>2030</v>
      </c>
    </row>
    <row r="247" spans="1:7" x14ac:dyDescent="0.3">
      <c r="A247" s="257" t="s">
        <v>4</v>
      </c>
      <c r="B247" s="258" t="s">
        <v>264</v>
      </c>
      <c r="C247" s="258">
        <v>2030</v>
      </c>
      <c r="D247" s="259" t="s">
        <v>259</v>
      </c>
      <c r="E247" s="259" t="s">
        <v>185</v>
      </c>
      <c r="F247" s="260">
        <v>30.7429277283956</v>
      </c>
      <c r="G247" s="260">
        <f>IF(Table1[[#This Row],[Year]]&lt;=2030,2030,IF(Table1[[#This Row],[Year]]&lt;=2040,2040,2050))</f>
        <v>2030</v>
      </c>
    </row>
    <row r="248" spans="1:7" x14ac:dyDescent="0.3">
      <c r="A248" s="257" t="s">
        <v>4</v>
      </c>
      <c r="B248" s="258" t="s">
        <v>268</v>
      </c>
      <c r="C248" s="258">
        <v>2030</v>
      </c>
      <c r="D248" s="259" t="s">
        <v>259</v>
      </c>
      <c r="E248" s="259" t="s">
        <v>185</v>
      </c>
      <c r="F248" s="260">
        <v>1.71503565183814</v>
      </c>
      <c r="G248" s="260">
        <f>IF(Table1[[#This Row],[Year]]&lt;=2030,2030,IF(Table1[[#This Row],[Year]]&lt;=2040,2040,2050))</f>
        <v>2030</v>
      </c>
    </row>
    <row r="249" spans="1:7" x14ac:dyDescent="0.3">
      <c r="A249" s="257" t="s">
        <v>4</v>
      </c>
      <c r="B249" s="258" t="s">
        <v>263</v>
      </c>
      <c r="C249" s="258">
        <v>2030</v>
      </c>
      <c r="D249" s="259" t="s">
        <v>259</v>
      </c>
      <c r="E249" s="259" t="s">
        <v>185</v>
      </c>
      <c r="F249" s="260">
        <v>24.6945151650018</v>
      </c>
      <c r="G249" s="260">
        <f>IF(Table1[[#This Row],[Year]]&lt;=2030,2030,IF(Table1[[#This Row],[Year]]&lt;=2040,2040,2050))</f>
        <v>2030</v>
      </c>
    </row>
    <row r="250" spans="1:7" x14ac:dyDescent="0.3">
      <c r="A250" s="257" t="s">
        <v>4</v>
      </c>
      <c r="B250" s="258" t="s">
        <v>262</v>
      </c>
      <c r="C250" s="258">
        <v>2030</v>
      </c>
      <c r="D250" s="259" t="s">
        <v>259</v>
      </c>
      <c r="E250" s="259" t="s">
        <v>185</v>
      </c>
      <c r="F250" s="260">
        <v>147.97513010008299</v>
      </c>
      <c r="G250" s="260">
        <f>IF(Table1[[#This Row],[Year]]&lt;=2030,2030,IF(Table1[[#This Row],[Year]]&lt;=2040,2040,2050))</f>
        <v>2030</v>
      </c>
    </row>
    <row r="251" spans="1:7" x14ac:dyDescent="0.3">
      <c r="A251" s="257" t="s">
        <v>4</v>
      </c>
      <c r="B251" s="258" t="s">
        <v>261</v>
      </c>
      <c r="C251" s="258">
        <v>2030</v>
      </c>
      <c r="D251" s="259" t="s">
        <v>259</v>
      </c>
      <c r="E251" s="259" t="s">
        <v>185</v>
      </c>
      <c r="F251" s="260">
        <v>1.41448767434126</v>
      </c>
      <c r="G251" s="260">
        <f>IF(Table1[[#This Row],[Year]]&lt;=2030,2030,IF(Table1[[#This Row],[Year]]&lt;=2040,2040,2050))</f>
        <v>2030</v>
      </c>
    </row>
    <row r="252" spans="1:7" x14ac:dyDescent="0.3">
      <c r="A252" s="257" t="s">
        <v>4</v>
      </c>
      <c r="B252" s="258" t="s">
        <v>18</v>
      </c>
      <c r="C252" s="258">
        <v>2030</v>
      </c>
      <c r="D252" s="259" t="s">
        <v>259</v>
      </c>
      <c r="E252" s="259" t="s">
        <v>185</v>
      </c>
      <c r="F252" s="260">
        <v>1530.0370413877099</v>
      </c>
      <c r="G252" s="260">
        <f>IF(Table1[[#This Row],[Year]]&lt;=2030,2030,IF(Table1[[#This Row],[Year]]&lt;=2040,2040,2050))</f>
        <v>2030</v>
      </c>
    </row>
    <row r="253" spans="1:7" x14ac:dyDescent="0.3">
      <c r="A253" s="257" t="s">
        <v>4</v>
      </c>
      <c r="B253" s="258" t="s">
        <v>260</v>
      </c>
      <c r="C253" s="258">
        <v>2030</v>
      </c>
      <c r="D253" s="259" t="s">
        <v>259</v>
      </c>
      <c r="E253" s="259" t="s">
        <v>185</v>
      </c>
      <c r="F253" s="260">
        <v>5.7648490728121402</v>
      </c>
      <c r="G253" s="260">
        <f>IF(Table1[[#This Row],[Year]]&lt;=2030,2030,IF(Table1[[#This Row],[Year]]&lt;=2040,2040,2050))</f>
        <v>2030</v>
      </c>
    </row>
    <row r="254" spans="1:7" x14ac:dyDescent="0.3">
      <c r="A254" s="257" t="s">
        <v>4</v>
      </c>
      <c r="B254" s="258" t="s">
        <v>267</v>
      </c>
      <c r="C254" s="258">
        <v>2030</v>
      </c>
      <c r="D254" s="259" t="s">
        <v>259</v>
      </c>
      <c r="E254" s="259" t="s">
        <v>185</v>
      </c>
      <c r="F254" s="260">
        <v>0.292415781781458</v>
      </c>
      <c r="G254" s="260">
        <f>IF(Table1[[#This Row],[Year]]&lt;=2030,2030,IF(Table1[[#This Row],[Year]]&lt;=2040,2040,2050))</f>
        <v>2030</v>
      </c>
    </row>
    <row r="255" spans="1:7" x14ac:dyDescent="0.3">
      <c r="A255" s="257" t="s">
        <v>2</v>
      </c>
      <c r="B255" s="258" t="s">
        <v>264</v>
      </c>
      <c r="C255" s="258">
        <v>2030</v>
      </c>
      <c r="D255" s="259" t="s">
        <v>259</v>
      </c>
      <c r="E255" s="259" t="s">
        <v>185</v>
      </c>
      <c r="F255" s="260">
        <v>5.5534259704710198</v>
      </c>
      <c r="G255" s="260">
        <f>IF(Table1[[#This Row],[Year]]&lt;=2030,2030,IF(Table1[[#This Row],[Year]]&lt;=2040,2040,2050))</f>
        <v>2030</v>
      </c>
    </row>
    <row r="256" spans="1:7" x14ac:dyDescent="0.3">
      <c r="A256" s="257" t="s">
        <v>2</v>
      </c>
      <c r="B256" s="258" t="s">
        <v>263</v>
      </c>
      <c r="C256" s="258">
        <v>2030</v>
      </c>
      <c r="D256" s="259" t="s">
        <v>259</v>
      </c>
      <c r="E256" s="259" t="s">
        <v>185</v>
      </c>
      <c r="F256" s="260">
        <v>11.933497896153201</v>
      </c>
      <c r="G256" s="260">
        <f>IF(Table1[[#This Row],[Year]]&lt;=2030,2030,IF(Table1[[#This Row],[Year]]&lt;=2040,2040,2050))</f>
        <v>2030</v>
      </c>
    </row>
    <row r="257" spans="1:7" x14ac:dyDescent="0.3">
      <c r="A257" s="257" t="s">
        <v>2</v>
      </c>
      <c r="B257" s="258" t="s">
        <v>262</v>
      </c>
      <c r="C257" s="258">
        <v>2030</v>
      </c>
      <c r="D257" s="259" t="s">
        <v>259</v>
      </c>
      <c r="E257" s="259" t="s">
        <v>185</v>
      </c>
      <c r="F257" s="260">
        <v>8.2447680335851192</v>
      </c>
      <c r="G257" s="260">
        <f>IF(Table1[[#This Row],[Year]]&lt;=2030,2030,IF(Table1[[#This Row],[Year]]&lt;=2040,2040,2050))</f>
        <v>2030</v>
      </c>
    </row>
    <row r="258" spans="1:7" x14ac:dyDescent="0.3">
      <c r="A258" s="257" t="s">
        <v>2</v>
      </c>
      <c r="B258" s="258" t="s">
        <v>261</v>
      </c>
      <c r="C258" s="258">
        <v>2030</v>
      </c>
      <c r="D258" s="259" t="s">
        <v>259</v>
      </c>
      <c r="E258" s="259" t="s">
        <v>185</v>
      </c>
      <c r="F258" s="260">
        <v>0.27435242711359997</v>
      </c>
      <c r="G258" s="260">
        <f>IF(Table1[[#This Row],[Year]]&lt;=2030,2030,IF(Table1[[#This Row],[Year]]&lt;=2040,2040,2050))</f>
        <v>2030</v>
      </c>
    </row>
    <row r="259" spans="1:7" x14ac:dyDescent="0.3">
      <c r="A259" s="257" t="s">
        <v>2</v>
      </c>
      <c r="B259" s="258" t="s">
        <v>18</v>
      </c>
      <c r="C259" s="258">
        <v>2030</v>
      </c>
      <c r="D259" s="259" t="s">
        <v>259</v>
      </c>
      <c r="E259" s="259" t="s">
        <v>185</v>
      </c>
      <c r="F259" s="260">
        <v>1020.9095716908</v>
      </c>
      <c r="G259" s="260">
        <f>IF(Table1[[#This Row],[Year]]&lt;=2030,2030,IF(Table1[[#This Row],[Year]]&lt;=2040,2040,2050))</f>
        <v>2030</v>
      </c>
    </row>
    <row r="260" spans="1:7" x14ac:dyDescent="0.3">
      <c r="A260" s="257" t="s">
        <v>2</v>
      </c>
      <c r="B260" s="258" t="s">
        <v>266</v>
      </c>
      <c r="C260" s="258">
        <v>2030</v>
      </c>
      <c r="D260" s="259" t="s">
        <v>259</v>
      </c>
      <c r="E260" s="259" t="s">
        <v>185</v>
      </c>
      <c r="F260" s="260">
        <v>33.032811349081904</v>
      </c>
      <c r="G260" s="260">
        <f>IF(Table1[[#This Row],[Year]]&lt;=2030,2030,IF(Table1[[#This Row],[Year]]&lt;=2040,2040,2050))</f>
        <v>2030</v>
      </c>
    </row>
    <row r="261" spans="1:7" x14ac:dyDescent="0.3">
      <c r="A261" s="257" t="s">
        <v>2</v>
      </c>
      <c r="B261" s="258" t="s">
        <v>260</v>
      </c>
      <c r="C261" s="258">
        <v>2030</v>
      </c>
      <c r="D261" s="259" t="s">
        <v>259</v>
      </c>
      <c r="E261" s="259" t="s">
        <v>185</v>
      </c>
      <c r="F261" s="260">
        <v>2.9565617344238598E-2</v>
      </c>
      <c r="G261" s="260">
        <f>IF(Table1[[#This Row],[Year]]&lt;=2030,2030,IF(Table1[[#This Row],[Year]]&lt;=2040,2040,2050))</f>
        <v>2030</v>
      </c>
    </row>
    <row r="262" spans="1:7" x14ac:dyDescent="0.3">
      <c r="A262" s="257" t="s">
        <v>3</v>
      </c>
      <c r="B262" s="258" t="s">
        <v>265</v>
      </c>
      <c r="C262" s="258">
        <v>2030</v>
      </c>
      <c r="D262" s="259" t="s">
        <v>259</v>
      </c>
      <c r="E262" s="259" t="s">
        <v>185</v>
      </c>
      <c r="F262" s="260">
        <v>24.1614139541886</v>
      </c>
      <c r="G262" s="260">
        <f>IF(Table1[[#This Row],[Year]]&lt;=2030,2030,IF(Table1[[#This Row],[Year]]&lt;=2040,2040,2050))</f>
        <v>2030</v>
      </c>
    </row>
    <row r="263" spans="1:7" x14ac:dyDescent="0.3">
      <c r="A263" s="257" t="s">
        <v>3</v>
      </c>
      <c r="B263" s="258" t="s">
        <v>264</v>
      </c>
      <c r="C263" s="258">
        <v>2030</v>
      </c>
      <c r="D263" s="259" t="s">
        <v>259</v>
      </c>
      <c r="E263" s="259" t="s">
        <v>185</v>
      </c>
      <c r="F263" s="260">
        <v>6.68410349805891</v>
      </c>
      <c r="G263" s="260">
        <f>IF(Table1[[#This Row],[Year]]&lt;=2030,2030,IF(Table1[[#This Row],[Year]]&lt;=2040,2040,2050))</f>
        <v>2030</v>
      </c>
    </row>
    <row r="264" spans="1:7" x14ac:dyDescent="0.3">
      <c r="A264" s="257" t="s">
        <v>3</v>
      </c>
      <c r="B264" s="258" t="s">
        <v>263</v>
      </c>
      <c r="C264" s="258">
        <v>2030</v>
      </c>
      <c r="D264" s="259" t="s">
        <v>259</v>
      </c>
      <c r="E264" s="259" t="s">
        <v>185</v>
      </c>
      <c r="F264" s="260">
        <v>25.321214848482999</v>
      </c>
      <c r="G264" s="260">
        <f>IF(Table1[[#This Row],[Year]]&lt;=2030,2030,IF(Table1[[#This Row],[Year]]&lt;=2040,2040,2050))</f>
        <v>2030</v>
      </c>
    </row>
    <row r="265" spans="1:7" x14ac:dyDescent="0.3">
      <c r="A265" s="257" t="s">
        <v>3</v>
      </c>
      <c r="B265" s="258" t="s">
        <v>262</v>
      </c>
      <c r="C265" s="258">
        <v>2030</v>
      </c>
      <c r="D265" s="259" t="s">
        <v>259</v>
      </c>
      <c r="E265" s="259" t="s">
        <v>185</v>
      </c>
      <c r="F265" s="260">
        <v>123.848846072024</v>
      </c>
      <c r="G265" s="260">
        <f>IF(Table1[[#This Row],[Year]]&lt;=2030,2030,IF(Table1[[#This Row],[Year]]&lt;=2040,2040,2050))</f>
        <v>2030</v>
      </c>
    </row>
    <row r="266" spans="1:7" x14ac:dyDescent="0.3">
      <c r="A266" s="257" t="s">
        <v>3</v>
      </c>
      <c r="B266" s="258" t="s">
        <v>261</v>
      </c>
      <c r="C266" s="258">
        <v>2030</v>
      </c>
      <c r="D266" s="259" t="s">
        <v>259</v>
      </c>
      <c r="E266" s="259" t="s">
        <v>185</v>
      </c>
      <c r="F266" s="260">
        <v>0.63667719505350295</v>
      </c>
      <c r="G266" s="260">
        <f>IF(Table1[[#This Row],[Year]]&lt;=2030,2030,IF(Table1[[#This Row],[Year]]&lt;=2040,2040,2050))</f>
        <v>2030</v>
      </c>
    </row>
    <row r="267" spans="1:7" x14ac:dyDescent="0.3">
      <c r="A267" s="257" t="s">
        <v>3</v>
      </c>
      <c r="B267" s="258" t="s">
        <v>18</v>
      </c>
      <c r="C267" s="258">
        <v>2030</v>
      </c>
      <c r="D267" s="259" t="s">
        <v>259</v>
      </c>
      <c r="E267" s="259" t="s">
        <v>185</v>
      </c>
      <c r="F267" s="260">
        <v>1789.52998740823</v>
      </c>
      <c r="G267" s="260">
        <f>IF(Table1[[#This Row],[Year]]&lt;=2030,2030,IF(Table1[[#This Row],[Year]]&lt;=2040,2040,2050))</f>
        <v>2030</v>
      </c>
    </row>
    <row r="268" spans="1:7" x14ac:dyDescent="0.3">
      <c r="A268" s="257" t="s">
        <v>3</v>
      </c>
      <c r="B268" s="258" t="s">
        <v>260</v>
      </c>
      <c r="C268" s="258">
        <v>2030</v>
      </c>
      <c r="D268" s="259" t="s">
        <v>259</v>
      </c>
      <c r="E268" s="259" t="s">
        <v>185</v>
      </c>
      <c r="F268" s="260">
        <v>1.2929280989574301</v>
      </c>
      <c r="G268" s="260">
        <f>IF(Table1[[#This Row],[Year]]&lt;=2030,2030,IF(Table1[[#This Row],[Year]]&lt;=2040,2040,2050))</f>
        <v>2030</v>
      </c>
    </row>
    <row r="269" spans="1:7" x14ac:dyDescent="0.3">
      <c r="A269" s="257" t="s">
        <v>1</v>
      </c>
      <c r="B269" s="258" t="s">
        <v>265</v>
      </c>
      <c r="C269" s="258">
        <v>2031</v>
      </c>
      <c r="D269" s="259" t="s">
        <v>259</v>
      </c>
      <c r="E269" s="259" t="s">
        <v>185</v>
      </c>
      <c r="F269" s="260">
        <v>4.1112143384993498</v>
      </c>
      <c r="G269" s="260">
        <f>IF(Table1[[#This Row],[Year]]&lt;=2030,2030,IF(Table1[[#This Row],[Year]]&lt;=2040,2040,2050))</f>
        <v>2040</v>
      </c>
    </row>
    <row r="270" spans="1:7" x14ac:dyDescent="0.3">
      <c r="A270" s="257" t="s">
        <v>1</v>
      </c>
      <c r="B270" s="258" t="s">
        <v>269</v>
      </c>
      <c r="C270" s="258">
        <v>2031</v>
      </c>
      <c r="D270" s="259" t="s">
        <v>259</v>
      </c>
      <c r="E270" s="259" t="s">
        <v>185</v>
      </c>
      <c r="F270" s="260">
        <v>3.2186177202044099</v>
      </c>
      <c r="G270" s="260">
        <f>IF(Table1[[#This Row],[Year]]&lt;=2030,2030,IF(Table1[[#This Row],[Year]]&lt;=2040,2040,2050))</f>
        <v>2040</v>
      </c>
    </row>
    <row r="271" spans="1:7" x14ac:dyDescent="0.3">
      <c r="A271" s="257" t="s">
        <v>1</v>
      </c>
      <c r="B271" s="258" t="s">
        <v>264</v>
      </c>
      <c r="C271" s="258">
        <v>2031</v>
      </c>
      <c r="D271" s="259" t="s">
        <v>259</v>
      </c>
      <c r="E271" s="259" t="s">
        <v>185</v>
      </c>
      <c r="F271" s="260">
        <v>2.09270861530453</v>
      </c>
      <c r="G271" s="260">
        <f>IF(Table1[[#This Row],[Year]]&lt;=2030,2030,IF(Table1[[#This Row],[Year]]&lt;=2040,2040,2050))</f>
        <v>2040</v>
      </c>
    </row>
    <row r="272" spans="1:7" x14ac:dyDescent="0.3">
      <c r="A272" s="257" t="s">
        <v>1</v>
      </c>
      <c r="B272" s="258" t="s">
        <v>268</v>
      </c>
      <c r="C272" s="258">
        <v>2031</v>
      </c>
      <c r="D272" s="259" t="s">
        <v>259</v>
      </c>
      <c r="E272" s="259" t="s">
        <v>185</v>
      </c>
      <c r="F272" s="260">
        <v>1.6797836109820801</v>
      </c>
      <c r="G272" s="260">
        <f>IF(Table1[[#This Row],[Year]]&lt;=2030,2030,IF(Table1[[#This Row],[Year]]&lt;=2040,2040,2050))</f>
        <v>2040</v>
      </c>
    </row>
    <row r="273" spans="1:7" x14ac:dyDescent="0.3">
      <c r="A273" s="257" t="s">
        <v>1</v>
      </c>
      <c r="B273" s="258" t="s">
        <v>263</v>
      </c>
      <c r="C273" s="258">
        <v>2031</v>
      </c>
      <c r="D273" s="259" t="s">
        <v>259</v>
      </c>
      <c r="E273" s="259" t="s">
        <v>185</v>
      </c>
      <c r="F273" s="260">
        <v>4.5390865298112297</v>
      </c>
      <c r="G273" s="260">
        <f>IF(Table1[[#This Row],[Year]]&lt;=2030,2030,IF(Table1[[#This Row],[Year]]&lt;=2040,2040,2050))</f>
        <v>2040</v>
      </c>
    </row>
    <row r="274" spans="1:7" x14ac:dyDescent="0.3">
      <c r="A274" s="257" t="s">
        <v>1</v>
      </c>
      <c r="B274" s="258" t="s">
        <v>262</v>
      </c>
      <c r="C274" s="258">
        <v>2031</v>
      </c>
      <c r="D274" s="259" t="s">
        <v>259</v>
      </c>
      <c r="E274" s="259" t="s">
        <v>185</v>
      </c>
      <c r="F274" s="260">
        <v>9.2603669869647298</v>
      </c>
      <c r="G274" s="260">
        <f>IF(Table1[[#This Row],[Year]]&lt;=2030,2030,IF(Table1[[#This Row],[Year]]&lt;=2040,2040,2050))</f>
        <v>2040</v>
      </c>
    </row>
    <row r="275" spans="1:7" x14ac:dyDescent="0.3">
      <c r="A275" s="257" t="s">
        <v>1</v>
      </c>
      <c r="B275" s="258" t="s">
        <v>261</v>
      </c>
      <c r="C275" s="258">
        <v>2031</v>
      </c>
      <c r="D275" s="259" t="s">
        <v>259</v>
      </c>
      <c r="E275" s="259" t="s">
        <v>185</v>
      </c>
      <c r="F275" s="260">
        <v>0.38052344534508997</v>
      </c>
      <c r="G275" s="260">
        <f>IF(Table1[[#This Row],[Year]]&lt;=2030,2030,IF(Table1[[#This Row],[Year]]&lt;=2040,2040,2050))</f>
        <v>2040</v>
      </c>
    </row>
    <row r="276" spans="1:7" x14ac:dyDescent="0.3">
      <c r="A276" s="257" t="s">
        <v>1</v>
      </c>
      <c r="B276" s="258" t="s">
        <v>18</v>
      </c>
      <c r="C276" s="258">
        <v>2031</v>
      </c>
      <c r="D276" s="259" t="s">
        <v>259</v>
      </c>
      <c r="E276" s="259" t="s">
        <v>185</v>
      </c>
      <c r="F276" s="260">
        <v>311.00146271609901</v>
      </c>
      <c r="G276" s="260">
        <f>IF(Table1[[#This Row],[Year]]&lt;=2030,2030,IF(Table1[[#This Row],[Year]]&lt;=2040,2040,2050))</f>
        <v>2040</v>
      </c>
    </row>
    <row r="277" spans="1:7" x14ac:dyDescent="0.3">
      <c r="A277" s="257" t="s">
        <v>1</v>
      </c>
      <c r="B277" s="258" t="s">
        <v>260</v>
      </c>
      <c r="C277" s="258">
        <v>2031</v>
      </c>
      <c r="D277" s="259" t="s">
        <v>259</v>
      </c>
      <c r="E277" s="259" t="s">
        <v>185</v>
      </c>
      <c r="F277" s="260">
        <v>0.12013196249286499</v>
      </c>
      <c r="G277" s="260">
        <f>IF(Table1[[#This Row],[Year]]&lt;=2030,2030,IF(Table1[[#This Row],[Year]]&lt;=2040,2040,2050))</f>
        <v>2040</v>
      </c>
    </row>
    <row r="278" spans="1:7" x14ac:dyDescent="0.3">
      <c r="A278" s="257" t="s">
        <v>1</v>
      </c>
      <c r="B278" s="258" t="s">
        <v>267</v>
      </c>
      <c r="C278" s="258">
        <v>2031</v>
      </c>
      <c r="D278" s="259" t="s">
        <v>259</v>
      </c>
      <c r="E278" s="259" t="s">
        <v>185</v>
      </c>
      <c r="F278" s="260">
        <v>8.6032004389421796E-2</v>
      </c>
      <c r="G278" s="260">
        <f>IF(Table1[[#This Row],[Year]]&lt;=2030,2030,IF(Table1[[#This Row],[Year]]&lt;=2040,2040,2050))</f>
        <v>2040</v>
      </c>
    </row>
    <row r="279" spans="1:7" x14ac:dyDescent="0.3">
      <c r="A279" s="257" t="s">
        <v>4</v>
      </c>
      <c r="B279" s="258" t="s">
        <v>265</v>
      </c>
      <c r="C279" s="258">
        <v>2031</v>
      </c>
      <c r="D279" s="259" t="s">
        <v>259</v>
      </c>
      <c r="E279" s="259" t="s">
        <v>185</v>
      </c>
      <c r="F279" s="260">
        <v>53.8672275799047</v>
      </c>
      <c r="G279" s="260">
        <f>IF(Table1[[#This Row],[Year]]&lt;=2030,2030,IF(Table1[[#This Row],[Year]]&lt;=2040,2040,2050))</f>
        <v>2040</v>
      </c>
    </row>
    <row r="280" spans="1:7" x14ac:dyDescent="0.3">
      <c r="A280" s="257" t="s">
        <v>4</v>
      </c>
      <c r="B280" s="258" t="s">
        <v>269</v>
      </c>
      <c r="C280" s="258">
        <v>2031</v>
      </c>
      <c r="D280" s="259" t="s">
        <v>259</v>
      </c>
      <c r="E280" s="259" t="s">
        <v>185</v>
      </c>
      <c r="F280" s="260">
        <v>2.4937811624775899</v>
      </c>
      <c r="G280" s="260">
        <f>IF(Table1[[#This Row],[Year]]&lt;=2030,2030,IF(Table1[[#This Row],[Year]]&lt;=2040,2040,2050))</f>
        <v>2040</v>
      </c>
    </row>
    <row r="281" spans="1:7" x14ac:dyDescent="0.3">
      <c r="A281" s="257" t="s">
        <v>4</v>
      </c>
      <c r="B281" s="258" t="s">
        <v>264</v>
      </c>
      <c r="C281" s="258">
        <v>2031</v>
      </c>
      <c r="D281" s="259" t="s">
        <v>259</v>
      </c>
      <c r="E281" s="259" t="s">
        <v>185</v>
      </c>
      <c r="F281" s="260">
        <v>33.529568311092397</v>
      </c>
      <c r="G281" s="260">
        <f>IF(Table1[[#This Row],[Year]]&lt;=2030,2030,IF(Table1[[#This Row],[Year]]&lt;=2040,2040,2050))</f>
        <v>2040</v>
      </c>
    </row>
    <row r="282" spans="1:7" x14ac:dyDescent="0.3">
      <c r="A282" s="257" t="s">
        <v>4</v>
      </c>
      <c r="B282" s="258" t="s">
        <v>268</v>
      </c>
      <c r="C282" s="258">
        <v>2031</v>
      </c>
      <c r="D282" s="259" t="s">
        <v>259</v>
      </c>
      <c r="E282" s="259" t="s">
        <v>185</v>
      </c>
      <c r="F282" s="260">
        <v>1.6333672874648999</v>
      </c>
      <c r="G282" s="260">
        <f>IF(Table1[[#This Row],[Year]]&lt;=2030,2030,IF(Table1[[#This Row],[Year]]&lt;=2040,2040,2050))</f>
        <v>2040</v>
      </c>
    </row>
    <row r="283" spans="1:7" x14ac:dyDescent="0.3">
      <c r="A283" s="257" t="s">
        <v>4</v>
      </c>
      <c r="B283" s="258" t="s">
        <v>263</v>
      </c>
      <c r="C283" s="258">
        <v>2031</v>
      </c>
      <c r="D283" s="259" t="s">
        <v>259</v>
      </c>
      <c r="E283" s="259" t="s">
        <v>185</v>
      </c>
      <c r="F283" s="260">
        <v>23.250016564843801</v>
      </c>
      <c r="G283" s="260">
        <f>IF(Table1[[#This Row],[Year]]&lt;=2030,2030,IF(Table1[[#This Row],[Year]]&lt;=2040,2040,2050))</f>
        <v>2040</v>
      </c>
    </row>
    <row r="284" spans="1:7" x14ac:dyDescent="0.3">
      <c r="A284" s="257" t="s">
        <v>4</v>
      </c>
      <c r="B284" s="258" t="s">
        <v>262</v>
      </c>
      <c r="C284" s="258">
        <v>2031</v>
      </c>
      <c r="D284" s="259" t="s">
        <v>259</v>
      </c>
      <c r="E284" s="259" t="s">
        <v>185</v>
      </c>
      <c r="F284" s="260">
        <v>145.571820697334</v>
      </c>
      <c r="G284" s="260">
        <f>IF(Table1[[#This Row],[Year]]&lt;=2030,2030,IF(Table1[[#This Row],[Year]]&lt;=2040,2040,2050))</f>
        <v>2040</v>
      </c>
    </row>
    <row r="285" spans="1:7" x14ac:dyDescent="0.3">
      <c r="A285" s="257" t="s">
        <v>4</v>
      </c>
      <c r="B285" s="258" t="s">
        <v>261</v>
      </c>
      <c r="C285" s="258">
        <v>2031</v>
      </c>
      <c r="D285" s="259" t="s">
        <v>259</v>
      </c>
      <c r="E285" s="259" t="s">
        <v>185</v>
      </c>
      <c r="F285" s="260">
        <v>1.30668242019362</v>
      </c>
      <c r="G285" s="260">
        <f>IF(Table1[[#This Row],[Year]]&lt;=2030,2030,IF(Table1[[#This Row],[Year]]&lt;=2040,2040,2050))</f>
        <v>2040</v>
      </c>
    </row>
    <row r="286" spans="1:7" x14ac:dyDescent="0.3">
      <c r="A286" s="257" t="s">
        <v>4</v>
      </c>
      <c r="B286" s="258" t="s">
        <v>18</v>
      </c>
      <c r="C286" s="258">
        <v>2031</v>
      </c>
      <c r="D286" s="259" t="s">
        <v>259</v>
      </c>
      <c r="E286" s="259" t="s">
        <v>185</v>
      </c>
      <c r="F286" s="260">
        <v>1465.76038275058</v>
      </c>
      <c r="G286" s="260">
        <f>IF(Table1[[#This Row],[Year]]&lt;=2030,2030,IF(Table1[[#This Row],[Year]]&lt;=2040,2040,2050))</f>
        <v>2040</v>
      </c>
    </row>
    <row r="287" spans="1:7" x14ac:dyDescent="0.3">
      <c r="A287" s="257" t="s">
        <v>4</v>
      </c>
      <c r="B287" s="258" t="s">
        <v>260</v>
      </c>
      <c r="C287" s="258">
        <v>2031</v>
      </c>
      <c r="D287" s="259" t="s">
        <v>259</v>
      </c>
      <c r="E287" s="259" t="s">
        <v>185</v>
      </c>
      <c r="F287" s="260">
        <v>6.2873940471017198</v>
      </c>
      <c r="G287" s="260">
        <f>IF(Table1[[#This Row],[Year]]&lt;=2030,2030,IF(Table1[[#This Row],[Year]]&lt;=2040,2040,2050))</f>
        <v>2040</v>
      </c>
    </row>
    <row r="288" spans="1:7" x14ac:dyDescent="0.3">
      <c r="A288" s="257" t="s">
        <v>4</v>
      </c>
      <c r="B288" s="258" t="s">
        <v>267</v>
      </c>
      <c r="C288" s="258">
        <v>2031</v>
      </c>
      <c r="D288" s="259" t="s">
        <v>259</v>
      </c>
      <c r="E288" s="259" t="s">
        <v>185</v>
      </c>
      <c r="F288" s="260">
        <v>0.27849122074424498</v>
      </c>
      <c r="G288" s="260">
        <f>IF(Table1[[#This Row],[Year]]&lt;=2030,2030,IF(Table1[[#This Row],[Year]]&lt;=2040,2040,2050))</f>
        <v>2040</v>
      </c>
    </row>
    <row r="289" spans="1:7" x14ac:dyDescent="0.3">
      <c r="A289" s="257" t="s">
        <v>2</v>
      </c>
      <c r="B289" s="258" t="s">
        <v>264</v>
      </c>
      <c r="C289" s="258">
        <v>2031</v>
      </c>
      <c r="D289" s="259" t="s">
        <v>259</v>
      </c>
      <c r="E289" s="259" t="s">
        <v>185</v>
      </c>
      <c r="F289" s="260">
        <v>5.6365665751237897</v>
      </c>
      <c r="G289" s="260">
        <f>IF(Table1[[#This Row],[Year]]&lt;=2030,2030,IF(Table1[[#This Row],[Year]]&lt;=2040,2040,2050))</f>
        <v>2040</v>
      </c>
    </row>
    <row r="290" spans="1:7" x14ac:dyDescent="0.3">
      <c r="A290" s="257" t="s">
        <v>2</v>
      </c>
      <c r="B290" s="258" t="s">
        <v>263</v>
      </c>
      <c r="C290" s="258">
        <v>2031</v>
      </c>
      <c r="D290" s="259" t="s">
        <v>259</v>
      </c>
      <c r="E290" s="259" t="s">
        <v>185</v>
      </c>
      <c r="F290" s="260">
        <v>10.725563959109699</v>
      </c>
      <c r="G290" s="260">
        <f>IF(Table1[[#This Row],[Year]]&lt;=2030,2030,IF(Table1[[#This Row],[Year]]&lt;=2040,2040,2050))</f>
        <v>2040</v>
      </c>
    </row>
    <row r="291" spans="1:7" x14ac:dyDescent="0.3">
      <c r="A291" s="257" t="s">
        <v>2</v>
      </c>
      <c r="B291" s="258" t="s">
        <v>262</v>
      </c>
      <c r="C291" s="258">
        <v>2031</v>
      </c>
      <c r="D291" s="259" t="s">
        <v>259</v>
      </c>
      <c r="E291" s="259" t="s">
        <v>185</v>
      </c>
      <c r="F291" s="260">
        <v>8.5683320294959202</v>
      </c>
      <c r="G291" s="260">
        <f>IF(Table1[[#This Row],[Year]]&lt;=2030,2030,IF(Table1[[#This Row],[Year]]&lt;=2040,2040,2050))</f>
        <v>2040</v>
      </c>
    </row>
    <row r="292" spans="1:7" x14ac:dyDescent="0.3">
      <c r="A292" s="257" t="s">
        <v>2</v>
      </c>
      <c r="B292" s="258" t="s">
        <v>261</v>
      </c>
      <c r="C292" s="258">
        <v>2031</v>
      </c>
      <c r="D292" s="259" t="s">
        <v>259</v>
      </c>
      <c r="E292" s="259" t="s">
        <v>185</v>
      </c>
      <c r="F292" s="260">
        <v>0.25344264213100698</v>
      </c>
      <c r="G292" s="260">
        <f>IF(Table1[[#This Row],[Year]]&lt;=2030,2030,IF(Table1[[#This Row],[Year]]&lt;=2040,2040,2050))</f>
        <v>2040</v>
      </c>
    </row>
    <row r="293" spans="1:7" x14ac:dyDescent="0.3">
      <c r="A293" s="257" t="s">
        <v>2</v>
      </c>
      <c r="B293" s="258" t="s">
        <v>18</v>
      </c>
      <c r="C293" s="258">
        <v>2031</v>
      </c>
      <c r="D293" s="259" t="s">
        <v>259</v>
      </c>
      <c r="E293" s="259" t="s">
        <v>185</v>
      </c>
      <c r="F293" s="260">
        <v>928.91300449519201</v>
      </c>
      <c r="G293" s="260">
        <f>IF(Table1[[#This Row],[Year]]&lt;=2030,2030,IF(Table1[[#This Row],[Year]]&lt;=2040,2040,2050))</f>
        <v>2040</v>
      </c>
    </row>
    <row r="294" spans="1:7" x14ac:dyDescent="0.3">
      <c r="A294" s="257" t="s">
        <v>2</v>
      </c>
      <c r="B294" s="258" t="s">
        <v>266</v>
      </c>
      <c r="C294" s="258">
        <v>2031</v>
      </c>
      <c r="D294" s="259" t="s">
        <v>259</v>
      </c>
      <c r="E294" s="259" t="s">
        <v>185</v>
      </c>
      <c r="F294" s="260">
        <v>31.4598203324589</v>
      </c>
      <c r="G294" s="260">
        <f>IF(Table1[[#This Row],[Year]]&lt;=2030,2030,IF(Table1[[#This Row],[Year]]&lt;=2040,2040,2050))</f>
        <v>2040</v>
      </c>
    </row>
    <row r="295" spans="1:7" x14ac:dyDescent="0.3">
      <c r="A295" s="257" t="s">
        <v>2</v>
      </c>
      <c r="B295" s="258" t="s">
        <v>260</v>
      </c>
      <c r="C295" s="258">
        <v>2031</v>
      </c>
      <c r="D295" s="259" t="s">
        <v>259</v>
      </c>
      <c r="E295" s="259" t="s">
        <v>185</v>
      </c>
      <c r="F295" s="260">
        <v>3.0008245609385802E-2</v>
      </c>
      <c r="G295" s="260">
        <f>IF(Table1[[#This Row],[Year]]&lt;=2030,2030,IF(Table1[[#This Row],[Year]]&lt;=2040,2040,2050))</f>
        <v>2040</v>
      </c>
    </row>
    <row r="296" spans="1:7" x14ac:dyDescent="0.3">
      <c r="A296" s="257" t="s">
        <v>3</v>
      </c>
      <c r="B296" s="258" t="s">
        <v>265</v>
      </c>
      <c r="C296" s="258">
        <v>2031</v>
      </c>
      <c r="D296" s="259" t="s">
        <v>259</v>
      </c>
      <c r="E296" s="259" t="s">
        <v>185</v>
      </c>
      <c r="F296" s="260">
        <v>25.557437349823001</v>
      </c>
      <c r="G296" s="260">
        <f>IF(Table1[[#This Row],[Year]]&lt;=2030,2030,IF(Table1[[#This Row],[Year]]&lt;=2040,2040,2050))</f>
        <v>2040</v>
      </c>
    </row>
    <row r="297" spans="1:7" x14ac:dyDescent="0.3">
      <c r="A297" s="257" t="s">
        <v>3</v>
      </c>
      <c r="B297" s="258" t="s">
        <v>264</v>
      </c>
      <c r="C297" s="258">
        <v>2031</v>
      </c>
      <c r="D297" s="259" t="s">
        <v>259</v>
      </c>
      <c r="E297" s="259" t="s">
        <v>185</v>
      </c>
      <c r="F297" s="260">
        <v>7.0703046069768103</v>
      </c>
      <c r="G297" s="260">
        <f>IF(Table1[[#This Row],[Year]]&lt;=2030,2030,IF(Table1[[#This Row],[Year]]&lt;=2040,2040,2050))</f>
        <v>2040</v>
      </c>
    </row>
    <row r="298" spans="1:7" x14ac:dyDescent="0.3">
      <c r="A298" s="257" t="s">
        <v>3</v>
      </c>
      <c r="B298" s="258" t="s">
        <v>263</v>
      </c>
      <c r="C298" s="258">
        <v>2031</v>
      </c>
      <c r="D298" s="259" t="s">
        <v>259</v>
      </c>
      <c r="E298" s="259" t="s">
        <v>185</v>
      </c>
      <c r="F298" s="260">
        <v>22.330573572987099</v>
      </c>
      <c r="G298" s="260">
        <f>IF(Table1[[#This Row],[Year]]&lt;=2030,2030,IF(Table1[[#This Row],[Year]]&lt;=2040,2040,2050))</f>
        <v>2040</v>
      </c>
    </row>
    <row r="299" spans="1:7" x14ac:dyDescent="0.3">
      <c r="A299" s="257" t="s">
        <v>3</v>
      </c>
      <c r="B299" s="258" t="s">
        <v>262</v>
      </c>
      <c r="C299" s="258">
        <v>2031</v>
      </c>
      <c r="D299" s="259" t="s">
        <v>259</v>
      </c>
      <c r="E299" s="259" t="s">
        <v>185</v>
      </c>
      <c r="F299" s="260">
        <v>128.612229760932</v>
      </c>
      <c r="G299" s="260">
        <f>IF(Table1[[#This Row],[Year]]&lt;=2030,2030,IF(Table1[[#This Row],[Year]]&lt;=2040,2040,2050))</f>
        <v>2040</v>
      </c>
    </row>
    <row r="300" spans="1:7" x14ac:dyDescent="0.3">
      <c r="A300" s="257" t="s">
        <v>3</v>
      </c>
      <c r="B300" s="258" t="s">
        <v>261</v>
      </c>
      <c r="C300" s="258">
        <v>2031</v>
      </c>
      <c r="D300" s="259" t="s">
        <v>259</v>
      </c>
      <c r="E300" s="259" t="s">
        <v>185</v>
      </c>
      <c r="F300" s="260">
        <v>0.58815280840254303</v>
      </c>
      <c r="G300" s="260">
        <f>IF(Table1[[#This Row],[Year]]&lt;=2030,2030,IF(Table1[[#This Row],[Year]]&lt;=2040,2040,2050))</f>
        <v>2040</v>
      </c>
    </row>
    <row r="301" spans="1:7" x14ac:dyDescent="0.3">
      <c r="A301" s="257" t="s">
        <v>3</v>
      </c>
      <c r="B301" s="258" t="s">
        <v>18</v>
      </c>
      <c r="C301" s="258">
        <v>2031</v>
      </c>
      <c r="D301" s="259" t="s">
        <v>259</v>
      </c>
      <c r="E301" s="259" t="s">
        <v>185</v>
      </c>
      <c r="F301" s="260">
        <v>1573.25582977455</v>
      </c>
      <c r="G301" s="260">
        <f>IF(Table1[[#This Row],[Year]]&lt;=2030,2030,IF(Table1[[#This Row],[Year]]&lt;=2040,2040,2050))</f>
        <v>2040</v>
      </c>
    </row>
    <row r="302" spans="1:7" x14ac:dyDescent="0.3">
      <c r="A302" s="257" t="s">
        <v>3</v>
      </c>
      <c r="B302" s="258" t="s">
        <v>260</v>
      </c>
      <c r="C302" s="258">
        <v>2031</v>
      </c>
      <c r="D302" s="259" t="s">
        <v>259</v>
      </c>
      <c r="E302" s="259" t="s">
        <v>185</v>
      </c>
      <c r="F302" s="260">
        <v>1.3676322482443899</v>
      </c>
      <c r="G302" s="260">
        <f>IF(Table1[[#This Row],[Year]]&lt;=2030,2030,IF(Table1[[#This Row],[Year]]&lt;=2040,2040,2050))</f>
        <v>2040</v>
      </c>
    </row>
    <row r="303" spans="1:7" x14ac:dyDescent="0.3">
      <c r="A303" s="257" t="s">
        <v>1</v>
      </c>
      <c r="B303" s="258" t="s">
        <v>265</v>
      </c>
      <c r="C303" s="258">
        <v>2032</v>
      </c>
      <c r="D303" s="259" t="s">
        <v>259</v>
      </c>
      <c r="E303" s="259" t="s">
        <v>185</v>
      </c>
      <c r="F303" s="260">
        <v>4.5289294858220801</v>
      </c>
      <c r="G303" s="260">
        <f>IF(Table1[[#This Row],[Year]]&lt;=2030,2030,IF(Table1[[#This Row],[Year]]&lt;=2040,2040,2050))</f>
        <v>2040</v>
      </c>
    </row>
    <row r="304" spans="1:7" x14ac:dyDescent="0.3">
      <c r="A304" s="257" t="s">
        <v>1</v>
      </c>
      <c r="B304" s="258" t="s">
        <v>269</v>
      </c>
      <c r="C304" s="258">
        <v>2032</v>
      </c>
      <c r="D304" s="259" t="s">
        <v>259</v>
      </c>
      <c r="E304" s="259" t="s">
        <v>185</v>
      </c>
      <c r="F304" s="260">
        <v>3.0653502097184901</v>
      </c>
      <c r="G304" s="260">
        <f>IF(Table1[[#This Row],[Year]]&lt;=2030,2030,IF(Table1[[#This Row],[Year]]&lt;=2040,2040,2050))</f>
        <v>2040</v>
      </c>
    </row>
    <row r="305" spans="1:7" x14ac:dyDescent="0.3">
      <c r="A305" s="257" t="s">
        <v>1</v>
      </c>
      <c r="B305" s="258" t="s">
        <v>264</v>
      </c>
      <c r="C305" s="258">
        <v>2032</v>
      </c>
      <c r="D305" s="259" t="s">
        <v>259</v>
      </c>
      <c r="E305" s="259" t="s">
        <v>185</v>
      </c>
      <c r="F305" s="260">
        <v>2.3053358382054299</v>
      </c>
      <c r="G305" s="260">
        <f>IF(Table1[[#This Row],[Year]]&lt;=2030,2030,IF(Table1[[#This Row],[Year]]&lt;=2040,2040,2050))</f>
        <v>2040</v>
      </c>
    </row>
    <row r="306" spans="1:7" x14ac:dyDescent="0.3">
      <c r="A306" s="257" t="s">
        <v>1</v>
      </c>
      <c r="B306" s="258" t="s">
        <v>268</v>
      </c>
      <c r="C306" s="258">
        <v>2032</v>
      </c>
      <c r="D306" s="259" t="s">
        <v>259</v>
      </c>
      <c r="E306" s="259" t="s">
        <v>185</v>
      </c>
      <c r="F306" s="260">
        <v>1.5997939152210301</v>
      </c>
      <c r="G306" s="260">
        <f>IF(Table1[[#This Row],[Year]]&lt;=2030,2030,IF(Table1[[#This Row],[Year]]&lt;=2040,2040,2050))</f>
        <v>2040</v>
      </c>
    </row>
    <row r="307" spans="1:7" x14ac:dyDescent="0.3">
      <c r="A307" s="257" t="s">
        <v>1</v>
      </c>
      <c r="B307" s="258" t="s">
        <v>263</v>
      </c>
      <c r="C307" s="258">
        <v>2032</v>
      </c>
      <c r="D307" s="259" t="s">
        <v>259</v>
      </c>
      <c r="E307" s="259" t="s">
        <v>185</v>
      </c>
      <c r="F307" s="260">
        <v>4.0274409428786999</v>
      </c>
      <c r="G307" s="260">
        <f>IF(Table1[[#This Row],[Year]]&lt;=2030,2030,IF(Table1[[#This Row],[Year]]&lt;=2040,2040,2050))</f>
        <v>2040</v>
      </c>
    </row>
    <row r="308" spans="1:7" x14ac:dyDescent="0.3">
      <c r="A308" s="257" t="s">
        <v>1</v>
      </c>
      <c r="B308" s="258" t="s">
        <v>262</v>
      </c>
      <c r="C308" s="258">
        <v>2032</v>
      </c>
      <c r="D308" s="259" t="s">
        <v>259</v>
      </c>
      <c r="E308" s="259" t="s">
        <v>185</v>
      </c>
      <c r="F308" s="260">
        <v>11.660885675539401</v>
      </c>
      <c r="G308" s="260">
        <f>IF(Table1[[#This Row],[Year]]&lt;=2030,2030,IF(Table1[[#This Row],[Year]]&lt;=2040,2040,2050))</f>
        <v>2040</v>
      </c>
    </row>
    <row r="309" spans="1:7" x14ac:dyDescent="0.3">
      <c r="A309" s="257" t="s">
        <v>1</v>
      </c>
      <c r="B309" s="258" t="s">
        <v>261</v>
      </c>
      <c r="C309" s="258">
        <v>2032</v>
      </c>
      <c r="D309" s="259" t="s">
        <v>259</v>
      </c>
      <c r="E309" s="259" t="s">
        <v>185</v>
      </c>
      <c r="F309" s="260">
        <v>0.351184992327013</v>
      </c>
      <c r="G309" s="260">
        <f>IF(Table1[[#This Row],[Year]]&lt;=2030,2030,IF(Table1[[#This Row],[Year]]&lt;=2040,2040,2050))</f>
        <v>2040</v>
      </c>
    </row>
    <row r="310" spans="1:7" x14ac:dyDescent="0.3">
      <c r="A310" s="257" t="s">
        <v>1</v>
      </c>
      <c r="B310" s="258" t="s">
        <v>18</v>
      </c>
      <c r="C310" s="258">
        <v>2032</v>
      </c>
      <c r="D310" s="259" t="s">
        <v>259</v>
      </c>
      <c r="E310" s="259" t="s">
        <v>185</v>
      </c>
      <c r="F310" s="260">
        <v>279.01477810483601</v>
      </c>
      <c r="G310" s="260">
        <f>IF(Table1[[#This Row],[Year]]&lt;=2030,2030,IF(Table1[[#This Row],[Year]]&lt;=2040,2040,2050))</f>
        <v>2040</v>
      </c>
    </row>
    <row r="311" spans="1:7" x14ac:dyDescent="0.3">
      <c r="A311" s="257" t="s">
        <v>1</v>
      </c>
      <c r="B311" s="258" t="s">
        <v>260</v>
      </c>
      <c r="C311" s="258">
        <v>2032</v>
      </c>
      <c r="D311" s="259" t="s">
        <v>259</v>
      </c>
      <c r="E311" s="259" t="s">
        <v>185</v>
      </c>
      <c r="F311" s="260">
        <v>0.13233783070580599</v>
      </c>
      <c r="G311" s="260">
        <f>IF(Table1[[#This Row],[Year]]&lt;=2030,2030,IF(Table1[[#This Row],[Year]]&lt;=2040,2040,2050))</f>
        <v>2040</v>
      </c>
    </row>
    <row r="312" spans="1:7" x14ac:dyDescent="0.3">
      <c r="A312" s="257" t="s">
        <v>1</v>
      </c>
      <c r="B312" s="258" t="s">
        <v>267</v>
      </c>
      <c r="C312" s="258">
        <v>2032</v>
      </c>
      <c r="D312" s="259" t="s">
        <v>259</v>
      </c>
      <c r="E312" s="259" t="s">
        <v>185</v>
      </c>
      <c r="F312" s="260">
        <v>8.1935242275639905E-2</v>
      </c>
      <c r="G312" s="260">
        <f>IF(Table1[[#This Row],[Year]]&lt;=2030,2030,IF(Table1[[#This Row],[Year]]&lt;=2040,2040,2050))</f>
        <v>2040</v>
      </c>
    </row>
    <row r="313" spans="1:7" x14ac:dyDescent="0.3">
      <c r="A313" s="257" t="s">
        <v>4</v>
      </c>
      <c r="B313" s="258" t="s">
        <v>265</v>
      </c>
      <c r="C313" s="258">
        <v>2032</v>
      </c>
      <c r="D313" s="259" t="s">
        <v>259</v>
      </c>
      <c r="E313" s="259" t="s">
        <v>185</v>
      </c>
      <c r="F313" s="260">
        <v>54.583992098281797</v>
      </c>
      <c r="G313" s="260">
        <f>IF(Table1[[#This Row],[Year]]&lt;=2030,2030,IF(Table1[[#This Row],[Year]]&lt;=2040,2040,2050))</f>
        <v>2040</v>
      </c>
    </row>
    <row r="314" spans="1:7" x14ac:dyDescent="0.3">
      <c r="A314" s="257" t="s">
        <v>4</v>
      </c>
      <c r="B314" s="258" t="s">
        <v>269</v>
      </c>
      <c r="C314" s="258">
        <v>2032</v>
      </c>
      <c r="D314" s="259" t="s">
        <v>259</v>
      </c>
      <c r="E314" s="259" t="s">
        <v>185</v>
      </c>
      <c r="F314" s="260">
        <v>2.37502967855009</v>
      </c>
      <c r="G314" s="260">
        <f>IF(Table1[[#This Row],[Year]]&lt;=2030,2030,IF(Table1[[#This Row],[Year]]&lt;=2040,2040,2050))</f>
        <v>2040</v>
      </c>
    </row>
    <row r="315" spans="1:7" x14ac:dyDescent="0.3">
      <c r="A315" s="257" t="s">
        <v>4</v>
      </c>
      <c r="B315" s="258" t="s">
        <v>264</v>
      </c>
      <c r="C315" s="258">
        <v>2032</v>
      </c>
      <c r="D315" s="259" t="s">
        <v>259</v>
      </c>
      <c r="E315" s="259" t="s">
        <v>185</v>
      </c>
      <c r="F315" s="260">
        <v>33.975717221322597</v>
      </c>
      <c r="G315" s="260">
        <f>IF(Table1[[#This Row],[Year]]&lt;=2030,2030,IF(Table1[[#This Row],[Year]]&lt;=2040,2040,2050))</f>
        <v>2040</v>
      </c>
    </row>
    <row r="316" spans="1:7" x14ac:dyDescent="0.3">
      <c r="A316" s="257" t="s">
        <v>4</v>
      </c>
      <c r="B316" s="258" t="s">
        <v>268</v>
      </c>
      <c r="C316" s="258">
        <v>2032</v>
      </c>
      <c r="D316" s="259" t="s">
        <v>259</v>
      </c>
      <c r="E316" s="259" t="s">
        <v>185</v>
      </c>
      <c r="F316" s="260">
        <v>1.5555878928237099</v>
      </c>
      <c r="G316" s="260">
        <f>IF(Table1[[#This Row],[Year]]&lt;=2030,2030,IF(Table1[[#This Row],[Year]]&lt;=2040,2040,2050))</f>
        <v>2040</v>
      </c>
    </row>
    <row r="317" spans="1:7" x14ac:dyDescent="0.3">
      <c r="A317" s="257" t="s">
        <v>4</v>
      </c>
      <c r="B317" s="258" t="s">
        <v>263</v>
      </c>
      <c r="C317" s="258">
        <v>2032</v>
      </c>
      <c r="D317" s="259" t="s">
        <v>259</v>
      </c>
      <c r="E317" s="259" t="s">
        <v>185</v>
      </c>
      <c r="F317" s="260">
        <v>21.401962669200199</v>
      </c>
      <c r="G317" s="260">
        <f>IF(Table1[[#This Row],[Year]]&lt;=2030,2030,IF(Table1[[#This Row],[Year]]&lt;=2040,2040,2050))</f>
        <v>2040</v>
      </c>
    </row>
    <row r="318" spans="1:7" x14ac:dyDescent="0.3">
      <c r="A318" s="257" t="s">
        <v>4</v>
      </c>
      <c r="B318" s="258" t="s">
        <v>262</v>
      </c>
      <c r="C318" s="258">
        <v>2032</v>
      </c>
      <c r="D318" s="259" t="s">
        <v>259</v>
      </c>
      <c r="E318" s="259" t="s">
        <v>185</v>
      </c>
      <c r="F318" s="260">
        <v>142.81752043106101</v>
      </c>
      <c r="G318" s="260">
        <f>IF(Table1[[#This Row],[Year]]&lt;=2030,2030,IF(Table1[[#This Row],[Year]]&lt;=2040,2040,2050))</f>
        <v>2040</v>
      </c>
    </row>
    <row r="319" spans="1:7" x14ac:dyDescent="0.3">
      <c r="A319" s="257" t="s">
        <v>4</v>
      </c>
      <c r="B319" s="258" t="s">
        <v>261</v>
      </c>
      <c r="C319" s="258">
        <v>2032</v>
      </c>
      <c r="D319" s="259" t="s">
        <v>259</v>
      </c>
      <c r="E319" s="259" t="s">
        <v>185</v>
      </c>
      <c r="F319" s="260">
        <v>1.2059368780638</v>
      </c>
      <c r="G319" s="260">
        <f>IF(Table1[[#This Row],[Year]]&lt;=2030,2030,IF(Table1[[#This Row],[Year]]&lt;=2040,2040,2050))</f>
        <v>2040</v>
      </c>
    </row>
    <row r="320" spans="1:7" x14ac:dyDescent="0.3">
      <c r="A320" s="257" t="s">
        <v>4</v>
      </c>
      <c r="B320" s="258" t="s">
        <v>18</v>
      </c>
      <c r="C320" s="258">
        <v>2032</v>
      </c>
      <c r="D320" s="259" t="s">
        <v>259</v>
      </c>
      <c r="E320" s="259" t="s">
        <v>185</v>
      </c>
      <c r="F320" s="260">
        <v>1325.8922928045499</v>
      </c>
      <c r="G320" s="260">
        <f>IF(Table1[[#This Row],[Year]]&lt;=2030,2030,IF(Table1[[#This Row],[Year]]&lt;=2040,2040,2050))</f>
        <v>2040</v>
      </c>
    </row>
    <row r="321" spans="1:7" x14ac:dyDescent="0.3">
      <c r="A321" s="257" t="s">
        <v>4</v>
      </c>
      <c r="B321" s="258" t="s">
        <v>260</v>
      </c>
      <c r="C321" s="258">
        <v>2032</v>
      </c>
      <c r="D321" s="259" t="s">
        <v>259</v>
      </c>
      <c r="E321" s="259" t="s">
        <v>185</v>
      </c>
      <c r="F321" s="260">
        <v>6.3710549513005397</v>
      </c>
      <c r="G321" s="260">
        <f>IF(Table1[[#This Row],[Year]]&lt;=2030,2030,IF(Table1[[#This Row],[Year]]&lt;=2040,2040,2050))</f>
        <v>2040</v>
      </c>
    </row>
    <row r="322" spans="1:7" x14ac:dyDescent="0.3">
      <c r="A322" s="257" t="s">
        <v>4</v>
      </c>
      <c r="B322" s="258" t="s">
        <v>267</v>
      </c>
      <c r="C322" s="258">
        <v>2032</v>
      </c>
      <c r="D322" s="259" t="s">
        <v>259</v>
      </c>
      <c r="E322" s="259" t="s">
        <v>185</v>
      </c>
      <c r="F322" s="260">
        <v>0.26522973404213801</v>
      </c>
      <c r="G322" s="260">
        <f>IF(Table1[[#This Row],[Year]]&lt;=2030,2030,IF(Table1[[#This Row],[Year]]&lt;=2040,2040,2050))</f>
        <v>2040</v>
      </c>
    </row>
    <row r="323" spans="1:7" x14ac:dyDescent="0.3">
      <c r="A323" s="257" t="s">
        <v>2</v>
      </c>
      <c r="B323" s="258" t="s">
        <v>264</v>
      </c>
      <c r="C323" s="258">
        <v>2032</v>
      </c>
      <c r="D323" s="259" t="s">
        <v>259</v>
      </c>
      <c r="E323" s="259" t="s">
        <v>185</v>
      </c>
      <c r="F323" s="260">
        <v>5.7859878350390499</v>
      </c>
      <c r="G323" s="260">
        <f>IF(Table1[[#This Row],[Year]]&lt;=2030,2030,IF(Table1[[#This Row],[Year]]&lt;=2040,2040,2050))</f>
        <v>2040</v>
      </c>
    </row>
    <row r="324" spans="1:7" x14ac:dyDescent="0.3">
      <c r="A324" s="257" t="s">
        <v>2</v>
      </c>
      <c r="B324" s="258" t="s">
        <v>263</v>
      </c>
      <c r="C324" s="258">
        <v>2032</v>
      </c>
      <c r="D324" s="259" t="s">
        <v>259</v>
      </c>
      <c r="E324" s="259" t="s">
        <v>185</v>
      </c>
      <c r="F324" s="260">
        <v>9.6803936080359705</v>
      </c>
      <c r="G324" s="260">
        <f>IF(Table1[[#This Row],[Year]]&lt;=2030,2030,IF(Table1[[#This Row],[Year]]&lt;=2040,2040,2050))</f>
        <v>2040</v>
      </c>
    </row>
    <row r="325" spans="1:7" x14ac:dyDescent="0.3">
      <c r="A325" s="257" t="s">
        <v>2</v>
      </c>
      <c r="B325" s="258" t="s">
        <v>262</v>
      </c>
      <c r="C325" s="258">
        <v>2032</v>
      </c>
      <c r="D325" s="259" t="s">
        <v>259</v>
      </c>
      <c r="E325" s="259" t="s">
        <v>185</v>
      </c>
      <c r="F325" s="260">
        <v>8.8122540439630104</v>
      </c>
      <c r="G325" s="260">
        <f>IF(Table1[[#This Row],[Year]]&lt;=2030,2030,IF(Table1[[#This Row],[Year]]&lt;=2040,2040,2050))</f>
        <v>2040</v>
      </c>
    </row>
    <row r="326" spans="1:7" x14ac:dyDescent="0.3">
      <c r="A326" s="257" t="s">
        <v>2</v>
      </c>
      <c r="B326" s="258" t="s">
        <v>261</v>
      </c>
      <c r="C326" s="258">
        <v>2032</v>
      </c>
      <c r="D326" s="259" t="s">
        <v>259</v>
      </c>
      <c r="E326" s="259" t="s">
        <v>185</v>
      </c>
      <c r="F326" s="260">
        <v>0.23390215089479699</v>
      </c>
      <c r="G326" s="260">
        <f>IF(Table1[[#This Row],[Year]]&lt;=2030,2030,IF(Table1[[#This Row],[Year]]&lt;=2040,2040,2050))</f>
        <v>2040</v>
      </c>
    </row>
    <row r="327" spans="1:7" x14ac:dyDescent="0.3">
      <c r="A327" s="257" t="s">
        <v>2</v>
      </c>
      <c r="B327" s="258" t="s">
        <v>18</v>
      </c>
      <c r="C327" s="258">
        <v>2032</v>
      </c>
      <c r="D327" s="259" t="s">
        <v>259</v>
      </c>
      <c r="E327" s="259" t="s">
        <v>185</v>
      </c>
      <c r="F327" s="260">
        <v>862.18843265444605</v>
      </c>
      <c r="G327" s="260">
        <f>IF(Table1[[#This Row],[Year]]&lt;=2030,2030,IF(Table1[[#This Row],[Year]]&lt;=2040,2040,2050))</f>
        <v>2040</v>
      </c>
    </row>
    <row r="328" spans="1:7" x14ac:dyDescent="0.3">
      <c r="A328" s="257" t="s">
        <v>2</v>
      </c>
      <c r="B328" s="258" t="s">
        <v>266</v>
      </c>
      <c r="C328" s="258">
        <v>2032</v>
      </c>
      <c r="D328" s="259" t="s">
        <v>259</v>
      </c>
      <c r="E328" s="259" t="s">
        <v>185</v>
      </c>
      <c r="F328" s="260">
        <v>29.961733649960902</v>
      </c>
      <c r="G328" s="260">
        <f>IF(Table1[[#This Row],[Year]]&lt;=2030,2030,IF(Table1[[#This Row],[Year]]&lt;=2040,2040,2050))</f>
        <v>2040</v>
      </c>
    </row>
    <row r="329" spans="1:7" x14ac:dyDescent="0.3">
      <c r="A329" s="257" t="s">
        <v>2</v>
      </c>
      <c r="B329" s="258" t="s">
        <v>260</v>
      </c>
      <c r="C329" s="258">
        <v>2032</v>
      </c>
      <c r="D329" s="259" t="s">
        <v>259</v>
      </c>
      <c r="E329" s="259" t="s">
        <v>185</v>
      </c>
      <c r="F329" s="260">
        <v>3.0803742266267298E-2</v>
      </c>
      <c r="G329" s="260">
        <f>IF(Table1[[#This Row],[Year]]&lt;=2030,2030,IF(Table1[[#This Row],[Year]]&lt;=2040,2040,2050))</f>
        <v>2040</v>
      </c>
    </row>
    <row r="330" spans="1:7" x14ac:dyDescent="0.3">
      <c r="A330" s="257" t="s">
        <v>3</v>
      </c>
      <c r="B330" s="258" t="s">
        <v>265</v>
      </c>
      <c r="C330" s="258">
        <v>2032</v>
      </c>
      <c r="D330" s="259" t="s">
        <v>259</v>
      </c>
      <c r="E330" s="259" t="s">
        <v>185</v>
      </c>
      <c r="F330" s="260">
        <v>27.259348114582998</v>
      </c>
      <c r="G330" s="260">
        <f>IF(Table1[[#This Row],[Year]]&lt;=2030,2030,IF(Table1[[#This Row],[Year]]&lt;=2040,2040,2050))</f>
        <v>2040</v>
      </c>
    </row>
    <row r="331" spans="1:7" x14ac:dyDescent="0.3">
      <c r="A331" s="257" t="s">
        <v>3</v>
      </c>
      <c r="B331" s="258" t="s">
        <v>264</v>
      </c>
      <c r="C331" s="258">
        <v>2032</v>
      </c>
      <c r="D331" s="259" t="s">
        <v>259</v>
      </c>
      <c r="E331" s="259" t="s">
        <v>185</v>
      </c>
      <c r="F331" s="260">
        <v>7.5411275363668802</v>
      </c>
      <c r="G331" s="260">
        <f>IF(Table1[[#This Row],[Year]]&lt;=2030,2030,IF(Table1[[#This Row],[Year]]&lt;=2040,2040,2050))</f>
        <v>2040</v>
      </c>
    </row>
    <row r="332" spans="1:7" x14ac:dyDescent="0.3">
      <c r="A332" s="257" t="s">
        <v>3</v>
      </c>
      <c r="B332" s="258" t="s">
        <v>263</v>
      </c>
      <c r="C332" s="258">
        <v>2032</v>
      </c>
      <c r="D332" s="259" t="s">
        <v>259</v>
      </c>
      <c r="E332" s="259" t="s">
        <v>185</v>
      </c>
      <c r="F332" s="260">
        <v>20.021253389703599</v>
      </c>
      <c r="G332" s="260">
        <f>IF(Table1[[#This Row],[Year]]&lt;=2030,2030,IF(Table1[[#This Row],[Year]]&lt;=2040,2040,2050))</f>
        <v>2040</v>
      </c>
    </row>
    <row r="333" spans="1:7" x14ac:dyDescent="0.3">
      <c r="A333" s="257" t="s">
        <v>3</v>
      </c>
      <c r="B333" s="258" t="s">
        <v>262</v>
      </c>
      <c r="C333" s="258">
        <v>2032</v>
      </c>
      <c r="D333" s="259" t="s">
        <v>259</v>
      </c>
      <c r="E333" s="259" t="s">
        <v>185</v>
      </c>
      <c r="F333" s="260">
        <v>132.19492751390601</v>
      </c>
      <c r="G333" s="260">
        <f>IF(Table1[[#This Row],[Year]]&lt;=2030,2030,IF(Table1[[#This Row],[Year]]&lt;=2040,2040,2050))</f>
        <v>2040</v>
      </c>
    </row>
    <row r="334" spans="1:7" x14ac:dyDescent="0.3">
      <c r="A334" s="257" t="s">
        <v>3</v>
      </c>
      <c r="B334" s="258" t="s">
        <v>261</v>
      </c>
      <c r="C334" s="258">
        <v>2032</v>
      </c>
      <c r="D334" s="259" t="s">
        <v>259</v>
      </c>
      <c r="E334" s="259" t="s">
        <v>185</v>
      </c>
      <c r="F334" s="260">
        <v>0.542806079448375</v>
      </c>
      <c r="G334" s="260">
        <f>IF(Table1[[#This Row],[Year]]&lt;=2030,2030,IF(Table1[[#This Row],[Year]]&lt;=2040,2040,2050))</f>
        <v>2040</v>
      </c>
    </row>
    <row r="335" spans="1:7" x14ac:dyDescent="0.3">
      <c r="A335" s="257" t="s">
        <v>3</v>
      </c>
      <c r="B335" s="258" t="s">
        <v>18</v>
      </c>
      <c r="C335" s="258">
        <v>2032</v>
      </c>
      <c r="D335" s="259" t="s">
        <v>259</v>
      </c>
      <c r="E335" s="259" t="s">
        <v>185</v>
      </c>
      <c r="F335" s="260">
        <v>1432.3224915276501</v>
      </c>
      <c r="G335" s="260">
        <f>IF(Table1[[#This Row],[Year]]&lt;=2030,2030,IF(Table1[[#This Row],[Year]]&lt;=2040,2040,2050))</f>
        <v>2040</v>
      </c>
    </row>
    <row r="336" spans="1:7" x14ac:dyDescent="0.3">
      <c r="A336" s="257" t="s">
        <v>3</v>
      </c>
      <c r="B336" s="258" t="s">
        <v>260</v>
      </c>
      <c r="C336" s="258">
        <v>2032</v>
      </c>
      <c r="D336" s="259" t="s">
        <v>259</v>
      </c>
      <c r="E336" s="259" t="s">
        <v>185</v>
      </c>
      <c r="F336" s="260">
        <v>1.4587050742738901</v>
      </c>
      <c r="G336" s="260">
        <f>IF(Table1[[#This Row],[Year]]&lt;=2030,2030,IF(Table1[[#This Row],[Year]]&lt;=2040,2040,2050))</f>
        <v>2040</v>
      </c>
    </row>
    <row r="337" spans="1:7" x14ac:dyDescent="0.3">
      <c r="A337" s="257" t="s">
        <v>1</v>
      </c>
      <c r="B337" s="258" t="s">
        <v>265</v>
      </c>
      <c r="C337" s="258">
        <v>2033</v>
      </c>
      <c r="D337" s="259" t="s">
        <v>259</v>
      </c>
      <c r="E337" s="259" t="s">
        <v>185</v>
      </c>
      <c r="F337" s="260">
        <v>4.8119911913787501</v>
      </c>
      <c r="G337" s="260">
        <f>IF(Table1[[#This Row],[Year]]&lt;=2030,2030,IF(Table1[[#This Row],[Year]]&lt;=2040,2040,2050))</f>
        <v>2040</v>
      </c>
    </row>
    <row r="338" spans="1:7" x14ac:dyDescent="0.3">
      <c r="A338" s="257" t="s">
        <v>1</v>
      </c>
      <c r="B338" s="258" t="s">
        <v>269</v>
      </c>
      <c r="C338" s="258">
        <v>2033</v>
      </c>
      <c r="D338" s="259" t="s">
        <v>259</v>
      </c>
      <c r="E338" s="259" t="s">
        <v>185</v>
      </c>
      <c r="F338" s="260">
        <v>2.9193811521128499</v>
      </c>
      <c r="G338" s="260">
        <f>IF(Table1[[#This Row],[Year]]&lt;=2030,2030,IF(Table1[[#This Row],[Year]]&lt;=2040,2040,2050))</f>
        <v>2040</v>
      </c>
    </row>
    <row r="339" spans="1:7" x14ac:dyDescent="0.3">
      <c r="A339" s="257" t="s">
        <v>1</v>
      </c>
      <c r="B339" s="258" t="s">
        <v>264</v>
      </c>
      <c r="C339" s="258">
        <v>2033</v>
      </c>
      <c r="D339" s="259" t="s">
        <v>259</v>
      </c>
      <c r="E339" s="259" t="s">
        <v>185</v>
      </c>
      <c r="F339" s="260">
        <v>2.4494211670422299</v>
      </c>
      <c r="G339" s="260">
        <f>IF(Table1[[#This Row],[Year]]&lt;=2030,2030,IF(Table1[[#This Row],[Year]]&lt;=2040,2040,2050))</f>
        <v>2040</v>
      </c>
    </row>
    <row r="340" spans="1:7" x14ac:dyDescent="0.3">
      <c r="A340" s="257" t="s">
        <v>1</v>
      </c>
      <c r="B340" s="258" t="s">
        <v>268</v>
      </c>
      <c r="C340" s="258">
        <v>2033</v>
      </c>
      <c r="D340" s="259" t="s">
        <v>259</v>
      </c>
      <c r="E340" s="259" t="s">
        <v>185</v>
      </c>
      <c r="F340" s="260">
        <v>1.5236132525914601</v>
      </c>
      <c r="G340" s="260">
        <f>IF(Table1[[#This Row],[Year]]&lt;=2030,2030,IF(Table1[[#This Row],[Year]]&lt;=2040,2040,2050))</f>
        <v>2040</v>
      </c>
    </row>
    <row r="341" spans="1:7" x14ac:dyDescent="0.3">
      <c r="A341" s="257" t="s">
        <v>1</v>
      </c>
      <c r="B341" s="258" t="s">
        <v>263</v>
      </c>
      <c r="C341" s="258">
        <v>2033</v>
      </c>
      <c r="D341" s="259" t="s">
        <v>259</v>
      </c>
      <c r="E341" s="259" t="s">
        <v>185</v>
      </c>
      <c r="F341" s="260">
        <v>3.5623736273983999</v>
      </c>
      <c r="G341" s="260">
        <f>IF(Table1[[#This Row],[Year]]&lt;=2030,2030,IF(Table1[[#This Row],[Year]]&lt;=2040,2040,2050))</f>
        <v>2040</v>
      </c>
    </row>
    <row r="342" spans="1:7" x14ac:dyDescent="0.3">
      <c r="A342" s="257" t="s">
        <v>1</v>
      </c>
      <c r="B342" s="258" t="s">
        <v>262</v>
      </c>
      <c r="C342" s="258">
        <v>2033</v>
      </c>
      <c r="D342" s="259" t="s">
        <v>259</v>
      </c>
      <c r="E342" s="259" t="s">
        <v>185</v>
      </c>
      <c r="F342" s="260">
        <v>13.702549550583599</v>
      </c>
      <c r="G342" s="260">
        <f>IF(Table1[[#This Row],[Year]]&lt;=2030,2030,IF(Table1[[#This Row],[Year]]&lt;=2040,2040,2050))</f>
        <v>2040</v>
      </c>
    </row>
    <row r="343" spans="1:7" x14ac:dyDescent="0.3">
      <c r="A343" s="257" t="s">
        <v>1</v>
      </c>
      <c r="B343" s="258" t="s">
        <v>261</v>
      </c>
      <c r="C343" s="258">
        <v>2033</v>
      </c>
      <c r="D343" s="259" t="s">
        <v>259</v>
      </c>
      <c r="E343" s="259" t="s">
        <v>185</v>
      </c>
      <c r="F343" s="260">
        <v>0.32377781273617801</v>
      </c>
      <c r="G343" s="260">
        <f>IF(Table1[[#This Row],[Year]]&lt;=2030,2030,IF(Table1[[#This Row],[Year]]&lt;=2040,2040,2050))</f>
        <v>2040</v>
      </c>
    </row>
    <row r="344" spans="1:7" x14ac:dyDescent="0.3">
      <c r="A344" s="257" t="s">
        <v>1</v>
      </c>
      <c r="B344" s="258" t="s">
        <v>18</v>
      </c>
      <c r="C344" s="258">
        <v>2033</v>
      </c>
      <c r="D344" s="259" t="s">
        <v>259</v>
      </c>
      <c r="E344" s="259" t="s">
        <v>185</v>
      </c>
      <c r="F344" s="260">
        <v>249.57835816988799</v>
      </c>
      <c r="G344" s="260">
        <f>IF(Table1[[#This Row],[Year]]&lt;=2030,2030,IF(Table1[[#This Row],[Year]]&lt;=2040,2040,2050))</f>
        <v>2040</v>
      </c>
    </row>
    <row r="345" spans="1:7" x14ac:dyDescent="0.3">
      <c r="A345" s="257" t="s">
        <v>1</v>
      </c>
      <c r="B345" s="258" t="s">
        <v>260</v>
      </c>
      <c r="C345" s="258">
        <v>2033</v>
      </c>
      <c r="D345" s="259" t="s">
        <v>259</v>
      </c>
      <c r="E345" s="259" t="s">
        <v>185</v>
      </c>
      <c r="F345" s="260">
        <v>0.140609050689805</v>
      </c>
      <c r="G345" s="260">
        <f>IF(Table1[[#This Row],[Year]]&lt;=2030,2030,IF(Table1[[#This Row],[Year]]&lt;=2040,2040,2050))</f>
        <v>2040</v>
      </c>
    </row>
    <row r="346" spans="1:7" x14ac:dyDescent="0.3">
      <c r="A346" s="257" t="s">
        <v>1</v>
      </c>
      <c r="B346" s="258" t="s">
        <v>267</v>
      </c>
      <c r="C346" s="258">
        <v>2033</v>
      </c>
      <c r="D346" s="259" t="s">
        <v>259</v>
      </c>
      <c r="E346" s="259" t="s">
        <v>185</v>
      </c>
      <c r="F346" s="260">
        <v>7.8033564072038E-2</v>
      </c>
      <c r="G346" s="260">
        <f>IF(Table1[[#This Row],[Year]]&lt;=2030,2030,IF(Table1[[#This Row],[Year]]&lt;=2040,2040,2050))</f>
        <v>2040</v>
      </c>
    </row>
    <row r="347" spans="1:7" x14ac:dyDescent="0.3">
      <c r="A347" s="257" t="s">
        <v>4</v>
      </c>
      <c r="B347" s="258" t="s">
        <v>265</v>
      </c>
      <c r="C347" s="258">
        <v>2033</v>
      </c>
      <c r="D347" s="259" t="s">
        <v>259</v>
      </c>
      <c r="E347" s="259" t="s">
        <v>185</v>
      </c>
      <c r="F347" s="260">
        <v>54.314972507034398</v>
      </c>
      <c r="G347" s="260">
        <f>IF(Table1[[#This Row],[Year]]&lt;=2030,2030,IF(Table1[[#This Row],[Year]]&lt;=2040,2040,2050))</f>
        <v>2040</v>
      </c>
    </row>
    <row r="348" spans="1:7" x14ac:dyDescent="0.3">
      <c r="A348" s="257" t="s">
        <v>4</v>
      </c>
      <c r="B348" s="258" t="s">
        <v>269</v>
      </c>
      <c r="C348" s="258">
        <v>2033</v>
      </c>
      <c r="D348" s="259" t="s">
        <v>259</v>
      </c>
      <c r="E348" s="259" t="s">
        <v>185</v>
      </c>
      <c r="F348" s="260">
        <v>2.26193302719056</v>
      </c>
      <c r="G348" s="260">
        <f>IF(Table1[[#This Row],[Year]]&lt;=2030,2030,IF(Table1[[#This Row],[Year]]&lt;=2040,2040,2050))</f>
        <v>2040</v>
      </c>
    </row>
    <row r="349" spans="1:7" x14ac:dyDescent="0.3">
      <c r="A349" s="257" t="s">
        <v>4</v>
      </c>
      <c r="B349" s="258" t="s">
        <v>264</v>
      </c>
      <c r="C349" s="258">
        <v>2033</v>
      </c>
      <c r="D349" s="259" t="s">
        <v>259</v>
      </c>
      <c r="E349" s="259" t="s">
        <v>185</v>
      </c>
      <c r="F349" s="260">
        <v>33.808266413716602</v>
      </c>
      <c r="G349" s="260">
        <f>IF(Table1[[#This Row],[Year]]&lt;=2030,2030,IF(Table1[[#This Row],[Year]]&lt;=2040,2040,2050))</f>
        <v>2040</v>
      </c>
    </row>
    <row r="350" spans="1:7" x14ac:dyDescent="0.3">
      <c r="A350" s="257" t="s">
        <v>4</v>
      </c>
      <c r="B350" s="258" t="s">
        <v>268</v>
      </c>
      <c r="C350" s="258">
        <v>2033</v>
      </c>
      <c r="D350" s="259" t="s">
        <v>259</v>
      </c>
      <c r="E350" s="259" t="s">
        <v>185</v>
      </c>
      <c r="F350" s="260">
        <v>1.4815122788797299</v>
      </c>
      <c r="G350" s="260">
        <f>IF(Table1[[#This Row],[Year]]&lt;=2030,2030,IF(Table1[[#This Row],[Year]]&lt;=2040,2040,2050))</f>
        <v>2040</v>
      </c>
    </row>
    <row r="351" spans="1:7" x14ac:dyDescent="0.3">
      <c r="A351" s="257" t="s">
        <v>4</v>
      </c>
      <c r="B351" s="258" t="s">
        <v>263</v>
      </c>
      <c r="C351" s="258">
        <v>2033</v>
      </c>
      <c r="D351" s="259" t="s">
        <v>259</v>
      </c>
      <c r="E351" s="259" t="s">
        <v>185</v>
      </c>
      <c r="F351" s="260">
        <v>19.142205190928099</v>
      </c>
      <c r="G351" s="260">
        <f>IF(Table1[[#This Row],[Year]]&lt;=2030,2030,IF(Table1[[#This Row],[Year]]&lt;=2040,2040,2050))</f>
        <v>2040</v>
      </c>
    </row>
    <row r="352" spans="1:7" x14ac:dyDescent="0.3">
      <c r="A352" s="257" t="s">
        <v>4</v>
      </c>
      <c r="B352" s="258" t="s">
        <v>262</v>
      </c>
      <c r="C352" s="258">
        <v>2033</v>
      </c>
      <c r="D352" s="259" t="s">
        <v>259</v>
      </c>
      <c r="E352" s="259" t="s">
        <v>185</v>
      </c>
      <c r="F352" s="260">
        <v>139.76491580372999</v>
      </c>
      <c r="G352" s="260">
        <f>IF(Table1[[#This Row],[Year]]&lt;=2030,2030,IF(Table1[[#This Row],[Year]]&lt;=2040,2040,2050))</f>
        <v>2040</v>
      </c>
    </row>
    <row r="353" spans="1:7" x14ac:dyDescent="0.3">
      <c r="A353" s="257" t="s">
        <v>4</v>
      </c>
      <c r="B353" s="258" t="s">
        <v>261</v>
      </c>
      <c r="C353" s="258">
        <v>2033</v>
      </c>
      <c r="D353" s="259" t="s">
        <v>259</v>
      </c>
      <c r="E353" s="259" t="s">
        <v>185</v>
      </c>
      <c r="F353" s="260">
        <v>1.1118231507848999</v>
      </c>
      <c r="G353" s="260">
        <f>IF(Table1[[#This Row],[Year]]&lt;=2030,2030,IF(Table1[[#This Row],[Year]]&lt;=2040,2040,2050))</f>
        <v>2040</v>
      </c>
    </row>
    <row r="354" spans="1:7" x14ac:dyDescent="0.3">
      <c r="A354" s="257" t="s">
        <v>4</v>
      </c>
      <c r="B354" s="258" t="s">
        <v>18</v>
      </c>
      <c r="C354" s="258">
        <v>2033</v>
      </c>
      <c r="D354" s="259" t="s">
        <v>259</v>
      </c>
      <c r="E354" s="259" t="s">
        <v>185</v>
      </c>
      <c r="F354" s="260">
        <v>1189.9067405466999</v>
      </c>
      <c r="G354" s="260">
        <f>IF(Table1[[#This Row],[Year]]&lt;=2030,2030,IF(Table1[[#This Row],[Year]]&lt;=2040,2040,2050))</f>
        <v>2040</v>
      </c>
    </row>
    <row r="355" spans="1:7" x14ac:dyDescent="0.3">
      <c r="A355" s="257" t="s">
        <v>4</v>
      </c>
      <c r="B355" s="258" t="s">
        <v>260</v>
      </c>
      <c r="C355" s="258">
        <v>2033</v>
      </c>
      <c r="D355" s="259" t="s">
        <v>259</v>
      </c>
      <c r="E355" s="259" t="s">
        <v>185</v>
      </c>
      <c r="F355" s="260">
        <v>6.3396549284563397</v>
      </c>
      <c r="G355" s="260">
        <f>IF(Table1[[#This Row],[Year]]&lt;=2030,2030,IF(Table1[[#This Row],[Year]]&lt;=2040,2040,2050))</f>
        <v>2040</v>
      </c>
    </row>
    <row r="356" spans="1:7" x14ac:dyDescent="0.3">
      <c r="A356" s="257" t="s">
        <v>4</v>
      </c>
      <c r="B356" s="258" t="s">
        <v>267</v>
      </c>
      <c r="C356" s="258">
        <v>2033</v>
      </c>
      <c r="D356" s="259" t="s">
        <v>259</v>
      </c>
      <c r="E356" s="259" t="s">
        <v>185</v>
      </c>
      <c r="F356" s="260">
        <v>0.25259974670679902</v>
      </c>
      <c r="G356" s="260">
        <f>IF(Table1[[#This Row],[Year]]&lt;=2030,2030,IF(Table1[[#This Row],[Year]]&lt;=2040,2040,2050))</f>
        <v>2040</v>
      </c>
    </row>
    <row r="357" spans="1:7" x14ac:dyDescent="0.3">
      <c r="A357" s="257" t="s">
        <v>2</v>
      </c>
      <c r="B357" s="258" t="s">
        <v>264</v>
      </c>
      <c r="C357" s="258">
        <v>2033</v>
      </c>
      <c r="D357" s="259" t="s">
        <v>259</v>
      </c>
      <c r="E357" s="259" t="s">
        <v>185</v>
      </c>
      <c r="F357" s="260">
        <v>5.8649461628487503</v>
      </c>
      <c r="G357" s="260">
        <f>IF(Table1[[#This Row],[Year]]&lt;=2030,2030,IF(Table1[[#This Row],[Year]]&lt;=2040,2040,2050))</f>
        <v>2040</v>
      </c>
    </row>
    <row r="358" spans="1:7" x14ac:dyDescent="0.3">
      <c r="A358" s="257" t="s">
        <v>2</v>
      </c>
      <c r="B358" s="258" t="s">
        <v>263</v>
      </c>
      <c r="C358" s="258">
        <v>2033</v>
      </c>
      <c r="D358" s="259" t="s">
        <v>259</v>
      </c>
      <c r="E358" s="259" t="s">
        <v>185</v>
      </c>
      <c r="F358" s="260">
        <v>8.7238485238613208</v>
      </c>
      <c r="G358" s="260">
        <f>IF(Table1[[#This Row],[Year]]&lt;=2030,2030,IF(Table1[[#This Row],[Year]]&lt;=2040,2040,2050))</f>
        <v>2040</v>
      </c>
    </row>
    <row r="359" spans="1:7" x14ac:dyDescent="0.3">
      <c r="A359" s="257" t="s">
        <v>2</v>
      </c>
      <c r="B359" s="258" t="s">
        <v>262</v>
      </c>
      <c r="C359" s="258">
        <v>2033</v>
      </c>
      <c r="D359" s="259" t="s">
        <v>259</v>
      </c>
      <c r="E359" s="259" t="s">
        <v>185</v>
      </c>
      <c r="F359" s="260">
        <v>8.9850859575427702</v>
      </c>
      <c r="G359" s="260">
        <f>IF(Table1[[#This Row],[Year]]&lt;=2030,2030,IF(Table1[[#This Row],[Year]]&lt;=2040,2040,2050))</f>
        <v>2040</v>
      </c>
    </row>
    <row r="360" spans="1:7" x14ac:dyDescent="0.3">
      <c r="A360" s="257" t="s">
        <v>2</v>
      </c>
      <c r="B360" s="258" t="s">
        <v>261</v>
      </c>
      <c r="C360" s="258">
        <v>2033</v>
      </c>
      <c r="D360" s="259" t="s">
        <v>259</v>
      </c>
      <c r="E360" s="259" t="s">
        <v>185</v>
      </c>
      <c r="F360" s="260">
        <v>0.215647958955163</v>
      </c>
      <c r="G360" s="260">
        <f>IF(Table1[[#This Row],[Year]]&lt;=2030,2030,IF(Table1[[#This Row],[Year]]&lt;=2040,2040,2050))</f>
        <v>2040</v>
      </c>
    </row>
    <row r="361" spans="1:7" x14ac:dyDescent="0.3">
      <c r="A361" s="257" t="s">
        <v>2</v>
      </c>
      <c r="B361" s="258" t="s">
        <v>18</v>
      </c>
      <c r="C361" s="258">
        <v>2033</v>
      </c>
      <c r="D361" s="259" t="s">
        <v>259</v>
      </c>
      <c r="E361" s="259" t="s">
        <v>185</v>
      </c>
      <c r="F361" s="260">
        <v>799.55648972710401</v>
      </c>
      <c r="G361" s="260">
        <f>IF(Table1[[#This Row],[Year]]&lt;=2030,2030,IF(Table1[[#This Row],[Year]]&lt;=2040,2040,2050))</f>
        <v>2040</v>
      </c>
    </row>
    <row r="362" spans="1:7" x14ac:dyDescent="0.3">
      <c r="A362" s="257" t="s">
        <v>2</v>
      </c>
      <c r="B362" s="258" t="s">
        <v>266</v>
      </c>
      <c r="C362" s="258">
        <v>2033</v>
      </c>
      <c r="D362" s="259" t="s">
        <v>259</v>
      </c>
      <c r="E362" s="259" t="s">
        <v>185</v>
      </c>
      <c r="F362" s="260">
        <v>28.534984428534202</v>
      </c>
      <c r="G362" s="260">
        <f>IF(Table1[[#This Row],[Year]]&lt;=2030,2030,IF(Table1[[#This Row],[Year]]&lt;=2040,2040,2050))</f>
        <v>2040</v>
      </c>
    </row>
    <row r="363" spans="1:7" x14ac:dyDescent="0.3">
      <c r="A363" s="257" t="s">
        <v>2</v>
      </c>
      <c r="B363" s="258" t="s">
        <v>260</v>
      </c>
      <c r="C363" s="258">
        <v>2033</v>
      </c>
      <c r="D363" s="259" t="s">
        <v>259</v>
      </c>
      <c r="E363" s="259" t="s">
        <v>185</v>
      </c>
      <c r="F363" s="260">
        <v>3.12241047089424E-2</v>
      </c>
      <c r="G363" s="260">
        <f>IF(Table1[[#This Row],[Year]]&lt;=2030,2030,IF(Table1[[#This Row],[Year]]&lt;=2040,2040,2050))</f>
        <v>2040</v>
      </c>
    </row>
    <row r="364" spans="1:7" x14ac:dyDescent="0.3">
      <c r="A364" s="257" t="s">
        <v>3</v>
      </c>
      <c r="B364" s="258" t="s">
        <v>265</v>
      </c>
      <c r="C364" s="258">
        <v>2033</v>
      </c>
      <c r="D364" s="259" t="s">
        <v>259</v>
      </c>
      <c r="E364" s="259" t="s">
        <v>185</v>
      </c>
      <c r="F364" s="260">
        <v>28.6605432331259</v>
      </c>
      <c r="G364" s="260">
        <f>IF(Table1[[#This Row],[Year]]&lt;=2030,2030,IF(Table1[[#This Row],[Year]]&lt;=2040,2040,2050))</f>
        <v>2040</v>
      </c>
    </row>
    <row r="365" spans="1:7" x14ac:dyDescent="0.3">
      <c r="A365" s="257" t="s">
        <v>3</v>
      </c>
      <c r="B365" s="258" t="s">
        <v>264</v>
      </c>
      <c r="C365" s="258">
        <v>2033</v>
      </c>
      <c r="D365" s="259" t="s">
        <v>259</v>
      </c>
      <c r="E365" s="259" t="s">
        <v>185</v>
      </c>
      <c r="F365" s="260">
        <v>7.9287593699620897</v>
      </c>
      <c r="G365" s="260">
        <f>IF(Table1[[#This Row],[Year]]&lt;=2030,2030,IF(Table1[[#This Row],[Year]]&lt;=2040,2040,2050))</f>
        <v>2040</v>
      </c>
    </row>
    <row r="366" spans="1:7" x14ac:dyDescent="0.3">
      <c r="A366" s="257" t="s">
        <v>3</v>
      </c>
      <c r="B366" s="258" t="s">
        <v>263</v>
      </c>
      <c r="C366" s="258">
        <v>2033</v>
      </c>
      <c r="D366" s="259" t="s">
        <v>259</v>
      </c>
      <c r="E366" s="259" t="s">
        <v>185</v>
      </c>
      <c r="F366" s="260">
        <v>18.0648183984786</v>
      </c>
      <c r="G366" s="260">
        <f>IF(Table1[[#This Row],[Year]]&lt;=2030,2030,IF(Table1[[#This Row],[Year]]&lt;=2040,2040,2050))</f>
        <v>2040</v>
      </c>
    </row>
    <row r="367" spans="1:7" x14ac:dyDescent="0.3">
      <c r="A367" s="257" t="s">
        <v>3</v>
      </c>
      <c r="B367" s="258" t="s">
        <v>262</v>
      </c>
      <c r="C367" s="258">
        <v>2033</v>
      </c>
      <c r="D367" s="259" t="s">
        <v>259</v>
      </c>
      <c r="E367" s="259" t="s">
        <v>185</v>
      </c>
      <c r="F367" s="260">
        <v>134.72384971345801</v>
      </c>
      <c r="G367" s="260">
        <f>IF(Table1[[#This Row],[Year]]&lt;=2030,2030,IF(Table1[[#This Row],[Year]]&lt;=2040,2040,2050))</f>
        <v>2040</v>
      </c>
    </row>
    <row r="368" spans="1:7" x14ac:dyDescent="0.3">
      <c r="A368" s="257" t="s">
        <v>3</v>
      </c>
      <c r="B368" s="258" t="s">
        <v>261</v>
      </c>
      <c r="C368" s="258">
        <v>2033</v>
      </c>
      <c r="D368" s="259" t="s">
        <v>259</v>
      </c>
      <c r="E368" s="259" t="s">
        <v>185</v>
      </c>
      <c r="F368" s="260">
        <v>0.50044440674744395</v>
      </c>
      <c r="G368" s="260">
        <f>IF(Table1[[#This Row],[Year]]&lt;=2030,2030,IF(Table1[[#This Row],[Year]]&lt;=2040,2040,2050))</f>
        <v>2040</v>
      </c>
    </row>
    <row r="369" spans="1:7" x14ac:dyDescent="0.3">
      <c r="A369" s="257" t="s">
        <v>3</v>
      </c>
      <c r="B369" s="258" t="s">
        <v>18</v>
      </c>
      <c r="C369" s="258">
        <v>2033</v>
      </c>
      <c r="D369" s="259" t="s">
        <v>259</v>
      </c>
      <c r="E369" s="259" t="s">
        <v>185</v>
      </c>
      <c r="F369" s="260">
        <v>1312.02312063099</v>
      </c>
      <c r="G369" s="260">
        <f>IF(Table1[[#This Row],[Year]]&lt;=2030,2030,IF(Table1[[#This Row],[Year]]&lt;=2040,2040,2050))</f>
        <v>2040</v>
      </c>
    </row>
    <row r="370" spans="1:7" x14ac:dyDescent="0.3">
      <c r="A370" s="257" t="s">
        <v>3</v>
      </c>
      <c r="B370" s="258" t="s">
        <v>260</v>
      </c>
      <c r="C370" s="258">
        <v>2033</v>
      </c>
      <c r="D370" s="259" t="s">
        <v>259</v>
      </c>
      <c r="E370" s="259" t="s">
        <v>185</v>
      </c>
      <c r="F370" s="260">
        <v>1.5336859733355499</v>
      </c>
      <c r="G370" s="260">
        <f>IF(Table1[[#This Row],[Year]]&lt;=2030,2030,IF(Table1[[#This Row],[Year]]&lt;=2040,2040,2050))</f>
        <v>2040</v>
      </c>
    </row>
    <row r="371" spans="1:7" x14ac:dyDescent="0.3">
      <c r="A371" s="257" t="s">
        <v>1</v>
      </c>
      <c r="B371" s="258" t="s">
        <v>265</v>
      </c>
      <c r="C371" s="258">
        <v>2034</v>
      </c>
      <c r="D371" s="259" t="s">
        <v>259</v>
      </c>
      <c r="E371" s="259" t="s">
        <v>185</v>
      </c>
      <c r="F371" s="260">
        <v>6.3947754613764696</v>
      </c>
      <c r="G371" s="260">
        <f>IF(Table1[[#This Row],[Year]]&lt;=2030,2030,IF(Table1[[#This Row],[Year]]&lt;=2040,2040,2050))</f>
        <v>2040</v>
      </c>
    </row>
    <row r="372" spans="1:7" x14ac:dyDescent="0.3">
      <c r="A372" s="257" t="s">
        <v>1</v>
      </c>
      <c r="B372" s="258" t="s">
        <v>269</v>
      </c>
      <c r="C372" s="258">
        <v>2034</v>
      </c>
      <c r="D372" s="259" t="s">
        <v>259</v>
      </c>
      <c r="E372" s="259" t="s">
        <v>185</v>
      </c>
      <c r="F372" s="260">
        <v>2.7803630020122299</v>
      </c>
      <c r="G372" s="260">
        <f>IF(Table1[[#This Row],[Year]]&lt;=2030,2030,IF(Table1[[#This Row],[Year]]&lt;=2040,2040,2050))</f>
        <v>2040</v>
      </c>
    </row>
    <row r="373" spans="1:7" x14ac:dyDescent="0.3">
      <c r="A373" s="257" t="s">
        <v>1</v>
      </c>
      <c r="B373" s="258" t="s">
        <v>264</v>
      </c>
      <c r="C373" s="258">
        <v>2034</v>
      </c>
      <c r="D373" s="259" t="s">
        <v>259</v>
      </c>
      <c r="E373" s="259" t="s">
        <v>185</v>
      </c>
      <c r="F373" s="260">
        <v>3.2550970587063399</v>
      </c>
      <c r="G373" s="260">
        <f>IF(Table1[[#This Row],[Year]]&lt;=2030,2030,IF(Table1[[#This Row],[Year]]&lt;=2040,2040,2050))</f>
        <v>2040</v>
      </c>
    </row>
    <row r="374" spans="1:7" x14ac:dyDescent="0.3">
      <c r="A374" s="257" t="s">
        <v>1</v>
      </c>
      <c r="B374" s="258" t="s">
        <v>268</v>
      </c>
      <c r="C374" s="258">
        <v>2034</v>
      </c>
      <c r="D374" s="259" t="s">
        <v>259</v>
      </c>
      <c r="E374" s="259" t="s">
        <v>185</v>
      </c>
      <c r="F374" s="260">
        <v>1.45106024056329</v>
      </c>
      <c r="G374" s="260">
        <f>IF(Table1[[#This Row],[Year]]&lt;=2030,2030,IF(Table1[[#This Row],[Year]]&lt;=2040,2040,2050))</f>
        <v>2040</v>
      </c>
    </row>
    <row r="375" spans="1:7" x14ac:dyDescent="0.3">
      <c r="A375" s="257" t="s">
        <v>1</v>
      </c>
      <c r="B375" s="258" t="s">
        <v>263</v>
      </c>
      <c r="C375" s="258">
        <v>2034</v>
      </c>
      <c r="D375" s="259" t="s">
        <v>259</v>
      </c>
      <c r="E375" s="259" t="s">
        <v>185</v>
      </c>
      <c r="F375" s="260">
        <v>4.0091155146088102</v>
      </c>
      <c r="G375" s="260">
        <f>IF(Table1[[#This Row],[Year]]&lt;=2030,2030,IF(Table1[[#This Row],[Year]]&lt;=2040,2040,2050))</f>
        <v>2040</v>
      </c>
    </row>
    <row r="376" spans="1:7" x14ac:dyDescent="0.3">
      <c r="A376" s="257" t="s">
        <v>1</v>
      </c>
      <c r="B376" s="258" t="s">
        <v>262</v>
      </c>
      <c r="C376" s="258">
        <v>2034</v>
      </c>
      <c r="D376" s="259" t="s">
        <v>259</v>
      </c>
      <c r="E376" s="259" t="s">
        <v>185</v>
      </c>
      <c r="F376" s="260">
        <v>15.420236485222301</v>
      </c>
      <c r="G376" s="260">
        <f>IF(Table1[[#This Row],[Year]]&lt;=2030,2030,IF(Table1[[#This Row],[Year]]&lt;=2040,2040,2050))</f>
        <v>2040</v>
      </c>
    </row>
    <row r="377" spans="1:7" x14ac:dyDescent="0.3">
      <c r="A377" s="257" t="s">
        <v>1</v>
      </c>
      <c r="B377" s="258" t="s">
        <v>261</v>
      </c>
      <c r="C377" s="258">
        <v>2034</v>
      </c>
      <c r="D377" s="259" t="s">
        <v>259</v>
      </c>
      <c r="E377" s="259" t="s">
        <v>185</v>
      </c>
      <c r="F377" s="260">
        <v>0.29818450287434101</v>
      </c>
      <c r="G377" s="260">
        <f>IF(Table1[[#This Row],[Year]]&lt;=2030,2030,IF(Table1[[#This Row],[Year]]&lt;=2040,2040,2050))</f>
        <v>2040</v>
      </c>
    </row>
    <row r="378" spans="1:7" x14ac:dyDescent="0.3">
      <c r="A378" s="257" t="s">
        <v>1</v>
      </c>
      <c r="B378" s="258" t="s">
        <v>18</v>
      </c>
      <c r="C378" s="258">
        <v>2034</v>
      </c>
      <c r="D378" s="259" t="s">
        <v>259</v>
      </c>
      <c r="E378" s="259" t="s">
        <v>185</v>
      </c>
      <c r="F378" s="260">
        <v>282.29309826474997</v>
      </c>
      <c r="G378" s="260">
        <f>IF(Table1[[#This Row],[Year]]&lt;=2030,2030,IF(Table1[[#This Row],[Year]]&lt;=2040,2040,2050))</f>
        <v>2040</v>
      </c>
    </row>
    <row r="379" spans="1:7" x14ac:dyDescent="0.3">
      <c r="A379" s="257" t="s">
        <v>1</v>
      </c>
      <c r="B379" s="258" t="s">
        <v>260</v>
      </c>
      <c r="C379" s="258">
        <v>2034</v>
      </c>
      <c r="D379" s="259" t="s">
        <v>259</v>
      </c>
      <c r="E379" s="259" t="s">
        <v>185</v>
      </c>
      <c r="F379" s="260">
        <v>0.18685888465664</v>
      </c>
      <c r="G379" s="260">
        <f>IF(Table1[[#This Row],[Year]]&lt;=2030,2030,IF(Table1[[#This Row],[Year]]&lt;=2040,2040,2050))</f>
        <v>2040</v>
      </c>
    </row>
    <row r="380" spans="1:7" x14ac:dyDescent="0.3">
      <c r="A380" s="257" t="s">
        <v>1</v>
      </c>
      <c r="B380" s="258" t="s">
        <v>267</v>
      </c>
      <c r="C380" s="258">
        <v>2034</v>
      </c>
      <c r="D380" s="259" t="s">
        <v>259</v>
      </c>
      <c r="E380" s="259" t="s">
        <v>185</v>
      </c>
      <c r="F380" s="260">
        <v>7.4317680068607603E-2</v>
      </c>
      <c r="G380" s="260">
        <f>IF(Table1[[#This Row],[Year]]&lt;=2030,2030,IF(Table1[[#This Row],[Year]]&lt;=2040,2040,2050))</f>
        <v>2040</v>
      </c>
    </row>
    <row r="381" spans="1:7" x14ac:dyDescent="0.3">
      <c r="A381" s="257" t="s">
        <v>4</v>
      </c>
      <c r="B381" s="258" t="s">
        <v>265</v>
      </c>
      <c r="C381" s="258">
        <v>2034</v>
      </c>
      <c r="D381" s="259" t="s">
        <v>259</v>
      </c>
      <c r="E381" s="259" t="s">
        <v>185</v>
      </c>
      <c r="F381" s="260">
        <v>42.452836286672301</v>
      </c>
      <c r="G381" s="260">
        <f>IF(Table1[[#This Row],[Year]]&lt;=2030,2030,IF(Table1[[#This Row],[Year]]&lt;=2040,2040,2050))</f>
        <v>2040</v>
      </c>
    </row>
    <row r="382" spans="1:7" x14ac:dyDescent="0.3">
      <c r="A382" s="257" t="s">
        <v>4</v>
      </c>
      <c r="B382" s="258" t="s">
        <v>269</v>
      </c>
      <c r="C382" s="258">
        <v>2034</v>
      </c>
      <c r="D382" s="259" t="s">
        <v>259</v>
      </c>
      <c r="E382" s="259" t="s">
        <v>185</v>
      </c>
      <c r="F382" s="260">
        <v>2.15422193065768</v>
      </c>
      <c r="G382" s="260">
        <f>IF(Table1[[#This Row],[Year]]&lt;=2030,2030,IF(Table1[[#This Row],[Year]]&lt;=2040,2040,2050))</f>
        <v>2040</v>
      </c>
    </row>
    <row r="383" spans="1:7" x14ac:dyDescent="0.3">
      <c r="A383" s="257" t="s">
        <v>4</v>
      </c>
      <c r="B383" s="258" t="s">
        <v>264</v>
      </c>
      <c r="C383" s="258">
        <v>2034</v>
      </c>
      <c r="D383" s="259" t="s">
        <v>259</v>
      </c>
      <c r="E383" s="259" t="s">
        <v>185</v>
      </c>
      <c r="F383" s="260">
        <v>26.644942906554501</v>
      </c>
      <c r="G383" s="260">
        <f>IF(Table1[[#This Row],[Year]]&lt;=2030,2030,IF(Table1[[#This Row],[Year]]&lt;=2040,2040,2050))</f>
        <v>2040</v>
      </c>
    </row>
    <row r="384" spans="1:7" x14ac:dyDescent="0.3">
      <c r="A384" s="257" t="s">
        <v>4</v>
      </c>
      <c r="B384" s="258" t="s">
        <v>268</v>
      </c>
      <c r="C384" s="258">
        <v>2034</v>
      </c>
      <c r="D384" s="259" t="s">
        <v>259</v>
      </c>
      <c r="E384" s="259" t="s">
        <v>185</v>
      </c>
      <c r="F384" s="260">
        <v>1.4109640751235499</v>
      </c>
      <c r="G384" s="260">
        <f>IF(Table1[[#This Row],[Year]]&lt;=2030,2030,IF(Table1[[#This Row],[Year]]&lt;=2040,2040,2050))</f>
        <v>2040</v>
      </c>
    </row>
    <row r="385" spans="1:7" x14ac:dyDescent="0.3">
      <c r="A385" s="257" t="s">
        <v>4</v>
      </c>
      <c r="B385" s="258" t="s">
        <v>263</v>
      </c>
      <c r="C385" s="258">
        <v>2034</v>
      </c>
      <c r="D385" s="259" t="s">
        <v>259</v>
      </c>
      <c r="E385" s="259" t="s">
        <v>185</v>
      </c>
      <c r="F385" s="260">
        <v>13.5172036099195</v>
      </c>
      <c r="G385" s="260">
        <f>IF(Table1[[#This Row],[Year]]&lt;=2030,2030,IF(Table1[[#This Row],[Year]]&lt;=2040,2040,2050))</f>
        <v>2040</v>
      </c>
    </row>
    <row r="386" spans="1:7" x14ac:dyDescent="0.3">
      <c r="A386" s="257" t="s">
        <v>4</v>
      </c>
      <c r="B386" s="258" t="s">
        <v>262</v>
      </c>
      <c r="C386" s="258">
        <v>2034</v>
      </c>
      <c r="D386" s="259" t="s">
        <v>259</v>
      </c>
      <c r="E386" s="259" t="s">
        <v>185</v>
      </c>
      <c r="F386" s="260">
        <v>136.46168076084101</v>
      </c>
      <c r="G386" s="260">
        <f>IF(Table1[[#This Row],[Year]]&lt;=2030,2030,IF(Table1[[#This Row],[Year]]&lt;=2040,2040,2050))</f>
        <v>2040</v>
      </c>
    </row>
    <row r="387" spans="1:7" x14ac:dyDescent="0.3">
      <c r="A387" s="257" t="s">
        <v>4</v>
      </c>
      <c r="B387" s="258" t="s">
        <v>261</v>
      </c>
      <c r="C387" s="258">
        <v>2034</v>
      </c>
      <c r="D387" s="259" t="s">
        <v>259</v>
      </c>
      <c r="E387" s="259" t="s">
        <v>185</v>
      </c>
      <c r="F387" s="260">
        <v>1.0239380848838999</v>
      </c>
      <c r="G387" s="260">
        <f>IF(Table1[[#This Row],[Year]]&lt;=2030,2030,IF(Table1[[#This Row],[Year]]&lt;=2040,2040,2050))</f>
        <v>2040</v>
      </c>
    </row>
    <row r="388" spans="1:7" x14ac:dyDescent="0.3">
      <c r="A388" s="257" t="s">
        <v>4</v>
      </c>
      <c r="B388" s="258" t="s">
        <v>18</v>
      </c>
      <c r="C388" s="258">
        <v>2034</v>
      </c>
      <c r="D388" s="259" t="s">
        <v>259</v>
      </c>
      <c r="E388" s="259" t="s">
        <v>185</v>
      </c>
      <c r="F388" s="260">
        <v>750.24942823899403</v>
      </c>
      <c r="G388" s="260">
        <f>IF(Table1[[#This Row],[Year]]&lt;=2030,2030,IF(Table1[[#This Row],[Year]]&lt;=2040,2040,2050))</f>
        <v>2040</v>
      </c>
    </row>
    <row r="389" spans="1:7" x14ac:dyDescent="0.3">
      <c r="A389" s="257" t="s">
        <v>4</v>
      </c>
      <c r="B389" s="258" t="s">
        <v>260</v>
      </c>
      <c r="C389" s="258">
        <v>2034</v>
      </c>
      <c r="D389" s="259" t="s">
        <v>259</v>
      </c>
      <c r="E389" s="259" t="s">
        <v>185</v>
      </c>
      <c r="F389" s="260">
        <v>5.0878671118532104</v>
      </c>
      <c r="G389" s="260">
        <f>IF(Table1[[#This Row],[Year]]&lt;=2030,2030,IF(Table1[[#This Row],[Year]]&lt;=2040,2040,2050))</f>
        <v>2040</v>
      </c>
    </row>
    <row r="390" spans="1:7" x14ac:dyDescent="0.3">
      <c r="A390" s="257" t="s">
        <v>4</v>
      </c>
      <c r="B390" s="258" t="s">
        <v>267</v>
      </c>
      <c r="C390" s="258">
        <v>2034</v>
      </c>
      <c r="D390" s="259" t="s">
        <v>259</v>
      </c>
      <c r="E390" s="259" t="s">
        <v>185</v>
      </c>
      <c r="F390" s="260">
        <v>0.24057118733980801</v>
      </c>
      <c r="G390" s="260">
        <f>IF(Table1[[#This Row],[Year]]&lt;=2030,2030,IF(Table1[[#This Row],[Year]]&lt;=2040,2040,2050))</f>
        <v>2040</v>
      </c>
    </row>
    <row r="391" spans="1:7" x14ac:dyDescent="0.3">
      <c r="A391" s="257" t="s">
        <v>2</v>
      </c>
      <c r="B391" s="258" t="s">
        <v>264</v>
      </c>
      <c r="C391" s="258">
        <v>2034</v>
      </c>
      <c r="D391" s="259" t="s">
        <v>259</v>
      </c>
      <c r="E391" s="259" t="s">
        <v>185</v>
      </c>
      <c r="F391" s="260">
        <v>5.8830034689631798</v>
      </c>
      <c r="G391" s="260">
        <f>IF(Table1[[#This Row],[Year]]&lt;=2030,2030,IF(Table1[[#This Row],[Year]]&lt;=2040,2040,2050))</f>
        <v>2040</v>
      </c>
    </row>
    <row r="392" spans="1:7" x14ac:dyDescent="0.3">
      <c r="A392" s="257" t="s">
        <v>2</v>
      </c>
      <c r="B392" s="258" t="s">
        <v>263</v>
      </c>
      <c r="C392" s="258">
        <v>2034</v>
      </c>
      <c r="D392" s="259" t="s">
        <v>259</v>
      </c>
      <c r="E392" s="259" t="s">
        <v>185</v>
      </c>
      <c r="F392" s="260">
        <v>7.8490915343111398</v>
      </c>
      <c r="G392" s="260">
        <f>IF(Table1[[#This Row],[Year]]&lt;=2030,2030,IF(Table1[[#This Row],[Year]]&lt;=2040,2040,2050))</f>
        <v>2040</v>
      </c>
    </row>
    <row r="393" spans="1:7" x14ac:dyDescent="0.3">
      <c r="A393" s="257" t="s">
        <v>2</v>
      </c>
      <c r="B393" s="258" t="s">
        <v>262</v>
      </c>
      <c r="C393" s="258">
        <v>2034</v>
      </c>
      <c r="D393" s="259" t="s">
        <v>259</v>
      </c>
      <c r="E393" s="259" t="s">
        <v>185</v>
      </c>
      <c r="F393" s="260">
        <v>9.0946485216271409</v>
      </c>
      <c r="G393" s="260">
        <f>IF(Table1[[#This Row],[Year]]&lt;=2030,2030,IF(Table1[[#This Row],[Year]]&lt;=2040,2040,2050))</f>
        <v>2040</v>
      </c>
    </row>
    <row r="394" spans="1:7" x14ac:dyDescent="0.3">
      <c r="A394" s="257" t="s">
        <v>2</v>
      </c>
      <c r="B394" s="258" t="s">
        <v>261</v>
      </c>
      <c r="C394" s="258">
        <v>2034</v>
      </c>
      <c r="D394" s="259" t="s">
        <v>259</v>
      </c>
      <c r="E394" s="259" t="s">
        <v>185</v>
      </c>
      <c r="F394" s="260">
        <v>0.19860187112113001</v>
      </c>
      <c r="G394" s="260">
        <f>IF(Table1[[#This Row],[Year]]&lt;=2030,2030,IF(Table1[[#This Row],[Year]]&lt;=2040,2040,2050))</f>
        <v>2040</v>
      </c>
    </row>
    <row r="395" spans="1:7" x14ac:dyDescent="0.3">
      <c r="A395" s="257" t="s">
        <v>2</v>
      </c>
      <c r="B395" s="258" t="s">
        <v>18</v>
      </c>
      <c r="C395" s="258">
        <v>2034</v>
      </c>
      <c r="D395" s="259" t="s">
        <v>259</v>
      </c>
      <c r="E395" s="259" t="s">
        <v>185</v>
      </c>
      <c r="F395" s="260">
        <v>740.78486511932499</v>
      </c>
      <c r="G395" s="260">
        <f>IF(Table1[[#This Row],[Year]]&lt;=2030,2030,IF(Table1[[#This Row],[Year]]&lt;=2040,2040,2050))</f>
        <v>2040</v>
      </c>
    </row>
    <row r="396" spans="1:7" x14ac:dyDescent="0.3">
      <c r="A396" s="257" t="s">
        <v>2</v>
      </c>
      <c r="B396" s="258" t="s">
        <v>266</v>
      </c>
      <c r="C396" s="258">
        <v>2034</v>
      </c>
      <c r="D396" s="259" t="s">
        <v>259</v>
      </c>
      <c r="E396" s="259" t="s">
        <v>185</v>
      </c>
      <c r="F396" s="260">
        <v>27.176175646223001</v>
      </c>
      <c r="G396" s="260">
        <f>IF(Table1[[#This Row],[Year]]&lt;=2030,2030,IF(Table1[[#This Row],[Year]]&lt;=2040,2040,2050))</f>
        <v>2040</v>
      </c>
    </row>
    <row r="397" spans="1:7" x14ac:dyDescent="0.3">
      <c r="A397" s="257" t="s">
        <v>2</v>
      </c>
      <c r="B397" s="258" t="s">
        <v>260</v>
      </c>
      <c r="C397" s="258">
        <v>2034</v>
      </c>
      <c r="D397" s="259" t="s">
        <v>259</v>
      </c>
      <c r="E397" s="259" t="s">
        <v>185</v>
      </c>
      <c r="F397" s="260">
        <v>3.13202391322129E-2</v>
      </c>
      <c r="G397" s="260">
        <f>IF(Table1[[#This Row],[Year]]&lt;=2030,2030,IF(Table1[[#This Row],[Year]]&lt;=2040,2040,2050))</f>
        <v>2040</v>
      </c>
    </row>
    <row r="398" spans="1:7" x14ac:dyDescent="0.3">
      <c r="A398" s="257" t="s">
        <v>3</v>
      </c>
      <c r="B398" s="258" t="s">
        <v>265</v>
      </c>
      <c r="C398" s="258">
        <v>2034</v>
      </c>
      <c r="D398" s="259" t="s">
        <v>259</v>
      </c>
      <c r="E398" s="259" t="s">
        <v>185</v>
      </c>
      <c r="F398" s="260">
        <v>34.673858221302602</v>
      </c>
      <c r="G398" s="260">
        <f>IF(Table1[[#This Row],[Year]]&lt;=2030,2030,IF(Table1[[#This Row],[Year]]&lt;=2040,2040,2050))</f>
        <v>2040</v>
      </c>
    </row>
    <row r="399" spans="1:7" x14ac:dyDescent="0.3">
      <c r="A399" s="257" t="s">
        <v>3</v>
      </c>
      <c r="B399" s="258" t="s">
        <v>264</v>
      </c>
      <c r="C399" s="258">
        <v>2034</v>
      </c>
      <c r="D399" s="259" t="s">
        <v>259</v>
      </c>
      <c r="E399" s="259" t="s">
        <v>185</v>
      </c>
      <c r="F399" s="260">
        <v>9.5923052130825202</v>
      </c>
      <c r="G399" s="260">
        <f>IF(Table1[[#This Row],[Year]]&lt;=2030,2030,IF(Table1[[#This Row],[Year]]&lt;=2040,2040,2050))</f>
        <v>2040</v>
      </c>
    </row>
    <row r="400" spans="1:7" x14ac:dyDescent="0.3">
      <c r="A400" s="257" t="s">
        <v>3</v>
      </c>
      <c r="B400" s="258" t="s">
        <v>263</v>
      </c>
      <c r="C400" s="258">
        <v>2034</v>
      </c>
      <c r="D400" s="259" t="s">
        <v>259</v>
      </c>
      <c r="E400" s="259" t="s">
        <v>185</v>
      </c>
      <c r="F400" s="260">
        <v>18.970785235579701</v>
      </c>
      <c r="G400" s="260">
        <f>IF(Table1[[#This Row],[Year]]&lt;=2030,2030,IF(Table1[[#This Row],[Year]]&lt;=2040,2040,2050))</f>
        <v>2040</v>
      </c>
    </row>
    <row r="401" spans="1:7" x14ac:dyDescent="0.3">
      <c r="A401" s="257" t="s">
        <v>3</v>
      </c>
      <c r="B401" s="258" t="s">
        <v>262</v>
      </c>
      <c r="C401" s="258">
        <v>2034</v>
      </c>
      <c r="D401" s="259" t="s">
        <v>259</v>
      </c>
      <c r="E401" s="259" t="s">
        <v>185</v>
      </c>
      <c r="F401" s="260">
        <v>136.31504821001701</v>
      </c>
      <c r="G401" s="260">
        <f>IF(Table1[[#This Row],[Year]]&lt;=2030,2030,IF(Table1[[#This Row],[Year]]&lt;=2040,2040,2050))</f>
        <v>2040</v>
      </c>
    </row>
    <row r="402" spans="1:7" x14ac:dyDescent="0.3">
      <c r="A402" s="257" t="s">
        <v>3</v>
      </c>
      <c r="B402" s="258" t="s">
        <v>261</v>
      </c>
      <c r="C402" s="258">
        <v>2034</v>
      </c>
      <c r="D402" s="259" t="s">
        <v>259</v>
      </c>
      <c r="E402" s="259" t="s">
        <v>185</v>
      </c>
      <c r="F402" s="260">
        <v>0.46088632627777099</v>
      </c>
      <c r="G402" s="260">
        <f>IF(Table1[[#This Row],[Year]]&lt;=2030,2030,IF(Table1[[#This Row],[Year]]&lt;=2040,2040,2050))</f>
        <v>2040</v>
      </c>
    </row>
    <row r="403" spans="1:7" x14ac:dyDescent="0.3">
      <c r="A403" s="257" t="s">
        <v>3</v>
      </c>
      <c r="B403" s="258" t="s">
        <v>18</v>
      </c>
      <c r="C403" s="258">
        <v>2034</v>
      </c>
      <c r="D403" s="259" t="s">
        <v>259</v>
      </c>
      <c r="E403" s="259" t="s">
        <v>185</v>
      </c>
      <c r="F403" s="260">
        <v>1386.7430681564999</v>
      </c>
      <c r="G403" s="260">
        <f>IF(Table1[[#This Row],[Year]]&lt;=2030,2030,IF(Table1[[#This Row],[Year]]&lt;=2040,2040,2050))</f>
        <v>2040</v>
      </c>
    </row>
    <row r="404" spans="1:7" x14ac:dyDescent="0.3">
      <c r="A404" s="257" t="s">
        <v>3</v>
      </c>
      <c r="B404" s="258" t="s">
        <v>260</v>
      </c>
      <c r="C404" s="258">
        <v>2034</v>
      </c>
      <c r="D404" s="259" t="s">
        <v>259</v>
      </c>
      <c r="E404" s="259" t="s">
        <v>185</v>
      </c>
      <c r="F404" s="260">
        <v>1.8554711110281099</v>
      </c>
      <c r="G404" s="260">
        <f>IF(Table1[[#This Row],[Year]]&lt;=2030,2030,IF(Table1[[#This Row],[Year]]&lt;=2040,2040,2050))</f>
        <v>2040</v>
      </c>
    </row>
    <row r="405" spans="1:7" x14ac:dyDescent="0.3">
      <c r="A405" s="257" t="s">
        <v>1</v>
      </c>
      <c r="B405" s="258" t="s">
        <v>265</v>
      </c>
      <c r="C405" s="258">
        <v>2035</v>
      </c>
      <c r="D405" s="259" t="s">
        <v>259</v>
      </c>
      <c r="E405" s="259" t="s">
        <v>185</v>
      </c>
      <c r="F405" s="260">
        <v>6.1545734339654903</v>
      </c>
      <c r="G405" s="260">
        <f>IF(Table1[[#This Row],[Year]]&lt;=2030,2030,IF(Table1[[#This Row],[Year]]&lt;=2040,2040,2050))</f>
        <v>2040</v>
      </c>
    </row>
    <row r="406" spans="1:7" x14ac:dyDescent="0.3">
      <c r="A406" s="257" t="s">
        <v>1</v>
      </c>
      <c r="B406" s="258" t="s">
        <v>269</v>
      </c>
      <c r="C406" s="258">
        <v>2035</v>
      </c>
      <c r="D406" s="259" t="s">
        <v>259</v>
      </c>
      <c r="E406" s="259" t="s">
        <v>185</v>
      </c>
      <c r="F406" s="260">
        <v>2.6479647638211801</v>
      </c>
      <c r="G406" s="260">
        <f>IF(Table1[[#This Row],[Year]]&lt;=2030,2030,IF(Table1[[#This Row],[Year]]&lt;=2040,2040,2050))</f>
        <v>2040</v>
      </c>
    </row>
    <row r="407" spans="1:7" x14ac:dyDescent="0.3">
      <c r="A407" s="257" t="s">
        <v>1</v>
      </c>
      <c r="B407" s="258" t="s">
        <v>264</v>
      </c>
      <c r="C407" s="258">
        <v>2035</v>
      </c>
      <c r="D407" s="259" t="s">
        <v>259</v>
      </c>
      <c r="E407" s="259" t="s">
        <v>185</v>
      </c>
      <c r="F407" s="260">
        <v>3.13282835394208</v>
      </c>
      <c r="G407" s="260">
        <f>IF(Table1[[#This Row],[Year]]&lt;=2030,2030,IF(Table1[[#This Row],[Year]]&lt;=2040,2040,2050))</f>
        <v>2040</v>
      </c>
    </row>
    <row r="408" spans="1:7" x14ac:dyDescent="0.3">
      <c r="A408" s="257" t="s">
        <v>1</v>
      </c>
      <c r="B408" s="258" t="s">
        <v>268</v>
      </c>
      <c r="C408" s="258">
        <v>2035</v>
      </c>
      <c r="D408" s="259" t="s">
        <v>259</v>
      </c>
      <c r="E408" s="259" t="s">
        <v>185</v>
      </c>
      <c r="F408" s="260">
        <v>1.3819621338698</v>
      </c>
      <c r="G408" s="260">
        <f>IF(Table1[[#This Row],[Year]]&lt;=2030,2030,IF(Table1[[#This Row],[Year]]&lt;=2040,2040,2050))</f>
        <v>2040</v>
      </c>
    </row>
    <row r="409" spans="1:7" x14ac:dyDescent="0.3">
      <c r="A409" s="257" t="s">
        <v>1</v>
      </c>
      <c r="B409" s="258" t="s">
        <v>263</v>
      </c>
      <c r="C409" s="258">
        <v>2035</v>
      </c>
      <c r="D409" s="259" t="s">
        <v>259</v>
      </c>
      <c r="E409" s="259" t="s">
        <v>185</v>
      </c>
      <c r="F409" s="260">
        <v>3.3506148406689702</v>
      </c>
      <c r="G409" s="260">
        <f>IF(Table1[[#This Row],[Year]]&lt;=2030,2030,IF(Table1[[#This Row],[Year]]&lt;=2040,2040,2050))</f>
        <v>2040</v>
      </c>
    </row>
    <row r="410" spans="1:7" x14ac:dyDescent="0.3">
      <c r="A410" s="257" t="s">
        <v>1</v>
      </c>
      <c r="B410" s="258" t="s">
        <v>262</v>
      </c>
      <c r="C410" s="258">
        <v>2035</v>
      </c>
      <c r="D410" s="259" t="s">
        <v>259</v>
      </c>
      <c r="E410" s="259" t="s">
        <v>185</v>
      </c>
      <c r="F410" s="260">
        <v>16.845966098859101</v>
      </c>
      <c r="G410" s="260">
        <f>IF(Table1[[#This Row],[Year]]&lt;=2030,2030,IF(Table1[[#This Row],[Year]]&lt;=2040,2040,2050))</f>
        <v>2040</v>
      </c>
    </row>
    <row r="411" spans="1:7" x14ac:dyDescent="0.3">
      <c r="A411" s="257" t="s">
        <v>1</v>
      </c>
      <c r="B411" s="258" t="s">
        <v>261</v>
      </c>
      <c r="C411" s="258">
        <v>2035</v>
      </c>
      <c r="D411" s="259" t="s">
        <v>259</v>
      </c>
      <c r="E411" s="259" t="s">
        <v>185</v>
      </c>
      <c r="F411" s="260">
        <v>0.27429446104302802</v>
      </c>
      <c r="G411" s="260">
        <f>IF(Table1[[#This Row],[Year]]&lt;=2030,2030,IF(Table1[[#This Row],[Year]]&lt;=2040,2040,2050))</f>
        <v>2040</v>
      </c>
    </row>
    <row r="412" spans="1:7" x14ac:dyDescent="0.3">
      <c r="A412" s="257" t="s">
        <v>1</v>
      </c>
      <c r="B412" s="258" t="s">
        <v>18</v>
      </c>
      <c r="C412" s="258">
        <v>2035</v>
      </c>
      <c r="D412" s="259" t="s">
        <v>259</v>
      </c>
      <c r="E412" s="259" t="s">
        <v>185</v>
      </c>
      <c r="F412" s="260">
        <v>238.85836590769</v>
      </c>
      <c r="G412" s="260">
        <f>IF(Table1[[#This Row],[Year]]&lt;=2030,2030,IF(Table1[[#This Row],[Year]]&lt;=2040,2040,2050))</f>
        <v>2040</v>
      </c>
    </row>
    <row r="413" spans="1:7" x14ac:dyDescent="0.3">
      <c r="A413" s="257" t="s">
        <v>1</v>
      </c>
      <c r="B413" s="258" t="s">
        <v>260</v>
      </c>
      <c r="C413" s="258">
        <v>2035</v>
      </c>
      <c r="D413" s="259" t="s">
        <v>259</v>
      </c>
      <c r="E413" s="259" t="s">
        <v>185</v>
      </c>
      <c r="F413" s="260">
        <v>0.17984004823222199</v>
      </c>
      <c r="G413" s="260">
        <f>IF(Table1[[#This Row],[Year]]&lt;=2030,2030,IF(Table1[[#This Row],[Year]]&lt;=2040,2040,2050))</f>
        <v>2040</v>
      </c>
    </row>
    <row r="414" spans="1:7" x14ac:dyDescent="0.3">
      <c r="A414" s="257" t="s">
        <v>1</v>
      </c>
      <c r="B414" s="258" t="s">
        <v>267</v>
      </c>
      <c r="C414" s="258">
        <v>2035</v>
      </c>
      <c r="D414" s="259" t="s">
        <v>259</v>
      </c>
      <c r="E414" s="259" t="s">
        <v>185</v>
      </c>
      <c r="F414" s="260">
        <v>7.0778742922483401E-2</v>
      </c>
      <c r="G414" s="260">
        <f>IF(Table1[[#This Row],[Year]]&lt;=2030,2030,IF(Table1[[#This Row],[Year]]&lt;=2040,2040,2050))</f>
        <v>2040</v>
      </c>
    </row>
    <row r="415" spans="1:7" x14ac:dyDescent="0.3">
      <c r="A415" s="257" t="s">
        <v>4</v>
      </c>
      <c r="B415" s="258" t="s">
        <v>265</v>
      </c>
      <c r="C415" s="258">
        <v>2035</v>
      </c>
      <c r="D415" s="259" t="s">
        <v>259</v>
      </c>
      <c r="E415" s="259" t="s">
        <v>185</v>
      </c>
      <c r="F415" s="260">
        <v>44.786165778120598</v>
      </c>
      <c r="G415" s="260">
        <f>IF(Table1[[#This Row],[Year]]&lt;=2030,2030,IF(Table1[[#This Row],[Year]]&lt;=2040,2040,2050))</f>
        <v>2040</v>
      </c>
    </row>
    <row r="416" spans="1:7" x14ac:dyDescent="0.3">
      <c r="A416" s="257" t="s">
        <v>4</v>
      </c>
      <c r="B416" s="258" t="s">
        <v>269</v>
      </c>
      <c r="C416" s="258">
        <v>2035</v>
      </c>
      <c r="D416" s="259" t="s">
        <v>259</v>
      </c>
      <c r="E416" s="259" t="s">
        <v>185</v>
      </c>
      <c r="F416" s="260">
        <v>2.0516399339596898</v>
      </c>
      <c r="G416" s="260">
        <f>IF(Table1[[#This Row],[Year]]&lt;=2030,2030,IF(Table1[[#This Row],[Year]]&lt;=2040,2040,2050))</f>
        <v>2040</v>
      </c>
    </row>
    <row r="417" spans="1:7" x14ac:dyDescent="0.3">
      <c r="A417" s="257" t="s">
        <v>4</v>
      </c>
      <c r="B417" s="258" t="s">
        <v>264</v>
      </c>
      <c r="C417" s="258">
        <v>2035</v>
      </c>
      <c r="D417" s="259" t="s">
        <v>259</v>
      </c>
      <c r="E417" s="259" t="s">
        <v>185</v>
      </c>
      <c r="F417" s="260">
        <v>27.983428974795402</v>
      </c>
      <c r="G417" s="260">
        <f>IF(Table1[[#This Row],[Year]]&lt;=2030,2030,IF(Table1[[#This Row],[Year]]&lt;=2040,2040,2050))</f>
        <v>2040</v>
      </c>
    </row>
    <row r="418" spans="1:7" x14ac:dyDescent="0.3">
      <c r="A418" s="257" t="s">
        <v>4</v>
      </c>
      <c r="B418" s="258" t="s">
        <v>268</v>
      </c>
      <c r="C418" s="258">
        <v>2035</v>
      </c>
      <c r="D418" s="259" t="s">
        <v>259</v>
      </c>
      <c r="E418" s="259" t="s">
        <v>185</v>
      </c>
      <c r="F418" s="260">
        <v>1.34377530964148</v>
      </c>
      <c r="G418" s="260">
        <f>IF(Table1[[#This Row],[Year]]&lt;=2030,2030,IF(Table1[[#This Row],[Year]]&lt;=2040,2040,2050))</f>
        <v>2040</v>
      </c>
    </row>
    <row r="419" spans="1:7" x14ac:dyDescent="0.3">
      <c r="A419" s="257" t="s">
        <v>4</v>
      </c>
      <c r="B419" s="258" t="s">
        <v>263</v>
      </c>
      <c r="C419" s="258">
        <v>2035</v>
      </c>
      <c r="D419" s="259" t="s">
        <v>259</v>
      </c>
      <c r="E419" s="259" t="s">
        <v>185</v>
      </c>
      <c r="F419" s="260">
        <v>13.0185258421934</v>
      </c>
      <c r="G419" s="260">
        <f>IF(Table1[[#This Row],[Year]]&lt;=2030,2030,IF(Table1[[#This Row],[Year]]&lt;=2040,2040,2050))</f>
        <v>2040</v>
      </c>
    </row>
    <row r="420" spans="1:7" x14ac:dyDescent="0.3">
      <c r="A420" s="257" t="s">
        <v>4</v>
      </c>
      <c r="B420" s="258" t="s">
        <v>262</v>
      </c>
      <c r="C420" s="258">
        <v>2035</v>
      </c>
      <c r="D420" s="259" t="s">
        <v>259</v>
      </c>
      <c r="E420" s="259" t="s">
        <v>185</v>
      </c>
      <c r="F420" s="260">
        <v>132.950880507546</v>
      </c>
      <c r="G420" s="260">
        <f>IF(Table1[[#This Row],[Year]]&lt;=2030,2030,IF(Table1[[#This Row],[Year]]&lt;=2040,2040,2050))</f>
        <v>2040</v>
      </c>
    </row>
    <row r="421" spans="1:7" x14ac:dyDescent="0.3">
      <c r="A421" s="257" t="s">
        <v>4</v>
      </c>
      <c r="B421" s="258" t="s">
        <v>261</v>
      </c>
      <c r="C421" s="258">
        <v>2035</v>
      </c>
      <c r="D421" s="259" t="s">
        <v>259</v>
      </c>
      <c r="E421" s="259" t="s">
        <v>185</v>
      </c>
      <c r="F421" s="260">
        <v>0.94190188432769595</v>
      </c>
      <c r="G421" s="260">
        <f>IF(Table1[[#This Row],[Year]]&lt;=2030,2030,IF(Table1[[#This Row],[Year]]&lt;=2040,2040,2050))</f>
        <v>2040</v>
      </c>
    </row>
    <row r="422" spans="1:7" x14ac:dyDescent="0.3">
      <c r="A422" s="257" t="s">
        <v>4</v>
      </c>
      <c r="B422" s="258" t="s">
        <v>18</v>
      </c>
      <c r="C422" s="258">
        <v>2035</v>
      </c>
      <c r="D422" s="259" t="s">
        <v>259</v>
      </c>
      <c r="E422" s="259" t="s">
        <v>185</v>
      </c>
      <c r="F422" s="260">
        <v>719.32020596414702</v>
      </c>
      <c r="G422" s="260">
        <f>IF(Table1[[#This Row],[Year]]&lt;=2030,2030,IF(Table1[[#This Row],[Year]]&lt;=2040,2040,2050))</f>
        <v>2040</v>
      </c>
    </row>
    <row r="423" spans="1:7" x14ac:dyDescent="0.3">
      <c r="A423" s="257" t="s">
        <v>4</v>
      </c>
      <c r="B423" s="258" t="s">
        <v>260</v>
      </c>
      <c r="C423" s="258">
        <v>2035</v>
      </c>
      <c r="D423" s="259" t="s">
        <v>259</v>
      </c>
      <c r="E423" s="259" t="s">
        <v>185</v>
      </c>
      <c r="F423" s="260">
        <v>5.2915601856673096</v>
      </c>
      <c r="G423" s="260">
        <f>IF(Table1[[#This Row],[Year]]&lt;=2030,2030,IF(Table1[[#This Row],[Year]]&lt;=2040,2040,2050))</f>
        <v>2040</v>
      </c>
    </row>
    <row r="424" spans="1:7" x14ac:dyDescent="0.3">
      <c r="A424" s="257" t="s">
        <v>4</v>
      </c>
      <c r="B424" s="258" t="s">
        <v>267</v>
      </c>
      <c r="C424" s="258">
        <v>2035</v>
      </c>
      <c r="D424" s="259" t="s">
        <v>259</v>
      </c>
      <c r="E424" s="259" t="s">
        <v>185</v>
      </c>
      <c r="F424" s="260">
        <v>0.229115416514103</v>
      </c>
      <c r="G424" s="260">
        <f>IF(Table1[[#This Row],[Year]]&lt;=2030,2030,IF(Table1[[#This Row],[Year]]&lt;=2040,2040,2050))</f>
        <v>2040</v>
      </c>
    </row>
    <row r="425" spans="1:7" x14ac:dyDescent="0.3">
      <c r="A425" s="257" t="s">
        <v>2</v>
      </c>
      <c r="B425" s="258" t="s">
        <v>264</v>
      </c>
      <c r="C425" s="258">
        <v>2035</v>
      </c>
      <c r="D425" s="259" t="s">
        <v>259</v>
      </c>
      <c r="E425" s="259" t="s">
        <v>185</v>
      </c>
      <c r="F425" s="260">
        <v>5.84793818787933</v>
      </c>
      <c r="G425" s="260">
        <f>IF(Table1[[#This Row],[Year]]&lt;=2030,2030,IF(Table1[[#This Row],[Year]]&lt;=2040,2040,2050))</f>
        <v>2040</v>
      </c>
    </row>
    <row r="426" spans="1:7" x14ac:dyDescent="0.3">
      <c r="A426" s="257" t="s">
        <v>2</v>
      </c>
      <c r="B426" s="258" t="s">
        <v>263</v>
      </c>
      <c r="C426" s="258">
        <v>2035</v>
      </c>
      <c r="D426" s="259" t="s">
        <v>259</v>
      </c>
      <c r="E426" s="259" t="s">
        <v>185</v>
      </c>
      <c r="F426" s="260">
        <v>7.0497800178256202</v>
      </c>
      <c r="G426" s="260">
        <f>IF(Table1[[#This Row],[Year]]&lt;=2030,2030,IF(Table1[[#This Row],[Year]]&lt;=2040,2040,2050))</f>
        <v>2040</v>
      </c>
    </row>
    <row r="427" spans="1:7" x14ac:dyDescent="0.3">
      <c r="A427" s="257" t="s">
        <v>2</v>
      </c>
      <c r="B427" s="258" t="s">
        <v>262</v>
      </c>
      <c r="C427" s="258">
        <v>2035</v>
      </c>
      <c r="D427" s="259" t="s">
        <v>259</v>
      </c>
      <c r="E427" s="259" t="s">
        <v>185</v>
      </c>
      <c r="F427" s="260">
        <v>9.1480872376861502</v>
      </c>
      <c r="G427" s="260">
        <f>IF(Table1[[#This Row],[Year]]&lt;=2030,2030,IF(Table1[[#This Row],[Year]]&lt;=2040,2040,2050))</f>
        <v>2040</v>
      </c>
    </row>
    <row r="428" spans="1:7" x14ac:dyDescent="0.3">
      <c r="A428" s="257" t="s">
        <v>2</v>
      </c>
      <c r="B428" s="258" t="s">
        <v>261</v>
      </c>
      <c r="C428" s="258">
        <v>2035</v>
      </c>
      <c r="D428" s="259" t="s">
        <v>259</v>
      </c>
      <c r="E428" s="259" t="s">
        <v>185</v>
      </c>
      <c r="F428" s="260">
        <v>0.182690222584317</v>
      </c>
      <c r="G428" s="260">
        <f>IF(Table1[[#This Row],[Year]]&lt;=2030,2030,IF(Table1[[#This Row],[Year]]&lt;=2040,2040,2050))</f>
        <v>2040</v>
      </c>
    </row>
    <row r="429" spans="1:7" x14ac:dyDescent="0.3">
      <c r="A429" s="257" t="s">
        <v>2</v>
      </c>
      <c r="B429" s="258" t="s">
        <v>18</v>
      </c>
      <c r="C429" s="258">
        <v>2035</v>
      </c>
      <c r="D429" s="259" t="s">
        <v>259</v>
      </c>
      <c r="E429" s="259" t="s">
        <v>185</v>
      </c>
      <c r="F429" s="260">
        <v>685.65786376569395</v>
      </c>
      <c r="G429" s="260">
        <f>IF(Table1[[#This Row],[Year]]&lt;=2030,2030,IF(Table1[[#This Row],[Year]]&lt;=2040,2040,2050))</f>
        <v>2040</v>
      </c>
    </row>
    <row r="430" spans="1:7" x14ac:dyDescent="0.3">
      <c r="A430" s="257" t="s">
        <v>2</v>
      </c>
      <c r="B430" s="258" t="s">
        <v>266</v>
      </c>
      <c r="C430" s="258">
        <v>2035</v>
      </c>
      <c r="D430" s="259" t="s">
        <v>259</v>
      </c>
      <c r="E430" s="259" t="s">
        <v>185</v>
      </c>
      <c r="F430" s="260">
        <v>25.8820720440219</v>
      </c>
      <c r="G430" s="260">
        <f>IF(Table1[[#This Row],[Year]]&lt;=2030,2030,IF(Table1[[#This Row],[Year]]&lt;=2040,2040,2050))</f>
        <v>2040</v>
      </c>
    </row>
    <row r="431" spans="1:7" x14ac:dyDescent="0.3">
      <c r="A431" s="257" t="s">
        <v>2</v>
      </c>
      <c r="B431" s="258" t="s">
        <v>260</v>
      </c>
      <c r="C431" s="258">
        <v>2035</v>
      </c>
      <c r="D431" s="259" t="s">
        <v>259</v>
      </c>
      <c r="E431" s="259" t="s">
        <v>185</v>
      </c>
      <c r="F431" s="260">
        <v>3.1133556769270501E-2</v>
      </c>
      <c r="G431" s="260">
        <f>IF(Table1[[#This Row],[Year]]&lt;=2030,2030,IF(Table1[[#This Row],[Year]]&lt;=2040,2040,2050))</f>
        <v>2040</v>
      </c>
    </row>
    <row r="432" spans="1:7" x14ac:dyDescent="0.3">
      <c r="A432" s="257" t="s">
        <v>3</v>
      </c>
      <c r="B432" s="258" t="s">
        <v>265</v>
      </c>
      <c r="C432" s="258">
        <v>2035</v>
      </c>
      <c r="D432" s="259" t="s">
        <v>259</v>
      </c>
      <c r="E432" s="259" t="s">
        <v>185</v>
      </c>
      <c r="F432" s="260">
        <v>33.5651021067888</v>
      </c>
      <c r="G432" s="260">
        <f>IF(Table1[[#This Row],[Year]]&lt;=2030,2030,IF(Table1[[#This Row],[Year]]&lt;=2040,2040,2050))</f>
        <v>2040</v>
      </c>
    </row>
    <row r="433" spans="1:7" x14ac:dyDescent="0.3">
      <c r="A433" s="257" t="s">
        <v>3</v>
      </c>
      <c r="B433" s="258" t="s">
        <v>264</v>
      </c>
      <c r="C433" s="258">
        <v>2035</v>
      </c>
      <c r="D433" s="259" t="s">
        <v>259</v>
      </c>
      <c r="E433" s="259" t="s">
        <v>185</v>
      </c>
      <c r="F433" s="260">
        <v>9.2855747941770801</v>
      </c>
      <c r="G433" s="260">
        <f>IF(Table1[[#This Row],[Year]]&lt;=2030,2030,IF(Table1[[#This Row],[Year]]&lt;=2040,2040,2050))</f>
        <v>2040</v>
      </c>
    </row>
    <row r="434" spans="1:7" x14ac:dyDescent="0.3">
      <c r="A434" s="257" t="s">
        <v>3</v>
      </c>
      <c r="B434" s="258" t="s">
        <v>263</v>
      </c>
      <c r="C434" s="258">
        <v>2035</v>
      </c>
      <c r="D434" s="259" t="s">
        <v>259</v>
      </c>
      <c r="E434" s="259" t="s">
        <v>185</v>
      </c>
      <c r="F434" s="260">
        <v>16.232521143685599</v>
      </c>
      <c r="G434" s="260">
        <f>IF(Table1[[#This Row],[Year]]&lt;=2030,2030,IF(Table1[[#This Row],[Year]]&lt;=2040,2040,2050))</f>
        <v>2040</v>
      </c>
    </row>
    <row r="435" spans="1:7" x14ac:dyDescent="0.3">
      <c r="A435" s="257" t="s">
        <v>3</v>
      </c>
      <c r="B435" s="258" t="s">
        <v>262</v>
      </c>
      <c r="C435" s="258">
        <v>2035</v>
      </c>
      <c r="D435" s="259" t="s">
        <v>259</v>
      </c>
      <c r="E435" s="259" t="s">
        <v>185</v>
      </c>
      <c r="F435" s="260">
        <v>137.074546939187</v>
      </c>
      <c r="G435" s="260">
        <f>IF(Table1[[#This Row],[Year]]&lt;=2030,2030,IF(Table1[[#This Row],[Year]]&lt;=2040,2040,2050))</f>
        <v>2040</v>
      </c>
    </row>
    <row r="436" spans="1:7" x14ac:dyDescent="0.3">
      <c r="A436" s="257" t="s">
        <v>3</v>
      </c>
      <c r="B436" s="258" t="s">
        <v>261</v>
      </c>
      <c r="C436" s="258">
        <v>2035</v>
      </c>
      <c r="D436" s="259" t="s">
        <v>259</v>
      </c>
      <c r="E436" s="259" t="s">
        <v>185</v>
      </c>
      <c r="F436" s="260">
        <v>0.42396088747018701</v>
      </c>
      <c r="G436" s="260">
        <f>IF(Table1[[#This Row],[Year]]&lt;=2030,2030,IF(Table1[[#This Row],[Year]]&lt;=2040,2040,2050))</f>
        <v>2040</v>
      </c>
    </row>
    <row r="437" spans="1:7" x14ac:dyDescent="0.3">
      <c r="A437" s="257" t="s">
        <v>3</v>
      </c>
      <c r="B437" s="258" t="s">
        <v>18</v>
      </c>
      <c r="C437" s="258">
        <v>2035</v>
      </c>
      <c r="D437" s="259" t="s">
        <v>259</v>
      </c>
      <c r="E437" s="259" t="s">
        <v>185</v>
      </c>
      <c r="F437" s="260">
        <v>1208.1831435302599</v>
      </c>
      <c r="G437" s="260">
        <f>IF(Table1[[#This Row],[Year]]&lt;=2030,2030,IF(Table1[[#This Row],[Year]]&lt;=2040,2040,2050))</f>
        <v>2040</v>
      </c>
    </row>
    <row r="438" spans="1:7" x14ac:dyDescent="0.3">
      <c r="A438" s="257" t="s">
        <v>3</v>
      </c>
      <c r="B438" s="258" t="s">
        <v>260</v>
      </c>
      <c r="C438" s="258">
        <v>2035</v>
      </c>
      <c r="D438" s="259" t="s">
        <v>259</v>
      </c>
      <c r="E438" s="259" t="s">
        <v>185</v>
      </c>
      <c r="F438" s="260">
        <v>1.7961392383958199</v>
      </c>
      <c r="G438" s="260">
        <f>IF(Table1[[#This Row],[Year]]&lt;=2030,2030,IF(Table1[[#This Row],[Year]]&lt;=2040,2040,2050))</f>
        <v>2040</v>
      </c>
    </row>
    <row r="439" spans="1:7" x14ac:dyDescent="0.3">
      <c r="A439" s="257" t="s">
        <v>1</v>
      </c>
      <c r="B439" s="258" t="s">
        <v>265</v>
      </c>
      <c r="C439" s="258">
        <v>2036</v>
      </c>
      <c r="D439" s="259" t="s">
        <v>259</v>
      </c>
      <c r="E439" s="259" t="s">
        <v>185</v>
      </c>
      <c r="F439" s="260">
        <v>5.8614985085385598</v>
      </c>
      <c r="G439" s="260">
        <f>IF(Table1[[#This Row],[Year]]&lt;=2030,2030,IF(Table1[[#This Row],[Year]]&lt;=2040,2040,2050))</f>
        <v>2040</v>
      </c>
    </row>
    <row r="440" spans="1:7" x14ac:dyDescent="0.3">
      <c r="A440" s="257" t="s">
        <v>1</v>
      </c>
      <c r="B440" s="258" t="s">
        <v>269</v>
      </c>
      <c r="C440" s="258">
        <v>2036</v>
      </c>
      <c r="D440" s="259" t="s">
        <v>259</v>
      </c>
      <c r="E440" s="259" t="s">
        <v>185</v>
      </c>
      <c r="F440" s="260">
        <v>2.5218712036392099</v>
      </c>
      <c r="G440" s="260">
        <f>IF(Table1[[#This Row],[Year]]&lt;=2030,2030,IF(Table1[[#This Row],[Year]]&lt;=2040,2040,2050))</f>
        <v>2040</v>
      </c>
    </row>
    <row r="441" spans="1:7" x14ac:dyDescent="0.3">
      <c r="A441" s="257" t="s">
        <v>1</v>
      </c>
      <c r="B441" s="258" t="s">
        <v>264</v>
      </c>
      <c r="C441" s="258">
        <v>2036</v>
      </c>
      <c r="D441" s="259" t="s">
        <v>259</v>
      </c>
      <c r="E441" s="259" t="s">
        <v>185</v>
      </c>
      <c r="F441" s="260">
        <v>2.9836460513734</v>
      </c>
      <c r="G441" s="260">
        <f>IF(Table1[[#This Row],[Year]]&lt;=2030,2030,IF(Table1[[#This Row],[Year]]&lt;=2040,2040,2050))</f>
        <v>2040</v>
      </c>
    </row>
    <row r="442" spans="1:7" x14ac:dyDescent="0.3">
      <c r="A442" s="257" t="s">
        <v>1</v>
      </c>
      <c r="B442" s="258" t="s">
        <v>268</v>
      </c>
      <c r="C442" s="258">
        <v>2036</v>
      </c>
      <c r="D442" s="259" t="s">
        <v>259</v>
      </c>
      <c r="E442" s="259" t="s">
        <v>185</v>
      </c>
      <c r="F442" s="260">
        <v>1.3161544132093299</v>
      </c>
      <c r="G442" s="260">
        <f>IF(Table1[[#This Row],[Year]]&lt;=2030,2030,IF(Table1[[#This Row],[Year]]&lt;=2040,2040,2050))</f>
        <v>2040</v>
      </c>
    </row>
    <row r="443" spans="1:7" x14ac:dyDescent="0.3">
      <c r="A443" s="257" t="s">
        <v>1</v>
      </c>
      <c r="B443" s="258" t="s">
        <v>263</v>
      </c>
      <c r="C443" s="258">
        <v>2036</v>
      </c>
      <c r="D443" s="259" t="s">
        <v>259</v>
      </c>
      <c r="E443" s="259" t="s">
        <v>185</v>
      </c>
      <c r="F443" s="260">
        <v>2.8113292594864898</v>
      </c>
      <c r="G443" s="260">
        <f>IF(Table1[[#This Row],[Year]]&lt;=2030,2030,IF(Table1[[#This Row],[Year]]&lt;=2040,2040,2050))</f>
        <v>2040</v>
      </c>
    </row>
    <row r="444" spans="1:7" x14ac:dyDescent="0.3">
      <c r="A444" s="257" t="s">
        <v>1</v>
      </c>
      <c r="B444" s="258" t="s">
        <v>262</v>
      </c>
      <c r="C444" s="258">
        <v>2036</v>
      </c>
      <c r="D444" s="259" t="s">
        <v>259</v>
      </c>
      <c r="E444" s="259" t="s">
        <v>185</v>
      </c>
      <c r="F444" s="260">
        <v>18.009113135063298</v>
      </c>
      <c r="G444" s="260">
        <f>IF(Table1[[#This Row],[Year]]&lt;=2030,2030,IF(Table1[[#This Row],[Year]]&lt;=2040,2040,2050))</f>
        <v>2040</v>
      </c>
    </row>
    <row r="445" spans="1:7" x14ac:dyDescent="0.3">
      <c r="A445" s="257" t="s">
        <v>1</v>
      </c>
      <c r="B445" s="258" t="s">
        <v>261</v>
      </c>
      <c r="C445" s="258">
        <v>2036</v>
      </c>
      <c r="D445" s="259" t="s">
        <v>259</v>
      </c>
      <c r="E445" s="259" t="s">
        <v>185</v>
      </c>
      <c r="F445" s="260">
        <v>0.25200350595557203</v>
      </c>
      <c r="G445" s="260">
        <f>IF(Table1[[#This Row],[Year]]&lt;=2030,2030,IF(Table1[[#This Row],[Year]]&lt;=2040,2040,2050))</f>
        <v>2040</v>
      </c>
    </row>
    <row r="446" spans="1:7" x14ac:dyDescent="0.3">
      <c r="A446" s="257" t="s">
        <v>1</v>
      </c>
      <c r="B446" s="258" t="s">
        <v>18</v>
      </c>
      <c r="C446" s="258">
        <v>2036</v>
      </c>
      <c r="D446" s="259" t="s">
        <v>259</v>
      </c>
      <c r="E446" s="259" t="s">
        <v>185</v>
      </c>
      <c r="F446" s="260">
        <v>203.05783419416201</v>
      </c>
      <c r="G446" s="260">
        <f>IF(Table1[[#This Row],[Year]]&lt;=2030,2030,IF(Table1[[#This Row],[Year]]&lt;=2040,2040,2050))</f>
        <v>2040</v>
      </c>
    </row>
    <row r="447" spans="1:7" x14ac:dyDescent="0.3">
      <c r="A447" s="257" t="s">
        <v>1</v>
      </c>
      <c r="B447" s="258" t="s">
        <v>260</v>
      </c>
      <c r="C447" s="258">
        <v>2036</v>
      </c>
      <c r="D447" s="259" t="s">
        <v>259</v>
      </c>
      <c r="E447" s="259" t="s">
        <v>185</v>
      </c>
      <c r="F447" s="260">
        <v>0.17127623641164</v>
      </c>
      <c r="G447" s="260">
        <f>IF(Table1[[#This Row],[Year]]&lt;=2030,2030,IF(Table1[[#This Row],[Year]]&lt;=2040,2040,2050))</f>
        <v>2040</v>
      </c>
    </row>
    <row r="448" spans="1:7" x14ac:dyDescent="0.3">
      <c r="A448" s="257" t="s">
        <v>1</v>
      </c>
      <c r="B448" s="258" t="s">
        <v>267</v>
      </c>
      <c r="C448" s="258">
        <v>2036</v>
      </c>
      <c r="D448" s="259" t="s">
        <v>259</v>
      </c>
      <c r="E448" s="259" t="s">
        <v>185</v>
      </c>
      <c r="F448" s="260">
        <v>6.7408326592841294E-2</v>
      </c>
      <c r="G448" s="260">
        <f>IF(Table1[[#This Row],[Year]]&lt;=2030,2030,IF(Table1[[#This Row],[Year]]&lt;=2040,2040,2050))</f>
        <v>2040</v>
      </c>
    </row>
    <row r="449" spans="1:7" x14ac:dyDescent="0.3">
      <c r="A449" s="257" t="s">
        <v>4</v>
      </c>
      <c r="B449" s="258" t="s">
        <v>265</v>
      </c>
      <c r="C449" s="258">
        <v>2036</v>
      </c>
      <c r="D449" s="259" t="s">
        <v>259</v>
      </c>
      <c r="E449" s="259" t="s">
        <v>185</v>
      </c>
      <c r="F449" s="260">
        <v>47.0716761318549</v>
      </c>
      <c r="G449" s="260">
        <f>IF(Table1[[#This Row],[Year]]&lt;=2030,2030,IF(Table1[[#This Row],[Year]]&lt;=2040,2040,2050))</f>
        <v>2040</v>
      </c>
    </row>
    <row r="450" spans="1:7" x14ac:dyDescent="0.3">
      <c r="A450" s="257" t="s">
        <v>4</v>
      </c>
      <c r="B450" s="258" t="s">
        <v>269</v>
      </c>
      <c r="C450" s="258">
        <v>2036</v>
      </c>
      <c r="D450" s="259" t="s">
        <v>259</v>
      </c>
      <c r="E450" s="259" t="s">
        <v>185</v>
      </c>
      <c r="F450" s="260">
        <v>1.95394279424733</v>
      </c>
      <c r="G450" s="260">
        <f>IF(Table1[[#This Row],[Year]]&lt;=2030,2030,IF(Table1[[#This Row],[Year]]&lt;=2040,2040,2050))</f>
        <v>2040</v>
      </c>
    </row>
    <row r="451" spans="1:7" x14ac:dyDescent="0.3">
      <c r="A451" s="257" t="s">
        <v>4</v>
      </c>
      <c r="B451" s="258" t="s">
        <v>264</v>
      </c>
      <c r="C451" s="258">
        <v>2036</v>
      </c>
      <c r="D451" s="259" t="s">
        <v>259</v>
      </c>
      <c r="E451" s="259" t="s">
        <v>185</v>
      </c>
      <c r="F451" s="260">
        <v>29.2996883502027</v>
      </c>
      <c r="G451" s="260">
        <f>IF(Table1[[#This Row],[Year]]&lt;=2030,2030,IF(Table1[[#This Row],[Year]]&lt;=2040,2040,2050))</f>
        <v>2040</v>
      </c>
    </row>
    <row r="452" spans="1:7" x14ac:dyDescent="0.3">
      <c r="A452" s="257" t="s">
        <v>4</v>
      </c>
      <c r="B452" s="258" t="s">
        <v>268</v>
      </c>
      <c r="C452" s="258">
        <v>2036</v>
      </c>
      <c r="D452" s="259" t="s">
        <v>259</v>
      </c>
      <c r="E452" s="259" t="s">
        <v>185</v>
      </c>
      <c r="F452" s="260">
        <v>1.2797860091823601</v>
      </c>
      <c r="G452" s="260">
        <f>IF(Table1[[#This Row],[Year]]&lt;=2030,2030,IF(Table1[[#This Row],[Year]]&lt;=2040,2040,2050))</f>
        <v>2040</v>
      </c>
    </row>
    <row r="453" spans="1:7" x14ac:dyDescent="0.3">
      <c r="A453" s="257" t="s">
        <v>4</v>
      </c>
      <c r="B453" s="258" t="s">
        <v>263</v>
      </c>
      <c r="C453" s="258">
        <v>2036</v>
      </c>
      <c r="D453" s="259" t="s">
        <v>259</v>
      </c>
      <c r="E453" s="259" t="s">
        <v>185</v>
      </c>
      <c r="F453" s="260">
        <v>12.547064544113301</v>
      </c>
      <c r="G453" s="260">
        <f>IF(Table1[[#This Row],[Year]]&lt;=2030,2030,IF(Table1[[#This Row],[Year]]&lt;=2040,2040,2050))</f>
        <v>2040</v>
      </c>
    </row>
    <row r="454" spans="1:7" x14ac:dyDescent="0.3">
      <c r="A454" s="257" t="s">
        <v>4</v>
      </c>
      <c r="B454" s="258" t="s">
        <v>262</v>
      </c>
      <c r="C454" s="258">
        <v>2036</v>
      </c>
      <c r="D454" s="259" t="s">
        <v>259</v>
      </c>
      <c r="E454" s="259" t="s">
        <v>185</v>
      </c>
      <c r="F454" s="260">
        <v>129.271345529358</v>
      </c>
      <c r="G454" s="260">
        <f>IF(Table1[[#This Row],[Year]]&lt;=2030,2030,IF(Table1[[#This Row],[Year]]&lt;=2040,2040,2050))</f>
        <v>2040</v>
      </c>
    </row>
    <row r="455" spans="1:7" x14ac:dyDescent="0.3">
      <c r="A455" s="257" t="s">
        <v>4</v>
      </c>
      <c r="B455" s="258" t="s">
        <v>261</v>
      </c>
      <c r="C455" s="258">
        <v>2036</v>
      </c>
      <c r="D455" s="259" t="s">
        <v>259</v>
      </c>
      <c r="E455" s="259" t="s">
        <v>185</v>
      </c>
      <c r="F455" s="260">
        <v>0.86535680018527295</v>
      </c>
      <c r="G455" s="260">
        <f>IF(Table1[[#This Row],[Year]]&lt;=2030,2030,IF(Table1[[#This Row],[Year]]&lt;=2040,2040,2050))</f>
        <v>2040</v>
      </c>
    </row>
    <row r="456" spans="1:7" x14ac:dyDescent="0.3">
      <c r="A456" s="257" t="s">
        <v>4</v>
      </c>
      <c r="B456" s="258" t="s">
        <v>18</v>
      </c>
      <c r="C456" s="258">
        <v>2036</v>
      </c>
      <c r="D456" s="259" t="s">
        <v>259</v>
      </c>
      <c r="E456" s="259" t="s">
        <v>185</v>
      </c>
      <c r="F456" s="260">
        <v>689.86837406773395</v>
      </c>
      <c r="G456" s="260">
        <f>IF(Table1[[#This Row],[Year]]&lt;=2030,2030,IF(Table1[[#This Row],[Year]]&lt;=2040,2040,2050))</f>
        <v>2040</v>
      </c>
    </row>
    <row r="457" spans="1:7" x14ac:dyDescent="0.3">
      <c r="A457" s="257" t="s">
        <v>4</v>
      </c>
      <c r="B457" s="258" t="s">
        <v>260</v>
      </c>
      <c r="C457" s="258">
        <v>2036</v>
      </c>
      <c r="D457" s="259" t="s">
        <v>259</v>
      </c>
      <c r="E457" s="259" t="s">
        <v>185</v>
      </c>
      <c r="F457" s="260">
        <v>5.4942158636159801</v>
      </c>
      <c r="G457" s="260">
        <f>IF(Table1[[#This Row],[Year]]&lt;=2030,2030,IF(Table1[[#This Row],[Year]]&lt;=2040,2040,2050))</f>
        <v>2040</v>
      </c>
    </row>
    <row r="458" spans="1:7" x14ac:dyDescent="0.3">
      <c r="A458" s="257" t="s">
        <v>4</v>
      </c>
      <c r="B458" s="258" t="s">
        <v>267</v>
      </c>
      <c r="C458" s="258">
        <v>2036</v>
      </c>
      <c r="D458" s="259" t="s">
        <v>259</v>
      </c>
      <c r="E458" s="259" t="s">
        <v>185</v>
      </c>
      <c r="F458" s="260">
        <v>0.21820515858486</v>
      </c>
      <c r="G458" s="260">
        <f>IF(Table1[[#This Row],[Year]]&lt;=2030,2030,IF(Table1[[#This Row],[Year]]&lt;=2040,2040,2050))</f>
        <v>2040</v>
      </c>
    </row>
    <row r="459" spans="1:7" x14ac:dyDescent="0.3">
      <c r="A459" s="257" t="s">
        <v>2</v>
      </c>
      <c r="B459" s="258" t="s">
        <v>264</v>
      </c>
      <c r="C459" s="258">
        <v>2036</v>
      </c>
      <c r="D459" s="259" t="s">
        <v>259</v>
      </c>
      <c r="E459" s="259" t="s">
        <v>185</v>
      </c>
      <c r="F459" s="260">
        <v>5.7663632156581297</v>
      </c>
      <c r="G459" s="260">
        <f>IF(Table1[[#This Row],[Year]]&lt;=2030,2030,IF(Table1[[#This Row],[Year]]&lt;=2040,2040,2050))</f>
        <v>2040</v>
      </c>
    </row>
    <row r="460" spans="1:7" x14ac:dyDescent="0.3">
      <c r="A460" s="257" t="s">
        <v>2</v>
      </c>
      <c r="B460" s="258" t="s">
        <v>263</v>
      </c>
      <c r="C460" s="258">
        <v>2036</v>
      </c>
      <c r="D460" s="259" t="s">
        <v>259</v>
      </c>
      <c r="E460" s="259" t="s">
        <v>185</v>
      </c>
      <c r="F460" s="260">
        <v>6.3200317092282701</v>
      </c>
      <c r="G460" s="260">
        <f>IF(Table1[[#This Row],[Year]]&lt;=2030,2030,IF(Table1[[#This Row],[Year]]&lt;=2040,2040,2050))</f>
        <v>2040</v>
      </c>
    </row>
    <row r="461" spans="1:7" x14ac:dyDescent="0.3">
      <c r="A461" s="257" t="s">
        <v>2</v>
      </c>
      <c r="B461" s="258" t="s">
        <v>262</v>
      </c>
      <c r="C461" s="258">
        <v>2036</v>
      </c>
      <c r="D461" s="259" t="s">
        <v>259</v>
      </c>
      <c r="E461" s="259" t="s">
        <v>185</v>
      </c>
      <c r="F461" s="260">
        <v>9.1519242406923293</v>
      </c>
      <c r="G461" s="260">
        <f>IF(Table1[[#This Row],[Year]]&lt;=2030,2030,IF(Table1[[#This Row],[Year]]&lt;=2040,2040,2050))</f>
        <v>2040</v>
      </c>
    </row>
    <row r="462" spans="1:7" x14ac:dyDescent="0.3">
      <c r="A462" s="257" t="s">
        <v>2</v>
      </c>
      <c r="B462" s="258" t="s">
        <v>261</v>
      </c>
      <c r="C462" s="258">
        <v>2036</v>
      </c>
      <c r="D462" s="259" t="s">
        <v>259</v>
      </c>
      <c r="E462" s="259" t="s">
        <v>185</v>
      </c>
      <c r="F462" s="260">
        <v>0.16784362476728801</v>
      </c>
      <c r="G462" s="260">
        <f>IF(Table1[[#This Row],[Year]]&lt;=2030,2030,IF(Table1[[#This Row],[Year]]&lt;=2040,2040,2050))</f>
        <v>2040</v>
      </c>
    </row>
    <row r="463" spans="1:7" x14ac:dyDescent="0.3">
      <c r="A463" s="257" t="s">
        <v>2</v>
      </c>
      <c r="B463" s="258" t="s">
        <v>18</v>
      </c>
      <c r="C463" s="258">
        <v>2036</v>
      </c>
      <c r="D463" s="259" t="s">
        <v>259</v>
      </c>
      <c r="E463" s="259" t="s">
        <v>185</v>
      </c>
      <c r="F463" s="260">
        <v>634.13957991818199</v>
      </c>
      <c r="G463" s="260">
        <f>IF(Table1[[#This Row],[Year]]&lt;=2030,2030,IF(Table1[[#This Row],[Year]]&lt;=2040,2040,2050))</f>
        <v>2040</v>
      </c>
    </row>
    <row r="464" spans="1:7" x14ac:dyDescent="0.3">
      <c r="A464" s="257" t="s">
        <v>2</v>
      </c>
      <c r="B464" s="258" t="s">
        <v>266</v>
      </c>
      <c r="C464" s="258">
        <v>2036</v>
      </c>
      <c r="D464" s="259" t="s">
        <v>259</v>
      </c>
      <c r="E464" s="259" t="s">
        <v>185</v>
      </c>
      <c r="F464" s="260">
        <v>24.649592422878001</v>
      </c>
      <c r="G464" s="260">
        <f>IF(Table1[[#This Row],[Year]]&lt;=2030,2030,IF(Table1[[#This Row],[Year]]&lt;=2040,2040,2050))</f>
        <v>2040</v>
      </c>
    </row>
    <row r="465" spans="1:7" x14ac:dyDescent="0.3">
      <c r="A465" s="257" t="s">
        <v>2</v>
      </c>
      <c r="B465" s="258" t="s">
        <v>260</v>
      </c>
      <c r="C465" s="258">
        <v>2036</v>
      </c>
      <c r="D465" s="259" t="s">
        <v>259</v>
      </c>
      <c r="E465" s="259" t="s">
        <v>185</v>
      </c>
      <c r="F465" s="260">
        <v>3.0699263699301999E-2</v>
      </c>
      <c r="G465" s="260">
        <f>IF(Table1[[#This Row],[Year]]&lt;=2030,2030,IF(Table1[[#This Row],[Year]]&lt;=2040,2040,2050))</f>
        <v>2040</v>
      </c>
    </row>
    <row r="466" spans="1:7" x14ac:dyDescent="0.3">
      <c r="A466" s="257" t="s">
        <v>3</v>
      </c>
      <c r="B466" s="258" t="s">
        <v>265</v>
      </c>
      <c r="C466" s="258">
        <v>2036</v>
      </c>
      <c r="D466" s="259" t="s">
        <v>259</v>
      </c>
      <c r="E466" s="259" t="s">
        <v>185</v>
      </c>
      <c r="F466" s="260">
        <v>31.712017751095701</v>
      </c>
      <c r="G466" s="260">
        <f>IF(Table1[[#This Row],[Year]]&lt;=2030,2030,IF(Table1[[#This Row],[Year]]&lt;=2040,2040,2050))</f>
        <v>2040</v>
      </c>
    </row>
    <row r="467" spans="1:7" x14ac:dyDescent="0.3">
      <c r="A467" s="257" t="s">
        <v>3</v>
      </c>
      <c r="B467" s="258" t="s">
        <v>264</v>
      </c>
      <c r="C467" s="258">
        <v>2036</v>
      </c>
      <c r="D467" s="259" t="s">
        <v>259</v>
      </c>
      <c r="E467" s="259" t="s">
        <v>185</v>
      </c>
      <c r="F467" s="260">
        <v>8.7756189658559602</v>
      </c>
      <c r="G467" s="260">
        <f>IF(Table1[[#This Row],[Year]]&lt;=2030,2030,IF(Table1[[#This Row],[Year]]&lt;=2040,2040,2050))</f>
        <v>2040</v>
      </c>
    </row>
    <row r="468" spans="1:7" x14ac:dyDescent="0.3">
      <c r="A468" s="257" t="s">
        <v>3</v>
      </c>
      <c r="B468" s="258" t="s">
        <v>263</v>
      </c>
      <c r="C468" s="258">
        <v>2036</v>
      </c>
      <c r="D468" s="259" t="s">
        <v>259</v>
      </c>
      <c r="E468" s="259" t="s">
        <v>185</v>
      </c>
      <c r="F468" s="260">
        <v>13.6949092167792</v>
      </c>
      <c r="G468" s="260">
        <f>IF(Table1[[#This Row],[Year]]&lt;=2030,2030,IF(Table1[[#This Row],[Year]]&lt;=2040,2040,2050))</f>
        <v>2040</v>
      </c>
    </row>
    <row r="469" spans="1:7" x14ac:dyDescent="0.3">
      <c r="A469" s="257" t="s">
        <v>3</v>
      </c>
      <c r="B469" s="258" t="s">
        <v>262</v>
      </c>
      <c r="C469" s="258">
        <v>2036</v>
      </c>
      <c r="D469" s="259" t="s">
        <v>259</v>
      </c>
      <c r="E469" s="259" t="s">
        <v>185</v>
      </c>
      <c r="F469" s="260">
        <v>137.09911308634699</v>
      </c>
      <c r="G469" s="260">
        <f>IF(Table1[[#This Row],[Year]]&lt;=2030,2030,IF(Table1[[#This Row],[Year]]&lt;=2040,2040,2050))</f>
        <v>2040</v>
      </c>
    </row>
    <row r="470" spans="1:7" x14ac:dyDescent="0.3">
      <c r="A470" s="257" t="s">
        <v>3</v>
      </c>
      <c r="B470" s="258" t="s">
        <v>261</v>
      </c>
      <c r="C470" s="258">
        <v>2036</v>
      </c>
      <c r="D470" s="259" t="s">
        <v>259</v>
      </c>
      <c r="E470" s="259" t="s">
        <v>185</v>
      </c>
      <c r="F470" s="260">
        <v>0.38950706341008901</v>
      </c>
      <c r="G470" s="260">
        <f>IF(Table1[[#This Row],[Year]]&lt;=2030,2030,IF(Table1[[#This Row],[Year]]&lt;=2040,2040,2050))</f>
        <v>2040</v>
      </c>
    </row>
    <row r="471" spans="1:7" x14ac:dyDescent="0.3">
      <c r="A471" s="257" t="s">
        <v>3</v>
      </c>
      <c r="B471" s="258" t="s">
        <v>18</v>
      </c>
      <c r="C471" s="258">
        <v>2036</v>
      </c>
      <c r="D471" s="259" t="s">
        <v>259</v>
      </c>
      <c r="E471" s="259" t="s">
        <v>185</v>
      </c>
      <c r="F471" s="260">
        <v>1039.7835795379499</v>
      </c>
      <c r="G471" s="260">
        <f>IF(Table1[[#This Row],[Year]]&lt;=2030,2030,IF(Table1[[#This Row],[Year]]&lt;=2040,2040,2050))</f>
        <v>2040</v>
      </c>
    </row>
    <row r="472" spans="1:7" x14ac:dyDescent="0.3">
      <c r="A472" s="257" t="s">
        <v>3</v>
      </c>
      <c r="B472" s="258" t="s">
        <v>260</v>
      </c>
      <c r="C472" s="258">
        <v>2036</v>
      </c>
      <c r="D472" s="259" t="s">
        <v>259</v>
      </c>
      <c r="E472" s="259" t="s">
        <v>185</v>
      </c>
      <c r="F472" s="260">
        <v>1.6986484410471001</v>
      </c>
      <c r="G472" s="260">
        <f>IF(Table1[[#This Row],[Year]]&lt;=2030,2030,IF(Table1[[#This Row],[Year]]&lt;=2040,2040,2050))</f>
        <v>2040</v>
      </c>
    </row>
    <row r="473" spans="1:7" x14ac:dyDescent="0.3">
      <c r="A473" s="257" t="s">
        <v>1</v>
      </c>
      <c r="B473" s="258" t="s">
        <v>265</v>
      </c>
      <c r="C473" s="258">
        <v>2037</v>
      </c>
      <c r="D473" s="259" t="s">
        <v>259</v>
      </c>
      <c r="E473" s="259" t="s">
        <v>185</v>
      </c>
      <c r="F473" s="260">
        <v>5.5823795319414797</v>
      </c>
      <c r="G473" s="260">
        <f>IF(Table1[[#This Row],[Year]]&lt;=2030,2030,IF(Table1[[#This Row],[Year]]&lt;=2040,2040,2050))</f>
        <v>2040</v>
      </c>
    </row>
    <row r="474" spans="1:7" x14ac:dyDescent="0.3">
      <c r="A474" s="257" t="s">
        <v>1</v>
      </c>
      <c r="B474" s="258" t="s">
        <v>269</v>
      </c>
      <c r="C474" s="258">
        <v>2037</v>
      </c>
      <c r="D474" s="259" t="s">
        <v>259</v>
      </c>
      <c r="E474" s="259" t="s">
        <v>185</v>
      </c>
      <c r="F474" s="260">
        <v>2.4017820987040102</v>
      </c>
      <c r="G474" s="260">
        <f>IF(Table1[[#This Row],[Year]]&lt;=2030,2030,IF(Table1[[#This Row],[Year]]&lt;=2040,2040,2050))</f>
        <v>2040</v>
      </c>
    </row>
    <row r="475" spans="1:7" x14ac:dyDescent="0.3">
      <c r="A475" s="257" t="s">
        <v>1</v>
      </c>
      <c r="B475" s="258" t="s">
        <v>264</v>
      </c>
      <c r="C475" s="258">
        <v>2037</v>
      </c>
      <c r="D475" s="259" t="s">
        <v>259</v>
      </c>
      <c r="E475" s="259" t="s">
        <v>185</v>
      </c>
      <c r="F475" s="260">
        <v>2.8415676679746702</v>
      </c>
      <c r="G475" s="260">
        <f>IF(Table1[[#This Row],[Year]]&lt;=2030,2030,IF(Table1[[#This Row],[Year]]&lt;=2040,2040,2050))</f>
        <v>2040</v>
      </c>
    </row>
    <row r="476" spans="1:7" x14ac:dyDescent="0.3">
      <c r="A476" s="257" t="s">
        <v>1</v>
      </c>
      <c r="B476" s="258" t="s">
        <v>268</v>
      </c>
      <c r="C476" s="258">
        <v>2037</v>
      </c>
      <c r="D476" s="259" t="s">
        <v>259</v>
      </c>
      <c r="E476" s="259" t="s">
        <v>185</v>
      </c>
      <c r="F476" s="260">
        <v>1.2534803935326999</v>
      </c>
      <c r="G476" s="260">
        <f>IF(Table1[[#This Row],[Year]]&lt;=2030,2030,IF(Table1[[#This Row],[Year]]&lt;=2040,2040,2050))</f>
        <v>2040</v>
      </c>
    </row>
    <row r="477" spans="1:7" x14ac:dyDescent="0.3">
      <c r="A477" s="257" t="s">
        <v>1</v>
      </c>
      <c r="B477" s="258" t="s">
        <v>263</v>
      </c>
      <c r="C477" s="258">
        <v>2037</v>
      </c>
      <c r="D477" s="259" t="s">
        <v>259</v>
      </c>
      <c r="E477" s="259" t="s">
        <v>185</v>
      </c>
      <c r="F477" s="260">
        <v>2.3824450670138502</v>
      </c>
      <c r="G477" s="260">
        <f>IF(Table1[[#This Row],[Year]]&lt;=2030,2030,IF(Table1[[#This Row],[Year]]&lt;=2040,2040,2050))</f>
        <v>2040</v>
      </c>
    </row>
    <row r="478" spans="1:7" x14ac:dyDescent="0.3">
      <c r="A478" s="257" t="s">
        <v>1</v>
      </c>
      <c r="B478" s="258" t="s">
        <v>262</v>
      </c>
      <c r="C478" s="258">
        <v>2037</v>
      </c>
      <c r="D478" s="259" t="s">
        <v>259</v>
      </c>
      <c r="E478" s="259" t="s">
        <v>185</v>
      </c>
      <c r="F478" s="260">
        <v>18.936605810736999</v>
      </c>
      <c r="G478" s="260">
        <f>IF(Table1[[#This Row],[Year]]&lt;=2030,2030,IF(Table1[[#This Row],[Year]]&lt;=2040,2040,2050))</f>
        <v>2040</v>
      </c>
    </row>
    <row r="479" spans="1:7" x14ac:dyDescent="0.3">
      <c r="A479" s="257" t="s">
        <v>1</v>
      </c>
      <c r="B479" s="258" t="s">
        <v>261</v>
      </c>
      <c r="C479" s="258">
        <v>2037</v>
      </c>
      <c r="D479" s="259" t="s">
        <v>259</v>
      </c>
      <c r="E479" s="259" t="s">
        <v>185</v>
      </c>
      <c r="F479" s="260">
        <v>0.231213516066823</v>
      </c>
      <c r="G479" s="260">
        <f>IF(Table1[[#This Row],[Year]]&lt;=2030,2030,IF(Table1[[#This Row],[Year]]&lt;=2040,2040,2050))</f>
        <v>2040</v>
      </c>
    </row>
    <row r="480" spans="1:7" x14ac:dyDescent="0.3">
      <c r="A480" s="257" t="s">
        <v>1</v>
      </c>
      <c r="B480" s="258" t="s">
        <v>18</v>
      </c>
      <c r="C480" s="258">
        <v>2037</v>
      </c>
      <c r="D480" s="259" t="s">
        <v>259</v>
      </c>
      <c r="E480" s="259" t="s">
        <v>185</v>
      </c>
      <c r="F480" s="260">
        <v>174.350559960206</v>
      </c>
      <c r="G480" s="260">
        <f>IF(Table1[[#This Row],[Year]]&lt;=2030,2030,IF(Table1[[#This Row],[Year]]&lt;=2040,2040,2050))</f>
        <v>2040</v>
      </c>
    </row>
    <row r="481" spans="1:7" x14ac:dyDescent="0.3">
      <c r="A481" s="257" t="s">
        <v>1</v>
      </c>
      <c r="B481" s="258" t="s">
        <v>260</v>
      </c>
      <c r="C481" s="258">
        <v>2037</v>
      </c>
      <c r="D481" s="259" t="s">
        <v>259</v>
      </c>
      <c r="E481" s="259" t="s">
        <v>185</v>
      </c>
      <c r="F481" s="260">
        <v>0.163120225153943</v>
      </c>
      <c r="G481" s="260">
        <f>IF(Table1[[#This Row],[Year]]&lt;=2030,2030,IF(Table1[[#This Row],[Year]]&lt;=2040,2040,2050))</f>
        <v>2040</v>
      </c>
    </row>
    <row r="482" spans="1:7" x14ac:dyDescent="0.3">
      <c r="A482" s="257" t="s">
        <v>1</v>
      </c>
      <c r="B482" s="258" t="s">
        <v>267</v>
      </c>
      <c r="C482" s="258">
        <v>2037</v>
      </c>
      <c r="D482" s="259" t="s">
        <v>259</v>
      </c>
      <c r="E482" s="259" t="s">
        <v>185</v>
      </c>
      <c r="F482" s="260">
        <v>6.4198406278896503E-2</v>
      </c>
      <c r="G482" s="260">
        <f>IF(Table1[[#This Row],[Year]]&lt;=2030,2030,IF(Table1[[#This Row],[Year]]&lt;=2040,2040,2050))</f>
        <v>2040</v>
      </c>
    </row>
    <row r="483" spans="1:7" x14ac:dyDescent="0.3">
      <c r="A483" s="257" t="s">
        <v>4</v>
      </c>
      <c r="B483" s="258" t="s">
        <v>265</v>
      </c>
      <c r="C483" s="258">
        <v>2037</v>
      </c>
      <c r="D483" s="259" t="s">
        <v>259</v>
      </c>
      <c r="E483" s="259" t="s">
        <v>185</v>
      </c>
      <c r="F483" s="260">
        <v>47.382932886699201</v>
      </c>
      <c r="G483" s="260">
        <f>IF(Table1[[#This Row],[Year]]&lt;=2030,2030,IF(Table1[[#This Row],[Year]]&lt;=2040,2040,2050))</f>
        <v>2040</v>
      </c>
    </row>
    <row r="484" spans="1:7" x14ac:dyDescent="0.3">
      <c r="A484" s="257" t="s">
        <v>4</v>
      </c>
      <c r="B484" s="258" t="s">
        <v>269</v>
      </c>
      <c r="C484" s="258">
        <v>2037</v>
      </c>
      <c r="D484" s="259" t="s">
        <v>259</v>
      </c>
      <c r="E484" s="259" t="s">
        <v>185</v>
      </c>
      <c r="F484" s="260">
        <v>1.86089789928317</v>
      </c>
      <c r="G484" s="260">
        <f>IF(Table1[[#This Row],[Year]]&lt;=2030,2030,IF(Table1[[#This Row],[Year]]&lt;=2040,2040,2050))</f>
        <v>2040</v>
      </c>
    </row>
    <row r="485" spans="1:7" x14ac:dyDescent="0.3">
      <c r="A485" s="257" t="s">
        <v>4</v>
      </c>
      <c r="B485" s="258" t="s">
        <v>264</v>
      </c>
      <c r="C485" s="258">
        <v>2037</v>
      </c>
      <c r="D485" s="259" t="s">
        <v>259</v>
      </c>
      <c r="E485" s="259" t="s">
        <v>185</v>
      </c>
      <c r="F485" s="260">
        <v>29.4934296116841</v>
      </c>
      <c r="G485" s="260">
        <f>IF(Table1[[#This Row],[Year]]&lt;=2030,2030,IF(Table1[[#This Row],[Year]]&lt;=2040,2040,2050))</f>
        <v>2040</v>
      </c>
    </row>
    <row r="486" spans="1:7" x14ac:dyDescent="0.3">
      <c r="A486" s="257" t="s">
        <v>4</v>
      </c>
      <c r="B486" s="258" t="s">
        <v>268</v>
      </c>
      <c r="C486" s="258">
        <v>2037</v>
      </c>
      <c r="D486" s="259" t="s">
        <v>259</v>
      </c>
      <c r="E486" s="259" t="s">
        <v>185</v>
      </c>
      <c r="F486" s="260">
        <v>1.2188438182689101</v>
      </c>
      <c r="G486" s="260">
        <f>IF(Table1[[#This Row],[Year]]&lt;=2030,2030,IF(Table1[[#This Row],[Year]]&lt;=2040,2040,2050))</f>
        <v>2040</v>
      </c>
    </row>
    <row r="487" spans="1:7" x14ac:dyDescent="0.3">
      <c r="A487" s="257" t="s">
        <v>4</v>
      </c>
      <c r="B487" s="258" t="s">
        <v>263</v>
      </c>
      <c r="C487" s="258">
        <v>2037</v>
      </c>
      <c r="D487" s="259" t="s">
        <v>259</v>
      </c>
      <c r="E487" s="259" t="s">
        <v>185</v>
      </c>
      <c r="F487" s="260">
        <v>11.592906940805699</v>
      </c>
      <c r="G487" s="260">
        <f>IF(Table1[[#This Row],[Year]]&lt;=2030,2030,IF(Table1[[#This Row],[Year]]&lt;=2040,2040,2050))</f>
        <v>2040</v>
      </c>
    </row>
    <row r="488" spans="1:7" x14ac:dyDescent="0.3">
      <c r="A488" s="257" t="s">
        <v>4</v>
      </c>
      <c r="B488" s="258" t="s">
        <v>262</v>
      </c>
      <c r="C488" s="258">
        <v>2037</v>
      </c>
      <c r="D488" s="259" t="s">
        <v>259</v>
      </c>
      <c r="E488" s="259" t="s">
        <v>185</v>
      </c>
      <c r="F488" s="260">
        <v>125.45801790066299</v>
      </c>
      <c r="G488" s="260">
        <f>IF(Table1[[#This Row],[Year]]&lt;=2030,2030,IF(Table1[[#This Row],[Year]]&lt;=2040,2040,2050))</f>
        <v>2040</v>
      </c>
    </row>
    <row r="489" spans="1:7" x14ac:dyDescent="0.3">
      <c r="A489" s="257" t="s">
        <v>4</v>
      </c>
      <c r="B489" s="258" t="s">
        <v>261</v>
      </c>
      <c r="C489" s="258">
        <v>2037</v>
      </c>
      <c r="D489" s="259" t="s">
        <v>259</v>
      </c>
      <c r="E489" s="259" t="s">
        <v>185</v>
      </c>
      <c r="F489" s="260">
        <v>0.79396589211916302</v>
      </c>
      <c r="G489" s="260">
        <f>IF(Table1[[#This Row],[Year]]&lt;=2030,2030,IF(Table1[[#This Row],[Year]]&lt;=2040,2040,2050))</f>
        <v>2040</v>
      </c>
    </row>
    <row r="490" spans="1:7" x14ac:dyDescent="0.3">
      <c r="A490" s="257" t="s">
        <v>4</v>
      </c>
      <c r="B490" s="258" t="s">
        <v>18</v>
      </c>
      <c r="C490" s="258">
        <v>2037</v>
      </c>
      <c r="D490" s="259" t="s">
        <v>259</v>
      </c>
      <c r="E490" s="259" t="s">
        <v>185</v>
      </c>
      <c r="F490" s="260">
        <v>633.740514617852</v>
      </c>
      <c r="G490" s="260">
        <f>IF(Table1[[#This Row],[Year]]&lt;=2030,2030,IF(Table1[[#This Row],[Year]]&lt;=2040,2040,2050))</f>
        <v>2040</v>
      </c>
    </row>
    <row r="491" spans="1:7" x14ac:dyDescent="0.3">
      <c r="A491" s="257" t="s">
        <v>4</v>
      </c>
      <c r="B491" s="258" t="s">
        <v>260</v>
      </c>
      <c r="C491" s="258">
        <v>2037</v>
      </c>
      <c r="D491" s="259" t="s">
        <v>259</v>
      </c>
      <c r="E491" s="259" t="s">
        <v>185</v>
      </c>
      <c r="F491" s="260">
        <v>5.5305458170115802</v>
      </c>
      <c r="G491" s="260">
        <f>IF(Table1[[#This Row],[Year]]&lt;=2030,2030,IF(Table1[[#This Row],[Year]]&lt;=2040,2040,2050))</f>
        <v>2040</v>
      </c>
    </row>
    <row r="492" spans="1:7" x14ac:dyDescent="0.3">
      <c r="A492" s="257" t="s">
        <v>4</v>
      </c>
      <c r="B492" s="258" t="s">
        <v>267</v>
      </c>
      <c r="C492" s="258">
        <v>2037</v>
      </c>
      <c r="D492" s="259" t="s">
        <v>259</v>
      </c>
      <c r="E492" s="259" t="s">
        <v>185</v>
      </c>
      <c r="F492" s="260">
        <v>0.20781443674748601</v>
      </c>
      <c r="G492" s="260">
        <f>IF(Table1[[#This Row],[Year]]&lt;=2030,2030,IF(Table1[[#This Row],[Year]]&lt;=2040,2040,2050))</f>
        <v>2040</v>
      </c>
    </row>
    <row r="493" spans="1:7" x14ac:dyDescent="0.3">
      <c r="A493" s="257" t="s">
        <v>2</v>
      </c>
      <c r="B493" s="258" t="s">
        <v>264</v>
      </c>
      <c r="C493" s="258">
        <v>2037</v>
      </c>
      <c r="D493" s="259" t="s">
        <v>259</v>
      </c>
      <c r="E493" s="259" t="s">
        <v>185</v>
      </c>
      <c r="F493" s="260">
        <v>5.6441619379252002</v>
      </c>
      <c r="G493" s="260">
        <f>IF(Table1[[#This Row],[Year]]&lt;=2030,2030,IF(Table1[[#This Row],[Year]]&lt;=2040,2040,2050))</f>
        <v>2040</v>
      </c>
    </row>
    <row r="494" spans="1:7" x14ac:dyDescent="0.3">
      <c r="A494" s="257" t="s">
        <v>2</v>
      </c>
      <c r="B494" s="258" t="s">
        <v>263</v>
      </c>
      <c r="C494" s="258">
        <v>2037</v>
      </c>
      <c r="D494" s="259" t="s">
        <v>259</v>
      </c>
      <c r="E494" s="259" t="s">
        <v>185</v>
      </c>
      <c r="F494" s="260">
        <v>5.6543927947544299</v>
      </c>
      <c r="G494" s="260">
        <f>IF(Table1[[#This Row],[Year]]&lt;=2030,2030,IF(Table1[[#This Row],[Year]]&lt;=2040,2040,2050))</f>
        <v>2040</v>
      </c>
    </row>
    <row r="495" spans="1:7" x14ac:dyDescent="0.3">
      <c r="A495" s="257" t="s">
        <v>2</v>
      </c>
      <c r="B495" s="258" t="s">
        <v>262</v>
      </c>
      <c r="C495" s="258">
        <v>2037</v>
      </c>
      <c r="D495" s="259" t="s">
        <v>259</v>
      </c>
      <c r="E495" s="259" t="s">
        <v>185</v>
      </c>
      <c r="F495" s="260">
        <v>9.1121064604031705</v>
      </c>
      <c r="G495" s="260">
        <f>IF(Table1[[#This Row],[Year]]&lt;=2030,2030,IF(Table1[[#This Row],[Year]]&lt;=2040,2040,2050))</f>
        <v>2040</v>
      </c>
    </row>
    <row r="496" spans="1:7" x14ac:dyDescent="0.3">
      <c r="A496" s="257" t="s">
        <v>2</v>
      </c>
      <c r="B496" s="258" t="s">
        <v>261</v>
      </c>
      <c r="C496" s="258">
        <v>2037</v>
      </c>
      <c r="D496" s="259" t="s">
        <v>259</v>
      </c>
      <c r="E496" s="259" t="s">
        <v>185</v>
      </c>
      <c r="F496" s="260">
        <v>0.15399672510384499</v>
      </c>
      <c r="G496" s="260">
        <f>IF(Table1[[#This Row],[Year]]&lt;=2030,2030,IF(Table1[[#This Row],[Year]]&lt;=2040,2040,2050))</f>
        <v>2040</v>
      </c>
    </row>
    <row r="497" spans="1:7" x14ac:dyDescent="0.3">
      <c r="A497" s="257" t="s">
        <v>2</v>
      </c>
      <c r="B497" s="258" t="s">
        <v>18</v>
      </c>
      <c r="C497" s="258">
        <v>2037</v>
      </c>
      <c r="D497" s="259" t="s">
        <v>259</v>
      </c>
      <c r="E497" s="259" t="s">
        <v>185</v>
      </c>
      <c r="F497" s="260">
        <v>585.84161707852695</v>
      </c>
      <c r="G497" s="260">
        <f>IF(Table1[[#This Row],[Year]]&lt;=2030,2030,IF(Table1[[#This Row],[Year]]&lt;=2040,2040,2050))</f>
        <v>2040</v>
      </c>
    </row>
    <row r="498" spans="1:7" x14ac:dyDescent="0.3">
      <c r="A498" s="257" t="s">
        <v>2</v>
      </c>
      <c r="B498" s="258" t="s">
        <v>266</v>
      </c>
      <c r="C498" s="258">
        <v>2037</v>
      </c>
      <c r="D498" s="259" t="s">
        <v>259</v>
      </c>
      <c r="E498" s="259" t="s">
        <v>185</v>
      </c>
      <c r="F498" s="260">
        <v>23.475802307502899</v>
      </c>
      <c r="G498" s="260">
        <f>IF(Table1[[#This Row],[Year]]&lt;=2030,2030,IF(Table1[[#This Row],[Year]]&lt;=2040,2040,2050))</f>
        <v>2040</v>
      </c>
    </row>
    <row r="499" spans="1:7" x14ac:dyDescent="0.3">
      <c r="A499" s="257" t="s">
        <v>2</v>
      </c>
      <c r="B499" s="258" t="s">
        <v>260</v>
      </c>
      <c r="C499" s="258">
        <v>2037</v>
      </c>
      <c r="D499" s="259" t="s">
        <v>259</v>
      </c>
      <c r="E499" s="259" t="s">
        <v>185</v>
      </c>
      <c r="F499" s="260">
        <v>3.0048682195984999E-2</v>
      </c>
      <c r="G499" s="260">
        <f>IF(Table1[[#This Row],[Year]]&lt;=2030,2030,IF(Table1[[#This Row],[Year]]&lt;=2040,2040,2050))</f>
        <v>2040</v>
      </c>
    </row>
    <row r="500" spans="1:7" x14ac:dyDescent="0.3">
      <c r="A500" s="257" t="s">
        <v>3</v>
      </c>
      <c r="B500" s="258" t="s">
        <v>265</v>
      </c>
      <c r="C500" s="258">
        <v>2037</v>
      </c>
      <c r="D500" s="259" t="s">
        <v>259</v>
      </c>
      <c r="E500" s="259" t="s">
        <v>185</v>
      </c>
      <c r="F500" s="260">
        <v>30.473077902374101</v>
      </c>
      <c r="G500" s="260">
        <f>IF(Table1[[#This Row],[Year]]&lt;=2030,2030,IF(Table1[[#This Row],[Year]]&lt;=2040,2040,2050))</f>
        <v>2040</v>
      </c>
    </row>
    <row r="501" spans="1:7" x14ac:dyDescent="0.3">
      <c r="A501" s="257" t="s">
        <v>3</v>
      </c>
      <c r="B501" s="258" t="s">
        <v>264</v>
      </c>
      <c r="C501" s="258">
        <v>2037</v>
      </c>
      <c r="D501" s="259" t="s">
        <v>259</v>
      </c>
      <c r="E501" s="259" t="s">
        <v>185</v>
      </c>
      <c r="F501" s="260">
        <v>8.4301857080914004</v>
      </c>
      <c r="G501" s="260">
        <f>IF(Table1[[#This Row],[Year]]&lt;=2030,2030,IF(Table1[[#This Row],[Year]]&lt;=2040,2040,2050))</f>
        <v>2040</v>
      </c>
    </row>
    <row r="502" spans="1:7" x14ac:dyDescent="0.3">
      <c r="A502" s="257" t="s">
        <v>3</v>
      </c>
      <c r="B502" s="258" t="s">
        <v>263</v>
      </c>
      <c r="C502" s="258">
        <v>2037</v>
      </c>
      <c r="D502" s="259" t="s">
        <v>259</v>
      </c>
      <c r="E502" s="259" t="s">
        <v>185</v>
      </c>
      <c r="F502" s="260">
        <v>11.849095568483699</v>
      </c>
      <c r="G502" s="260">
        <f>IF(Table1[[#This Row],[Year]]&lt;=2030,2030,IF(Table1[[#This Row],[Year]]&lt;=2040,2040,2050))</f>
        <v>2040</v>
      </c>
    </row>
    <row r="503" spans="1:7" x14ac:dyDescent="0.3">
      <c r="A503" s="257" t="s">
        <v>3</v>
      </c>
      <c r="B503" s="258" t="s">
        <v>262</v>
      </c>
      <c r="C503" s="258">
        <v>2037</v>
      </c>
      <c r="D503" s="259" t="s">
        <v>259</v>
      </c>
      <c r="E503" s="259" t="s">
        <v>185</v>
      </c>
      <c r="F503" s="260">
        <v>136.47697287474699</v>
      </c>
      <c r="G503" s="260">
        <f>IF(Table1[[#This Row],[Year]]&lt;=2030,2030,IF(Table1[[#This Row],[Year]]&lt;=2040,2040,2050))</f>
        <v>2040</v>
      </c>
    </row>
    <row r="504" spans="1:7" x14ac:dyDescent="0.3">
      <c r="A504" s="257" t="s">
        <v>3</v>
      </c>
      <c r="B504" s="258" t="s">
        <v>261</v>
      </c>
      <c r="C504" s="258">
        <v>2037</v>
      </c>
      <c r="D504" s="259" t="s">
        <v>259</v>
      </c>
      <c r="E504" s="259" t="s">
        <v>185</v>
      </c>
      <c r="F504" s="260">
        <v>0.35737319337052098</v>
      </c>
      <c r="G504" s="260">
        <f>IF(Table1[[#This Row],[Year]]&lt;=2030,2030,IF(Table1[[#This Row],[Year]]&lt;=2040,2040,2050))</f>
        <v>2040</v>
      </c>
    </row>
    <row r="505" spans="1:7" x14ac:dyDescent="0.3">
      <c r="A505" s="257" t="s">
        <v>3</v>
      </c>
      <c r="B505" s="258" t="s">
        <v>18</v>
      </c>
      <c r="C505" s="258">
        <v>2037</v>
      </c>
      <c r="D505" s="259" t="s">
        <v>259</v>
      </c>
      <c r="E505" s="259" t="s">
        <v>185</v>
      </c>
      <c r="F505" s="260">
        <v>916.80253413060598</v>
      </c>
      <c r="G505" s="260">
        <f>IF(Table1[[#This Row],[Year]]&lt;=2030,2030,IF(Table1[[#This Row],[Year]]&lt;=2040,2040,2050))</f>
        <v>2040</v>
      </c>
    </row>
    <row r="506" spans="1:7" x14ac:dyDescent="0.3">
      <c r="A506" s="257" t="s">
        <v>3</v>
      </c>
      <c r="B506" s="258" t="s">
        <v>260</v>
      </c>
      <c r="C506" s="258">
        <v>2037</v>
      </c>
      <c r="D506" s="259" t="s">
        <v>259</v>
      </c>
      <c r="E506" s="259" t="s">
        <v>185</v>
      </c>
      <c r="F506" s="260">
        <v>1.6306785172590501</v>
      </c>
      <c r="G506" s="260">
        <f>IF(Table1[[#This Row],[Year]]&lt;=2030,2030,IF(Table1[[#This Row],[Year]]&lt;=2040,2040,2050))</f>
        <v>2040</v>
      </c>
    </row>
    <row r="507" spans="1:7" x14ac:dyDescent="0.3">
      <c r="A507" s="257" t="s">
        <v>1</v>
      </c>
      <c r="B507" s="258" t="s">
        <v>265</v>
      </c>
      <c r="C507" s="258">
        <v>2038</v>
      </c>
      <c r="D507" s="259" t="s">
        <v>259</v>
      </c>
      <c r="E507" s="259" t="s">
        <v>185</v>
      </c>
      <c r="F507" s="260">
        <v>4.8326837732479202</v>
      </c>
      <c r="G507" s="260">
        <f>IF(Table1[[#This Row],[Year]]&lt;=2030,2030,IF(Table1[[#This Row],[Year]]&lt;=2040,2040,2050))</f>
        <v>2040</v>
      </c>
    </row>
    <row r="508" spans="1:7" x14ac:dyDescent="0.3">
      <c r="A508" s="257" t="s">
        <v>1</v>
      </c>
      <c r="B508" s="258" t="s">
        <v>269</v>
      </c>
      <c r="C508" s="258">
        <v>2038</v>
      </c>
      <c r="D508" s="259" t="s">
        <v>259</v>
      </c>
      <c r="E508" s="259" t="s">
        <v>185</v>
      </c>
      <c r="F508" s="260">
        <v>2.2874115225752498</v>
      </c>
      <c r="G508" s="260">
        <f>IF(Table1[[#This Row],[Year]]&lt;=2030,2030,IF(Table1[[#This Row],[Year]]&lt;=2040,2040,2050))</f>
        <v>2040</v>
      </c>
    </row>
    <row r="509" spans="1:7" x14ac:dyDescent="0.3">
      <c r="A509" s="257" t="s">
        <v>1</v>
      </c>
      <c r="B509" s="258" t="s">
        <v>264</v>
      </c>
      <c r="C509" s="258">
        <v>2038</v>
      </c>
      <c r="D509" s="259" t="s">
        <v>259</v>
      </c>
      <c r="E509" s="259" t="s">
        <v>185</v>
      </c>
      <c r="F509" s="260">
        <v>2.4693496811514302</v>
      </c>
      <c r="G509" s="260">
        <f>IF(Table1[[#This Row],[Year]]&lt;=2030,2030,IF(Table1[[#This Row],[Year]]&lt;=2040,2040,2050))</f>
        <v>2040</v>
      </c>
    </row>
    <row r="510" spans="1:7" x14ac:dyDescent="0.3">
      <c r="A510" s="257" t="s">
        <v>1</v>
      </c>
      <c r="B510" s="258" t="s">
        <v>268</v>
      </c>
      <c r="C510" s="258">
        <v>2038</v>
      </c>
      <c r="D510" s="259" t="s">
        <v>259</v>
      </c>
      <c r="E510" s="259" t="s">
        <v>185</v>
      </c>
      <c r="F510" s="260">
        <v>1.19379085098352</v>
      </c>
      <c r="G510" s="260">
        <f>IF(Table1[[#This Row],[Year]]&lt;=2030,2030,IF(Table1[[#This Row],[Year]]&lt;=2040,2040,2050))</f>
        <v>2040</v>
      </c>
    </row>
    <row r="511" spans="1:7" x14ac:dyDescent="0.3">
      <c r="A511" s="257" t="s">
        <v>1</v>
      </c>
      <c r="B511" s="258" t="s">
        <v>263</v>
      </c>
      <c r="C511" s="258">
        <v>2038</v>
      </c>
      <c r="D511" s="259" t="s">
        <v>259</v>
      </c>
      <c r="E511" s="259" t="s">
        <v>185</v>
      </c>
      <c r="F511" s="260">
        <v>1.8507675385706801</v>
      </c>
      <c r="G511" s="260">
        <f>IF(Table1[[#This Row],[Year]]&lt;=2030,2030,IF(Table1[[#This Row],[Year]]&lt;=2040,2040,2050))</f>
        <v>2040</v>
      </c>
    </row>
    <row r="512" spans="1:7" x14ac:dyDescent="0.3">
      <c r="A512" s="257" t="s">
        <v>1</v>
      </c>
      <c r="B512" s="258" t="s">
        <v>262</v>
      </c>
      <c r="C512" s="258">
        <v>2038</v>
      </c>
      <c r="D512" s="259" t="s">
        <v>259</v>
      </c>
      <c r="E512" s="259" t="s">
        <v>185</v>
      </c>
      <c r="F512" s="260">
        <v>19.653110154844001</v>
      </c>
      <c r="G512" s="260">
        <f>IF(Table1[[#This Row],[Year]]&lt;=2030,2030,IF(Table1[[#This Row],[Year]]&lt;=2040,2040,2050))</f>
        <v>2040</v>
      </c>
    </row>
    <row r="513" spans="1:7" x14ac:dyDescent="0.3">
      <c r="A513" s="257" t="s">
        <v>1</v>
      </c>
      <c r="B513" s="258" t="s">
        <v>261</v>
      </c>
      <c r="C513" s="258">
        <v>2038</v>
      </c>
      <c r="D513" s="259" t="s">
        <v>259</v>
      </c>
      <c r="E513" s="259" t="s">
        <v>185</v>
      </c>
      <c r="F513" s="260">
        <v>0.21183208869365699</v>
      </c>
      <c r="G513" s="260">
        <f>IF(Table1[[#This Row],[Year]]&lt;=2030,2030,IF(Table1[[#This Row],[Year]]&lt;=2040,2040,2050))</f>
        <v>2040</v>
      </c>
    </row>
    <row r="514" spans="1:7" x14ac:dyDescent="0.3">
      <c r="A514" s="257" t="s">
        <v>1</v>
      </c>
      <c r="B514" s="258" t="s">
        <v>18</v>
      </c>
      <c r="C514" s="258">
        <v>2038</v>
      </c>
      <c r="D514" s="259" t="s">
        <v>259</v>
      </c>
      <c r="E514" s="259" t="s">
        <v>185</v>
      </c>
      <c r="F514" s="260">
        <v>137.801116695806</v>
      </c>
      <c r="G514" s="260">
        <f>IF(Table1[[#This Row],[Year]]&lt;=2030,2030,IF(Table1[[#This Row],[Year]]&lt;=2040,2040,2050))</f>
        <v>2040</v>
      </c>
    </row>
    <row r="515" spans="1:7" x14ac:dyDescent="0.3">
      <c r="A515" s="257" t="s">
        <v>1</v>
      </c>
      <c r="B515" s="258" t="s">
        <v>260</v>
      </c>
      <c r="C515" s="258">
        <v>2038</v>
      </c>
      <c r="D515" s="259" t="s">
        <v>259</v>
      </c>
      <c r="E515" s="259" t="s">
        <v>185</v>
      </c>
      <c r="F515" s="260">
        <v>0.142947503559084</v>
      </c>
      <c r="G515" s="260">
        <f>IF(Table1[[#This Row],[Year]]&lt;=2030,2030,IF(Table1[[#This Row],[Year]]&lt;=2040,2040,2050))</f>
        <v>2040</v>
      </c>
    </row>
    <row r="516" spans="1:7" x14ac:dyDescent="0.3">
      <c r="A516" s="257" t="s">
        <v>1</v>
      </c>
      <c r="B516" s="258" t="s">
        <v>267</v>
      </c>
      <c r="C516" s="258">
        <v>2038</v>
      </c>
      <c r="D516" s="259" t="s">
        <v>259</v>
      </c>
      <c r="E516" s="259" t="s">
        <v>185</v>
      </c>
      <c r="F516" s="260">
        <v>6.1141339313234802E-2</v>
      </c>
      <c r="G516" s="260">
        <f>IF(Table1[[#This Row],[Year]]&lt;=2030,2030,IF(Table1[[#This Row],[Year]]&lt;=2040,2040,2050))</f>
        <v>2040</v>
      </c>
    </row>
    <row r="517" spans="1:7" x14ac:dyDescent="0.3">
      <c r="A517" s="257" t="s">
        <v>4</v>
      </c>
      <c r="B517" s="258" t="s">
        <v>265</v>
      </c>
      <c r="C517" s="258">
        <v>2038</v>
      </c>
      <c r="D517" s="259" t="s">
        <v>259</v>
      </c>
      <c r="E517" s="259" t="s">
        <v>185</v>
      </c>
      <c r="F517" s="260">
        <v>45.1266027492373</v>
      </c>
      <c r="G517" s="260">
        <f>IF(Table1[[#This Row],[Year]]&lt;=2030,2030,IF(Table1[[#This Row],[Year]]&lt;=2040,2040,2050))</f>
        <v>2040</v>
      </c>
    </row>
    <row r="518" spans="1:7" x14ac:dyDescent="0.3">
      <c r="A518" s="257" t="s">
        <v>4</v>
      </c>
      <c r="B518" s="258" t="s">
        <v>269</v>
      </c>
      <c r="C518" s="258">
        <v>2038</v>
      </c>
      <c r="D518" s="259" t="s">
        <v>259</v>
      </c>
      <c r="E518" s="259" t="s">
        <v>185</v>
      </c>
      <c r="F518" s="260">
        <v>1.7722837136030201</v>
      </c>
      <c r="G518" s="260">
        <f>IF(Table1[[#This Row],[Year]]&lt;=2030,2030,IF(Table1[[#This Row],[Year]]&lt;=2040,2040,2050))</f>
        <v>2040</v>
      </c>
    </row>
    <row r="519" spans="1:7" x14ac:dyDescent="0.3">
      <c r="A519" s="257" t="s">
        <v>4</v>
      </c>
      <c r="B519" s="258" t="s">
        <v>264</v>
      </c>
      <c r="C519" s="258">
        <v>2038</v>
      </c>
      <c r="D519" s="259" t="s">
        <v>259</v>
      </c>
      <c r="E519" s="259" t="s">
        <v>185</v>
      </c>
      <c r="F519" s="260">
        <v>28.088980582556299</v>
      </c>
      <c r="G519" s="260">
        <f>IF(Table1[[#This Row],[Year]]&lt;=2030,2030,IF(Table1[[#This Row],[Year]]&lt;=2040,2040,2050))</f>
        <v>2040</v>
      </c>
    </row>
    <row r="520" spans="1:7" x14ac:dyDescent="0.3">
      <c r="A520" s="257" t="s">
        <v>4</v>
      </c>
      <c r="B520" s="258" t="s">
        <v>268</v>
      </c>
      <c r="C520" s="258">
        <v>2038</v>
      </c>
      <c r="D520" s="259" t="s">
        <v>259</v>
      </c>
      <c r="E520" s="259" t="s">
        <v>185</v>
      </c>
      <c r="F520" s="260">
        <v>1.1608036364465799</v>
      </c>
      <c r="G520" s="260">
        <f>IF(Table1[[#This Row],[Year]]&lt;=2030,2030,IF(Table1[[#This Row],[Year]]&lt;=2040,2040,2050))</f>
        <v>2040</v>
      </c>
    </row>
    <row r="521" spans="1:7" x14ac:dyDescent="0.3">
      <c r="A521" s="257" t="s">
        <v>4</v>
      </c>
      <c r="B521" s="258" t="s">
        <v>263</v>
      </c>
      <c r="C521" s="258">
        <v>2038</v>
      </c>
      <c r="D521" s="259" t="s">
        <v>259</v>
      </c>
      <c r="E521" s="259" t="s">
        <v>185</v>
      </c>
      <c r="F521" s="260">
        <v>10.195092173294</v>
      </c>
      <c r="G521" s="260">
        <f>IF(Table1[[#This Row],[Year]]&lt;=2030,2030,IF(Table1[[#This Row],[Year]]&lt;=2040,2040,2050))</f>
        <v>2040</v>
      </c>
    </row>
    <row r="522" spans="1:7" x14ac:dyDescent="0.3">
      <c r="A522" s="257" t="s">
        <v>4</v>
      </c>
      <c r="B522" s="258" t="s">
        <v>262</v>
      </c>
      <c r="C522" s="258">
        <v>2038</v>
      </c>
      <c r="D522" s="259" t="s">
        <v>259</v>
      </c>
      <c r="E522" s="259" t="s">
        <v>185</v>
      </c>
      <c r="F522" s="260">
        <v>121.542271824034</v>
      </c>
      <c r="G522" s="260">
        <f>IF(Table1[[#This Row],[Year]]&lt;=2030,2030,IF(Table1[[#This Row],[Year]]&lt;=2040,2040,2050))</f>
        <v>2040</v>
      </c>
    </row>
    <row r="523" spans="1:7" x14ac:dyDescent="0.3">
      <c r="A523" s="257" t="s">
        <v>4</v>
      </c>
      <c r="B523" s="258" t="s">
        <v>261</v>
      </c>
      <c r="C523" s="258">
        <v>2038</v>
      </c>
      <c r="D523" s="259" t="s">
        <v>259</v>
      </c>
      <c r="E523" s="259" t="s">
        <v>185</v>
      </c>
      <c r="F523" s="260">
        <v>0.72741185783670703</v>
      </c>
      <c r="G523" s="260">
        <f>IF(Table1[[#This Row],[Year]]&lt;=2030,2030,IF(Table1[[#This Row],[Year]]&lt;=2040,2040,2050))</f>
        <v>2040</v>
      </c>
    </row>
    <row r="524" spans="1:7" x14ac:dyDescent="0.3">
      <c r="A524" s="257" t="s">
        <v>4</v>
      </c>
      <c r="B524" s="258" t="s">
        <v>18</v>
      </c>
      <c r="C524" s="258">
        <v>2038</v>
      </c>
      <c r="D524" s="259" t="s">
        <v>259</v>
      </c>
      <c r="E524" s="259" t="s">
        <v>185</v>
      </c>
      <c r="F524" s="260">
        <v>553.91645432707298</v>
      </c>
      <c r="G524" s="260">
        <f>IF(Table1[[#This Row],[Year]]&lt;=2030,2030,IF(Table1[[#This Row],[Year]]&lt;=2040,2040,2050))</f>
        <v>2040</v>
      </c>
    </row>
    <row r="525" spans="1:7" x14ac:dyDescent="0.3">
      <c r="A525" s="257" t="s">
        <v>4</v>
      </c>
      <c r="B525" s="258" t="s">
        <v>260</v>
      </c>
      <c r="C525" s="258">
        <v>2038</v>
      </c>
      <c r="D525" s="259" t="s">
        <v>259</v>
      </c>
      <c r="E525" s="259" t="s">
        <v>185</v>
      </c>
      <c r="F525" s="260">
        <v>5.2671864923919802</v>
      </c>
      <c r="G525" s="260">
        <f>IF(Table1[[#This Row],[Year]]&lt;=2030,2030,IF(Table1[[#This Row],[Year]]&lt;=2040,2040,2050))</f>
        <v>2040</v>
      </c>
    </row>
    <row r="526" spans="1:7" x14ac:dyDescent="0.3">
      <c r="A526" s="257" t="s">
        <v>4</v>
      </c>
      <c r="B526" s="258" t="s">
        <v>267</v>
      </c>
      <c r="C526" s="258">
        <v>2038</v>
      </c>
      <c r="D526" s="259" t="s">
        <v>259</v>
      </c>
      <c r="E526" s="259" t="s">
        <v>185</v>
      </c>
      <c r="F526" s="260">
        <v>0.19791851118808201</v>
      </c>
      <c r="G526" s="260">
        <f>IF(Table1[[#This Row],[Year]]&lt;=2030,2030,IF(Table1[[#This Row],[Year]]&lt;=2040,2040,2050))</f>
        <v>2040</v>
      </c>
    </row>
    <row r="527" spans="1:7" x14ac:dyDescent="0.3">
      <c r="A527" s="257" t="s">
        <v>2</v>
      </c>
      <c r="B527" s="258" t="s">
        <v>264</v>
      </c>
      <c r="C527" s="258">
        <v>2038</v>
      </c>
      <c r="D527" s="259" t="s">
        <v>259</v>
      </c>
      <c r="E527" s="259" t="s">
        <v>185</v>
      </c>
      <c r="F527" s="260">
        <v>5.4884929281769104</v>
      </c>
      <c r="G527" s="260">
        <f>IF(Table1[[#This Row],[Year]]&lt;=2030,2030,IF(Table1[[#This Row],[Year]]&lt;=2040,2040,2050))</f>
        <v>2040</v>
      </c>
    </row>
    <row r="528" spans="1:7" x14ac:dyDescent="0.3">
      <c r="A528" s="257" t="s">
        <v>2</v>
      </c>
      <c r="B528" s="258" t="s">
        <v>263</v>
      </c>
      <c r="C528" s="258">
        <v>2038</v>
      </c>
      <c r="D528" s="259" t="s">
        <v>259</v>
      </c>
      <c r="E528" s="259" t="s">
        <v>185</v>
      </c>
      <c r="F528" s="260">
        <v>5.0478081466641704</v>
      </c>
      <c r="G528" s="260">
        <f>IF(Table1[[#This Row],[Year]]&lt;=2030,2030,IF(Table1[[#This Row],[Year]]&lt;=2040,2040,2050))</f>
        <v>2040</v>
      </c>
    </row>
    <row r="529" spans="1:7" x14ac:dyDescent="0.3">
      <c r="A529" s="257" t="s">
        <v>2</v>
      </c>
      <c r="B529" s="258" t="s">
        <v>262</v>
      </c>
      <c r="C529" s="258">
        <v>2038</v>
      </c>
      <c r="D529" s="259" t="s">
        <v>259</v>
      </c>
      <c r="E529" s="259" t="s">
        <v>185</v>
      </c>
      <c r="F529" s="260">
        <v>9.0340503159698393</v>
      </c>
      <c r="G529" s="260">
        <f>IF(Table1[[#This Row],[Year]]&lt;=2030,2030,IF(Table1[[#This Row],[Year]]&lt;=2040,2040,2050))</f>
        <v>2040</v>
      </c>
    </row>
    <row r="530" spans="1:7" x14ac:dyDescent="0.3">
      <c r="A530" s="257" t="s">
        <v>2</v>
      </c>
      <c r="B530" s="258" t="s">
        <v>261</v>
      </c>
      <c r="C530" s="258">
        <v>2038</v>
      </c>
      <c r="D530" s="259" t="s">
        <v>259</v>
      </c>
      <c r="E530" s="259" t="s">
        <v>185</v>
      </c>
      <c r="F530" s="260">
        <v>0.14108798000071199</v>
      </c>
      <c r="G530" s="260">
        <f>IF(Table1[[#This Row],[Year]]&lt;=2030,2030,IF(Table1[[#This Row],[Year]]&lt;=2040,2040,2050))</f>
        <v>2040</v>
      </c>
    </row>
    <row r="531" spans="1:7" x14ac:dyDescent="0.3">
      <c r="A531" s="257" t="s">
        <v>2</v>
      </c>
      <c r="B531" s="258" t="s">
        <v>18</v>
      </c>
      <c r="C531" s="258">
        <v>2038</v>
      </c>
      <c r="D531" s="259" t="s">
        <v>259</v>
      </c>
      <c r="E531" s="259" t="s">
        <v>185</v>
      </c>
      <c r="F531" s="260">
        <v>540.57669628605902</v>
      </c>
      <c r="G531" s="260">
        <f>IF(Table1[[#This Row],[Year]]&lt;=2030,2030,IF(Table1[[#This Row],[Year]]&lt;=2040,2040,2050))</f>
        <v>2040</v>
      </c>
    </row>
    <row r="532" spans="1:7" x14ac:dyDescent="0.3">
      <c r="A532" s="257" t="s">
        <v>2</v>
      </c>
      <c r="B532" s="258" t="s">
        <v>266</v>
      </c>
      <c r="C532" s="258">
        <v>2038</v>
      </c>
      <c r="D532" s="259" t="s">
        <v>259</v>
      </c>
      <c r="E532" s="259" t="s">
        <v>185</v>
      </c>
      <c r="F532" s="260">
        <v>22.357906959526499</v>
      </c>
      <c r="G532" s="260">
        <f>IF(Table1[[#This Row],[Year]]&lt;=2030,2030,IF(Table1[[#This Row],[Year]]&lt;=2040,2040,2050))</f>
        <v>2040</v>
      </c>
    </row>
    <row r="533" spans="1:7" x14ac:dyDescent="0.3">
      <c r="A533" s="257" t="s">
        <v>2</v>
      </c>
      <c r="B533" s="258" t="s">
        <v>260</v>
      </c>
      <c r="C533" s="258">
        <v>2038</v>
      </c>
      <c r="D533" s="259" t="s">
        <v>259</v>
      </c>
      <c r="E533" s="259" t="s">
        <v>185</v>
      </c>
      <c r="F533" s="260">
        <v>2.9219923444351901E-2</v>
      </c>
      <c r="G533" s="260">
        <f>IF(Table1[[#This Row],[Year]]&lt;=2030,2030,IF(Table1[[#This Row],[Year]]&lt;=2040,2040,2050))</f>
        <v>2040</v>
      </c>
    </row>
    <row r="534" spans="1:7" x14ac:dyDescent="0.3">
      <c r="A534" s="257" t="s">
        <v>3</v>
      </c>
      <c r="B534" s="258" t="s">
        <v>265</v>
      </c>
      <c r="C534" s="258">
        <v>2038</v>
      </c>
      <c r="D534" s="259" t="s">
        <v>259</v>
      </c>
      <c r="E534" s="259" t="s">
        <v>185</v>
      </c>
      <c r="F534" s="260">
        <v>30.8317765186674</v>
      </c>
      <c r="G534" s="260">
        <f>IF(Table1[[#This Row],[Year]]&lt;=2030,2030,IF(Table1[[#This Row],[Year]]&lt;=2040,2040,2050))</f>
        <v>2040</v>
      </c>
    </row>
    <row r="535" spans="1:7" x14ac:dyDescent="0.3">
      <c r="A535" s="257" t="s">
        <v>3</v>
      </c>
      <c r="B535" s="258" t="s">
        <v>264</v>
      </c>
      <c r="C535" s="258">
        <v>2038</v>
      </c>
      <c r="D535" s="259" t="s">
        <v>259</v>
      </c>
      <c r="E535" s="259" t="s">
        <v>185</v>
      </c>
      <c r="F535" s="260">
        <v>8.52941742857187</v>
      </c>
      <c r="G535" s="260">
        <f>IF(Table1[[#This Row],[Year]]&lt;=2030,2030,IF(Table1[[#This Row],[Year]]&lt;=2040,2040,2050))</f>
        <v>2040</v>
      </c>
    </row>
    <row r="536" spans="1:7" x14ac:dyDescent="0.3">
      <c r="A536" s="257" t="s">
        <v>3</v>
      </c>
      <c r="B536" s="258" t="s">
        <v>263</v>
      </c>
      <c r="C536" s="258">
        <v>2038</v>
      </c>
      <c r="D536" s="259" t="s">
        <v>259</v>
      </c>
      <c r="E536" s="259" t="s">
        <v>185</v>
      </c>
      <c r="F536" s="260">
        <v>10.843688896468</v>
      </c>
      <c r="G536" s="260">
        <f>IF(Table1[[#This Row],[Year]]&lt;=2030,2030,IF(Table1[[#This Row],[Year]]&lt;=2040,2040,2050))</f>
        <v>2040</v>
      </c>
    </row>
    <row r="537" spans="1:7" x14ac:dyDescent="0.3">
      <c r="A537" s="257" t="s">
        <v>3</v>
      </c>
      <c r="B537" s="258" t="s">
        <v>262</v>
      </c>
      <c r="C537" s="258">
        <v>2038</v>
      </c>
      <c r="D537" s="259" t="s">
        <v>259</v>
      </c>
      <c r="E537" s="259" t="s">
        <v>185</v>
      </c>
      <c r="F537" s="260">
        <v>135.288475781801</v>
      </c>
      <c r="G537" s="260">
        <f>IF(Table1[[#This Row],[Year]]&lt;=2030,2030,IF(Table1[[#This Row],[Year]]&lt;=2040,2040,2050))</f>
        <v>2040</v>
      </c>
    </row>
    <row r="538" spans="1:7" x14ac:dyDescent="0.3">
      <c r="A538" s="257" t="s">
        <v>3</v>
      </c>
      <c r="B538" s="258" t="s">
        <v>261</v>
      </c>
      <c r="C538" s="258">
        <v>2038</v>
      </c>
      <c r="D538" s="259" t="s">
        <v>259</v>
      </c>
      <c r="E538" s="259" t="s">
        <v>185</v>
      </c>
      <c r="F538" s="260">
        <v>0.32741645593470398</v>
      </c>
      <c r="G538" s="260">
        <f>IF(Table1[[#This Row],[Year]]&lt;=2030,2030,IF(Table1[[#This Row],[Year]]&lt;=2040,2040,2050))</f>
        <v>2040</v>
      </c>
    </row>
    <row r="539" spans="1:7" x14ac:dyDescent="0.3">
      <c r="A539" s="257" t="s">
        <v>3</v>
      </c>
      <c r="B539" s="258" t="s">
        <v>18</v>
      </c>
      <c r="C539" s="258">
        <v>2038</v>
      </c>
      <c r="D539" s="259" t="s">
        <v>259</v>
      </c>
      <c r="E539" s="259" t="s">
        <v>185</v>
      </c>
      <c r="F539" s="260">
        <v>851.85286703423196</v>
      </c>
      <c r="G539" s="260">
        <f>IF(Table1[[#This Row],[Year]]&lt;=2030,2030,IF(Table1[[#This Row],[Year]]&lt;=2040,2040,2050))</f>
        <v>2040</v>
      </c>
    </row>
    <row r="540" spans="1:7" x14ac:dyDescent="0.3">
      <c r="A540" s="257" t="s">
        <v>3</v>
      </c>
      <c r="B540" s="258" t="s">
        <v>260</v>
      </c>
      <c r="C540" s="258">
        <v>2038</v>
      </c>
      <c r="D540" s="259" t="s">
        <v>259</v>
      </c>
      <c r="E540" s="259" t="s">
        <v>185</v>
      </c>
      <c r="F540" s="260">
        <v>1.6498732349581899</v>
      </c>
      <c r="G540" s="260">
        <f>IF(Table1[[#This Row],[Year]]&lt;=2030,2030,IF(Table1[[#This Row],[Year]]&lt;=2040,2040,2050))</f>
        <v>2040</v>
      </c>
    </row>
    <row r="541" spans="1:7" x14ac:dyDescent="0.3">
      <c r="A541" s="257" t="s">
        <v>1</v>
      </c>
      <c r="B541" s="258" t="s">
        <v>265</v>
      </c>
      <c r="C541" s="258">
        <v>2039</v>
      </c>
      <c r="D541" s="259" t="s">
        <v>259</v>
      </c>
      <c r="E541" s="259" t="s">
        <v>185</v>
      </c>
      <c r="F541" s="260">
        <v>4.8620375702649703</v>
      </c>
      <c r="G541" s="260">
        <f>IF(Table1[[#This Row],[Year]]&lt;=2030,2030,IF(Table1[[#This Row],[Year]]&lt;=2040,2040,2050))</f>
        <v>2040</v>
      </c>
    </row>
    <row r="542" spans="1:7" x14ac:dyDescent="0.3">
      <c r="A542" s="257" t="s">
        <v>1</v>
      </c>
      <c r="B542" s="258" t="s">
        <v>269</v>
      </c>
      <c r="C542" s="258">
        <v>2039</v>
      </c>
      <c r="D542" s="259" t="s">
        <v>259</v>
      </c>
      <c r="E542" s="259" t="s">
        <v>185</v>
      </c>
      <c r="F542" s="260">
        <v>2.1784871643573802</v>
      </c>
      <c r="G542" s="260">
        <f>IF(Table1[[#This Row],[Year]]&lt;=2030,2030,IF(Table1[[#This Row],[Year]]&lt;=2040,2040,2050))</f>
        <v>2040</v>
      </c>
    </row>
    <row r="543" spans="1:7" x14ac:dyDescent="0.3">
      <c r="A543" s="257" t="s">
        <v>1</v>
      </c>
      <c r="B543" s="258" t="s">
        <v>264</v>
      </c>
      <c r="C543" s="258">
        <v>2039</v>
      </c>
      <c r="D543" s="259" t="s">
        <v>259</v>
      </c>
      <c r="E543" s="259" t="s">
        <v>185</v>
      </c>
      <c r="F543" s="260">
        <v>2.478805607585</v>
      </c>
      <c r="G543" s="260">
        <f>IF(Table1[[#This Row],[Year]]&lt;=2030,2030,IF(Table1[[#This Row],[Year]]&lt;=2040,2040,2050))</f>
        <v>2040</v>
      </c>
    </row>
    <row r="544" spans="1:7" x14ac:dyDescent="0.3">
      <c r="A544" s="257" t="s">
        <v>1</v>
      </c>
      <c r="B544" s="258" t="s">
        <v>268</v>
      </c>
      <c r="C544" s="258">
        <v>2039</v>
      </c>
      <c r="D544" s="259" t="s">
        <v>259</v>
      </c>
      <c r="E544" s="259" t="s">
        <v>185</v>
      </c>
      <c r="F544" s="260">
        <v>1.13694366760336</v>
      </c>
      <c r="G544" s="260">
        <f>IF(Table1[[#This Row],[Year]]&lt;=2030,2030,IF(Table1[[#This Row],[Year]]&lt;=2040,2040,2050))</f>
        <v>2040</v>
      </c>
    </row>
    <row r="545" spans="1:7" x14ac:dyDescent="0.3">
      <c r="A545" s="257" t="s">
        <v>1</v>
      </c>
      <c r="B545" s="258" t="s">
        <v>263</v>
      </c>
      <c r="C545" s="258">
        <v>2039</v>
      </c>
      <c r="D545" s="259" t="s">
        <v>259</v>
      </c>
      <c r="E545" s="259" t="s">
        <v>185</v>
      </c>
      <c r="F545" s="260">
        <v>1.6840771568901001</v>
      </c>
      <c r="G545" s="260">
        <f>IF(Table1[[#This Row],[Year]]&lt;=2030,2030,IF(Table1[[#This Row],[Year]]&lt;=2040,2040,2050))</f>
        <v>2040</v>
      </c>
    </row>
    <row r="546" spans="1:7" x14ac:dyDescent="0.3">
      <c r="A546" s="257" t="s">
        <v>1</v>
      </c>
      <c r="B546" s="258" t="s">
        <v>262</v>
      </c>
      <c r="C546" s="258">
        <v>2039</v>
      </c>
      <c r="D546" s="259" t="s">
        <v>259</v>
      </c>
      <c r="E546" s="259" t="s">
        <v>185</v>
      </c>
      <c r="F546" s="260">
        <v>20.181201287790199</v>
      </c>
      <c r="G546" s="260">
        <f>IF(Table1[[#This Row],[Year]]&lt;=2030,2030,IF(Table1[[#This Row],[Year]]&lt;=2040,2040,2050))</f>
        <v>2040</v>
      </c>
    </row>
    <row r="547" spans="1:7" x14ac:dyDescent="0.3">
      <c r="A547" s="257" t="s">
        <v>1</v>
      </c>
      <c r="B547" s="258" t="s">
        <v>261</v>
      </c>
      <c r="C547" s="258">
        <v>2039</v>
      </c>
      <c r="D547" s="259" t="s">
        <v>259</v>
      </c>
      <c r="E547" s="259" t="s">
        <v>185</v>
      </c>
      <c r="F547" s="260">
        <v>0.19377221785928</v>
      </c>
      <c r="G547" s="260">
        <f>IF(Table1[[#This Row],[Year]]&lt;=2030,2030,IF(Table1[[#This Row],[Year]]&lt;=2040,2040,2050))</f>
        <v>2040</v>
      </c>
    </row>
    <row r="548" spans="1:7" x14ac:dyDescent="0.3">
      <c r="A548" s="257" t="s">
        <v>1</v>
      </c>
      <c r="B548" s="258" t="s">
        <v>18</v>
      </c>
      <c r="C548" s="258">
        <v>2039</v>
      </c>
      <c r="D548" s="259" t="s">
        <v>259</v>
      </c>
      <c r="E548" s="259" t="s">
        <v>185</v>
      </c>
      <c r="F548" s="260">
        <v>126.798236264154</v>
      </c>
      <c r="G548" s="260">
        <f>IF(Table1[[#This Row],[Year]]&lt;=2030,2030,IF(Table1[[#This Row],[Year]]&lt;=2040,2040,2050))</f>
        <v>2040</v>
      </c>
    </row>
    <row r="549" spans="1:7" x14ac:dyDescent="0.3">
      <c r="A549" s="257" t="s">
        <v>1</v>
      </c>
      <c r="B549" s="258" t="s">
        <v>260</v>
      </c>
      <c r="C549" s="258">
        <v>2039</v>
      </c>
      <c r="D549" s="259" t="s">
        <v>259</v>
      </c>
      <c r="E549" s="259" t="s">
        <v>185</v>
      </c>
      <c r="F549" s="260">
        <v>0.14279289706790199</v>
      </c>
      <c r="G549" s="260">
        <f>IF(Table1[[#This Row],[Year]]&lt;=2030,2030,IF(Table1[[#This Row],[Year]]&lt;=2040,2040,2050))</f>
        <v>2040</v>
      </c>
    </row>
    <row r="550" spans="1:7" x14ac:dyDescent="0.3">
      <c r="A550" s="257" t="s">
        <v>1</v>
      </c>
      <c r="B550" s="258" t="s">
        <v>267</v>
      </c>
      <c r="C550" s="258">
        <v>2039</v>
      </c>
      <c r="D550" s="259" t="s">
        <v>259</v>
      </c>
      <c r="E550" s="259" t="s">
        <v>185</v>
      </c>
      <c r="F550" s="260">
        <v>5.8229846964985503E-2</v>
      </c>
      <c r="G550" s="260">
        <f>IF(Table1[[#This Row],[Year]]&lt;=2030,2030,IF(Table1[[#This Row],[Year]]&lt;=2040,2040,2050))</f>
        <v>2040</v>
      </c>
    </row>
    <row r="551" spans="1:7" x14ac:dyDescent="0.3">
      <c r="A551" s="257" t="s">
        <v>4</v>
      </c>
      <c r="B551" s="258" t="s">
        <v>265</v>
      </c>
      <c r="C551" s="258">
        <v>2039</v>
      </c>
      <c r="D551" s="259" t="s">
        <v>259</v>
      </c>
      <c r="E551" s="259" t="s">
        <v>185</v>
      </c>
      <c r="F551" s="260">
        <v>40.780358996545601</v>
      </c>
      <c r="G551" s="260">
        <f>IF(Table1[[#This Row],[Year]]&lt;=2030,2030,IF(Table1[[#This Row],[Year]]&lt;=2040,2040,2050))</f>
        <v>2040</v>
      </c>
    </row>
    <row r="552" spans="1:7" x14ac:dyDescent="0.3">
      <c r="A552" s="257" t="s">
        <v>4</v>
      </c>
      <c r="B552" s="258" t="s">
        <v>269</v>
      </c>
      <c r="C552" s="258">
        <v>2039</v>
      </c>
      <c r="D552" s="259" t="s">
        <v>259</v>
      </c>
      <c r="E552" s="259" t="s">
        <v>185</v>
      </c>
      <c r="F552" s="260">
        <v>1.6878892510504899</v>
      </c>
      <c r="G552" s="260">
        <f>IF(Table1[[#This Row],[Year]]&lt;=2030,2030,IF(Table1[[#This Row],[Year]]&lt;=2040,2040,2050))</f>
        <v>2040</v>
      </c>
    </row>
    <row r="553" spans="1:7" x14ac:dyDescent="0.3">
      <c r="A553" s="257" t="s">
        <v>4</v>
      </c>
      <c r="B553" s="258" t="s">
        <v>264</v>
      </c>
      <c r="C553" s="258">
        <v>2039</v>
      </c>
      <c r="D553" s="259" t="s">
        <v>259</v>
      </c>
      <c r="E553" s="259" t="s">
        <v>185</v>
      </c>
      <c r="F553" s="260">
        <v>25.4358426355221</v>
      </c>
      <c r="G553" s="260">
        <f>IF(Table1[[#This Row],[Year]]&lt;=2030,2030,IF(Table1[[#This Row],[Year]]&lt;=2040,2040,2050))</f>
        <v>2040</v>
      </c>
    </row>
    <row r="554" spans="1:7" x14ac:dyDescent="0.3">
      <c r="A554" s="257" t="s">
        <v>4</v>
      </c>
      <c r="B554" s="258" t="s">
        <v>268</v>
      </c>
      <c r="C554" s="258">
        <v>2039</v>
      </c>
      <c r="D554" s="259" t="s">
        <v>259</v>
      </c>
      <c r="E554" s="259" t="s">
        <v>185</v>
      </c>
      <c r="F554" s="260">
        <v>1.1055272728062699</v>
      </c>
      <c r="G554" s="260">
        <f>IF(Table1[[#This Row],[Year]]&lt;=2030,2030,IF(Table1[[#This Row],[Year]]&lt;=2040,2040,2050))</f>
        <v>2040</v>
      </c>
    </row>
    <row r="555" spans="1:7" x14ac:dyDescent="0.3">
      <c r="A555" s="257" t="s">
        <v>4</v>
      </c>
      <c r="B555" s="258" t="s">
        <v>263</v>
      </c>
      <c r="C555" s="258">
        <v>2039</v>
      </c>
      <c r="D555" s="259" t="s">
        <v>259</v>
      </c>
      <c r="E555" s="259" t="s">
        <v>185</v>
      </c>
      <c r="F555" s="260">
        <v>8.5295941315480803</v>
      </c>
      <c r="G555" s="260">
        <f>IF(Table1[[#This Row],[Year]]&lt;=2030,2030,IF(Table1[[#This Row],[Year]]&lt;=2040,2040,2050))</f>
        <v>2040</v>
      </c>
    </row>
    <row r="556" spans="1:7" x14ac:dyDescent="0.3">
      <c r="A556" s="257" t="s">
        <v>4</v>
      </c>
      <c r="B556" s="258" t="s">
        <v>262</v>
      </c>
      <c r="C556" s="258">
        <v>2039</v>
      </c>
      <c r="D556" s="259" t="s">
        <v>259</v>
      </c>
      <c r="E556" s="259" t="s">
        <v>185</v>
      </c>
      <c r="F556" s="260">
        <v>117.552210211919</v>
      </c>
      <c r="G556" s="260">
        <f>IF(Table1[[#This Row],[Year]]&lt;=2030,2030,IF(Table1[[#This Row],[Year]]&lt;=2040,2040,2050))</f>
        <v>2040</v>
      </c>
    </row>
    <row r="557" spans="1:7" x14ac:dyDescent="0.3">
      <c r="A557" s="257" t="s">
        <v>4</v>
      </c>
      <c r="B557" s="258" t="s">
        <v>261</v>
      </c>
      <c r="C557" s="258">
        <v>2039</v>
      </c>
      <c r="D557" s="259" t="s">
        <v>259</v>
      </c>
      <c r="E557" s="259" t="s">
        <v>185</v>
      </c>
      <c r="F557" s="260">
        <v>0.66539592683711701</v>
      </c>
      <c r="G557" s="260">
        <f>IF(Table1[[#This Row],[Year]]&lt;=2030,2030,IF(Table1[[#This Row],[Year]]&lt;=2040,2040,2050))</f>
        <v>2040</v>
      </c>
    </row>
    <row r="558" spans="1:7" x14ac:dyDescent="0.3">
      <c r="A558" s="257" t="s">
        <v>4</v>
      </c>
      <c r="B558" s="258" t="s">
        <v>18</v>
      </c>
      <c r="C558" s="258">
        <v>2039</v>
      </c>
      <c r="D558" s="259" t="s">
        <v>259</v>
      </c>
      <c r="E558" s="259" t="s">
        <v>185</v>
      </c>
      <c r="F558" s="260">
        <v>460.37473371850803</v>
      </c>
      <c r="G558" s="260">
        <f>IF(Table1[[#This Row],[Year]]&lt;=2030,2030,IF(Table1[[#This Row],[Year]]&lt;=2040,2040,2050))</f>
        <v>2040</v>
      </c>
    </row>
    <row r="559" spans="1:7" x14ac:dyDescent="0.3">
      <c r="A559" s="257" t="s">
        <v>4</v>
      </c>
      <c r="B559" s="258" t="s">
        <v>260</v>
      </c>
      <c r="C559" s="258">
        <v>2039</v>
      </c>
      <c r="D559" s="259" t="s">
        <v>259</v>
      </c>
      <c r="E559" s="259" t="s">
        <v>185</v>
      </c>
      <c r="F559" s="260">
        <v>4.7913427925898198</v>
      </c>
      <c r="G559" s="260">
        <f>IF(Table1[[#This Row],[Year]]&lt;=2030,2030,IF(Table1[[#This Row],[Year]]&lt;=2040,2040,2050))</f>
        <v>2040</v>
      </c>
    </row>
    <row r="560" spans="1:7" x14ac:dyDescent="0.3">
      <c r="A560" s="257" t="s">
        <v>4</v>
      </c>
      <c r="B560" s="258" t="s">
        <v>267</v>
      </c>
      <c r="C560" s="258">
        <v>2039</v>
      </c>
      <c r="D560" s="259" t="s">
        <v>259</v>
      </c>
      <c r="E560" s="259" t="s">
        <v>185</v>
      </c>
      <c r="F560" s="260">
        <v>0.188493820179125</v>
      </c>
      <c r="G560" s="260">
        <f>IF(Table1[[#This Row],[Year]]&lt;=2030,2030,IF(Table1[[#This Row],[Year]]&lt;=2040,2040,2050))</f>
        <v>2040</v>
      </c>
    </row>
    <row r="561" spans="1:7" x14ac:dyDescent="0.3">
      <c r="A561" s="257" t="s">
        <v>2</v>
      </c>
      <c r="B561" s="258" t="s">
        <v>264</v>
      </c>
      <c r="C561" s="258">
        <v>2039</v>
      </c>
      <c r="D561" s="259" t="s">
        <v>259</v>
      </c>
      <c r="E561" s="259" t="s">
        <v>185</v>
      </c>
      <c r="F561" s="260">
        <v>5.3840009957661197</v>
      </c>
      <c r="G561" s="260">
        <f>IF(Table1[[#This Row],[Year]]&lt;=2030,2030,IF(Table1[[#This Row],[Year]]&lt;=2040,2040,2050))</f>
        <v>2040</v>
      </c>
    </row>
    <row r="562" spans="1:7" x14ac:dyDescent="0.3">
      <c r="A562" s="257" t="s">
        <v>2</v>
      </c>
      <c r="B562" s="258" t="s">
        <v>263</v>
      </c>
      <c r="C562" s="258">
        <v>2039</v>
      </c>
      <c r="D562" s="259" t="s">
        <v>259</v>
      </c>
      <c r="E562" s="259" t="s">
        <v>185</v>
      </c>
      <c r="F562" s="260">
        <v>4.5618223631505597</v>
      </c>
      <c r="G562" s="260">
        <f>IF(Table1[[#This Row],[Year]]&lt;=2030,2030,IF(Table1[[#This Row],[Year]]&lt;=2040,2040,2050))</f>
        <v>2040</v>
      </c>
    </row>
    <row r="563" spans="1:7" x14ac:dyDescent="0.3">
      <c r="A563" s="257" t="s">
        <v>2</v>
      </c>
      <c r="B563" s="258" t="s">
        <v>262</v>
      </c>
      <c r="C563" s="258">
        <v>2039</v>
      </c>
      <c r="D563" s="259" t="s">
        <v>259</v>
      </c>
      <c r="E563" s="259" t="s">
        <v>185</v>
      </c>
      <c r="F563" s="260">
        <v>8.9226831823196999</v>
      </c>
      <c r="G563" s="260">
        <f>IF(Table1[[#This Row],[Year]]&lt;=2030,2030,IF(Table1[[#This Row],[Year]]&lt;=2040,2040,2050))</f>
        <v>2040</v>
      </c>
    </row>
    <row r="564" spans="1:7" x14ac:dyDescent="0.3">
      <c r="A564" s="257" t="s">
        <v>2</v>
      </c>
      <c r="B564" s="258" t="s">
        <v>261</v>
      </c>
      <c r="C564" s="258">
        <v>2039</v>
      </c>
      <c r="D564" s="259" t="s">
        <v>259</v>
      </c>
      <c r="E564" s="259" t="s">
        <v>185</v>
      </c>
      <c r="F564" s="260">
        <v>0.12905944026997801</v>
      </c>
      <c r="G564" s="260">
        <f>IF(Table1[[#This Row],[Year]]&lt;=2030,2030,IF(Table1[[#This Row],[Year]]&lt;=2040,2040,2050))</f>
        <v>2040</v>
      </c>
    </row>
    <row r="565" spans="1:7" x14ac:dyDescent="0.3">
      <c r="A565" s="257" t="s">
        <v>2</v>
      </c>
      <c r="B565" s="258" t="s">
        <v>18</v>
      </c>
      <c r="C565" s="258">
        <v>2039</v>
      </c>
      <c r="D565" s="259" t="s">
        <v>259</v>
      </c>
      <c r="E565" s="259" t="s">
        <v>185</v>
      </c>
      <c r="F565" s="260">
        <v>503.66111195789199</v>
      </c>
      <c r="G565" s="260">
        <f>IF(Table1[[#This Row],[Year]]&lt;=2030,2030,IF(Table1[[#This Row],[Year]]&lt;=2040,2040,2050))</f>
        <v>2040</v>
      </c>
    </row>
    <row r="566" spans="1:7" x14ac:dyDescent="0.3">
      <c r="A566" s="257" t="s">
        <v>2</v>
      </c>
      <c r="B566" s="258" t="s">
        <v>266</v>
      </c>
      <c r="C566" s="258">
        <v>2039</v>
      </c>
      <c r="D566" s="259" t="s">
        <v>259</v>
      </c>
      <c r="E566" s="259" t="s">
        <v>185</v>
      </c>
      <c r="F566" s="260">
        <v>21.293244723358601</v>
      </c>
      <c r="G566" s="260">
        <f>IF(Table1[[#This Row],[Year]]&lt;=2030,2030,IF(Table1[[#This Row],[Year]]&lt;=2040,2040,2050))</f>
        <v>2040</v>
      </c>
    </row>
    <row r="567" spans="1:7" x14ac:dyDescent="0.3">
      <c r="A567" s="257" t="s">
        <v>2</v>
      </c>
      <c r="B567" s="258" t="s">
        <v>260</v>
      </c>
      <c r="C567" s="258">
        <v>2039</v>
      </c>
      <c r="D567" s="259" t="s">
        <v>259</v>
      </c>
      <c r="E567" s="259" t="s">
        <v>185</v>
      </c>
      <c r="F567" s="260">
        <v>2.8663623872584001E-2</v>
      </c>
      <c r="G567" s="260">
        <f>IF(Table1[[#This Row],[Year]]&lt;=2030,2030,IF(Table1[[#This Row],[Year]]&lt;=2040,2040,2050))</f>
        <v>2040</v>
      </c>
    </row>
    <row r="568" spans="1:7" x14ac:dyDescent="0.3">
      <c r="A568" s="257" t="s">
        <v>3</v>
      </c>
      <c r="B568" s="258" t="s">
        <v>265</v>
      </c>
      <c r="C568" s="258">
        <v>2039</v>
      </c>
      <c r="D568" s="259" t="s">
        <v>259</v>
      </c>
      <c r="E568" s="259" t="s">
        <v>185</v>
      </c>
      <c r="F568" s="260">
        <v>31.087213412088399</v>
      </c>
      <c r="G568" s="260">
        <f>IF(Table1[[#This Row],[Year]]&lt;=2030,2030,IF(Table1[[#This Row],[Year]]&lt;=2040,2040,2050))</f>
        <v>2040</v>
      </c>
    </row>
    <row r="569" spans="1:7" x14ac:dyDescent="0.3">
      <c r="A569" s="257" t="s">
        <v>3</v>
      </c>
      <c r="B569" s="258" t="s">
        <v>264</v>
      </c>
      <c r="C569" s="258">
        <v>2039</v>
      </c>
      <c r="D569" s="259" t="s">
        <v>259</v>
      </c>
      <c r="E569" s="259" t="s">
        <v>185</v>
      </c>
      <c r="F569" s="260">
        <v>8.6000824416413</v>
      </c>
      <c r="G569" s="260">
        <f>IF(Table1[[#This Row],[Year]]&lt;=2030,2030,IF(Table1[[#This Row],[Year]]&lt;=2040,2040,2050))</f>
        <v>2040</v>
      </c>
    </row>
    <row r="570" spans="1:7" x14ac:dyDescent="0.3">
      <c r="A570" s="257" t="s">
        <v>3</v>
      </c>
      <c r="B570" s="258" t="s">
        <v>263</v>
      </c>
      <c r="C570" s="258">
        <v>2039</v>
      </c>
      <c r="D570" s="259" t="s">
        <v>259</v>
      </c>
      <c r="E570" s="259" t="s">
        <v>185</v>
      </c>
      <c r="F570" s="260">
        <v>9.9450501676810301</v>
      </c>
      <c r="G570" s="260">
        <f>IF(Table1[[#This Row],[Year]]&lt;=2030,2030,IF(Table1[[#This Row],[Year]]&lt;=2040,2040,2050))</f>
        <v>2040</v>
      </c>
    </row>
    <row r="571" spans="1:7" x14ac:dyDescent="0.3">
      <c r="A571" s="257" t="s">
        <v>3</v>
      </c>
      <c r="B571" s="258" t="s">
        <v>262</v>
      </c>
      <c r="C571" s="258">
        <v>2039</v>
      </c>
      <c r="D571" s="259" t="s">
        <v>259</v>
      </c>
      <c r="E571" s="259" t="s">
        <v>185</v>
      </c>
      <c r="F571" s="260">
        <v>133.60671073448799</v>
      </c>
      <c r="G571" s="260">
        <f>IF(Table1[[#This Row],[Year]]&lt;=2030,2030,IF(Table1[[#This Row],[Year]]&lt;=2040,2040,2050))</f>
        <v>2040</v>
      </c>
    </row>
    <row r="572" spans="1:7" x14ac:dyDescent="0.3">
      <c r="A572" s="257" t="s">
        <v>3</v>
      </c>
      <c r="B572" s="258" t="s">
        <v>261</v>
      </c>
      <c r="C572" s="258">
        <v>2039</v>
      </c>
      <c r="D572" s="259" t="s">
        <v>259</v>
      </c>
      <c r="E572" s="259" t="s">
        <v>185</v>
      </c>
      <c r="F572" s="260">
        <v>0.299502371058816</v>
      </c>
      <c r="G572" s="260">
        <f>IF(Table1[[#This Row],[Year]]&lt;=2030,2030,IF(Table1[[#This Row],[Year]]&lt;=2040,2040,2050))</f>
        <v>2040</v>
      </c>
    </row>
    <row r="573" spans="1:7" x14ac:dyDescent="0.3">
      <c r="A573" s="257" t="s">
        <v>3</v>
      </c>
      <c r="B573" s="258" t="s">
        <v>18</v>
      </c>
      <c r="C573" s="258">
        <v>2039</v>
      </c>
      <c r="D573" s="259" t="s">
        <v>259</v>
      </c>
      <c r="E573" s="259" t="s">
        <v>185</v>
      </c>
      <c r="F573" s="260">
        <v>793.16907656643195</v>
      </c>
      <c r="G573" s="260">
        <f>IF(Table1[[#This Row],[Year]]&lt;=2030,2030,IF(Table1[[#This Row],[Year]]&lt;=2040,2040,2050))</f>
        <v>2040</v>
      </c>
    </row>
    <row r="574" spans="1:7" x14ac:dyDescent="0.3">
      <c r="A574" s="257" t="s">
        <v>3</v>
      </c>
      <c r="B574" s="258" t="s">
        <v>260</v>
      </c>
      <c r="C574" s="258">
        <v>2039</v>
      </c>
      <c r="D574" s="259" t="s">
        <v>259</v>
      </c>
      <c r="E574" s="259" t="s">
        <v>185</v>
      </c>
      <c r="F574" s="260">
        <v>1.6635422005924301</v>
      </c>
      <c r="G574" s="260">
        <f>IF(Table1[[#This Row],[Year]]&lt;=2030,2030,IF(Table1[[#This Row],[Year]]&lt;=2040,2040,2050))</f>
        <v>2040</v>
      </c>
    </row>
    <row r="575" spans="1:7" x14ac:dyDescent="0.3">
      <c r="A575" s="257" t="s">
        <v>1</v>
      </c>
      <c r="B575" s="258" t="s">
        <v>265</v>
      </c>
      <c r="C575" s="258">
        <v>2040</v>
      </c>
      <c r="D575" s="259" t="s">
        <v>259</v>
      </c>
      <c r="E575" s="259" t="s">
        <v>185</v>
      </c>
      <c r="F575" s="260">
        <v>4.8432816671228602</v>
      </c>
      <c r="G575" s="260">
        <f>IF(Table1[[#This Row],[Year]]&lt;=2030,2030,IF(Table1[[#This Row],[Year]]&lt;=2040,2040,2050))</f>
        <v>2040</v>
      </c>
    </row>
    <row r="576" spans="1:7" x14ac:dyDescent="0.3">
      <c r="A576" s="257" t="s">
        <v>1</v>
      </c>
      <c r="B576" s="258" t="s">
        <v>269</v>
      </c>
      <c r="C576" s="258">
        <v>2040</v>
      </c>
      <c r="D576" s="259" t="s">
        <v>259</v>
      </c>
      <c r="E576" s="259" t="s">
        <v>185</v>
      </c>
      <c r="F576" s="260">
        <v>2.0747496803403598</v>
      </c>
      <c r="G576" s="260">
        <f>IF(Table1[[#This Row],[Year]]&lt;=2030,2030,IF(Table1[[#This Row],[Year]]&lt;=2040,2040,2050))</f>
        <v>2040</v>
      </c>
    </row>
    <row r="577" spans="1:7" x14ac:dyDescent="0.3">
      <c r="A577" s="257" t="s">
        <v>1</v>
      </c>
      <c r="B577" s="258" t="s">
        <v>264</v>
      </c>
      <c r="C577" s="258">
        <v>2040</v>
      </c>
      <c r="D577" s="259" t="s">
        <v>259</v>
      </c>
      <c r="E577" s="259" t="s">
        <v>185</v>
      </c>
      <c r="F577" s="260">
        <v>2.46534878423151</v>
      </c>
      <c r="G577" s="260">
        <f>IF(Table1[[#This Row],[Year]]&lt;=2030,2030,IF(Table1[[#This Row],[Year]]&lt;=2040,2040,2050))</f>
        <v>2040</v>
      </c>
    </row>
    <row r="578" spans="1:7" x14ac:dyDescent="0.3">
      <c r="A578" s="257" t="s">
        <v>1</v>
      </c>
      <c r="B578" s="258" t="s">
        <v>268</v>
      </c>
      <c r="C578" s="258">
        <v>2040</v>
      </c>
      <c r="D578" s="259" t="s">
        <v>259</v>
      </c>
      <c r="E578" s="259" t="s">
        <v>185</v>
      </c>
      <c r="F578" s="260">
        <v>1.0828034929555801</v>
      </c>
      <c r="G578" s="260">
        <f>IF(Table1[[#This Row],[Year]]&lt;=2030,2030,IF(Table1[[#This Row],[Year]]&lt;=2040,2040,2050))</f>
        <v>2040</v>
      </c>
    </row>
    <row r="579" spans="1:7" x14ac:dyDescent="0.3">
      <c r="A579" s="257" t="s">
        <v>1</v>
      </c>
      <c r="B579" s="258" t="s">
        <v>263</v>
      </c>
      <c r="C579" s="258">
        <v>2040</v>
      </c>
      <c r="D579" s="259" t="s">
        <v>259</v>
      </c>
      <c r="E579" s="259" t="s">
        <v>185</v>
      </c>
      <c r="F579" s="260">
        <v>1.52604177936039</v>
      </c>
      <c r="G579" s="260">
        <f>IF(Table1[[#This Row],[Year]]&lt;=2030,2030,IF(Table1[[#This Row],[Year]]&lt;=2040,2040,2050))</f>
        <v>2040</v>
      </c>
    </row>
    <row r="580" spans="1:7" x14ac:dyDescent="0.3">
      <c r="A580" s="257" t="s">
        <v>1</v>
      </c>
      <c r="B580" s="258" t="s">
        <v>262</v>
      </c>
      <c r="C580" s="258">
        <v>2040</v>
      </c>
      <c r="D580" s="259" t="s">
        <v>259</v>
      </c>
      <c r="E580" s="259" t="s">
        <v>185</v>
      </c>
      <c r="F580" s="260">
        <v>20.5415225297094</v>
      </c>
      <c r="G580" s="260">
        <f>IF(Table1[[#This Row],[Year]]&lt;=2030,2030,IF(Table1[[#This Row],[Year]]&lt;=2040,2040,2050))</f>
        <v>2040</v>
      </c>
    </row>
    <row r="581" spans="1:7" x14ac:dyDescent="0.3">
      <c r="A581" s="257" t="s">
        <v>1</v>
      </c>
      <c r="B581" s="258" t="s">
        <v>261</v>
      </c>
      <c r="C581" s="258">
        <v>2040</v>
      </c>
      <c r="D581" s="259" t="s">
        <v>259</v>
      </c>
      <c r="E581" s="259" t="s">
        <v>185</v>
      </c>
      <c r="F581" s="260">
        <v>0.176951989851094</v>
      </c>
      <c r="G581" s="260">
        <f>IF(Table1[[#This Row],[Year]]&lt;=2030,2030,IF(Table1[[#This Row],[Year]]&lt;=2040,2040,2050))</f>
        <v>2040</v>
      </c>
    </row>
    <row r="582" spans="1:7" x14ac:dyDescent="0.3">
      <c r="A582" s="257" t="s">
        <v>1</v>
      </c>
      <c r="B582" s="258" t="s">
        <v>18</v>
      </c>
      <c r="C582" s="258">
        <v>2040</v>
      </c>
      <c r="D582" s="259" t="s">
        <v>259</v>
      </c>
      <c r="E582" s="259" t="s">
        <v>185</v>
      </c>
      <c r="F582" s="260">
        <v>116.22532946622501</v>
      </c>
      <c r="G582" s="260">
        <f>IF(Table1[[#This Row],[Year]]&lt;=2030,2030,IF(Table1[[#This Row],[Year]]&lt;=2040,2040,2050))</f>
        <v>2040</v>
      </c>
    </row>
    <row r="583" spans="1:7" x14ac:dyDescent="0.3">
      <c r="A583" s="257" t="s">
        <v>1</v>
      </c>
      <c r="B583" s="258" t="s">
        <v>260</v>
      </c>
      <c r="C583" s="258">
        <v>2040</v>
      </c>
      <c r="D583" s="259" t="s">
        <v>259</v>
      </c>
      <c r="E583" s="259" t="s">
        <v>185</v>
      </c>
      <c r="F583" s="260">
        <v>0.141523375740503</v>
      </c>
      <c r="G583" s="260">
        <f>IF(Table1[[#This Row],[Year]]&lt;=2030,2030,IF(Table1[[#This Row],[Year]]&lt;=2040,2040,2050))</f>
        <v>2040</v>
      </c>
    </row>
    <row r="584" spans="1:7" x14ac:dyDescent="0.3">
      <c r="A584" s="257" t="s">
        <v>1</v>
      </c>
      <c r="B584" s="258" t="s">
        <v>267</v>
      </c>
      <c r="C584" s="258">
        <v>2040</v>
      </c>
      <c r="D584" s="259" t="s">
        <v>259</v>
      </c>
      <c r="E584" s="259" t="s">
        <v>185</v>
      </c>
      <c r="F584" s="260">
        <v>5.5456997109509999E-2</v>
      </c>
      <c r="G584" s="260">
        <f>IF(Table1[[#This Row],[Year]]&lt;=2030,2030,IF(Table1[[#This Row],[Year]]&lt;=2040,2040,2050))</f>
        <v>2040</v>
      </c>
    </row>
    <row r="585" spans="1:7" x14ac:dyDescent="0.3">
      <c r="A585" s="257" t="s">
        <v>4</v>
      </c>
      <c r="B585" s="258" t="s">
        <v>265</v>
      </c>
      <c r="C585" s="258">
        <v>2040</v>
      </c>
      <c r="D585" s="259" t="s">
        <v>259</v>
      </c>
      <c r="E585" s="259" t="s">
        <v>185</v>
      </c>
      <c r="F585" s="260">
        <v>35.874184073699297</v>
      </c>
      <c r="G585" s="260">
        <f>IF(Table1[[#This Row],[Year]]&lt;=2030,2030,IF(Table1[[#This Row],[Year]]&lt;=2040,2040,2050))</f>
        <v>2040</v>
      </c>
    </row>
    <row r="586" spans="1:7" x14ac:dyDescent="0.3">
      <c r="A586" s="257" t="s">
        <v>4</v>
      </c>
      <c r="B586" s="258" t="s">
        <v>269</v>
      </c>
      <c r="C586" s="258">
        <v>2040</v>
      </c>
      <c r="D586" s="259" t="s">
        <v>259</v>
      </c>
      <c r="E586" s="259" t="s">
        <v>185</v>
      </c>
      <c r="F586" s="260">
        <v>1.6075135724290399</v>
      </c>
      <c r="G586" s="260">
        <f>IF(Table1[[#This Row],[Year]]&lt;=2030,2030,IF(Table1[[#This Row],[Year]]&lt;=2040,2040,2050))</f>
        <v>2040</v>
      </c>
    </row>
    <row r="587" spans="1:7" x14ac:dyDescent="0.3">
      <c r="A587" s="257" t="s">
        <v>4</v>
      </c>
      <c r="B587" s="258" t="s">
        <v>264</v>
      </c>
      <c r="C587" s="258">
        <v>2040</v>
      </c>
      <c r="D587" s="259" t="s">
        <v>259</v>
      </c>
      <c r="E587" s="259" t="s">
        <v>185</v>
      </c>
      <c r="F587" s="260">
        <v>22.4499012262369</v>
      </c>
      <c r="G587" s="260">
        <f>IF(Table1[[#This Row],[Year]]&lt;=2030,2030,IF(Table1[[#This Row],[Year]]&lt;=2040,2040,2050))</f>
        <v>2040</v>
      </c>
    </row>
    <row r="588" spans="1:7" x14ac:dyDescent="0.3">
      <c r="A588" s="257" t="s">
        <v>4</v>
      </c>
      <c r="B588" s="258" t="s">
        <v>268</v>
      </c>
      <c r="C588" s="258">
        <v>2040</v>
      </c>
      <c r="D588" s="259" t="s">
        <v>259</v>
      </c>
      <c r="E588" s="259" t="s">
        <v>185</v>
      </c>
      <c r="F588" s="260">
        <v>1.0528831169583499</v>
      </c>
      <c r="G588" s="260">
        <f>IF(Table1[[#This Row],[Year]]&lt;=2030,2030,IF(Table1[[#This Row],[Year]]&lt;=2040,2040,2050))</f>
        <v>2040</v>
      </c>
    </row>
    <row r="589" spans="1:7" x14ac:dyDescent="0.3">
      <c r="A589" s="257" t="s">
        <v>4</v>
      </c>
      <c r="B589" s="258" t="s">
        <v>263</v>
      </c>
      <c r="C589" s="258">
        <v>2040</v>
      </c>
      <c r="D589" s="259" t="s">
        <v>259</v>
      </c>
      <c r="E589" s="259" t="s">
        <v>185</v>
      </c>
      <c r="F589" s="260">
        <v>6.9692810389878899</v>
      </c>
      <c r="G589" s="260">
        <f>IF(Table1[[#This Row],[Year]]&lt;=2030,2030,IF(Table1[[#This Row],[Year]]&lt;=2040,2040,2050))</f>
        <v>2040</v>
      </c>
    </row>
    <row r="590" spans="1:7" x14ac:dyDescent="0.3">
      <c r="A590" s="257" t="s">
        <v>4</v>
      </c>
      <c r="B590" s="258" t="s">
        <v>262</v>
      </c>
      <c r="C590" s="258">
        <v>2040</v>
      </c>
      <c r="D590" s="259" t="s">
        <v>259</v>
      </c>
      <c r="E590" s="259" t="s">
        <v>185</v>
      </c>
      <c r="F590" s="260">
        <v>113.51293899953301</v>
      </c>
      <c r="G590" s="260">
        <f>IF(Table1[[#This Row],[Year]]&lt;=2030,2030,IF(Table1[[#This Row],[Year]]&lt;=2040,2040,2050))</f>
        <v>2040</v>
      </c>
    </row>
    <row r="591" spans="1:7" x14ac:dyDescent="0.3">
      <c r="A591" s="257" t="s">
        <v>4</v>
      </c>
      <c r="B591" s="258" t="s">
        <v>261</v>
      </c>
      <c r="C591" s="258">
        <v>2040</v>
      </c>
      <c r="D591" s="259" t="s">
        <v>259</v>
      </c>
      <c r="E591" s="259" t="s">
        <v>185</v>
      </c>
      <c r="F591" s="260">
        <v>0.60763681498525002</v>
      </c>
      <c r="G591" s="260">
        <f>IF(Table1[[#This Row],[Year]]&lt;=2030,2030,IF(Table1[[#This Row],[Year]]&lt;=2040,2040,2050))</f>
        <v>2040</v>
      </c>
    </row>
    <row r="592" spans="1:7" x14ac:dyDescent="0.3">
      <c r="A592" s="257" t="s">
        <v>4</v>
      </c>
      <c r="B592" s="258" t="s">
        <v>18</v>
      </c>
      <c r="C592" s="258">
        <v>2040</v>
      </c>
      <c r="D592" s="259" t="s">
        <v>259</v>
      </c>
      <c r="E592" s="259" t="s">
        <v>185</v>
      </c>
      <c r="F592" s="260">
        <v>373.715727779752</v>
      </c>
      <c r="G592" s="260">
        <f>IF(Table1[[#This Row],[Year]]&lt;=2030,2030,IF(Table1[[#This Row],[Year]]&lt;=2040,2040,2050))</f>
        <v>2040</v>
      </c>
    </row>
    <row r="593" spans="1:7" x14ac:dyDescent="0.3">
      <c r="A593" s="257" t="s">
        <v>4</v>
      </c>
      <c r="B593" s="258" t="s">
        <v>260</v>
      </c>
      <c r="C593" s="258">
        <v>2040</v>
      </c>
      <c r="D593" s="259" t="s">
        <v>259</v>
      </c>
      <c r="E593" s="259" t="s">
        <v>185</v>
      </c>
      <c r="F593" s="260">
        <v>4.2596227221046901</v>
      </c>
      <c r="G593" s="260">
        <f>IF(Table1[[#This Row],[Year]]&lt;=2030,2030,IF(Table1[[#This Row],[Year]]&lt;=2040,2040,2050))</f>
        <v>2040</v>
      </c>
    </row>
    <row r="594" spans="1:7" x14ac:dyDescent="0.3">
      <c r="A594" s="257" t="s">
        <v>4</v>
      </c>
      <c r="B594" s="258" t="s">
        <v>267</v>
      </c>
      <c r="C594" s="258">
        <v>2040</v>
      </c>
      <c r="D594" s="259" t="s">
        <v>259</v>
      </c>
      <c r="E594" s="259" t="s">
        <v>185</v>
      </c>
      <c r="F594" s="260">
        <v>0.17951792398011901</v>
      </c>
      <c r="G594" s="260">
        <f>IF(Table1[[#This Row],[Year]]&lt;=2030,2030,IF(Table1[[#This Row],[Year]]&lt;=2040,2040,2050))</f>
        <v>2040</v>
      </c>
    </row>
    <row r="595" spans="1:7" x14ac:dyDescent="0.3">
      <c r="A595" s="257" t="s">
        <v>2</v>
      </c>
      <c r="B595" s="258" t="s">
        <v>264</v>
      </c>
      <c r="C595" s="258">
        <v>2040</v>
      </c>
      <c r="D595" s="259" t="s">
        <v>259</v>
      </c>
      <c r="E595" s="259" t="s">
        <v>185</v>
      </c>
      <c r="F595" s="260">
        <v>5.30490472987087</v>
      </c>
      <c r="G595" s="260">
        <f>IF(Table1[[#This Row],[Year]]&lt;=2030,2030,IF(Table1[[#This Row],[Year]]&lt;=2040,2040,2050))</f>
        <v>2040</v>
      </c>
    </row>
    <row r="596" spans="1:7" x14ac:dyDescent="0.3">
      <c r="A596" s="257" t="s">
        <v>2</v>
      </c>
      <c r="B596" s="258" t="s">
        <v>263</v>
      </c>
      <c r="C596" s="258">
        <v>2040</v>
      </c>
      <c r="D596" s="259" t="s">
        <v>259</v>
      </c>
      <c r="E596" s="259" t="s">
        <v>185</v>
      </c>
      <c r="F596" s="260">
        <v>4.1536050027646798</v>
      </c>
      <c r="G596" s="260">
        <f>IF(Table1[[#This Row],[Year]]&lt;=2030,2030,IF(Table1[[#This Row],[Year]]&lt;=2040,2040,2050))</f>
        <v>2040</v>
      </c>
    </row>
    <row r="597" spans="1:7" x14ac:dyDescent="0.3">
      <c r="A597" s="257" t="s">
        <v>2</v>
      </c>
      <c r="B597" s="258" t="s">
        <v>262</v>
      </c>
      <c r="C597" s="258">
        <v>2040</v>
      </c>
      <c r="D597" s="259" t="s">
        <v>259</v>
      </c>
      <c r="E597" s="259" t="s">
        <v>185</v>
      </c>
      <c r="F597" s="260">
        <v>8.78248185085193</v>
      </c>
      <c r="G597" s="260">
        <f>IF(Table1[[#This Row],[Year]]&lt;=2030,2030,IF(Table1[[#This Row],[Year]]&lt;=2040,2040,2050))</f>
        <v>2040</v>
      </c>
    </row>
    <row r="598" spans="1:7" x14ac:dyDescent="0.3">
      <c r="A598" s="257" t="s">
        <v>2</v>
      </c>
      <c r="B598" s="258" t="s">
        <v>261</v>
      </c>
      <c r="C598" s="258">
        <v>2040</v>
      </c>
      <c r="D598" s="259" t="s">
        <v>259</v>
      </c>
      <c r="E598" s="259" t="s">
        <v>185</v>
      </c>
      <c r="F598" s="260">
        <v>0.117856548359404</v>
      </c>
      <c r="G598" s="260">
        <f>IF(Table1[[#This Row],[Year]]&lt;=2030,2030,IF(Table1[[#This Row],[Year]]&lt;=2040,2040,2050))</f>
        <v>2040</v>
      </c>
    </row>
    <row r="599" spans="1:7" x14ac:dyDescent="0.3">
      <c r="A599" s="257" t="s">
        <v>2</v>
      </c>
      <c r="B599" s="258" t="s">
        <v>18</v>
      </c>
      <c r="C599" s="258">
        <v>2040</v>
      </c>
      <c r="D599" s="259" t="s">
        <v>259</v>
      </c>
      <c r="E599" s="259" t="s">
        <v>185</v>
      </c>
      <c r="F599" s="260">
        <v>472.05682525938499</v>
      </c>
      <c r="G599" s="260">
        <f>IF(Table1[[#This Row],[Year]]&lt;=2030,2030,IF(Table1[[#This Row],[Year]]&lt;=2040,2040,2050))</f>
        <v>2040</v>
      </c>
    </row>
    <row r="600" spans="1:7" x14ac:dyDescent="0.3">
      <c r="A600" s="257" t="s">
        <v>2</v>
      </c>
      <c r="B600" s="258" t="s">
        <v>266</v>
      </c>
      <c r="C600" s="258">
        <v>2040</v>
      </c>
      <c r="D600" s="259" t="s">
        <v>259</v>
      </c>
      <c r="E600" s="259" t="s">
        <v>185</v>
      </c>
      <c r="F600" s="260">
        <v>20.279280688913001</v>
      </c>
      <c r="G600" s="260">
        <f>IF(Table1[[#This Row],[Year]]&lt;=2030,2030,IF(Table1[[#This Row],[Year]]&lt;=2040,2040,2050))</f>
        <v>2040</v>
      </c>
    </row>
    <row r="601" spans="1:7" x14ac:dyDescent="0.3">
      <c r="A601" s="257" t="s">
        <v>2</v>
      </c>
      <c r="B601" s="258" t="s">
        <v>260</v>
      </c>
      <c r="C601" s="258">
        <v>2040</v>
      </c>
      <c r="D601" s="259" t="s">
        <v>259</v>
      </c>
      <c r="E601" s="259" t="s">
        <v>185</v>
      </c>
      <c r="F601" s="260">
        <v>2.82425270679716E-2</v>
      </c>
      <c r="G601" s="260">
        <f>IF(Table1[[#This Row],[Year]]&lt;=2030,2030,IF(Table1[[#This Row],[Year]]&lt;=2040,2040,2050))</f>
        <v>2040</v>
      </c>
    </row>
    <row r="602" spans="1:7" x14ac:dyDescent="0.3">
      <c r="A602" s="257" t="s">
        <v>3</v>
      </c>
      <c r="B602" s="258" t="s">
        <v>265</v>
      </c>
      <c r="C602" s="258">
        <v>2040</v>
      </c>
      <c r="D602" s="259" t="s">
        <v>259</v>
      </c>
      <c r="E602" s="259" t="s">
        <v>185</v>
      </c>
      <c r="F602" s="260">
        <v>31.3075642421346</v>
      </c>
      <c r="G602" s="260">
        <f>IF(Table1[[#This Row],[Year]]&lt;=2030,2030,IF(Table1[[#This Row],[Year]]&lt;=2040,2040,2050))</f>
        <v>2040</v>
      </c>
    </row>
    <row r="603" spans="1:7" x14ac:dyDescent="0.3">
      <c r="A603" s="257" t="s">
        <v>3</v>
      </c>
      <c r="B603" s="258" t="s">
        <v>264</v>
      </c>
      <c r="C603" s="258">
        <v>2040</v>
      </c>
      <c r="D603" s="259" t="s">
        <v>259</v>
      </c>
      <c r="E603" s="259" t="s">
        <v>185</v>
      </c>
      <c r="F603" s="260">
        <v>8.6610411155295406</v>
      </c>
      <c r="G603" s="260">
        <f>IF(Table1[[#This Row],[Year]]&lt;=2030,2030,IF(Table1[[#This Row],[Year]]&lt;=2040,2040,2050))</f>
        <v>2040</v>
      </c>
    </row>
    <row r="604" spans="1:7" x14ac:dyDescent="0.3">
      <c r="A604" s="257" t="s">
        <v>3</v>
      </c>
      <c r="B604" s="258" t="s">
        <v>263</v>
      </c>
      <c r="C604" s="258">
        <v>2040</v>
      </c>
      <c r="D604" s="259" t="s">
        <v>259</v>
      </c>
      <c r="E604" s="259" t="s">
        <v>185</v>
      </c>
      <c r="F604" s="260">
        <v>9.15323691235686</v>
      </c>
      <c r="G604" s="260">
        <f>IF(Table1[[#This Row],[Year]]&lt;=2030,2030,IF(Table1[[#This Row],[Year]]&lt;=2040,2040,2050))</f>
        <v>2040</v>
      </c>
    </row>
    <row r="605" spans="1:7" x14ac:dyDescent="0.3">
      <c r="A605" s="257" t="s">
        <v>3</v>
      </c>
      <c r="B605" s="258" t="s">
        <v>262</v>
      </c>
      <c r="C605" s="258">
        <v>2040</v>
      </c>
      <c r="D605" s="259" t="s">
        <v>259</v>
      </c>
      <c r="E605" s="259" t="s">
        <v>185</v>
      </c>
      <c r="F605" s="260">
        <v>131.49807759762899</v>
      </c>
      <c r="G605" s="260">
        <f>IF(Table1[[#This Row],[Year]]&lt;=2030,2030,IF(Table1[[#This Row],[Year]]&lt;=2040,2040,2050))</f>
        <v>2040</v>
      </c>
    </row>
    <row r="606" spans="1:7" x14ac:dyDescent="0.3">
      <c r="A606" s="257" t="s">
        <v>3</v>
      </c>
      <c r="B606" s="258" t="s">
        <v>261</v>
      </c>
      <c r="C606" s="258">
        <v>2040</v>
      </c>
      <c r="D606" s="259" t="s">
        <v>259</v>
      </c>
      <c r="E606" s="259" t="s">
        <v>185</v>
      </c>
      <c r="F606" s="260">
        <v>0.27350432951366599</v>
      </c>
      <c r="G606" s="260">
        <f>IF(Table1[[#This Row],[Year]]&lt;=2030,2030,IF(Table1[[#This Row],[Year]]&lt;=2040,2040,2050))</f>
        <v>2040</v>
      </c>
    </row>
    <row r="607" spans="1:7" x14ac:dyDescent="0.3">
      <c r="A607" s="257" t="s">
        <v>3</v>
      </c>
      <c r="B607" s="258" t="s">
        <v>18</v>
      </c>
      <c r="C607" s="258">
        <v>2040</v>
      </c>
      <c r="D607" s="259" t="s">
        <v>259</v>
      </c>
      <c r="E607" s="259" t="s">
        <v>185</v>
      </c>
      <c r="F607" s="260">
        <v>741.01921645174798</v>
      </c>
      <c r="G607" s="260">
        <f>IF(Table1[[#This Row],[Year]]&lt;=2030,2030,IF(Table1[[#This Row],[Year]]&lt;=2040,2040,2050))</f>
        <v>2040</v>
      </c>
    </row>
    <row r="608" spans="1:7" x14ac:dyDescent="0.3">
      <c r="A608" s="257" t="s">
        <v>3</v>
      </c>
      <c r="B608" s="258" t="s">
        <v>260</v>
      </c>
      <c r="C608" s="258">
        <v>2040</v>
      </c>
      <c r="D608" s="259" t="s">
        <v>259</v>
      </c>
      <c r="E608" s="259" t="s">
        <v>185</v>
      </c>
      <c r="F608" s="260">
        <v>1.6753336371505501</v>
      </c>
      <c r="G608" s="260">
        <f>IF(Table1[[#This Row],[Year]]&lt;=2030,2030,IF(Table1[[#This Row],[Year]]&lt;=2040,2040,2050))</f>
        <v>2040</v>
      </c>
    </row>
    <row r="609" spans="1:7" x14ac:dyDescent="0.3">
      <c r="A609" s="257" t="s">
        <v>1</v>
      </c>
      <c r="B609" s="258" t="s">
        <v>265</v>
      </c>
      <c r="C609" s="258">
        <v>2041</v>
      </c>
      <c r="D609" s="259" t="s">
        <v>259</v>
      </c>
      <c r="E609" s="259" t="s">
        <v>185</v>
      </c>
      <c r="F609" s="260">
        <v>0.208102521671715</v>
      </c>
      <c r="G609" s="260">
        <f>IF(Table1[[#This Row],[Year]]&lt;=2030,2030,IF(Table1[[#This Row],[Year]]&lt;=2040,2040,2050))</f>
        <v>2050</v>
      </c>
    </row>
    <row r="610" spans="1:7" x14ac:dyDescent="0.3">
      <c r="A610" s="257" t="s">
        <v>1</v>
      </c>
      <c r="B610" s="258" t="s">
        <v>269</v>
      </c>
      <c r="C610" s="258">
        <v>2041</v>
      </c>
      <c r="D610" s="259" t="s">
        <v>259</v>
      </c>
      <c r="E610" s="259" t="s">
        <v>185</v>
      </c>
      <c r="F610" s="260">
        <v>2.24269052716518</v>
      </c>
      <c r="G610" s="260">
        <f>IF(Table1[[#This Row],[Year]]&lt;=2030,2030,IF(Table1[[#This Row],[Year]]&lt;=2040,2040,2050))</f>
        <v>2050</v>
      </c>
    </row>
    <row r="611" spans="1:7" x14ac:dyDescent="0.3">
      <c r="A611" s="257" t="s">
        <v>1</v>
      </c>
      <c r="B611" s="258" t="s">
        <v>264</v>
      </c>
      <c r="C611" s="258">
        <v>2041</v>
      </c>
      <c r="D611" s="259" t="s">
        <v>259</v>
      </c>
      <c r="E611" s="259" t="s">
        <v>185</v>
      </c>
      <c r="F611" s="260">
        <v>0.19145431993797801</v>
      </c>
      <c r="G611" s="260">
        <f>IF(Table1[[#This Row],[Year]]&lt;=2030,2030,IF(Table1[[#This Row],[Year]]&lt;=2040,2040,2050))</f>
        <v>2050</v>
      </c>
    </row>
    <row r="612" spans="1:7" x14ac:dyDescent="0.3">
      <c r="A612" s="257" t="s">
        <v>1</v>
      </c>
      <c r="B612" s="258" t="s">
        <v>268</v>
      </c>
      <c r="C612" s="258">
        <v>2041</v>
      </c>
      <c r="D612" s="259" t="s">
        <v>259</v>
      </c>
      <c r="E612" s="259" t="s">
        <v>185</v>
      </c>
      <c r="F612" s="260">
        <v>1.2292510573247299</v>
      </c>
      <c r="G612" s="260">
        <f>IF(Table1[[#This Row],[Year]]&lt;=2030,2030,IF(Table1[[#This Row],[Year]]&lt;=2040,2040,2050))</f>
        <v>2050</v>
      </c>
    </row>
    <row r="613" spans="1:7" x14ac:dyDescent="0.3">
      <c r="A613" s="257" t="s">
        <v>1</v>
      </c>
      <c r="B613" s="258" t="s">
        <v>263</v>
      </c>
      <c r="C613" s="258">
        <v>2041</v>
      </c>
      <c r="D613" s="259" t="s">
        <v>259</v>
      </c>
      <c r="E613" s="259" t="s">
        <v>185</v>
      </c>
      <c r="F613" s="260">
        <v>98.548035713944898</v>
      </c>
      <c r="G613" s="260">
        <f>IF(Table1[[#This Row],[Year]]&lt;=2030,2030,IF(Table1[[#This Row],[Year]]&lt;=2040,2040,2050))</f>
        <v>2050</v>
      </c>
    </row>
    <row r="614" spans="1:7" x14ac:dyDescent="0.3">
      <c r="A614" s="257" t="s">
        <v>1</v>
      </c>
      <c r="B614" s="258" t="s">
        <v>262</v>
      </c>
      <c r="C614" s="258">
        <v>2041</v>
      </c>
      <c r="D614" s="259" t="s">
        <v>259</v>
      </c>
      <c r="E614" s="259" t="s">
        <v>185</v>
      </c>
      <c r="F614" s="260">
        <v>19.141346393859902</v>
      </c>
      <c r="G614" s="260">
        <f>IF(Table1[[#This Row],[Year]]&lt;=2030,2030,IF(Table1[[#This Row],[Year]]&lt;=2040,2040,2050))</f>
        <v>2050</v>
      </c>
    </row>
    <row r="615" spans="1:7" x14ac:dyDescent="0.3">
      <c r="A615" s="257" t="s">
        <v>1</v>
      </c>
      <c r="B615" s="258" t="s">
        <v>261</v>
      </c>
      <c r="C615" s="258">
        <v>2041</v>
      </c>
      <c r="D615" s="259" t="s">
        <v>259</v>
      </c>
      <c r="E615" s="259" t="s">
        <v>185</v>
      </c>
      <c r="F615" s="260">
        <v>0.161294295535617</v>
      </c>
      <c r="G615" s="260">
        <f>IF(Table1[[#This Row],[Year]]&lt;=2030,2030,IF(Table1[[#This Row],[Year]]&lt;=2040,2040,2050))</f>
        <v>2050</v>
      </c>
    </row>
    <row r="616" spans="1:7" x14ac:dyDescent="0.3">
      <c r="A616" s="257" t="s">
        <v>1</v>
      </c>
      <c r="B616" s="258" t="s">
        <v>18</v>
      </c>
      <c r="C616" s="258">
        <v>2041</v>
      </c>
      <c r="D616" s="259" t="s">
        <v>259</v>
      </c>
      <c r="E616" s="259" t="s">
        <v>185</v>
      </c>
      <c r="F616" s="260">
        <v>9.7899105031317895</v>
      </c>
      <c r="G616" s="260">
        <f>IF(Table1[[#This Row],[Year]]&lt;=2030,2030,IF(Table1[[#This Row],[Year]]&lt;=2040,2040,2050))</f>
        <v>2050</v>
      </c>
    </row>
    <row r="617" spans="1:7" x14ac:dyDescent="0.3">
      <c r="A617" s="257" t="s">
        <v>1</v>
      </c>
      <c r="B617" s="258" t="s">
        <v>260</v>
      </c>
      <c r="C617" s="258">
        <v>2041</v>
      </c>
      <c r="D617" s="259" t="s">
        <v>259</v>
      </c>
      <c r="E617" s="259" t="s">
        <v>185</v>
      </c>
      <c r="F617" s="260">
        <v>2.1863313351216999E-2</v>
      </c>
      <c r="G617" s="260">
        <f>IF(Table1[[#This Row],[Year]]&lt;=2030,2030,IF(Table1[[#This Row],[Year]]&lt;=2040,2040,2050))</f>
        <v>2050</v>
      </c>
    </row>
    <row r="618" spans="1:7" x14ac:dyDescent="0.3">
      <c r="A618" s="257" t="s">
        <v>1</v>
      </c>
      <c r="B618" s="258" t="s">
        <v>267</v>
      </c>
      <c r="C618" s="258">
        <v>2041</v>
      </c>
      <c r="D618" s="259" t="s">
        <v>259</v>
      </c>
      <c r="E618" s="259" t="s">
        <v>185</v>
      </c>
      <c r="F618" s="260">
        <v>6.0978689462404798E-2</v>
      </c>
      <c r="G618" s="260">
        <f>IF(Table1[[#This Row],[Year]]&lt;=2030,2030,IF(Table1[[#This Row],[Year]]&lt;=2040,2040,2050))</f>
        <v>2050</v>
      </c>
    </row>
    <row r="619" spans="1:7" x14ac:dyDescent="0.3">
      <c r="A619" s="257" t="s">
        <v>4</v>
      </c>
      <c r="B619" s="258" t="s">
        <v>265</v>
      </c>
      <c r="C619" s="258">
        <v>2041</v>
      </c>
      <c r="D619" s="259" t="s">
        <v>259</v>
      </c>
      <c r="E619" s="259" t="s">
        <v>185</v>
      </c>
      <c r="F619" s="260">
        <v>1.7586995717298599</v>
      </c>
      <c r="G619" s="260">
        <f>IF(Table1[[#This Row],[Year]]&lt;=2030,2030,IF(Table1[[#This Row],[Year]]&lt;=2040,2040,2050))</f>
        <v>2050</v>
      </c>
    </row>
    <row r="620" spans="1:7" x14ac:dyDescent="0.3">
      <c r="A620" s="257" t="s">
        <v>4</v>
      </c>
      <c r="B620" s="258" t="s">
        <v>269</v>
      </c>
      <c r="C620" s="258">
        <v>2041</v>
      </c>
      <c r="D620" s="259" t="s">
        <v>259</v>
      </c>
      <c r="E620" s="259" t="s">
        <v>185</v>
      </c>
      <c r="F620" s="260">
        <v>4.9242422649590001</v>
      </c>
      <c r="G620" s="260">
        <f>IF(Table1[[#This Row],[Year]]&lt;=2030,2030,IF(Table1[[#This Row],[Year]]&lt;=2040,2040,2050))</f>
        <v>2050</v>
      </c>
    </row>
    <row r="621" spans="1:7" x14ac:dyDescent="0.3">
      <c r="A621" s="257" t="s">
        <v>4</v>
      </c>
      <c r="B621" s="258" t="s">
        <v>264</v>
      </c>
      <c r="C621" s="258">
        <v>2041</v>
      </c>
      <c r="D621" s="259" t="s">
        <v>259</v>
      </c>
      <c r="E621" s="259" t="s">
        <v>185</v>
      </c>
      <c r="F621" s="260">
        <v>1.9785370181961</v>
      </c>
      <c r="G621" s="260">
        <f>IF(Table1[[#This Row],[Year]]&lt;=2030,2030,IF(Table1[[#This Row],[Year]]&lt;=2040,2040,2050))</f>
        <v>2050</v>
      </c>
    </row>
    <row r="622" spans="1:7" x14ac:dyDescent="0.3">
      <c r="A622" s="257" t="s">
        <v>4</v>
      </c>
      <c r="B622" s="258" t="s">
        <v>268</v>
      </c>
      <c r="C622" s="258">
        <v>2041</v>
      </c>
      <c r="D622" s="259" t="s">
        <v>259</v>
      </c>
      <c r="E622" s="259" t="s">
        <v>185</v>
      </c>
      <c r="F622" s="260">
        <v>3.04070606517273</v>
      </c>
      <c r="G622" s="260">
        <f>IF(Table1[[#This Row],[Year]]&lt;=2030,2030,IF(Table1[[#This Row],[Year]]&lt;=2040,2040,2050))</f>
        <v>2050</v>
      </c>
    </row>
    <row r="623" spans="1:7" x14ac:dyDescent="0.3">
      <c r="A623" s="257" t="s">
        <v>4</v>
      </c>
      <c r="B623" s="258" t="s">
        <v>263</v>
      </c>
      <c r="C623" s="258">
        <v>2041</v>
      </c>
      <c r="D623" s="259" t="s">
        <v>259</v>
      </c>
      <c r="E623" s="259" t="s">
        <v>185</v>
      </c>
      <c r="F623" s="260">
        <v>82.569669471091302</v>
      </c>
      <c r="G623" s="260">
        <f>IF(Table1[[#This Row],[Year]]&lt;=2030,2030,IF(Table1[[#This Row],[Year]]&lt;=2040,2040,2050))</f>
        <v>2050</v>
      </c>
    </row>
    <row r="624" spans="1:7" x14ac:dyDescent="0.3">
      <c r="A624" s="257" t="s">
        <v>4</v>
      </c>
      <c r="B624" s="258" t="s">
        <v>262</v>
      </c>
      <c r="C624" s="258">
        <v>2041</v>
      </c>
      <c r="D624" s="259" t="s">
        <v>259</v>
      </c>
      <c r="E624" s="259" t="s">
        <v>185</v>
      </c>
      <c r="F624" s="260">
        <v>105.80526271814</v>
      </c>
      <c r="G624" s="260">
        <f>IF(Table1[[#This Row],[Year]]&lt;=2030,2030,IF(Table1[[#This Row],[Year]]&lt;=2040,2040,2050))</f>
        <v>2050</v>
      </c>
    </row>
    <row r="625" spans="1:7" x14ac:dyDescent="0.3">
      <c r="A625" s="257" t="s">
        <v>4</v>
      </c>
      <c r="B625" s="258" t="s">
        <v>261</v>
      </c>
      <c r="C625" s="258">
        <v>2041</v>
      </c>
      <c r="D625" s="259" t="s">
        <v>259</v>
      </c>
      <c r="E625" s="259" t="s">
        <v>185</v>
      </c>
      <c r="F625" s="260">
        <v>0.55386973662757999</v>
      </c>
      <c r="G625" s="260">
        <f>IF(Table1[[#This Row],[Year]]&lt;=2030,2030,IF(Table1[[#This Row],[Year]]&lt;=2040,2040,2050))</f>
        <v>2050</v>
      </c>
    </row>
    <row r="626" spans="1:7" x14ac:dyDescent="0.3">
      <c r="A626" s="257" t="s">
        <v>4</v>
      </c>
      <c r="B626" s="258" t="s">
        <v>18</v>
      </c>
      <c r="C626" s="258">
        <v>2041</v>
      </c>
      <c r="D626" s="259" t="s">
        <v>259</v>
      </c>
      <c r="E626" s="259" t="s">
        <v>185</v>
      </c>
      <c r="F626" s="260">
        <v>22.0038671848109</v>
      </c>
      <c r="G626" s="260">
        <f>IF(Table1[[#This Row],[Year]]&lt;=2030,2030,IF(Table1[[#This Row],[Year]]&lt;=2040,2040,2050))</f>
        <v>2050</v>
      </c>
    </row>
    <row r="627" spans="1:7" x14ac:dyDescent="0.3">
      <c r="A627" s="257" t="s">
        <v>4</v>
      </c>
      <c r="B627" s="258" t="s">
        <v>260</v>
      </c>
      <c r="C627" s="258">
        <v>2041</v>
      </c>
      <c r="D627" s="259" t="s">
        <v>259</v>
      </c>
      <c r="E627" s="259" t="s">
        <v>185</v>
      </c>
      <c r="F627" s="260">
        <v>0.73805359055125097</v>
      </c>
      <c r="G627" s="260">
        <f>IF(Table1[[#This Row],[Year]]&lt;=2030,2030,IF(Table1[[#This Row],[Year]]&lt;=2040,2040,2050))</f>
        <v>2050</v>
      </c>
    </row>
    <row r="628" spans="1:7" x14ac:dyDescent="0.3">
      <c r="A628" s="257" t="s">
        <v>4</v>
      </c>
      <c r="B628" s="258" t="s">
        <v>267</v>
      </c>
      <c r="C628" s="258">
        <v>2041</v>
      </c>
      <c r="D628" s="259" t="s">
        <v>259</v>
      </c>
      <c r="E628" s="259" t="s">
        <v>185</v>
      </c>
      <c r="F628" s="260">
        <v>0.537457813918501</v>
      </c>
      <c r="G628" s="260">
        <f>IF(Table1[[#This Row],[Year]]&lt;=2030,2030,IF(Table1[[#This Row],[Year]]&lt;=2040,2040,2050))</f>
        <v>2050</v>
      </c>
    </row>
    <row r="629" spans="1:7" x14ac:dyDescent="0.3">
      <c r="A629" s="257" t="s">
        <v>2</v>
      </c>
      <c r="B629" s="258" t="s">
        <v>264</v>
      </c>
      <c r="C629" s="258">
        <v>2041</v>
      </c>
      <c r="D629" s="259" t="s">
        <v>259</v>
      </c>
      <c r="E629" s="259" t="s">
        <v>185</v>
      </c>
      <c r="F629" s="260">
        <v>0.41196885969616798</v>
      </c>
      <c r="G629" s="260">
        <f>IF(Table1[[#This Row],[Year]]&lt;=2030,2030,IF(Table1[[#This Row],[Year]]&lt;=2040,2040,2050))</f>
        <v>2050</v>
      </c>
    </row>
    <row r="630" spans="1:7" x14ac:dyDescent="0.3">
      <c r="A630" s="257" t="s">
        <v>2</v>
      </c>
      <c r="B630" s="258" t="s">
        <v>268</v>
      </c>
      <c r="C630" s="258">
        <v>2041</v>
      </c>
      <c r="D630" s="259" t="s">
        <v>259</v>
      </c>
      <c r="E630" s="259" t="s">
        <v>185</v>
      </c>
      <c r="F630" s="260">
        <v>0.53006484236538098</v>
      </c>
      <c r="G630" s="260">
        <f>IF(Table1[[#This Row],[Year]]&lt;=2030,2030,IF(Table1[[#This Row],[Year]]&lt;=2040,2040,2050))</f>
        <v>2050</v>
      </c>
    </row>
    <row r="631" spans="1:7" x14ac:dyDescent="0.3">
      <c r="A631" s="257" t="s">
        <v>2</v>
      </c>
      <c r="B631" s="258" t="s">
        <v>263</v>
      </c>
      <c r="C631" s="258">
        <v>2041</v>
      </c>
      <c r="D631" s="259" t="s">
        <v>259</v>
      </c>
      <c r="E631" s="259" t="s">
        <v>185</v>
      </c>
      <c r="F631" s="260">
        <v>74.858357791507501</v>
      </c>
      <c r="G631" s="260">
        <f>IF(Table1[[#This Row],[Year]]&lt;=2030,2030,IF(Table1[[#This Row],[Year]]&lt;=2040,2040,2050))</f>
        <v>2050</v>
      </c>
    </row>
    <row r="632" spans="1:7" x14ac:dyDescent="0.3">
      <c r="A632" s="257" t="s">
        <v>2</v>
      </c>
      <c r="B632" s="258" t="s">
        <v>262</v>
      </c>
      <c r="C632" s="258">
        <v>2041</v>
      </c>
      <c r="D632" s="259" t="s">
        <v>259</v>
      </c>
      <c r="E632" s="259" t="s">
        <v>185</v>
      </c>
      <c r="F632" s="260">
        <v>8.1853874268784299</v>
      </c>
      <c r="G632" s="260">
        <f>IF(Table1[[#This Row],[Year]]&lt;=2030,2030,IF(Table1[[#This Row],[Year]]&lt;=2040,2040,2050))</f>
        <v>2050</v>
      </c>
    </row>
    <row r="633" spans="1:7" x14ac:dyDescent="0.3">
      <c r="A633" s="257" t="s">
        <v>2</v>
      </c>
      <c r="B633" s="258" t="s">
        <v>261</v>
      </c>
      <c r="C633" s="258">
        <v>2041</v>
      </c>
      <c r="D633" s="259" t="s">
        <v>259</v>
      </c>
      <c r="E633" s="259" t="s">
        <v>185</v>
      </c>
      <c r="F633" s="260">
        <v>0.10742794674355501</v>
      </c>
      <c r="G633" s="260">
        <f>IF(Table1[[#This Row],[Year]]&lt;=2030,2030,IF(Table1[[#This Row],[Year]]&lt;=2040,2040,2050))</f>
        <v>2050</v>
      </c>
    </row>
    <row r="634" spans="1:7" x14ac:dyDescent="0.3">
      <c r="A634" s="257" t="s">
        <v>2</v>
      </c>
      <c r="B634" s="258" t="s">
        <v>18</v>
      </c>
      <c r="C634" s="258">
        <v>2041</v>
      </c>
      <c r="D634" s="259" t="s">
        <v>259</v>
      </c>
      <c r="E634" s="259" t="s">
        <v>185</v>
      </c>
      <c r="F634" s="260">
        <v>126.611240845203</v>
      </c>
      <c r="G634" s="260">
        <f>IF(Table1[[#This Row],[Year]]&lt;=2030,2030,IF(Table1[[#This Row],[Year]]&lt;=2040,2040,2050))</f>
        <v>2050</v>
      </c>
    </row>
    <row r="635" spans="1:7" x14ac:dyDescent="0.3">
      <c r="A635" s="257" t="s">
        <v>2</v>
      </c>
      <c r="B635" s="258" t="s">
        <v>266</v>
      </c>
      <c r="C635" s="258">
        <v>2041</v>
      </c>
      <c r="D635" s="259" t="s">
        <v>259</v>
      </c>
      <c r="E635" s="259" t="s">
        <v>185</v>
      </c>
      <c r="F635" s="260">
        <v>19.313600656107599</v>
      </c>
      <c r="G635" s="260">
        <f>IF(Table1[[#This Row],[Year]]&lt;=2030,2030,IF(Table1[[#This Row],[Year]]&lt;=2040,2040,2050))</f>
        <v>2050</v>
      </c>
    </row>
    <row r="636" spans="1:7" x14ac:dyDescent="0.3">
      <c r="A636" s="257" t="s">
        <v>2</v>
      </c>
      <c r="B636" s="258" t="s">
        <v>260</v>
      </c>
      <c r="C636" s="258">
        <v>2041</v>
      </c>
      <c r="D636" s="259" t="s">
        <v>259</v>
      </c>
      <c r="E636" s="259" t="s">
        <v>185</v>
      </c>
      <c r="F636" s="260">
        <v>4.3630616913031602E-3</v>
      </c>
      <c r="G636" s="260">
        <f>IF(Table1[[#This Row],[Year]]&lt;=2030,2030,IF(Table1[[#This Row],[Year]]&lt;=2040,2040,2050))</f>
        <v>2050</v>
      </c>
    </row>
    <row r="637" spans="1:7" x14ac:dyDescent="0.3">
      <c r="A637" s="257" t="s">
        <v>2</v>
      </c>
      <c r="B637" s="258" t="s">
        <v>267</v>
      </c>
      <c r="C637" s="258">
        <v>2041</v>
      </c>
      <c r="D637" s="259" t="s">
        <v>259</v>
      </c>
      <c r="E637" s="259" t="s">
        <v>185</v>
      </c>
      <c r="F637" s="260">
        <v>2.68838157033354E-3</v>
      </c>
      <c r="G637" s="260">
        <f>IF(Table1[[#This Row],[Year]]&lt;=2030,2030,IF(Table1[[#This Row],[Year]]&lt;=2040,2040,2050))</f>
        <v>2050</v>
      </c>
    </row>
    <row r="638" spans="1:7" x14ac:dyDescent="0.3">
      <c r="A638" s="257" t="s">
        <v>3</v>
      </c>
      <c r="B638" s="258" t="s">
        <v>265</v>
      </c>
      <c r="C638" s="258">
        <v>2041</v>
      </c>
      <c r="D638" s="259" t="s">
        <v>259</v>
      </c>
      <c r="E638" s="259" t="s">
        <v>185</v>
      </c>
      <c r="F638" s="260">
        <v>1.34520011718785</v>
      </c>
      <c r="G638" s="260">
        <f>IF(Table1[[#This Row],[Year]]&lt;=2030,2030,IF(Table1[[#This Row],[Year]]&lt;=2040,2040,2050))</f>
        <v>2050</v>
      </c>
    </row>
    <row r="639" spans="1:7" x14ac:dyDescent="0.3">
      <c r="A639" s="257" t="s">
        <v>3</v>
      </c>
      <c r="B639" s="258" t="s">
        <v>269</v>
      </c>
      <c r="C639" s="258">
        <v>2041</v>
      </c>
      <c r="D639" s="259" t="s">
        <v>259</v>
      </c>
      <c r="E639" s="259" t="s">
        <v>185</v>
      </c>
      <c r="F639" s="260">
        <v>3.0520638267231002</v>
      </c>
      <c r="G639" s="260">
        <f>IF(Table1[[#This Row],[Year]]&lt;=2030,2030,IF(Table1[[#This Row],[Year]]&lt;=2040,2040,2050))</f>
        <v>2050</v>
      </c>
    </row>
    <row r="640" spans="1:7" x14ac:dyDescent="0.3">
      <c r="A640" s="257" t="s">
        <v>3</v>
      </c>
      <c r="B640" s="258" t="s">
        <v>264</v>
      </c>
      <c r="C640" s="258">
        <v>2041</v>
      </c>
      <c r="D640" s="259" t="s">
        <v>259</v>
      </c>
      <c r="E640" s="259" t="s">
        <v>185</v>
      </c>
      <c r="F640" s="260">
        <v>0.67260005859392402</v>
      </c>
      <c r="G640" s="260">
        <f>IF(Table1[[#This Row],[Year]]&lt;=2030,2030,IF(Table1[[#This Row],[Year]]&lt;=2040,2040,2050))</f>
        <v>2050</v>
      </c>
    </row>
    <row r="641" spans="1:7" x14ac:dyDescent="0.3">
      <c r="A641" s="257" t="s">
        <v>3</v>
      </c>
      <c r="B641" s="258" t="s">
        <v>268</v>
      </c>
      <c r="C641" s="258">
        <v>2041</v>
      </c>
      <c r="D641" s="259" t="s">
        <v>259</v>
      </c>
      <c r="E641" s="259" t="s">
        <v>185</v>
      </c>
      <c r="F641" s="260">
        <v>0.89193396333326502</v>
      </c>
      <c r="G641" s="260">
        <f>IF(Table1[[#This Row],[Year]]&lt;=2030,2030,IF(Table1[[#This Row],[Year]]&lt;=2040,2040,2050))</f>
        <v>2050</v>
      </c>
    </row>
    <row r="642" spans="1:7" x14ac:dyDescent="0.3">
      <c r="A642" s="257" t="s">
        <v>3</v>
      </c>
      <c r="B642" s="258" t="s">
        <v>263</v>
      </c>
      <c r="C642" s="258">
        <v>2041</v>
      </c>
      <c r="D642" s="259" t="s">
        <v>259</v>
      </c>
      <c r="E642" s="259" t="s">
        <v>185</v>
      </c>
      <c r="F642" s="260">
        <v>384.87682086513399</v>
      </c>
      <c r="G642" s="260">
        <f>IF(Table1[[#This Row],[Year]]&lt;=2030,2030,IF(Table1[[#This Row],[Year]]&lt;=2040,2040,2050))</f>
        <v>2050</v>
      </c>
    </row>
    <row r="643" spans="1:7" x14ac:dyDescent="0.3">
      <c r="A643" s="257" t="s">
        <v>3</v>
      </c>
      <c r="B643" s="258" t="s">
        <v>262</v>
      </c>
      <c r="C643" s="258">
        <v>2041</v>
      </c>
      <c r="D643" s="259" t="s">
        <v>259</v>
      </c>
      <c r="E643" s="259" t="s">
        <v>185</v>
      </c>
      <c r="F643" s="260">
        <v>122.57525216528001</v>
      </c>
      <c r="G643" s="260">
        <f>IF(Table1[[#This Row],[Year]]&lt;=2030,2030,IF(Table1[[#This Row],[Year]]&lt;=2040,2040,2050))</f>
        <v>2050</v>
      </c>
    </row>
    <row r="644" spans="1:7" x14ac:dyDescent="0.3">
      <c r="A644" s="257" t="s">
        <v>3</v>
      </c>
      <c r="B644" s="258" t="s">
        <v>261</v>
      </c>
      <c r="C644" s="258">
        <v>2041</v>
      </c>
      <c r="D644" s="259" t="s">
        <v>259</v>
      </c>
      <c r="E644" s="259" t="s">
        <v>185</v>
      </c>
      <c r="F644" s="260">
        <v>0.24930314822665001</v>
      </c>
      <c r="G644" s="260">
        <f>IF(Table1[[#This Row],[Year]]&lt;=2030,2030,IF(Table1[[#This Row],[Year]]&lt;=2040,2040,2050))</f>
        <v>2050</v>
      </c>
    </row>
    <row r="645" spans="1:7" x14ac:dyDescent="0.3">
      <c r="A645" s="257" t="s">
        <v>3</v>
      </c>
      <c r="B645" s="258" t="s">
        <v>18</v>
      </c>
      <c r="C645" s="258">
        <v>2041</v>
      </c>
      <c r="D645" s="259" t="s">
        <v>259</v>
      </c>
      <c r="E645" s="259" t="s">
        <v>185</v>
      </c>
      <c r="F645" s="260">
        <v>77.297716718232607</v>
      </c>
      <c r="G645" s="260">
        <f>IF(Table1[[#This Row],[Year]]&lt;=2030,2030,IF(Table1[[#This Row],[Year]]&lt;=2040,2040,2050))</f>
        <v>2050</v>
      </c>
    </row>
    <row r="646" spans="1:7" x14ac:dyDescent="0.3">
      <c r="A646" s="257" t="s">
        <v>3</v>
      </c>
      <c r="B646" s="258" t="s">
        <v>260</v>
      </c>
      <c r="C646" s="258">
        <v>2041</v>
      </c>
      <c r="D646" s="259" t="s">
        <v>259</v>
      </c>
      <c r="E646" s="259" t="s">
        <v>185</v>
      </c>
      <c r="F646" s="260">
        <v>0.25881480063066298</v>
      </c>
      <c r="G646" s="260">
        <f>IF(Table1[[#This Row],[Year]]&lt;=2030,2030,IF(Table1[[#This Row],[Year]]&lt;=2040,2040,2050))</f>
        <v>2050</v>
      </c>
    </row>
    <row r="647" spans="1:7" x14ac:dyDescent="0.3">
      <c r="A647" s="257" t="s">
        <v>3</v>
      </c>
      <c r="B647" s="258" t="s">
        <v>267</v>
      </c>
      <c r="C647" s="258">
        <v>2041</v>
      </c>
      <c r="D647" s="259" t="s">
        <v>259</v>
      </c>
      <c r="E647" s="259" t="s">
        <v>185</v>
      </c>
      <c r="F647" s="260">
        <v>0.15958874672821199</v>
      </c>
      <c r="G647" s="260">
        <f>IF(Table1[[#This Row],[Year]]&lt;=2030,2030,IF(Table1[[#This Row],[Year]]&lt;=2040,2040,2050))</f>
        <v>2050</v>
      </c>
    </row>
    <row r="648" spans="1:7" x14ac:dyDescent="0.3">
      <c r="A648" s="257" t="s">
        <v>1</v>
      </c>
      <c r="B648" s="258" t="s">
        <v>265</v>
      </c>
      <c r="C648" s="258">
        <v>2042</v>
      </c>
      <c r="D648" s="259" t="s">
        <v>259</v>
      </c>
      <c r="E648" s="259" t="s">
        <v>185</v>
      </c>
      <c r="F648" s="260">
        <v>0.19819287778258499</v>
      </c>
      <c r="G648" s="260">
        <f>IF(Table1[[#This Row],[Year]]&lt;=2030,2030,IF(Table1[[#This Row],[Year]]&lt;=2040,2040,2050))</f>
        <v>2050</v>
      </c>
    </row>
    <row r="649" spans="1:7" x14ac:dyDescent="0.3">
      <c r="A649" s="257" t="s">
        <v>1</v>
      </c>
      <c r="B649" s="258" t="s">
        <v>269</v>
      </c>
      <c r="C649" s="258">
        <v>2042</v>
      </c>
      <c r="D649" s="259" t="s">
        <v>259</v>
      </c>
      <c r="E649" s="259" t="s">
        <v>185</v>
      </c>
      <c r="F649" s="260">
        <v>2.3899323598244999</v>
      </c>
      <c r="G649" s="260">
        <f>IF(Table1[[#This Row],[Year]]&lt;=2030,2030,IF(Table1[[#This Row],[Year]]&lt;=2040,2040,2050))</f>
        <v>2050</v>
      </c>
    </row>
    <row r="650" spans="1:7" x14ac:dyDescent="0.3">
      <c r="A650" s="257" t="s">
        <v>1</v>
      </c>
      <c r="B650" s="258" t="s">
        <v>264</v>
      </c>
      <c r="C650" s="258">
        <v>2042</v>
      </c>
      <c r="D650" s="259" t="s">
        <v>259</v>
      </c>
      <c r="E650" s="259" t="s">
        <v>185</v>
      </c>
      <c r="F650" s="260">
        <v>0.18233744755997899</v>
      </c>
      <c r="G650" s="260">
        <f>IF(Table1[[#This Row],[Year]]&lt;=2030,2030,IF(Table1[[#This Row],[Year]]&lt;=2040,2040,2050))</f>
        <v>2050</v>
      </c>
    </row>
    <row r="651" spans="1:7" x14ac:dyDescent="0.3">
      <c r="A651" s="257" t="s">
        <v>1</v>
      </c>
      <c r="B651" s="258" t="s">
        <v>268</v>
      </c>
      <c r="C651" s="258">
        <v>2042</v>
      </c>
      <c r="D651" s="259" t="s">
        <v>259</v>
      </c>
      <c r="E651" s="259" t="s">
        <v>185</v>
      </c>
      <c r="F651" s="260">
        <v>1.3592958978923899</v>
      </c>
      <c r="G651" s="260">
        <f>IF(Table1[[#This Row],[Year]]&lt;=2030,2030,IF(Table1[[#This Row],[Year]]&lt;=2040,2040,2050))</f>
        <v>2050</v>
      </c>
    </row>
    <row r="652" spans="1:7" x14ac:dyDescent="0.3">
      <c r="A652" s="257" t="s">
        <v>1</v>
      </c>
      <c r="B652" s="258" t="s">
        <v>263</v>
      </c>
      <c r="C652" s="258">
        <v>2042</v>
      </c>
      <c r="D652" s="259" t="s">
        <v>259</v>
      </c>
      <c r="E652" s="259" t="s">
        <v>185</v>
      </c>
      <c r="F652" s="260">
        <v>89.843431868333198</v>
      </c>
      <c r="G652" s="260">
        <f>IF(Table1[[#This Row],[Year]]&lt;=2030,2030,IF(Table1[[#This Row],[Year]]&lt;=2040,2040,2050))</f>
        <v>2050</v>
      </c>
    </row>
    <row r="653" spans="1:7" x14ac:dyDescent="0.3">
      <c r="A653" s="257" t="s">
        <v>1</v>
      </c>
      <c r="B653" s="258" t="s">
        <v>262</v>
      </c>
      <c r="C653" s="258">
        <v>2042</v>
      </c>
      <c r="D653" s="259" t="s">
        <v>259</v>
      </c>
      <c r="E653" s="259" t="s">
        <v>185</v>
      </c>
      <c r="F653" s="260">
        <v>17.8302895792004</v>
      </c>
      <c r="G653" s="260">
        <f>IF(Table1[[#This Row],[Year]]&lt;=2030,2030,IF(Table1[[#This Row],[Year]]&lt;=2040,2040,2050))</f>
        <v>2050</v>
      </c>
    </row>
    <row r="654" spans="1:7" x14ac:dyDescent="0.3">
      <c r="A654" s="257" t="s">
        <v>1</v>
      </c>
      <c r="B654" s="258" t="s">
        <v>261</v>
      </c>
      <c r="C654" s="258">
        <v>2042</v>
      </c>
      <c r="D654" s="259" t="s">
        <v>259</v>
      </c>
      <c r="E654" s="259" t="s">
        <v>185</v>
      </c>
      <c r="F654" s="260">
        <v>0.14672655852490099</v>
      </c>
      <c r="G654" s="260">
        <f>IF(Table1[[#This Row],[Year]]&lt;=2030,2030,IF(Table1[[#This Row],[Year]]&lt;=2040,2040,2050))</f>
        <v>2050</v>
      </c>
    </row>
    <row r="655" spans="1:7" x14ac:dyDescent="0.3">
      <c r="A655" s="257" t="s">
        <v>1</v>
      </c>
      <c r="B655" s="258" t="s">
        <v>18</v>
      </c>
      <c r="C655" s="258">
        <v>2042</v>
      </c>
      <c r="D655" s="259" t="s">
        <v>259</v>
      </c>
      <c r="E655" s="259" t="s">
        <v>185</v>
      </c>
      <c r="F655" s="260">
        <v>9.3237242886969405</v>
      </c>
      <c r="G655" s="260">
        <f>IF(Table1[[#This Row],[Year]]&lt;=2030,2030,IF(Table1[[#This Row],[Year]]&lt;=2040,2040,2050))</f>
        <v>2050</v>
      </c>
    </row>
    <row r="656" spans="1:7" x14ac:dyDescent="0.3">
      <c r="A656" s="257" t="s">
        <v>1</v>
      </c>
      <c r="B656" s="258" t="s">
        <v>260</v>
      </c>
      <c r="C656" s="258">
        <v>2042</v>
      </c>
      <c r="D656" s="259" t="s">
        <v>259</v>
      </c>
      <c r="E656" s="259" t="s">
        <v>185</v>
      </c>
      <c r="F656" s="260">
        <v>2.0822203191635202E-2</v>
      </c>
      <c r="G656" s="260">
        <f>IF(Table1[[#This Row],[Year]]&lt;=2030,2030,IF(Table1[[#This Row],[Year]]&lt;=2040,2040,2050))</f>
        <v>2050</v>
      </c>
    </row>
    <row r="657" spans="1:7" x14ac:dyDescent="0.3">
      <c r="A657" s="257" t="s">
        <v>1</v>
      </c>
      <c r="B657" s="258" t="s">
        <v>267</v>
      </c>
      <c r="C657" s="258">
        <v>2042</v>
      </c>
      <c r="D657" s="259" t="s">
        <v>259</v>
      </c>
      <c r="E657" s="259" t="s">
        <v>185</v>
      </c>
      <c r="F657" s="260">
        <v>6.5848753525206596E-2</v>
      </c>
      <c r="G657" s="260">
        <f>IF(Table1[[#This Row],[Year]]&lt;=2030,2030,IF(Table1[[#This Row],[Year]]&lt;=2040,2040,2050))</f>
        <v>2050</v>
      </c>
    </row>
    <row r="658" spans="1:7" x14ac:dyDescent="0.3">
      <c r="A658" s="257" t="s">
        <v>4</v>
      </c>
      <c r="B658" s="258" t="s">
        <v>265</v>
      </c>
      <c r="C658" s="258">
        <v>2042</v>
      </c>
      <c r="D658" s="259" t="s">
        <v>259</v>
      </c>
      <c r="E658" s="259" t="s">
        <v>185</v>
      </c>
      <c r="F658" s="260">
        <v>1.67495197307606</v>
      </c>
      <c r="G658" s="260">
        <f>IF(Table1[[#This Row],[Year]]&lt;=2030,2030,IF(Table1[[#This Row],[Year]]&lt;=2040,2040,2050))</f>
        <v>2050</v>
      </c>
    </row>
    <row r="659" spans="1:7" x14ac:dyDescent="0.3">
      <c r="A659" s="257" t="s">
        <v>4</v>
      </c>
      <c r="B659" s="258" t="s">
        <v>269</v>
      </c>
      <c r="C659" s="258">
        <v>2042</v>
      </c>
      <c r="D659" s="259" t="s">
        <v>259</v>
      </c>
      <c r="E659" s="259" t="s">
        <v>185</v>
      </c>
      <c r="F659" s="260">
        <v>7.9257640366129998</v>
      </c>
      <c r="G659" s="260">
        <f>IF(Table1[[#This Row],[Year]]&lt;=2030,2030,IF(Table1[[#This Row],[Year]]&lt;=2040,2040,2050))</f>
        <v>2050</v>
      </c>
    </row>
    <row r="660" spans="1:7" x14ac:dyDescent="0.3">
      <c r="A660" s="257" t="s">
        <v>4</v>
      </c>
      <c r="B660" s="258" t="s">
        <v>264</v>
      </c>
      <c r="C660" s="258">
        <v>2042</v>
      </c>
      <c r="D660" s="259" t="s">
        <v>259</v>
      </c>
      <c r="E660" s="259" t="s">
        <v>185</v>
      </c>
      <c r="F660" s="260">
        <v>1.8843209697105701</v>
      </c>
      <c r="G660" s="260">
        <f>IF(Table1[[#This Row],[Year]]&lt;=2030,2030,IF(Table1[[#This Row],[Year]]&lt;=2040,2040,2050))</f>
        <v>2050</v>
      </c>
    </row>
    <row r="661" spans="1:7" x14ac:dyDescent="0.3">
      <c r="A661" s="257" t="s">
        <v>4</v>
      </c>
      <c r="B661" s="258" t="s">
        <v>268</v>
      </c>
      <c r="C661" s="258">
        <v>2042</v>
      </c>
      <c r="D661" s="259" t="s">
        <v>259</v>
      </c>
      <c r="E661" s="259" t="s">
        <v>185</v>
      </c>
      <c r="F661" s="260">
        <v>4.8325078943522897</v>
      </c>
      <c r="G661" s="260">
        <f>IF(Table1[[#This Row],[Year]]&lt;=2030,2030,IF(Table1[[#This Row],[Year]]&lt;=2040,2040,2050))</f>
        <v>2050</v>
      </c>
    </row>
    <row r="662" spans="1:7" x14ac:dyDescent="0.3">
      <c r="A662" s="257" t="s">
        <v>4</v>
      </c>
      <c r="B662" s="258" t="s">
        <v>263</v>
      </c>
      <c r="C662" s="258">
        <v>2042</v>
      </c>
      <c r="D662" s="259" t="s">
        <v>259</v>
      </c>
      <c r="E662" s="259" t="s">
        <v>185</v>
      </c>
      <c r="F662" s="260">
        <v>76.949475583751607</v>
      </c>
      <c r="G662" s="260">
        <f>IF(Table1[[#This Row],[Year]]&lt;=2030,2030,IF(Table1[[#This Row],[Year]]&lt;=2040,2040,2050))</f>
        <v>2050</v>
      </c>
    </row>
    <row r="663" spans="1:7" x14ac:dyDescent="0.3">
      <c r="A663" s="257" t="s">
        <v>4</v>
      </c>
      <c r="B663" s="258" t="s">
        <v>262</v>
      </c>
      <c r="C663" s="258">
        <v>2042</v>
      </c>
      <c r="D663" s="259" t="s">
        <v>259</v>
      </c>
      <c r="E663" s="259" t="s">
        <v>185</v>
      </c>
      <c r="F663" s="260">
        <v>98.587517168420703</v>
      </c>
      <c r="G663" s="260">
        <f>IF(Table1[[#This Row],[Year]]&lt;=2030,2030,IF(Table1[[#This Row],[Year]]&lt;=2040,2040,2050))</f>
        <v>2050</v>
      </c>
    </row>
    <row r="664" spans="1:7" x14ac:dyDescent="0.3">
      <c r="A664" s="257" t="s">
        <v>4</v>
      </c>
      <c r="B664" s="258" t="s">
        <v>261</v>
      </c>
      <c r="C664" s="258">
        <v>2042</v>
      </c>
      <c r="D664" s="259" t="s">
        <v>259</v>
      </c>
      <c r="E664" s="259" t="s">
        <v>185</v>
      </c>
      <c r="F664" s="260">
        <v>0.50384547114074296</v>
      </c>
      <c r="G664" s="260">
        <f>IF(Table1[[#This Row],[Year]]&lt;=2030,2030,IF(Table1[[#This Row],[Year]]&lt;=2040,2040,2050))</f>
        <v>2050</v>
      </c>
    </row>
    <row r="665" spans="1:7" x14ac:dyDescent="0.3">
      <c r="A665" s="257" t="s">
        <v>4</v>
      </c>
      <c r="B665" s="258" t="s">
        <v>18</v>
      </c>
      <c r="C665" s="258">
        <v>2042</v>
      </c>
      <c r="D665" s="259" t="s">
        <v>259</v>
      </c>
      <c r="E665" s="259" t="s">
        <v>185</v>
      </c>
      <c r="F665" s="260">
        <v>20.9560639855342</v>
      </c>
      <c r="G665" s="260">
        <f>IF(Table1[[#This Row],[Year]]&lt;=2030,2030,IF(Table1[[#This Row],[Year]]&lt;=2040,2040,2050))</f>
        <v>2050</v>
      </c>
    </row>
    <row r="666" spans="1:7" x14ac:dyDescent="0.3">
      <c r="A666" s="257" t="s">
        <v>4</v>
      </c>
      <c r="B666" s="258" t="s">
        <v>260</v>
      </c>
      <c r="C666" s="258">
        <v>2042</v>
      </c>
      <c r="D666" s="259" t="s">
        <v>259</v>
      </c>
      <c r="E666" s="259" t="s">
        <v>185</v>
      </c>
      <c r="F666" s="260">
        <v>0.70290818147738099</v>
      </c>
      <c r="G666" s="260">
        <f>IF(Table1[[#This Row],[Year]]&lt;=2030,2030,IF(Table1[[#This Row],[Year]]&lt;=2040,2040,2050))</f>
        <v>2050</v>
      </c>
    </row>
    <row r="667" spans="1:7" x14ac:dyDescent="0.3">
      <c r="A667" s="257" t="s">
        <v>4</v>
      </c>
      <c r="B667" s="258" t="s">
        <v>267</v>
      </c>
      <c r="C667" s="258">
        <v>2042</v>
      </c>
      <c r="D667" s="259" t="s">
        <v>259</v>
      </c>
      <c r="E667" s="259" t="s">
        <v>185</v>
      </c>
      <c r="F667" s="260">
        <v>0.86090112040701405</v>
      </c>
      <c r="G667" s="260">
        <f>IF(Table1[[#This Row],[Year]]&lt;=2030,2030,IF(Table1[[#This Row],[Year]]&lt;=2040,2040,2050))</f>
        <v>2050</v>
      </c>
    </row>
    <row r="668" spans="1:7" x14ac:dyDescent="0.3">
      <c r="A668" s="257" t="s">
        <v>2</v>
      </c>
      <c r="B668" s="258" t="s">
        <v>264</v>
      </c>
      <c r="C668" s="258">
        <v>2042</v>
      </c>
      <c r="D668" s="259" t="s">
        <v>259</v>
      </c>
      <c r="E668" s="259" t="s">
        <v>185</v>
      </c>
      <c r="F668" s="260">
        <v>0.392351294948731</v>
      </c>
      <c r="G668" s="260">
        <f>IF(Table1[[#This Row],[Year]]&lt;=2030,2030,IF(Table1[[#This Row],[Year]]&lt;=2040,2040,2050))</f>
        <v>2050</v>
      </c>
    </row>
    <row r="669" spans="1:7" x14ac:dyDescent="0.3">
      <c r="A669" s="257" t="s">
        <v>2</v>
      </c>
      <c r="B669" s="258" t="s">
        <v>268</v>
      </c>
      <c r="C669" s="258">
        <v>2042</v>
      </c>
      <c r="D669" s="259" t="s">
        <v>259</v>
      </c>
      <c r="E669" s="259" t="s">
        <v>185</v>
      </c>
      <c r="F669" s="260">
        <v>1.0096473187912001</v>
      </c>
      <c r="G669" s="260">
        <f>IF(Table1[[#This Row],[Year]]&lt;=2030,2030,IF(Table1[[#This Row],[Year]]&lt;=2040,2040,2050))</f>
        <v>2050</v>
      </c>
    </row>
    <row r="670" spans="1:7" x14ac:dyDescent="0.3">
      <c r="A670" s="257" t="s">
        <v>2</v>
      </c>
      <c r="B670" s="258" t="s">
        <v>263</v>
      </c>
      <c r="C670" s="258">
        <v>2042</v>
      </c>
      <c r="D670" s="259" t="s">
        <v>259</v>
      </c>
      <c r="E670" s="259" t="s">
        <v>185</v>
      </c>
      <c r="F670" s="260">
        <v>69.765358975654905</v>
      </c>
      <c r="G670" s="260">
        <f>IF(Table1[[#This Row],[Year]]&lt;=2030,2030,IF(Table1[[#This Row],[Year]]&lt;=2040,2040,2050))</f>
        <v>2050</v>
      </c>
    </row>
    <row r="671" spans="1:7" x14ac:dyDescent="0.3">
      <c r="A671" s="257" t="s">
        <v>2</v>
      </c>
      <c r="B671" s="258" t="s">
        <v>262</v>
      </c>
      <c r="C671" s="258">
        <v>2042</v>
      </c>
      <c r="D671" s="259" t="s">
        <v>259</v>
      </c>
      <c r="E671" s="259" t="s">
        <v>185</v>
      </c>
      <c r="F671" s="260">
        <v>7.6262632902278398</v>
      </c>
      <c r="G671" s="260">
        <f>IF(Table1[[#This Row],[Year]]&lt;=2030,2030,IF(Table1[[#This Row],[Year]]&lt;=2040,2040,2050))</f>
        <v>2050</v>
      </c>
    </row>
    <row r="672" spans="1:7" x14ac:dyDescent="0.3">
      <c r="A672" s="257" t="s">
        <v>2</v>
      </c>
      <c r="B672" s="258" t="s">
        <v>261</v>
      </c>
      <c r="C672" s="258">
        <v>2042</v>
      </c>
      <c r="D672" s="259" t="s">
        <v>259</v>
      </c>
      <c r="E672" s="259" t="s">
        <v>185</v>
      </c>
      <c r="F672" s="260">
        <v>9.7725296872617801E-2</v>
      </c>
      <c r="G672" s="260">
        <f>IF(Table1[[#This Row],[Year]]&lt;=2030,2030,IF(Table1[[#This Row],[Year]]&lt;=2040,2040,2050))</f>
        <v>2050</v>
      </c>
    </row>
    <row r="673" spans="1:7" x14ac:dyDescent="0.3">
      <c r="A673" s="257" t="s">
        <v>2</v>
      </c>
      <c r="B673" s="258" t="s">
        <v>18</v>
      </c>
      <c r="C673" s="258">
        <v>2042</v>
      </c>
      <c r="D673" s="259" t="s">
        <v>259</v>
      </c>
      <c r="E673" s="259" t="s">
        <v>185</v>
      </c>
      <c r="F673" s="260">
        <v>120.58213413828901</v>
      </c>
      <c r="G673" s="260">
        <f>IF(Table1[[#This Row],[Year]]&lt;=2030,2030,IF(Table1[[#This Row],[Year]]&lt;=2040,2040,2050))</f>
        <v>2050</v>
      </c>
    </row>
    <row r="674" spans="1:7" x14ac:dyDescent="0.3">
      <c r="A674" s="257" t="s">
        <v>2</v>
      </c>
      <c r="B674" s="258" t="s">
        <v>266</v>
      </c>
      <c r="C674" s="258">
        <v>2042</v>
      </c>
      <c r="D674" s="259" t="s">
        <v>259</v>
      </c>
      <c r="E674" s="259" t="s">
        <v>185</v>
      </c>
      <c r="F674" s="260">
        <v>18.393905386769099</v>
      </c>
      <c r="G674" s="260">
        <f>IF(Table1[[#This Row],[Year]]&lt;=2030,2030,IF(Table1[[#This Row],[Year]]&lt;=2040,2040,2050))</f>
        <v>2050</v>
      </c>
    </row>
    <row r="675" spans="1:7" x14ac:dyDescent="0.3">
      <c r="A675" s="257" t="s">
        <v>2</v>
      </c>
      <c r="B675" s="258" t="s">
        <v>260</v>
      </c>
      <c r="C675" s="258">
        <v>2042</v>
      </c>
      <c r="D675" s="259" t="s">
        <v>259</v>
      </c>
      <c r="E675" s="259" t="s">
        <v>185</v>
      </c>
      <c r="F675" s="260">
        <v>4.1552968488601499E-3</v>
      </c>
      <c r="G675" s="260">
        <f>IF(Table1[[#This Row],[Year]]&lt;=2030,2030,IF(Table1[[#This Row],[Year]]&lt;=2040,2040,2050))</f>
        <v>2050</v>
      </c>
    </row>
    <row r="676" spans="1:7" x14ac:dyDescent="0.3">
      <c r="A676" s="257" t="s">
        <v>2</v>
      </c>
      <c r="B676" s="258" t="s">
        <v>267</v>
      </c>
      <c r="C676" s="258">
        <v>2042</v>
      </c>
      <c r="D676" s="259" t="s">
        <v>259</v>
      </c>
      <c r="E676" s="259" t="s">
        <v>185</v>
      </c>
      <c r="F676" s="260">
        <v>5.1207268006353097E-3</v>
      </c>
      <c r="G676" s="260">
        <f>IF(Table1[[#This Row],[Year]]&lt;=2030,2030,IF(Table1[[#This Row],[Year]]&lt;=2040,2040,2050))</f>
        <v>2050</v>
      </c>
    </row>
    <row r="677" spans="1:7" x14ac:dyDescent="0.3">
      <c r="A677" s="257" t="s">
        <v>3</v>
      </c>
      <c r="B677" s="258" t="s">
        <v>265</v>
      </c>
      <c r="C677" s="258">
        <v>2042</v>
      </c>
      <c r="D677" s="259" t="s">
        <v>259</v>
      </c>
      <c r="E677" s="259" t="s">
        <v>185</v>
      </c>
      <c r="F677" s="260">
        <v>1.28114296875033</v>
      </c>
      <c r="G677" s="260">
        <f>IF(Table1[[#This Row],[Year]]&lt;=2030,2030,IF(Table1[[#This Row],[Year]]&lt;=2040,2040,2050))</f>
        <v>2050</v>
      </c>
    </row>
    <row r="678" spans="1:7" x14ac:dyDescent="0.3">
      <c r="A678" s="257" t="s">
        <v>3</v>
      </c>
      <c r="B678" s="258" t="s">
        <v>269</v>
      </c>
      <c r="C678" s="258">
        <v>2042</v>
      </c>
      <c r="D678" s="259" t="s">
        <v>259</v>
      </c>
      <c r="E678" s="259" t="s">
        <v>185</v>
      </c>
      <c r="F678" s="260">
        <v>5.8224285264973004</v>
      </c>
      <c r="G678" s="260">
        <f>IF(Table1[[#This Row],[Year]]&lt;=2030,2030,IF(Table1[[#This Row],[Year]]&lt;=2040,2040,2050))</f>
        <v>2050</v>
      </c>
    </row>
    <row r="679" spans="1:7" x14ac:dyDescent="0.3">
      <c r="A679" s="257" t="s">
        <v>3</v>
      </c>
      <c r="B679" s="258" t="s">
        <v>264</v>
      </c>
      <c r="C679" s="258">
        <v>2042</v>
      </c>
      <c r="D679" s="259" t="s">
        <v>259</v>
      </c>
      <c r="E679" s="259" t="s">
        <v>185</v>
      </c>
      <c r="F679" s="260">
        <v>0.64057148437516498</v>
      </c>
      <c r="G679" s="260">
        <f>IF(Table1[[#This Row],[Year]]&lt;=2030,2030,IF(Table1[[#This Row],[Year]]&lt;=2040,2040,2050))</f>
        <v>2050</v>
      </c>
    </row>
    <row r="680" spans="1:7" x14ac:dyDescent="0.3">
      <c r="A680" s="257" t="s">
        <v>3</v>
      </c>
      <c r="B680" s="258" t="s">
        <v>268</v>
      </c>
      <c r="C680" s="258">
        <v>2042</v>
      </c>
      <c r="D680" s="259" t="s">
        <v>259</v>
      </c>
      <c r="E680" s="259" t="s">
        <v>185</v>
      </c>
      <c r="F680" s="260">
        <v>1.6899482164671999</v>
      </c>
      <c r="G680" s="260">
        <f>IF(Table1[[#This Row],[Year]]&lt;=2030,2030,IF(Table1[[#This Row],[Year]]&lt;=2040,2040,2050))</f>
        <v>2050</v>
      </c>
    </row>
    <row r="681" spans="1:7" x14ac:dyDescent="0.3">
      <c r="A681" s="257" t="s">
        <v>3</v>
      </c>
      <c r="B681" s="258" t="s">
        <v>263</v>
      </c>
      <c r="C681" s="258">
        <v>2042</v>
      </c>
      <c r="D681" s="259" t="s">
        <v>259</v>
      </c>
      <c r="E681" s="259" t="s">
        <v>185</v>
      </c>
      <c r="F681" s="260">
        <v>341.10231727716302</v>
      </c>
      <c r="G681" s="260">
        <f>IF(Table1[[#This Row],[Year]]&lt;=2030,2030,IF(Table1[[#This Row],[Year]]&lt;=2040,2040,2050))</f>
        <v>2050</v>
      </c>
    </row>
    <row r="682" spans="1:7" x14ac:dyDescent="0.3">
      <c r="A682" s="257" t="s">
        <v>3</v>
      </c>
      <c r="B682" s="258" t="s">
        <v>262</v>
      </c>
      <c r="C682" s="258">
        <v>2042</v>
      </c>
      <c r="D682" s="259" t="s">
        <v>259</v>
      </c>
      <c r="E682" s="259" t="s">
        <v>185</v>
      </c>
      <c r="F682" s="260">
        <v>114.219463584588</v>
      </c>
      <c r="G682" s="260">
        <f>IF(Table1[[#This Row],[Year]]&lt;=2030,2030,IF(Table1[[#This Row],[Year]]&lt;=2040,2040,2050))</f>
        <v>2050</v>
      </c>
    </row>
    <row r="683" spans="1:7" x14ac:dyDescent="0.3">
      <c r="A683" s="257" t="s">
        <v>3</v>
      </c>
      <c r="B683" s="258" t="s">
        <v>261</v>
      </c>
      <c r="C683" s="258">
        <v>2042</v>
      </c>
      <c r="D683" s="259" t="s">
        <v>259</v>
      </c>
      <c r="E683" s="259" t="s">
        <v>185</v>
      </c>
      <c r="F683" s="260">
        <v>0.226786650124534</v>
      </c>
      <c r="G683" s="260">
        <f>IF(Table1[[#This Row],[Year]]&lt;=2030,2030,IF(Table1[[#This Row],[Year]]&lt;=2040,2040,2050))</f>
        <v>2050</v>
      </c>
    </row>
    <row r="684" spans="1:7" x14ac:dyDescent="0.3">
      <c r="A684" s="257" t="s">
        <v>3</v>
      </c>
      <c r="B684" s="258" t="s">
        <v>18</v>
      </c>
      <c r="C684" s="258">
        <v>2042</v>
      </c>
      <c r="D684" s="259" t="s">
        <v>259</v>
      </c>
      <c r="E684" s="259" t="s">
        <v>185</v>
      </c>
      <c r="F684" s="260">
        <v>73.616873064983395</v>
      </c>
      <c r="G684" s="260">
        <f>IF(Table1[[#This Row],[Year]]&lt;=2030,2030,IF(Table1[[#This Row],[Year]]&lt;=2040,2040,2050))</f>
        <v>2050</v>
      </c>
    </row>
    <row r="685" spans="1:7" x14ac:dyDescent="0.3">
      <c r="A685" s="257" t="s">
        <v>3</v>
      </c>
      <c r="B685" s="258" t="s">
        <v>260</v>
      </c>
      <c r="C685" s="258">
        <v>2042</v>
      </c>
      <c r="D685" s="259" t="s">
        <v>259</v>
      </c>
      <c r="E685" s="259" t="s">
        <v>185</v>
      </c>
      <c r="F685" s="260">
        <v>0.24649028631491701</v>
      </c>
      <c r="G685" s="260">
        <f>IF(Table1[[#This Row],[Year]]&lt;=2030,2030,IF(Table1[[#This Row],[Year]]&lt;=2040,2040,2050))</f>
        <v>2050</v>
      </c>
    </row>
    <row r="686" spans="1:7" x14ac:dyDescent="0.3">
      <c r="A686" s="257" t="s">
        <v>3</v>
      </c>
      <c r="B686" s="258" t="s">
        <v>267</v>
      </c>
      <c r="C686" s="258">
        <v>2042</v>
      </c>
      <c r="D686" s="259" t="s">
        <v>259</v>
      </c>
      <c r="E686" s="259" t="s">
        <v>185</v>
      </c>
      <c r="F686" s="260">
        <v>0.303978565196594</v>
      </c>
      <c r="G686" s="260">
        <f>IF(Table1[[#This Row],[Year]]&lt;=2030,2030,IF(Table1[[#This Row],[Year]]&lt;=2040,2040,2050))</f>
        <v>2050</v>
      </c>
    </row>
    <row r="687" spans="1:7" x14ac:dyDescent="0.3">
      <c r="A687" s="257" t="s">
        <v>1</v>
      </c>
      <c r="B687" s="258" t="s">
        <v>265</v>
      </c>
      <c r="C687" s="258">
        <v>2043</v>
      </c>
      <c r="D687" s="259" t="s">
        <v>259</v>
      </c>
      <c r="E687" s="259" t="s">
        <v>185</v>
      </c>
      <c r="F687" s="260">
        <v>0.18875512169770001</v>
      </c>
      <c r="G687" s="260">
        <f>IF(Table1[[#This Row],[Year]]&lt;=2030,2030,IF(Table1[[#This Row],[Year]]&lt;=2040,2040,2050))</f>
        <v>2050</v>
      </c>
    </row>
    <row r="688" spans="1:7" x14ac:dyDescent="0.3">
      <c r="A688" s="257" t="s">
        <v>1</v>
      </c>
      <c r="B688" s="258" t="s">
        <v>269</v>
      </c>
      <c r="C688" s="258">
        <v>2043</v>
      </c>
      <c r="D688" s="259" t="s">
        <v>259</v>
      </c>
      <c r="E688" s="259" t="s">
        <v>185</v>
      </c>
      <c r="F688" s="260">
        <v>2.5180656947539899</v>
      </c>
      <c r="G688" s="260">
        <f>IF(Table1[[#This Row],[Year]]&lt;=2030,2030,IF(Table1[[#This Row],[Year]]&lt;=2040,2040,2050))</f>
        <v>2050</v>
      </c>
    </row>
    <row r="689" spans="1:7" x14ac:dyDescent="0.3">
      <c r="A689" s="257" t="s">
        <v>1</v>
      </c>
      <c r="B689" s="258" t="s">
        <v>264</v>
      </c>
      <c r="C689" s="258">
        <v>2043</v>
      </c>
      <c r="D689" s="259" t="s">
        <v>259</v>
      </c>
      <c r="E689" s="259" t="s">
        <v>185</v>
      </c>
      <c r="F689" s="260">
        <v>0.17365471196188401</v>
      </c>
      <c r="G689" s="260">
        <f>IF(Table1[[#This Row],[Year]]&lt;=2030,2030,IF(Table1[[#This Row],[Year]]&lt;=2040,2040,2050))</f>
        <v>2050</v>
      </c>
    </row>
    <row r="690" spans="1:7" x14ac:dyDescent="0.3">
      <c r="A690" s="257" t="s">
        <v>1</v>
      </c>
      <c r="B690" s="258" t="s">
        <v>268</v>
      </c>
      <c r="C690" s="258">
        <v>2043</v>
      </c>
      <c r="D690" s="259" t="s">
        <v>259</v>
      </c>
      <c r="E690" s="259" t="s">
        <v>185</v>
      </c>
      <c r="F690" s="260">
        <v>1.47416809818529</v>
      </c>
      <c r="G690" s="260">
        <f>IF(Table1[[#This Row],[Year]]&lt;=2030,2030,IF(Table1[[#This Row],[Year]]&lt;=2040,2040,2050))</f>
        <v>2050</v>
      </c>
    </row>
    <row r="691" spans="1:7" x14ac:dyDescent="0.3">
      <c r="A691" s="257" t="s">
        <v>1</v>
      </c>
      <c r="B691" s="258" t="s">
        <v>263</v>
      </c>
      <c r="C691" s="258">
        <v>2043</v>
      </c>
      <c r="D691" s="259" t="s">
        <v>259</v>
      </c>
      <c r="E691" s="259" t="s">
        <v>185</v>
      </c>
      <c r="F691" s="260">
        <v>85.566470208024796</v>
      </c>
      <c r="G691" s="260">
        <f>IF(Table1[[#This Row],[Year]]&lt;=2030,2030,IF(Table1[[#This Row],[Year]]&lt;=2040,2040,2050))</f>
        <v>2050</v>
      </c>
    </row>
    <row r="692" spans="1:7" x14ac:dyDescent="0.3">
      <c r="A692" s="257" t="s">
        <v>1</v>
      </c>
      <c r="B692" s="258" t="s">
        <v>262</v>
      </c>
      <c r="C692" s="258">
        <v>2043</v>
      </c>
      <c r="D692" s="259" t="s">
        <v>259</v>
      </c>
      <c r="E692" s="259" t="s">
        <v>185</v>
      </c>
      <c r="F692" s="260">
        <v>16.6029044751524</v>
      </c>
      <c r="G692" s="260">
        <f>IF(Table1[[#This Row],[Year]]&lt;=2030,2030,IF(Table1[[#This Row],[Year]]&lt;=2040,2040,2050))</f>
        <v>2050</v>
      </c>
    </row>
    <row r="693" spans="1:7" x14ac:dyDescent="0.3">
      <c r="A693" s="257" t="s">
        <v>1</v>
      </c>
      <c r="B693" s="258" t="s">
        <v>261</v>
      </c>
      <c r="C693" s="258">
        <v>2043</v>
      </c>
      <c r="D693" s="259" t="s">
        <v>259</v>
      </c>
      <c r="E693" s="259" t="s">
        <v>185</v>
      </c>
      <c r="F693" s="260">
        <v>0.13318047833711899</v>
      </c>
      <c r="G693" s="260">
        <f>IF(Table1[[#This Row],[Year]]&lt;=2030,2030,IF(Table1[[#This Row],[Year]]&lt;=2040,2040,2050))</f>
        <v>2050</v>
      </c>
    </row>
    <row r="694" spans="1:7" x14ac:dyDescent="0.3">
      <c r="A694" s="257" t="s">
        <v>1</v>
      </c>
      <c r="B694" s="258" t="s">
        <v>18</v>
      </c>
      <c r="C694" s="258">
        <v>2043</v>
      </c>
      <c r="D694" s="259" t="s">
        <v>259</v>
      </c>
      <c r="E694" s="259" t="s">
        <v>185</v>
      </c>
      <c r="F694" s="260">
        <v>8.8797374178066093</v>
      </c>
      <c r="G694" s="260">
        <f>IF(Table1[[#This Row],[Year]]&lt;=2030,2030,IF(Table1[[#This Row],[Year]]&lt;=2040,2040,2050))</f>
        <v>2050</v>
      </c>
    </row>
    <row r="695" spans="1:7" x14ac:dyDescent="0.3">
      <c r="A695" s="257" t="s">
        <v>1</v>
      </c>
      <c r="B695" s="258" t="s">
        <v>260</v>
      </c>
      <c r="C695" s="258">
        <v>2043</v>
      </c>
      <c r="D695" s="259" t="s">
        <v>259</v>
      </c>
      <c r="E695" s="259" t="s">
        <v>185</v>
      </c>
      <c r="F695" s="260">
        <v>1.98306697063193E-2</v>
      </c>
      <c r="G695" s="260">
        <f>IF(Table1[[#This Row],[Year]]&lt;=2030,2030,IF(Table1[[#This Row],[Year]]&lt;=2040,2040,2050))</f>
        <v>2050</v>
      </c>
    </row>
    <row r="696" spans="1:7" x14ac:dyDescent="0.3">
      <c r="A696" s="257" t="s">
        <v>1</v>
      </c>
      <c r="B696" s="258" t="s">
        <v>267</v>
      </c>
      <c r="C696" s="258">
        <v>2043</v>
      </c>
      <c r="D696" s="259" t="s">
        <v>259</v>
      </c>
      <c r="E696" s="259" t="s">
        <v>185</v>
      </c>
      <c r="F696" s="260">
        <v>7.0116728290729305E-2</v>
      </c>
      <c r="G696" s="260">
        <f>IF(Table1[[#This Row],[Year]]&lt;=2030,2030,IF(Table1[[#This Row],[Year]]&lt;=2040,2040,2050))</f>
        <v>2050</v>
      </c>
    </row>
    <row r="697" spans="1:7" x14ac:dyDescent="0.3">
      <c r="A697" s="257" t="s">
        <v>4</v>
      </c>
      <c r="B697" s="258" t="s">
        <v>265</v>
      </c>
      <c r="C697" s="258">
        <v>2043</v>
      </c>
      <c r="D697" s="259" t="s">
        <v>259</v>
      </c>
      <c r="E697" s="259" t="s">
        <v>185</v>
      </c>
      <c r="F697" s="260">
        <v>1.5951923553105301</v>
      </c>
      <c r="G697" s="260">
        <f>IF(Table1[[#This Row],[Year]]&lt;=2030,2030,IF(Table1[[#This Row],[Year]]&lt;=2040,2040,2050))</f>
        <v>2050</v>
      </c>
    </row>
    <row r="698" spans="1:7" x14ac:dyDescent="0.3">
      <c r="A698" s="257" t="s">
        <v>4</v>
      </c>
      <c r="B698" s="258" t="s">
        <v>269</v>
      </c>
      <c r="C698" s="258">
        <v>2043</v>
      </c>
      <c r="D698" s="259" t="s">
        <v>259</v>
      </c>
      <c r="E698" s="259" t="s">
        <v>185</v>
      </c>
      <c r="F698" s="260">
        <v>10.3925107902331</v>
      </c>
      <c r="G698" s="260">
        <f>IF(Table1[[#This Row],[Year]]&lt;=2030,2030,IF(Table1[[#This Row],[Year]]&lt;=2040,2040,2050))</f>
        <v>2050</v>
      </c>
    </row>
    <row r="699" spans="1:7" x14ac:dyDescent="0.3">
      <c r="A699" s="257" t="s">
        <v>4</v>
      </c>
      <c r="B699" s="258" t="s">
        <v>264</v>
      </c>
      <c r="C699" s="258">
        <v>2043</v>
      </c>
      <c r="D699" s="259" t="s">
        <v>259</v>
      </c>
      <c r="E699" s="259" t="s">
        <v>185</v>
      </c>
      <c r="F699" s="260">
        <v>1.7945913997243499</v>
      </c>
      <c r="G699" s="260">
        <f>IF(Table1[[#This Row],[Year]]&lt;=2030,2030,IF(Table1[[#This Row],[Year]]&lt;=2040,2040,2050))</f>
        <v>2050</v>
      </c>
    </row>
    <row r="700" spans="1:7" x14ac:dyDescent="0.3">
      <c r="A700" s="257" t="s">
        <v>4</v>
      </c>
      <c r="B700" s="258" t="s">
        <v>268</v>
      </c>
      <c r="C700" s="258">
        <v>2043</v>
      </c>
      <c r="D700" s="259" t="s">
        <v>259</v>
      </c>
      <c r="E700" s="259" t="s">
        <v>185</v>
      </c>
      <c r="F700" s="260">
        <v>6.6845166246379799</v>
      </c>
      <c r="G700" s="260">
        <f>IF(Table1[[#This Row],[Year]]&lt;=2030,2030,IF(Table1[[#This Row],[Year]]&lt;=2040,2040,2050))</f>
        <v>2050</v>
      </c>
    </row>
    <row r="701" spans="1:7" x14ac:dyDescent="0.3">
      <c r="A701" s="257" t="s">
        <v>4</v>
      </c>
      <c r="B701" s="258" t="s">
        <v>263</v>
      </c>
      <c r="C701" s="258">
        <v>2043</v>
      </c>
      <c r="D701" s="259" t="s">
        <v>259</v>
      </c>
      <c r="E701" s="259" t="s">
        <v>185</v>
      </c>
      <c r="F701" s="260">
        <v>71.687176233569105</v>
      </c>
      <c r="G701" s="260">
        <f>IF(Table1[[#This Row],[Year]]&lt;=2030,2030,IF(Table1[[#This Row],[Year]]&lt;=2040,2040,2050))</f>
        <v>2050</v>
      </c>
    </row>
    <row r="702" spans="1:7" x14ac:dyDescent="0.3">
      <c r="A702" s="257" t="s">
        <v>4</v>
      </c>
      <c r="B702" s="258" t="s">
        <v>262</v>
      </c>
      <c r="C702" s="258">
        <v>2043</v>
      </c>
      <c r="D702" s="259" t="s">
        <v>259</v>
      </c>
      <c r="E702" s="259" t="s">
        <v>185</v>
      </c>
      <c r="F702" s="260">
        <v>91.829757180131097</v>
      </c>
      <c r="G702" s="260">
        <f>IF(Table1[[#This Row],[Year]]&lt;=2030,2030,IF(Table1[[#This Row],[Year]]&lt;=2040,2040,2050))</f>
        <v>2050</v>
      </c>
    </row>
    <row r="703" spans="1:7" x14ac:dyDescent="0.3">
      <c r="A703" s="257" t="s">
        <v>4</v>
      </c>
      <c r="B703" s="258" t="s">
        <v>261</v>
      </c>
      <c r="C703" s="258">
        <v>2043</v>
      </c>
      <c r="D703" s="259" t="s">
        <v>259</v>
      </c>
      <c r="E703" s="259" t="s">
        <v>185</v>
      </c>
      <c r="F703" s="260">
        <v>0.45732948096869003</v>
      </c>
      <c r="G703" s="260">
        <f>IF(Table1[[#This Row],[Year]]&lt;=2030,2030,IF(Table1[[#This Row],[Year]]&lt;=2040,2040,2050))</f>
        <v>2050</v>
      </c>
    </row>
    <row r="704" spans="1:7" x14ac:dyDescent="0.3">
      <c r="A704" s="257" t="s">
        <v>4</v>
      </c>
      <c r="B704" s="258" t="s">
        <v>18</v>
      </c>
      <c r="C704" s="258">
        <v>2043</v>
      </c>
      <c r="D704" s="259" t="s">
        <v>259</v>
      </c>
      <c r="E704" s="259" t="s">
        <v>185</v>
      </c>
      <c r="F704" s="260">
        <v>19.958156176699202</v>
      </c>
      <c r="G704" s="260">
        <f>IF(Table1[[#This Row],[Year]]&lt;=2030,2030,IF(Table1[[#This Row],[Year]]&lt;=2040,2040,2050))</f>
        <v>2050</v>
      </c>
    </row>
    <row r="705" spans="1:7" x14ac:dyDescent="0.3">
      <c r="A705" s="257" t="s">
        <v>4</v>
      </c>
      <c r="B705" s="258" t="s">
        <v>260</v>
      </c>
      <c r="C705" s="258">
        <v>2043</v>
      </c>
      <c r="D705" s="259" t="s">
        <v>259</v>
      </c>
      <c r="E705" s="259" t="s">
        <v>185</v>
      </c>
      <c r="F705" s="260">
        <v>0.66943636331179202</v>
      </c>
      <c r="G705" s="260">
        <f>IF(Table1[[#This Row],[Year]]&lt;=2030,2030,IF(Table1[[#This Row],[Year]]&lt;=2040,2040,2050))</f>
        <v>2050</v>
      </c>
    </row>
    <row r="706" spans="1:7" x14ac:dyDescent="0.3">
      <c r="A706" s="257" t="s">
        <v>4</v>
      </c>
      <c r="B706" s="258" t="s">
        <v>267</v>
      </c>
      <c r="C706" s="258">
        <v>2043</v>
      </c>
      <c r="D706" s="259" t="s">
        <v>259</v>
      </c>
      <c r="E706" s="259" t="s">
        <v>185</v>
      </c>
      <c r="F706" s="260">
        <v>1.1523215772664199</v>
      </c>
      <c r="G706" s="260">
        <f>IF(Table1[[#This Row],[Year]]&lt;=2030,2030,IF(Table1[[#This Row],[Year]]&lt;=2040,2040,2050))</f>
        <v>2050</v>
      </c>
    </row>
    <row r="707" spans="1:7" x14ac:dyDescent="0.3">
      <c r="A707" s="257" t="s">
        <v>2</v>
      </c>
      <c r="B707" s="258" t="s">
        <v>264</v>
      </c>
      <c r="C707" s="258">
        <v>2043</v>
      </c>
      <c r="D707" s="259" t="s">
        <v>259</v>
      </c>
      <c r="E707" s="259" t="s">
        <v>185</v>
      </c>
      <c r="F707" s="260">
        <v>0.373667899951173</v>
      </c>
      <c r="G707" s="260">
        <f>IF(Table1[[#This Row],[Year]]&lt;=2030,2030,IF(Table1[[#This Row],[Year]]&lt;=2040,2040,2050))</f>
        <v>2050</v>
      </c>
    </row>
    <row r="708" spans="1:7" x14ac:dyDescent="0.3">
      <c r="A708" s="257" t="s">
        <v>2</v>
      </c>
      <c r="B708" s="258" t="s">
        <v>268</v>
      </c>
      <c r="C708" s="258">
        <v>2043</v>
      </c>
      <c r="D708" s="259" t="s">
        <v>259</v>
      </c>
      <c r="E708" s="259" t="s">
        <v>185</v>
      </c>
      <c r="F708" s="260">
        <v>1.4423533125588599</v>
      </c>
      <c r="G708" s="260">
        <f>IF(Table1[[#This Row],[Year]]&lt;=2030,2030,IF(Table1[[#This Row],[Year]]&lt;=2040,2040,2050))</f>
        <v>2050</v>
      </c>
    </row>
    <row r="709" spans="1:7" x14ac:dyDescent="0.3">
      <c r="A709" s="257" t="s">
        <v>2</v>
      </c>
      <c r="B709" s="258" t="s">
        <v>263</v>
      </c>
      <c r="C709" s="258">
        <v>2043</v>
      </c>
      <c r="D709" s="259" t="s">
        <v>259</v>
      </c>
      <c r="E709" s="259" t="s">
        <v>185</v>
      </c>
      <c r="F709" s="260">
        <v>64.996630907844605</v>
      </c>
      <c r="G709" s="260">
        <f>IF(Table1[[#This Row],[Year]]&lt;=2030,2030,IF(Table1[[#This Row],[Year]]&lt;=2040,2040,2050))</f>
        <v>2050</v>
      </c>
    </row>
    <row r="710" spans="1:7" x14ac:dyDescent="0.3">
      <c r="A710" s="257" t="s">
        <v>2</v>
      </c>
      <c r="B710" s="258" t="s">
        <v>262</v>
      </c>
      <c r="C710" s="258">
        <v>2043</v>
      </c>
      <c r="D710" s="259" t="s">
        <v>259</v>
      </c>
      <c r="E710" s="259" t="s">
        <v>185</v>
      </c>
      <c r="F710" s="260">
        <v>7.1027885763115899</v>
      </c>
      <c r="G710" s="260">
        <f>IF(Table1[[#This Row],[Year]]&lt;=2030,2030,IF(Table1[[#This Row],[Year]]&lt;=2040,2040,2050))</f>
        <v>2050</v>
      </c>
    </row>
    <row r="711" spans="1:7" x14ac:dyDescent="0.3">
      <c r="A711" s="257" t="s">
        <v>2</v>
      </c>
      <c r="B711" s="258" t="s">
        <v>261</v>
      </c>
      <c r="C711" s="258">
        <v>2043</v>
      </c>
      <c r="D711" s="259" t="s">
        <v>259</v>
      </c>
      <c r="E711" s="259" t="s">
        <v>185</v>
      </c>
      <c r="F711" s="260">
        <v>8.8703108107884704E-2</v>
      </c>
      <c r="G711" s="260">
        <f>IF(Table1[[#This Row],[Year]]&lt;=2030,2030,IF(Table1[[#This Row],[Year]]&lt;=2040,2040,2050))</f>
        <v>2050</v>
      </c>
    </row>
    <row r="712" spans="1:7" x14ac:dyDescent="0.3">
      <c r="A712" s="257" t="s">
        <v>2</v>
      </c>
      <c r="B712" s="258" t="s">
        <v>18</v>
      </c>
      <c r="C712" s="258">
        <v>2043</v>
      </c>
      <c r="D712" s="259" t="s">
        <v>259</v>
      </c>
      <c r="E712" s="259" t="s">
        <v>185</v>
      </c>
      <c r="F712" s="260">
        <v>114.84012775075099</v>
      </c>
      <c r="G712" s="260">
        <f>IF(Table1[[#This Row],[Year]]&lt;=2030,2030,IF(Table1[[#This Row],[Year]]&lt;=2040,2040,2050))</f>
        <v>2050</v>
      </c>
    </row>
    <row r="713" spans="1:7" x14ac:dyDescent="0.3">
      <c r="A713" s="257" t="s">
        <v>2</v>
      </c>
      <c r="B713" s="258" t="s">
        <v>266</v>
      </c>
      <c r="C713" s="258">
        <v>2043</v>
      </c>
      <c r="D713" s="259" t="s">
        <v>259</v>
      </c>
      <c r="E713" s="259" t="s">
        <v>185</v>
      </c>
      <c r="F713" s="260">
        <v>17.518005130256299</v>
      </c>
      <c r="G713" s="260">
        <f>IF(Table1[[#This Row],[Year]]&lt;=2030,2030,IF(Table1[[#This Row],[Year]]&lt;=2040,2040,2050))</f>
        <v>2050</v>
      </c>
    </row>
    <row r="714" spans="1:7" x14ac:dyDescent="0.3">
      <c r="A714" s="257" t="s">
        <v>2</v>
      </c>
      <c r="B714" s="258" t="s">
        <v>260</v>
      </c>
      <c r="C714" s="258">
        <v>2043</v>
      </c>
      <c r="D714" s="259" t="s">
        <v>259</v>
      </c>
      <c r="E714" s="259" t="s">
        <v>185</v>
      </c>
      <c r="F714" s="260">
        <v>3.9574255703429999E-3</v>
      </c>
      <c r="G714" s="260">
        <f>IF(Table1[[#This Row],[Year]]&lt;=2030,2030,IF(Table1[[#This Row],[Year]]&lt;=2040,2040,2050))</f>
        <v>2050</v>
      </c>
    </row>
    <row r="715" spans="1:7" x14ac:dyDescent="0.3">
      <c r="A715" s="257" t="s">
        <v>2</v>
      </c>
      <c r="B715" s="258" t="s">
        <v>267</v>
      </c>
      <c r="C715" s="258">
        <v>2043</v>
      </c>
      <c r="D715" s="259" t="s">
        <v>259</v>
      </c>
      <c r="E715" s="259" t="s">
        <v>185</v>
      </c>
      <c r="F715" s="260">
        <v>7.3153240009075898E-3</v>
      </c>
      <c r="G715" s="260">
        <f>IF(Table1[[#This Row],[Year]]&lt;=2030,2030,IF(Table1[[#This Row],[Year]]&lt;=2040,2040,2050))</f>
        <v>2050</v>
      </c>
    </row>
    <row r="716" spans="1:7" x14ac:dyDescent="0.3">
      <c r="A716" s="257" t="s">
        <v>3</v>
      </c>
      <c r="B716" s="258" t="s">
        <v>265</v>
      </c>
      <c r="C716" s="258">
        <v>2043</v>
      </c>
      <c r="D716" s="259" t="s">
        <v>259</v>
      </c>
      <c r="E716" s="259" t="s">
        <v>185</v>
      </c>
      <c r="F716" s="260">
        <v>1.2201361607146</v>
      </c>
      <c r="G716" s="260">
        <f>IF(Table1[[#This Row],[Year]]&lt;=2030,2030,IF(Table1[[#This Row],[Year]]&lt;=2040,2040,2050))</f>
        <v>2050</v>
      </c>
    </row>
    <row r="717" spans="1:7" x14ac:dyDescent="0.3">
      <c r="A717" s="257" t="s">
        <v>3</v>
      </c>
      <c r="B717" s="258" t="s">
        <v>269</v>
      </c>
      <c r="C717" s="258">
        <v>2043</v>
      </c>
      <c r="D717" s="259" t="s">
        <v>259</v>
      </c>
      <c r="E717" s="259" t="s">
        <v>185</v>
      </c>
      <c r="F717" s="260">
        <v>8.3422572572811404</v>
      </c>
      <c r="G717" s="260">
        <f>IF(Table1[[#This Row],[Year]]&lt;=2030,2030,IF(Table1[[#This Row],[Year]]&lt;=2040,2040,2050))</f>
        <v>2050</v>
      </c>
    </row>
    <row r="718" spans="1:7" x14ac:dyDescent="0.3">
      <c r="A718" s="257" t="s">
        <v>3</v>
      </c>
      <c r="B718" s="258" t="s">
        <v>264</v>
      </c>
      <c r="C718" s="258">
        <v>2043</v>
      </c>
      <c r="D718" s="259" t="s">
        <v>259</v>
      </c>
      <c r="E718" s="259" t="s">
        <v>185</v>
      </c>
      <c r="F718" s="260">
        <v>0.61006808035729998</v>
      </c>
      <c r="G718" s="260">
        <f>IF(Table1[[#This Row],[Year]]&lt;=2030,2030,IF(Table1[[#This Row],[Year]]&lt;=2040,2040,2050))</f>
        <v>2050</v>
      </c>
    </row>
    <row r="719" spans="1:7" x14ac:dyDescent="0.3">
      <c r="A719" s="257" t="s">
        <v>3</v>
      </c>
      <c r="B719" s="258" t="s">
        <v>268</v>
      </c>
      <c r="C719" s="258">
        <v>2043</v>
      </c>
      <c r="D719" s="259" t="s">
        <v>259</v>
      </c>
      <c r="E719" s="259" t="s">
        <v>185</v>
      </c>
      <c r="F719" s="260">
        <v>2.38970951838242</v>
      </c>
      <c r="G719" s="260">
        <f>IF(Table1[[#This Row],[Year]]&lt;=2030,2030,IF(Table1[[#This Row],[Year]]&lt;=2040,2040,2050))</f>
        <v>2050</v>
      </c>
    </row>
    <row r="720" spans="1:7" x14ac:dyDescent="0.3">
      <c r="A720" s="257" t="s">
        <v>3</v>
      </c>
      <c r="B720" s="258" t="s">
        <v>263</v>
      </c>
      <c r="C720" s="258">
        <v>2043</v>
      </c>
      <c r="D720" s="259" t="s">
        <v>259</v>
      </c>
      <c r="E720" s="259" t="s">
        <v>185</v>
      </c>
      <c r="F720" s="260">
        <v>297.65895426527101</v>
      </c>
      <c r="G720" s="260">
        <f>IF(Table1[[#This Row],[Year]]&lt;=2030,2030,IF(Table1[[#This Row],[Year]]&lt;=2040,2040,2050))</f>
        <v>2050</v>
      </c>
    </row>
    <row r="721" spans="1:7" x14ac:dyDescent="0.3">
      <c r="A721" s="257" t="s">
        <v>3</v>
      </c>
      <c r="B721" s="258" t="s">
        <v>262</v>
      </c>
      <c r="C721" s="258">
        <v>2043</v>
      </c>
      <c r="D721" s="259" t="s">
        <v>259</v>
      </c>
      <c r="E721" s="259" t="s">
        <v>185</v>
      </c>
      <c r="F721" s="260">
        <v>106.396054459238</v>
      </c>
      <c r="G721" s="260">
        <f>IF(Table1[[#This Row],[Year]]&lt;=2030,2030,IF(Table1[[#This Row],[Year]]&lt;=2040,2040,2050))</f>
        <v>2050</v>
      </c>
    </row>
    <row r="722" spans="1:7" x14ac:dyDescent="0.3">
      <c r="A722" s="257" t="s">
        <v>3</v>
      </c>
      <c r="B722" s="258" t="s">
        <v>261</v>
      </c>
      <c r="C722" s="258">
        <v>2043</v>
      </c>
      <c r="D722" s="259" t="s">
        <v>259</v>
      </c>
      <c r="E722" s="259" t="s">
        <v>185</v>
      </c>
      <c r="F722" s="260">
        <v>0.20584926715181201</v>
      </c>
      <c r="G722" s="260">
        <f>IF(Table1[[#This Row],[Year]]&lt;=2030,2030,IF(Table1[[#This Row],[Year]]&lt;=2040,2040,2050))</f>
        <v>2050</v>
      </c>
    </row>
    <row r="723" spans="1:7" x14ac:dyDescent="0.3">
      <c r="A723" s="257" t="s">
        <v>3</v>
      </c>
      <c r="B723" s="258" t="s">
        <v>18</v>
      </c>
      <c r="C723" s="258">
        <v>2043</v>
      </c>
      <c r="D723" s="259" t="s">
        <v>259</v>
      </c>
      <c r="E723" s="259" t="s">
        <v>185</v>
      </c>
      <c r="F723" s="260">
        <v>70.111307680936605</v>
      </c>
      <c r="G723" s="260">
        <f>IF(Table1[[#This Row],[Year]]&lt;=2030,2030,IF(Table1[[#This Row],[Year]]&lt;=2040,2040,2050))</f>
        <v>2050</v>
      </c>
    </row>
    <row r="724" spans="1:7" x14ac:dyDescent="0.3">
      <c r="A724" s="257" t="s">
        <v>3</v>
      </c>
      <c r="B724" s="258" t="s">
        <v>260</v>
      </c>
      <c r="C724" s="258">
        <v>2043</v>
      </c>
      <c r="D724" s="259" t="s">
        <v>259</v>
      </c>
      <c r="E724" s="259" t="s">
        <v>185</v>
      </c>
      <c r="F724" s="260">
        <v>0.23475265363325401</v>
      </c>
      <c r="G724" s="260">
        <f>IF(Table1[[#This Row],[Year]]&lt;=2030,2030,IF(Table1[[#This Row],[Year]]&lt;=2040,2040,2050))</f>
        <v>2050</v>
      </c>
    </row>
    <row r="725" spans="1:7" x14ac:dyDescent="0.3">
      <c r="A725" s="257" t="s">
        <v>3</v>
      </c>
      <c r="B725" s="258" t="s">
        <v>267</v>
      </c>
      <c r="C725" s="258">
        <v>2043</v>
      </c>
      <c r="D725" s="259" t="s">
        <v>259</v>
      </c>
      <c r="E725" s="259" t="s">
        <v>185</v>
      </c>
      <c r="F725" s="260">
        <v>0.43425509313799199</v>
      </c>
      <c r="G725" s="260">
        <f>IF(Table1[[#This Row],[Year]]&lt;=2030,2030,IF(Table1[[#This Row],[Year]]&lt;=2040,2040,2050))</f>
        <v>2050</v>
      </c>
    </row>
    <row r="726" spans="1:7" x14ac:dyDescent="0.3">
      <c r="A726" s="257" t="s">
        <v>1</v>
      </c>
      <c r="B726" s="258" t="s">
        <v>265</v>
      </c>
      <c r="C726" s="258">
        <v>2044</v>
      </c>
      <c r="D726" s="259" t="s">
        <v>259</v>
      </c>
      <c r="E726" s="259" t="s">
        <v>185</v>
      </c>
      <c r="F726" s="260">
        <v>0.179766782569238</v>
      </c>
      <c r="G726" s="260">
        <f>IF(Table1[[#This Row],[Year]]&lt;=2030,2030,IF(Table1[[#This Row],[Year]]&lt;=2040,2040,2050))</f>
        <v>2050</v>
      </c>
    </row>
    <row r="727" spans="1:7" x14ac:dyDescent="0.3">
      <c r="A727" s="257" t="s">
        <v>1</v>
      </c>
      <c r="B727" s="258" t="s">
        <v>269</v>
      </c>
      <c r="C727" s="258">
        <v>2044</v>
      </c>
      <c r="D727" s="259" t="s">
        <v>259</v>
      </c>
      <c r="E727" s="259" t="s">
        <v>185</v>
      </c>
      <c r="F727" s="260">
        <v>2.6868100646638702</v>
      </c>
      <c r="G727" s="260">
        <f>IF(Table1[[#This Row],[Year]]&lt;=2030,2030,IF(Table1[[#This Row],[Year]]&lt;=2040,2040,2050))</f>
        <v>2050</v>
      </c>
    </row>
    <row r="728" spans="1:7" x14ac:dyDescent="0.3">
      <c r="A728" s="257" t="s">
        <v>1</v>
      </c>
      <c r="B728" s="258" t="s">
        <v>264</v>
      </c>
      <c r="C728" s="258">
        <v>2044</v>
      </c>
      <c r="D728" s="259" t="s">
        <v>259</v>
      </c>
      <c r="E728" s="259" t="s">
        <v>185</v>
      </c>
      <c r="F728" s="260">
        <v>0.165385439963699</v>
      </c>
      <c r="G728" s="260">
        <f>IF(Table1[[#This Row],[Year]]&lt;=2030,2030,IF(Table1[[#This Row],[Year]]&lt;=2040,2040,2050))</f>
        <v>2050</v>
      </c>
    </row>
    <row r="729" spans="1:7" x14ac:dyDescent="0.3">
      <c r="A729" s="257" t="s">
        <v>1</v>
      </c>
      <c r="B729" s="258" t="s">
        <v>268</v>
      </c>
      <c r="C729" s="258">
        <v>2044</v>
      </c>
      <c r="D729" s="259" t="s">
        <v>259</v>
      </c>
      <c r="E729" s="259" t="s">
        <v>185</v>
      </c>
      <c r="F729" s="260">
        <v>1.51678422781286</v>
      </c>
      <c r="G729" s="260">
        <f>IF(Table1[[#This Row],[Year]]&lt;=2030,2030,IF(Table1[[#This Row],[Year]]&lt;=2040,2040,2050))</f>
        <v>2050</v>
      </c>
    </row>
    <row r="730" spans="1:7" x14ac:dyDescent="0.3">
      <c r="A730" s="257" t="s">
        <v>1</v>
      </c>
      <c r="B730" s="258" t="s">
        <v>263</v>
      </c>
      <c r="C730" s="258">
        <v>2044</v>
      </c>
      <c r="D730" s="259" t="s">
        <v>259</v>
      </c>
      <c r="E730" s="259" t="s">
        <v>185</v>
      </c>
      <c r="F730" s="260">
        <v>75.061582810920797</v>
      </c>
      <c r="G730" s="260">
        <f>IF(Table1[[#This Row],[Year]]&lt;=2030,2030,IF(Table1[[#This Row],[Year]]&lt;=2040,2040,2050))</f>
        <v>2050</v>
      </c>
    </row>
    <row r="731" spans="1:7" x14ac:dyDescent="0.3">
      <c r="A731" s="257" t="s">
        <v>1</v>
      </c>
      <c r="B731" s="258" t="s">
        <v>262</v>
      </c>
      <c r="C731" s="258">
        <v>2044</v>
      </c>
      <c r="D731" s="259" t="s">
        <v>259</v>
      </c>
      <c r="E731" s="259" t="s">
        <v>185</v>
      </c>
      <c r="F731" s="260">
        <v>15.454068048628001</v>
      </c>
      <c r="G731" s="260">
        <f>IF(Table1[[#This Row],[Year]]&lt;=2030,2030,IF(Table1[[#This Row],[Year]]&lt;=2040,2040,2050))</f>
        <v>2050</v>
      </c>
    </row>
    <row r="732" spans="1:7" x14ac:dyDescent="0.3">
      <c r="A732" s="257" t="s">
        <v>1</v>
      </c>
      <c r="B732" s="258" t="s">
        <v>261</v>
      </c>
      <c r="C732" s="258">
        <v>2044</v>
      </c>
      <c r="D732" s="259" t="s">
        <v>259</v>
      </c>
      <c r="E732" s="259" t="s">
        <v>185</v>
      </c>
      <c r="F732" s="260">
        <v>0.12059178773972699</v>
      </c>
      <c r="G732" s="260">
        <f>IF(Table1[[#This Row],[Year]]&lt;=2030,2030,IF(Table1[[#This Row],[Year]]&lt;=2040,2040,2050))</f>
        <v>2050</v>
      </c>
    </row>
    <row r="733" spans="1:7" x14ac:dyDescent="0.3">
      <c r="A733" s="257" t="s">
        <v>1</v>
      </c>
      <c r="B733" s="258" t="s">
        <v>18</v>
      </c>
      <c r="C733" s="258">
        <v>2044</v>
      </c>
      <c r="D733" s="259" t="s">
        <v>259</v>
      </c>
      <c r="E733" s="259" t="s">
        <v>185</v>
      </c>
      <c r="F733" s="260">
        <v>8.4568927788634394</v>
      </c>
      <c r="G733" s="260">
        <f>IF(Table1[[#This Row],[Year]]&lt;=2030,2030,IF(Table1[[#This Row],[Year]]&lt;=2040,2040,2050))</f>
        <v>2050</v>
      </c>
    </row>
    <row r="734" spans="1:7" x14ac:dyDescent="0.3">
      <c r="A734" s="257" t="s">
        <v>1</v>
      </c>
      <c r="B734" s="258" t="s">
        <v>260</v>
      </c>
      <c r="C734" s="258">
        <v>2044</v>
      </c>
      <c r="D734" s="259" t="s">
        <v>259</v>
      </c>
      <c r="E734" s="259" t="s">
        <v>185</v>
      </c>
      <c r="F734" s="260">
        <v>1.8886352101256498E-2</v>
      </c>
      <c r="G734" s="260">
        <f>IF(Table1[[#This Row],[Year]]&lt;=2030,2030,IF(Table1[[#This Row],[Year]]&lt;=2040,2040,2050))</f>
        <v>2050</v>
      </c>
    </row>
    <row r="735" spans="1:7" x14ac:dyDescent="0.3">
      <c r="A735" s="257" t="s">
        <v>1</v>
      </c>
      <c r="B735" s="258" t="s">
        <v>267</v>
      </c>
      <c r="C735" s="258">
        <v>2044</v>
      </c>
      <c r="D735" s="259" t="s">
        <v>259</v>
      </c>
      <c r="E735" s="259" t="s">
        <v>185</v>
      </c>
      <c r="F735" s="260">
        <v>7.3828912367641497E-2</v>
      </c>
      <c r="G735" s="260">
        <f>IF(Table1[[#This Row],[Year]]&lt;=2030,2030,IF(Table1[[#This Row],[Year]]&lt;=2040,2040,2050))</f>
        <v>2050</v>
      </c>
    </row>
    <row r="736" spans="1:7" x14ac:dyDescent="0.3">
      <c r="A736" s="257" t="s">
        <v>4</v>
      </c>
      <c r="B736" s="258" t="s">
        <v>265</v>
      </c>
      <c r="C736" s="258">
        <v>2044</v>
      </c>
      <c r="D736" s="259" t="s">
        <v>259</v>
      </c>
      <c r="E736" s="259" t="s">
        <v>185</v>
      </c>
      <c r="F736" s="260">
        <v>1.5192308145814599</v>
      </c>
      <c r="G736" s="260">
        <f>IF(Table1[[#This Row],[Year]]&lt;=2030,2030,IF(Table1[[#This Row],[Year]]&lt;=2040,2040,2050))</f>
        <v>2050</v>
      </c>
    </row>
    <row r="737" spans="1:7" x14ac:dyDescent="0.3">
      <c r="A737" s="257" t="s">
        <v>4</v>
      </c>
      <c r="B737" s="258" t="s">
        <v>269</v>
      </c>
      <c r="C737" s="258">
        <v>2044</v>
      </c>
      <c r="D737" s="259" t="s">
        <v>259</v>
      </c>
      <c r="E737" s="259" t="s">
        <v>185</v>
      </c>
      <c r="F737" s="260">
        <v>12.487612993437001</v>
      </c>
      <c r="G737" s="260">
        <f>IF(Table1[[#This Row],[Year]]&lt;=2030,2030,IF(Table1[[#This Row],[Year]]&lt;=2040,2040,2050))</f>
        <v>2050</v>
      </c>
    </row>
    <row r="738" spans="1:7" x14ac:dyDescent="0.3">
      <c r="A738" s="257" t="s">
        <v>4</v>
      </c>
      <c r="B738" s="258" t="s">
        <v>264</v>
      </c>
      <c r="C738" s="258">
        <v>2044</v>
      </c>
      <c r="D738" s="259" t="s">
        <v>259</v>
      </c>
      <c r="E738" s="259" t="s">
        <v>185</v>
      </c>
      <c r="F738" s="260">
        <v>1.70913466640414</v>
      </c>
      <c r="G738" s="260">
        <f>IF(Table1[[#This Row],[Year]]&lt;=2030,2030,IF(Table1[[#This Row],[Year]]&lt;=2040,2040,2050))</f>
        <v>2050</v>
      </c>
    </row>
    <row r="739" spans="1:7" x14ac:dyDescent="0.3">
      <c r="A739" s="257" t="s">
        <v>4</v>
      </c>
      <c r="B739" s="258" t="s">
        <v>268</v>
      </c>
      <c r="C739" s="258">
        <v>2044</v>
      </c>
      <c r="D739" s="259" t="s">
        <v>259</v>
      </c>
      <c r="E739" s="259" t="s">
        <v>185</v>
      </c>
      <c r="F739" s="260">
        <v>8.4679295374146708</v>
      </c>
      <c r="G739" s="260">
        <f>IF(Table1[[#This Row],[Year]]&lt;=2030,2030,IF(Table1[[#This Row],[Year]]&lt;=2040,2040,2050))</f>
        <v>2050</v>
      </c>
    </row>
    <row r="740" spans="1:7" x14ac:dyDescent="0.3">
      <c r="A740" s="257" t="s">
        <v>4</v>
      </c>
      <c r="B740" s="258" t="s">
        <v>263</v>
      </c>
      <c r="C740" s="258">
        <v>2044</v>
      </c>
      <c r="D740" s="259" t="s">
        <v>259</v>
      </c>
      <c r="E740" s="259" t="s">
        <v>185</v>
      </c>
      <c r="F740" s="260">
        <v>66.760863143743094</v>
      </c>
      <c r="G740" s="260">
        <f>IF(Table1[[#This Row],[Year]]&lt;=2030,2030,IF(Table1[[#This Row],[Year]]&lt;=2040,2040,2050))</f>
        <v>2050</v>
      </c>
    </row>
    <row r="741" spans="1:7" x14ac:dyDescent="0.3">
      <c r="A741" s="257" t="s">
        <v>4</v>
      </c>
      <c r="B741" s="258" t="s">
        <v>262</v>
      </c>
      <c r="C741" s="258">
        <v>2044</v>
      </c>
      <c r="D741" s="259" t="s">
        <v>259</v>
      </c>
      <c r="E741" s="259" t="s">
        <v>185</v>
      </c>
      <c r="F741" s="260">
        <v>85.503822842677707</v>
      </c>
      <c r="G741" s="260">
        <f>IF(Table1[[#This Row],[Year]]&lt;=2030,2030,IF(Table1[[#This Row],[Year]]&lt;=2040,2040,2050))</f>
        <v>2050</v>
      </c>
    </row>
    <row r="742" spans="1:7" x14ac:dyDescent="0.3">
      <c r="A742" s="257" t="s">
        <v>4</v>
      </c>
      <c r="B742" s="258" t="s">
        <v>261</v>
      </c>
      <c r="C742" s="258">
        <v>2044</v>
      </c>
      <c r="D742" s="259" t="s">
        <v>259</v>
      </c>
      <c r="E742" s="259" t="s">
        <v>185</v>
      </c>
      <c r="F742" s="260">
        <v>0.41410107836145699</v>
      </c>
      <c r="G742" s="260">
        <f>IF(Table1[[#This Row],[Year]]&lt;=2030,2030,IF(Table1[[#This Row],[Year]]&lt;=2040,2040,2050))</f>
        <v>2050</v>
      </c>
    </row>
    <row r="743" spans="1:7" x14ac:dyDescent="0.3">
      <c r="A743" s="257" t="s">
        <v>4</v>
      </c>
      <c r="B743" s="258" t="s">
        <v>18</v>
      </c>
      <c r="C743" s="258">
        <v>2044</v>
      </c>
      <c r="D743" s="259" t="s">
        <v>259</v>
      </c>
      <c r="E743" s="259" t="s">
        <v>185</v>
      </c>
      <c r="F743" s="260">
        <v>19.0077677873326</v>
      </c>
      <c r="G743" s="260">
        <f>IF(Table1[[#This Row],[Year]]&lt;=2030,2030,IF(Table1[[#This Row],[Year]]&lt;=2040,2040,2050))</f>
        <v>2050</v>
      </c>
    </row>
    <row r="744" spans="1:7" x14ac:dyDescent="0.3">
      <c r="A744" s="257" t="s">
        <v>4</v>
      </c>
      <c r="B744" s="258" t="s">
        <v>260</v>
      </c>
      <c r="C744" s="258">
        <v>2044</v>
      </c>
      <c r="D744" s="259" t="s">
        <v>259</v>
      </c>
      <c r="E744" s="259" t="s">
        <v>185</v>
      </c>
      <c r="F744" s="260">
        <v>0.63755844124932604</v>
      </c>
      <c r="G744" s="260">
        <f>IF(Table1[[#This Row],[Year]]&lt;=2030,2030,IF(Table1[[#This Row],[Year]]&lt;=2040,2040,2050))</f>
        <v>2050</v>
      </c>
    </row>
    <row r="745" spans="1:7" x14ac:dyDescent="0.3">
      <c r="A745" s="257" t="s">
        <v>4</v>
      </c>
      <c r="B745" s="258" t="s">
        <v>267</v>
      </c>
      <c r="C745" s="258">
        <v>2044</v>
      </c>
      <c r="D745" s="259" t="s">
        <v>259</v>
      </c>
      <c r="E745" s="259" t="s">
        <v>185</v>
      </c>
      <c r="F745" s="260">
        <v>1.4140355481655</v>
      </c>
      <c r="G745" s="260">
        <f>IF(Table1[[#This Row],[Year]]&lt;=2030,2030,IF(Table1[[#This Row],[Year]]&lt;=2040,2040,2050))</f>
        <v>2050</v>
      </c>
    </row>
    <row r="746" spans="1:7" x14ac:dyDescent="0.3">
      <c r="A746" s="257" t="s">
        <v>2</v>
      </c>
      <c r="B746" s="258" t="s">
        <v>264</v>
      </c>
      <c r="C746" s="258">
        <v>2044</v>
      </c>
      <c r="D746" s="259" t="s">
        <v>259</v>
      </c>
      <c r="E746" s="259" t="s">
        <v>185</v>
      </c>
      <c r="F746" s="260">
        <v>0.35587419042968799</v>
      </c>
      <c r="G746" s="260">
        <f>IF(Table1[[#This Row],[Year]]&lt;=2030,2030,IF(Table1[[#This Row],[Year]]&lt;=2040,2040,2050))</f>
        <v>2050</v>
      </c>
    </row>
    <row r="747" spans="1:7" x14ac:dyDescent="0.3">
      <c r="A747" s="257" t="s">
        <v>2</v>
      </c>
      <c r="B747" s="258" t="s">
        <v>268</v>
      </c>
      <c r="C747" s="258">
        <v>2044</v>
      </c>
      <c r="D747" s="259" t="s">
        <v>259</v>
      </c>
      <c r="E747" s="259" t="s">
        <v>185</v>
      </c>
      <c r="F747" s="260">
        <v>1.8315597619795001</v>
      </c>
      <c r="G747" s="260">
        <f>IF(Table1[[#This Row],[Year]]&lt;=2030,2030,IF(Table1[[#This Row],[Year]]&lt;=2040,2040,2050))</f>
        <v>2050</v>
      </c>
    </row>
    <row r="748" spans="1:7" x14ac:dyDescent="0.3">
      <c r="A748" s="257" t="s">
        <v>2</v>
      </c>
      <c r="B748" s="258" t="s">
        <v>263</v>
      </c>
      <c r="C748" s="258">
        <v>2044</v>
      </c>
      <c r="D748" s="259" t="s">
        <v>259</v>
      </c>
      <c r="E748" s="259" t="s">
        <v>185</v>
      </c>
      <c r="F748" s="260">
        <v>60.532323887724097</v>
      </c>
      <c r="G748" s="260">
        <f>IF(Table1[[#This Row],[Year]]&lt;=2030,2030,IF(Table1[[#This Row],[Year]]&lt;=2040,2040,2050))</f>
        <v>2050</v>
      </c>
    </row>
    <row r="749" spans="1:7" x14ac:dyDescent="0.3">
      <c r="A749" s="257" t="s">
        <v>2</v>
      </c>
      <c r="B749" s="258" t="s">
        <v>262</v>
      </c>
      <c r="C749" s="258">
        <v>2044</v>
      </c>
      <c r="D749" s="259" t="s">
        <v>259</v>
      </c>
      <c r="E749" s="259" t="s">
        <v>185</v>
      </c>
      <c r="F749" s="260">
        <v>6.6127807575317599</v>
      </c>
      <c r="G749" s="260">
        <f>IF(Table1[[#This Row],[Year]]&lt;=2030,2030,IF(Table1[[#This Row],[Year]]&lt;=2040,2040,2050))</f>
        <v>2050</v>
      </c>
    </row>
    <row r="750" spans="1:7" x14ac:dyDescent="0.3">
      <c r="A750" s="257" t="s">
        <v>2</v>
      </c>
      <c r="B750" s="258" t="s">
        <v>261</v>
      </c>
      <c r="C750" s="258">
        <v>2044</v>
      </c>
      <c r="D750" s="259" t="s">
        <v>259</v>
      </c>
      <c r="E750" s="259" t="s">
        <v>185</v>
      </c>
      <c r="F750" s="260">
        <v>8.03185761033475E-2</v>
      </c>
      <c r="G750" s="260">
        <f>IF(Table1[[#This Row],[Year]]&lt;=2030,2030,IF(Table1[[#This Row],[Year]]&lt;=2040,2040,2050))</f>
        <v>2050</v>
      </c>
    </row>
    <row r="751" spans="1:7" x14ac:dyDescent="0.3">
      <c r="A751" s="257" t="s">
        <v>2</v>
      </c>
      <c r="B751" s="258" t="s">
        <v>18</v>
      </c>
      <c r="C751" s="258">
        <v>2044</v>
      </c>
      <c r="D751" s="259" t="s">
        <v>259</v>
      </c>
      <c r="E751" s="259" t="s">
        <v>185</v>
      </c>
      <c r="F751" s="260">
        <v>109.371550238811</v>
      </c>
      <c r="G751" s="260">
        <f>IF(Table1[[#This Row],[Year]]&lt;=2030,2030,IF(Table1[[#This Row],[Year]]&lt;=2040,2040,2050))</f>
        <v>2050</v>
      </c>
    </row>
    <row r="752" spans="1:7" x14ac:dyDescent="0.3">
      <c r="A752" s="257" t="s">
        <v>2</v>
      </c>
      <c r="B752" s="258" t="s">
        <v>266</v>
      </c>
      <c r="C752" s="258">
        <v>2044</v>
      </c>
      <c r="D752" s="259" t="s">
        <v>259</v>
      </c>
      <c r="E752" s="259" t="s">
        <v>185</v>
      </c>
      <c r="F752" s="260">
        <v>16.683814409767901</v>
      </c>
      <c r="G752" s="260">
        <f>IF(Table1[[#This Row],[Year]]&lt;=2030,2030,IF(Table1[[#This Row],[Year]]&lt;=2040,2040,2050))</f>
        <v>2050</v>
      </c>
    </row>
    <row r="753" spans="1:7" x14ac:dyDescent="0.3">
      <c r="A753" s="257" t="s">
        <v>2</v>
      </c>
      <c r="B753" s="258" t="s">
        <v>260</v>
      </c>
      <c r="C753" s="258">
        <v>2044</v>
      </c>
      <c r="D753" s="259" t="s">
        <v>259</v>
      </c>
      <c r="E753" s="259" t="s">
        <v>185</v>
      </c>
      <c r="F753" s="260">
        <v>3.7689767336600002E-3</v>
      </c>
      <c r="G753" s="260">
        <f>IF(Table1[[#This Row],[Year]]&lt;=2030,2030,IF(Table1[[#This Row],[Year]]&lt;=2040,2040,2050))</f>
        <v>2050</v>
      </c>
    </row>
    <row r="754" spans="1:7" x14ac:dyDescent="0.3">
      <c r="A754" s="257" t="s">
        <v>2</v>
      </c>
      <c r="B754" s="258" t="s">
        <v>267</v>
      </c>
      <c r="C754" s="258">
        <v>2044</v>
      </c>
      <c r="D754" s="259" t="s">
        <v>259</v>
      </c>
      <c r="E754" s="259" t="s">
        <v>185</v>
      </c>
      <c r="F754" s="260">
        <v>9.2893003186127095E-3</v>
      </c>
      <c r="G754" s="260">
        <f>IF(Table1[[#This Row],[Year]]&lt;=2030,2030,IF(Table1[[#This Row],[Year]]&lt;=2040,2040,2050))</f>
        <v>2050</v>
      </c>
    </row>
    <row r="755" spans="1:7" x14ac:dyDescent="0.3">
      <c r="A755" s="257" t="s">
        <v>3</v>
      </c>
      <c r="B755" s="258" t="s">
        <v>265</v>
      </c>
      <c r="C755" s="258">
        <v>2044</v>
      </c>
      <c r="D755" s="259" t="s">
        <v>259</v>
      </c>
      <c r="E755" s="259" t="s">
        <v>185</v>
      </c>
      <c r="F755" s="260">
        <v>1.1620344387758099</v>
      </c>
      <c r="G755" s="260">
        <f>IF(Table1[[#This Row],[Year]]&lt;=2030,2030,IF(Table1[[#This Row],[Year]]&lt;=2040,2040,2050))</f>
        <v>2050</v>
      </c>
    </row>
    <row r="756" spans="1:7" x14ac:dyDescent="0.3">
      <c r="A756" s="257" t="s">
        <v>3</v>
      </c>
      <c r="B756" s="258" t="s">
        <v>269</v>
      </c>
      <c r="C756" s="258">
        <v>2044</v>
      </c>
      <c r="D756" s="259" t="s">
        <v>259</v>
      </c>
      <c r="E756" s="259" t="s">
        <v>185</v>
      </c>
      <c r="F756" s="260">
        <v>10.494140856545799</v>
      </c>
      <c r="G756" s="260">
        <f>IF(Table1[[#This Row],[Year]]&lt;=2030,2030,IF(Table1[[#This Row],[Year]]&lt;=2040,2040,2050))</f>
        <v>2050</v>
      </c>
    </row>
    <row r="757" spans="1:7" x14ac:dyDescent="0.3">
      <c r="A757" s="257" t="s">
        <v>3</v>
      </c>
      <c r="B757" s="258" t="s">
        <v>264</v>
      </c>
      <c r="C757" s="258">
        <v>2044</v>
      </c>
      <c r="D757" s="259" t="s">
        <v>259</v>
      </c>
      <c r="E757" s="259" t="s">
        <v>185</v>
      </c>
      <c r="F757" s="260">
        <v>0.58101721938790496</v>
      </c>
      <c r="G757" s="260">
        <f>IF(Table1[[#This Row],[Year]]&lt;=2030,2030,IF(Table1[[#This Row],[Year]]&lt;=2040,2040,2050))</f>
        <v>2050</v>
      </c>
    </row>
    <row r="758" spans="1:7" x14ac:dyDescent="0.3">
      <c r="A758" s="257" t="s">
        <v>3</v>
      </c>
      <c r="B758" s="258" t="s">
        <v>268</v>
      </c>
      <c r="C758" s="258">
        <v>2044</v>
      </c>
      <c r="D758" s="259" t="s">
        <v>259</v>
      </c>
      <c r="E758" s="259" t="s">
        <v>185</v>
      </c>
      <c r="F758" s="260">
        <v>3.1337534617571401</v>
      </c>
      <c r="G758" s="260">
        <f>IF(Table1[[#This Row],[Year]]&lt;=2030,2030,IF(Table1[[#This Row],[Year]]&lt;=2040,2040,2050))</f>
        <v>2050</v>
      </c>
    </row>
    <row r="759" spans="1:7" x14ac:dyDescent="0.3">
      <c r="A759" s="257" t="s">
        <v>3</v>
      </c>
      <c r="B759" s="258" t="s">
        <v>263</v>
      </c>
      <c r="C759" s="258">
        <v>2044</v>
      </c>
      <c r="D759" s="259" t="s">
        <v>259</v>
      </c>
      <c r="E759" s="259" t="s">
        <v>185</v>
      </c>
      <c r="F759" s="260">
        <v>264.81940463912503</v>
      </c>
      <c r="G759" s="260">
        <f>IF(Table1[[#This Row],[Year]]&lt;=2030,2030,IF(Table1[[#This Row],[Year]]&lt;=2040,2040,2050))</f>
        <v>2050</v>
      </c>
    </row>
    <row r="760" spans="1:7" x14ac:dyDescent="0.3">
      <c r="A760" s="257" t="s">
        <v>3</v>
      </c>
      <c r="B760" s="258" t="s">
        <v>262</v>
      </c>
      <c r="C760" s="258">
        <v>2044</v>
      </c>
      <c r="D760" s="259" t="s">
        <v>259</v>
      </c>
      <c r="E760" s="259" t="s">
        <v>185</v>
      </c>
      <c r="F760" s="260">
        <v>99.072433805279701</v>
      </c>
      <c r="G760" s="260">
        <f>IF(Table1[[#This Row],[Year]]&lt;=2030,2030,IF(Table1[[#This Row],[Year]]&lt;=2040,2040,2050))</f>
        <v>2050</v>
      </c>
    </row>
    <row r="761" spans="1:7" x14ac:dyDescent="0.3">
      <c r="A761" s="257" t="s">
        <v>3</v>
      </c>
      <c r="B761" s="258" t="s">
        <v>261</v>
      </c>
      <c r="C761" s="258">
        <v>2044</v>
      </c>
      <c r="D761" s="259" t="s">
        <v>259</v>
      </c>
      <c r="E761" s="259" t="s">
        <v>185</v>
      </c>
      <c r="F761" s="260">
        <v>0.18639166521022199</v>
      </c>
      <c r="G761" s="260">
        <f>IF(Table1[[#This Row],[Year]]&lt;=2030,2030,IF(Table1[[#This Row],[Year]]&lt;=2040,2040,2050))</f>
        <v>2050</v>
      </c>
    </row>
    <row r="762" spans="1:7" x14ac:dyDescent="0.3">
      <c r="A762" s="257" t="s">
        <v>3</v>
      </c>
      <c r="B762" s="258" t="s">
        <v>18</v>
      </c>
      <c r="C762" s="258">
        <v>2044</v>
      </c>
      <c r="D762" s="259" t="s">
        <v>259</v>
      </c>
      <c r="E762" s="259" t="s">
        <v>185</v>
      </c>
      <c r="F762" s="260">
        <v>66.772673981844406</v>
      </c>
      <c r="G762" s="260">
        <f>IF(Table1[[#This Row],[Year]]&lt;=2030,2030,IF(Table1[[#This Row],[Year]]&lt;=2040,2040,2050))</f>
        <v>2050</v>
      </c>
    </row>
    <row r="763" spans="1:7" x14ac:dyDescent="0.3">
      <c r="A763" s="257" t="s">
        <v>3</v>
      </c>
      <c r="B763" s="258" t="s">
        <v>260</v>
      </c>
      <c r="C763" s="258">
        <v>2044</v>
      </c>
      <c r="D763" s="259" t="s">
        <v>259</v>
      </c>
      <c r="E763" s="259" t="s">
        <v>185</v>
      </c>
      <c r="F763" s="260">
        <v>0.22357395584119399</v>
      </c>
      <c r="G763" s="260">
        <f>IF(Table1[[#This Row],[Year]]&lt;=2030,2030,IF(Table1[[#This Row],[Year]]&lt;=2040,2040,2050))</f>
        <v>2050</v>
      </c>
    </row>
    <row r="764" spans="1:7" x14ac:dyDescent="0.3">
      <c r="A764" s="257" t="s">
        <v>3</v>
      </c>
      <c r="B764" s="258" t="s">
        <v>267</v>
      </c>
      <c r="C764" s="258">
        <v>2044</v>
      </c>
      <c r="D764" s="259" t="s">
        <v>259</v>
      </c>
      <c r="E764" s="259" t="s">
        <v>185</v>
      </c>
      <c r="F764" s="260">
        <v>0.55143503890538603</v>
      </c>
      <c r="G764" s="260">
        <f>IF(Table1[[#This Row],[Year]]&lt;=2030,2030,IF(Table1[[#This Row],[Year]]&lt;=2040,2040,2050))</f>
        <v>2050</v>
      </c>
    </row>
    <row r="765" spans="1:7" x14ac:dyDescent="0.3">
      <c r="A765" s="257" t="s">
        <v>1</v>
      </c>
      <c r="B765" s="258" t="s">
        <v>265</v>
      </c>
      <c r="C765" s="258">
        <v>2045</v>
      </c>
      <c r="D765" s="259" t="s">
        <v>259</v>
      </c>
      <c r="E765" s="259" t="s">
        <v>185</v>
      </c>
      <c r="F765" s="260">
        <v>0.171206459589751</v>
      </c>
      <c r="G765" s="260">
        <f>IF(Table1[[#This Row],[Year]]&lt;=2030,2030,IF(Table1[[#This Row],[Year]]&lt;=2040,2040,2050))</f>
        <v>2050</v>
      </c>
    </row>
    <row r="766" spans="1:7" x14ac:dyDescent="0.3">
      <c r="A766" s="257" t="s">
        <v>1</v>
      </c>
      <c r="B766" s="258" t="s">
        <v>269</v>
      </c>
      <c r="C766" s="258">
        <v>2045</v>
      </c>
      <c r="D766" s="259" t="s">
        <v>259</v>
      </c>
      <c r="E766" s="259" t="s">
        <v>185</v>
      </c>
      <c r="F766" s="260">
        <v>2.8047840048497901</v>
      </c>
      <c r="G766" s="260">
        <f>IF(Table1[[#This Row],[Year]]&lt;=2030,2030,IF(Table1[[#This Row],[Year]]&lt;=2040,2040,2050))</f>
        <v>2050</v>
      </c>
    </row>
    <row r="767" spans="1:7" x14ac:dyDescent="0.3">
      <c r="A767" s="257" t="s">
        <v>1</v>
      </c>
      <c r="B767" s="258" t="s">
        <v>264</v>
      </c>
      <c r="C767" s="258">
        <v>2045</v>
      </c>
      <c r="D767" s="259" t="s">
        <v>259</v>
      </c>
      <c r="E767" s="259" t="s">
        <v>185</v>
      </c>
      <c r="F767" s="260">
        <v>0.157509942822571</v>
      </c>
      <c r="G767" s="260">
        <f>IF(Table1[[#This Row],[Year]]&lt;=2030,2030,IF(Table1[[#This Row],[Year]]&lt;=2040,2040,2050))</f>
        <v>2050</v>
      </c>
    </row>
    <row r="768" spans="1:7" x14ac:dyDescent="0.3">
      <c r="A768" s="257" t="s">
        <v>1</v>
      </c>
      <c r="B768" s="258" t="s">
        <v>268</v>
      </c>
      <c r="C768" s="258">
        <v>2045</v>
      </c>
      <c r="D768" s="259" t="s">
        <v>259</v>
      </c>
      <c r="E768" s="259" t="s">
        <v>185</v>
      </c>
      <c r="F768" s="260">
        <v>1.5809885314421399</v>
      </c>
      <c r="G768" s="260">
        <f>IF(Table1[[#This Row],[Year]]&lt;=2030,2030,IF(Table1[[#This Row],[Year]]&lt;=2040,2040,2050))</f>
        <v>2050</v>
      </c>
    </row>
    <row r="769" spans="1:7" x14ac:dyDescent="0.3">
      <c r="A769" s="257" t="s">
        <v>1</v>
      </c>
      <c r="B769" s="258" t="s">
        <v>263</v>
      </c>
      <c r="C769" s="258">
        <v>2045</v>
      </c>
      <c r="D769" s="259" t="s">
        <v>259</v>
      </c>
      <c r="E769" s="259" t="s">
        <v>185</v>
      </c>
      <c r="F769" s="260">
        <v>70.513485870195396</v>
      </c>
      <c r="G769" s="260">
        <f>IF(Table1[[#This Row],[Year]]&lt;=2030,2030,IF(Table1[[#This Row],[Year]]&lt;=2040,2040,2050))</f>
        <v>2050</v>
      </c>
    </row>
    <row r="770" spans="1:7" x14ac:dyDescent="0.3">
      <c r="A770" s="257" t="s">
        <v>1</v>
      </c>
      <c r="B770" s="258" t="s">
        <v>262</v>
      </c>
      <c r="C770" s="258">
        <v>2045</v>
      </c>
      <c r="D770" s="259" t="s">
        <v>259</v>
      </c>
      <c r="E770" s="259" t="s">
        <v>185</v>
      </c>
      <c r="F770" s="260">
        <v>14.378962824622599</v>
      </c>
      <c r="G770" s="260">
        <f>IF(Table1[[#This Row],[Year]]&lt;=2030,2030,IF(Table1[[#This Row],[Year]]&lt;=2040,2040,2050))</f>
        <v>2050</v>
      </c>
    </row>
    <row r="771" spans="1:7" x14ac:dyDescent="0.3">
      <c r="A771" s="257" t="s">
        <v>1</v>
      </c>
      <c r="B771" s="258" t="s">
        <v>261</v>
      </c>
      <c r="C771" s="258">
        <v>2045</v>
      </c>
      <c r="D771" s="259" t="s">
        <v>259</v>
      </c>
      <c r="E771" s="259" t="s">
        <v>185</v>
      </c>
      <c r="F771" s="260">
        <v>0.108900023506854</v>
      </c>
      <c r="G771" s="260">
        <f>IF(Table1[[#This Row],[Year]]&lt;=2030,2030,IF(Table1[[#This Row],[Year]]&lt;=2040,2040,2050))</f>
        <v>2050</v>
      </c>
    </row>
    <row r="772" spans="1:7" x14ac:dyDescent="0.3">
      <c r="A772" s="257" t="s">
        <v>1</v>
      </c>
      <c r="B772" s="258" t="s">
        <v>18</v>
      </c>
      <c r="C772" s="258">
        <v>2045</v>
      </c>
      <c r="D772" s="259" t="s">
        <v>259</v>
      </c>
      <c r="E772" s="259" t="s">
        <v>185</v>
      </c>
      <c r="F772" s="260">
        <v>8.0541835989175592</v>
      </c>
      <c r="G772" s="260">
        <f>IF(Table1[[#This Row],[Year]]&lt;=2030,2030,IF(Table1[[#This Row],[Year]]&lt;=2040,2040,2050))</f>
        <v>2050</v>
      </c>
    </row>
    <row r="773" spans="1:7" x14ac:dyDescent="0.3">
      <c r="A773" s="257" t="s">
        <v>1</v>
      </c>
      <c r="B773" s="258" t="s">
        <v>260</v>
      </c>
      <c r="C773" s="258">
        <v>2045</v>
      </c>
      <c r="D773" s="259" t="s">
        <v>259</v>
      </c>
      <c r="E773" s="259" t="s">
        <v>185</v>
      </c>
      <c r="F773" s="260">
        <v>1.79870020011966E-2</v>
      </c>
      <c r="G773" s="260">
        <f>IF(Table1[[#This Row],[Year]]&lt;=2030,2030,IF(Table1[[#This Row],[Year]]&lt;=2040,2040,2050))</f>
        <v>2050</v>
      </c>
    </row>
    <row r="774" spans="1:7" x14ac:dyDescent="0.3">
      <c r="A774" s="257" t="s">
        <v>1</v>
      </c>
      <c r="B774" s="258" t="s">
        <v>267</v>
      </c>
      <c r="C774" s="258">
        <v>2045</v>
      </c>
      <c r="D774" s="259" t="s">
        <v>259</v>
      </c>
      <c r="E774" s="259" t="s">
        <v>185</v>
      </c>
      <c r="F774" s="260">
        <v>7.7028560255163803E-2</v>
      </c>
      <c r="G774" s="260">
        <f>IF(Table1[[#This Row],[Year]]&lt;=2030,2030,IF(Table1[[#This Row],[Year]]&lt;=2040,2040,2050))</f>
        <v>2050</v>
      </c>
    </row>
    <row r="775" spans="1:7" x14ac:dyDescent="0.3">
      <c r="A775" s="257" t="s">
        <v>4</v>
      </c>
      <c r="B775" s="258" t="s">
        <v>265</v>
      </c>
      <c r="C775" s="258">
        <v>2045</v>
      </c>
      <c r="D775" s="259" t="s">
        <v>259</v>
      </c>
      <c r="E775" s="259" t="s">
        <v>185</v>
      </c>
      <c r="F775" s="260">
        <v>1.44688649007758</v>
      </c>
      <c r="G775" s="260">
        <f>IF(Table1[[#This Row],[Year]]&lt;=2030,2030,IF(Table1[[#This Row],[Year]]&lt;=2040,2040,2050))</f>
        <v>2050</v>
      </c>
    </row>
    <row r="776" spans="1:7" x14ac:dyDescent="0.3">
      <c r="A776" s="257" t="s">
        <v>4</v>
      </c>
      <c r="B776" s="258" t="s">
        <v>269</v>
      </c>
      <c r="C776" s="258">
        <v>2045</v>
      </c>
      <c r="D776" s="259" t="s">
        <v>259</v>
      </c>
      <c r="E776" s="259" t="s">
        <v>185</v>
      </c>
      <c r="F776" s="260">
        <v>14.884462618130501</v>
      </c>
      <c r="G776" s="260">
        <f>IF(Table1[[#This Row],[Year]]&lt;=2030,2030,IF(Table1[[#This Row],[Year]]&lt;=2040,2040,2050))</f>
        <v>2050</v>
      </c>
    </row>
    <row r="777" spans="1:7" x14ac:dyDescent="0.3">
      <c r="A777" s="257" t="s">
        <v>4</v>
      </c>
      <c r="B777" s="258" t="s">
        <v>264</v>
      </c>
      <c r="C777" s="258">
        <v>2045</v>
      </c>
      <c r="D777" s="259" t="s">
        <v>259</v>
      </c>
      <c r="E777" s="259" t="s">
        <v>185</v>
      </c>
      <c r="F777" s="260">
        <v>1.6277473013372801</v>
      </c>
      <c r="G777" s="260">
        <f>IF(Table1[[#This Row],[Year]]&lt;=2030,2030,IF(Table1[[#This Row],[Year]]&lt;=2040,2040,2050))</f>
        <v>2050</v>
      </c>
    </row>
    <row r="778" spans="1:7" x14ac:dyDescent="0.3">
      <c r="A778" s="257" t="s">
        <v>4</v>
      </c>
      <c r="B778" s="258" t="s">
        <v>268</v>
      </c>
      <c r="C778" s="258">
        <v>2045</v>
      </c>
      <c r="D778" s="259" t="s">
        <v>259</v>
      </c>
      <c r="E778" s="259" t="s">
        <v>185</v>
      </c>
      <c r="F778" s="260">
        <v>9.54148921852941</v>
      </c>
      <c r="G778" s="260">
        <f>IF(Table1[[#This Row],[Year]]&lt;=2030,2030,IF(Table1[[#This Row],[Year]]&lt;=2040,2040,2050))</f>
        <v>2050</v>
      </c>
    </row>
    <row r="779" spans="1:7" x14ac:dyDescent="0.3">
      <c r="A779" s="257" t="s">
        <v>4</v>
      </c>
      <c r="B779" s="258" t="s">
        <v>263</v>
      </c>
      <c r="C779" s="258">
        <v>2045</v>
      </c>
      <c r="D779" s="259" t="s">
        <v>259</v>
      </c>
      <c r="E779" s="259" t="s">
        <v>185</v>
      </c>
      <c r="F779" s="260">
        <v>62.149935905448501</v>
      </c>
      <c r="G779" s="260">
        <f>IF(Table1[[#This Row],[Year]]&lt;=2030,2030,IF(Table1[[#This Row],[Year]]&lt;=2040,2040,2050))</f>
        <v>2050</v>
      </c>
    </row>
    <row r="780" spans="1:7" x14ac:dyDescent="0.3">
      <c r="A780" s="257" t="s">
        <v>4</v>
      </c>
      <c r="B780" s="258" t="s">
        <v>262</v>
      </c>
      <c r="C780" s="258">
        <v>2045</v>
      </c>
      <c r="D780" s="259" t="s">
        <v>259</v>
      </c>
      <c r="E780" s="259" t="s">
        <v>185</v>
      </c>
      <c r="F780" s="260">
        <v>79.583234784448905</v>
      </c>
      <c r="G780" s="260">
        <f>IF(Table1[[#This Row],[Year]]&lt;=2030,2030,IF(Table1[[#This Row],[Year]]&lt;=2040,2040,2050))</f>
        <v>2050</v>
      </c>
    </row>
    <row r="781" spans="1:7" x14ac:dyDescent="0.3">
      <c r="A781" s="257" t="s">
        <v>4</v>
      </c>
      <c r="B781" s="258" t="s">
        <v>261</v>
      </c>
      <c r="C781" s="258">
        <v>2045</v>
      </c>
      <c r="D781" s="259" t="s">
        <v>259</v>
      </c>
      <c r="E781" s="259" t="s">
        <v>185</v>
      </c>
      <c r="F781" s="260">
        <v>0.37395263817720598</v>
      </c>
      <c r="G781" s="260">
        <f>IF(Table1[[#This Row],[Year]]&lt;=2030,2030,IF(Table1[[#This Row],[Year]]&lt;=2040,2040,2050))</f>
        <v>2050</v>
      </c>
    </row>
    <row r="782" spans="1:7" x14ac:dyDescent="0.3">
      <c r="A782" s="257" t="s">
        <v>4</v>
      </c>
      <c r="B782" s="258" t="s">
        <v>18</v>
      </c>
      <c r="C782" s="258">
        <v>2045</v>
      </c>
      <c r="D782" s="259" t="s">
        <v>259</v>
      </c>
      <c r="E782" s="259" t="s">
        <v>185</v>
      </c>
      <c r="F782" s="260">
        <v>18.102635987935798</v>
      </c>
      <c r="G782" s="260">
        <f>IF(Table1[[#This Row],[Year]]&lt;=2030,2030,IF(Table1[[#This Row],[Year]]&lt;=2040,2040,2050))</f>
        <v>2050</v>
      </c>
    </row>
    <row r="783" spans="1:7" x14ac:dyDescent="0.3">
      <c r="A783" s="257" t="s">
        <v>4</v>
      </c>
      <c r="B783" s="258" t="s">
        <v>260</v>
      </c>
      <c r="C783" s="258">
        <v>2045</v>
      </c>
      <c r="D783" s="259" t="s">
        <v>259</v>
      </c>
      <c r="E783" s="259" t="s">
        <v>185</v>
      </c>
      <c r="F783" s="260">
        <v>0.60719851547554804</v>
      </c>
      <c r="G783" s="260">
        <f>IF(Table1[[#This Row],[Year]]&lt;=2030,2030,IF(Table1[[#This Row],[Year]]&lt;=2040,2040,2050))</f>
        <v>2050</v>
      </c>
    </row>
    <row r="784" spans="1:7" x14ac:dyDescent="0.3">
      <c r="A784" s="257" t="s">
        <v>4</v>
      </c>
      <c r="B784" s="258" t="s">
        <v>267</v>
      </c>
      <c r="C784" s="258">
        <v>2045</v>
      </c>
      <c r="D784" s="259" t="s">
        <v>259</v>
      </c>
      <c r="E784" s="259" t="s">
        <v>185</v>
      </c>
      <c r="F784" s="260">
        <v>1.6482114048808501</v>
      </c>
      <c r="G784" s="260">
        <f>IF(Table1[[#This Row],[Year]]&lt;=2030,2030,IF(Table1[[#This Row],[Year]]&lt;=2040,2040,2050))</f>
        <v>2050</v>
      </c>
    </row>
    <row r="785" spans="1:7" x14ac:dyDescent="0.3">
      <c r="A785" s="257" t="s">
        <v>2</v>
      </c>
      <c r="B785" s="258" t="s">
        <v>264</v>
      </c>
      <c r="C785" s="258">
        <v>2045</v>
      </c>
      <c r="D785" s="259" t="s">
        <v>259</v>
      </c>
      <c r="E785" s="259" t="s">
        <v>185</v>
      </c>
      <c r="F785" s="260">
        <v>0.33892780040922699</v>
      </c>
      <c r="G785" s="260">
        <f>IF(Table1[[#This Row],[Year]]&lt;=2030,2030,IF(Table1[[#This Row],[Year]]&lt;=2040,2040,2050))</f>
        <v>2050</v>
      </c>
    </row>
    <row r="786" spans="1:7" x14ac:dyDescent="0.3">
      <c r="A786" s="257" t="s">
        <v>2</v>
      </c>
      <c r="B786" s="258" t="s">
        <v>268</v>
      </c>
      <c r="C786" s="258">
        <v>2045</v>
      </c>
      <c r="D786" s="259" t="s">
        <v>259</v>
      </c>
      <c r="E786" s="259" t="s">
        <v>185</v>
      </c>
      <c r="F786" s="260">
        <v>2.1804282880708401</v>
      </c>
      <c r="G786" s="260">
        <f>IF(Table1[[#This Row],[Year]]&lt;=2030,2030,IF(Table1[[#This Row],[Year]]&lt;=2040,2040,2050))</f>
        <v>2050</v>
      </c>
    </row>
    <row r="787" spans="1:7" x14ac:dyDescent="0.3">
      <c r="A787" s="257" t="s">
        <v>2</v>
      </c>
      <c r="B787" s="258" t="s">
        <v>263</v>
      </c>
      <c r="C787" s="258">
        <v>2045</v>
      </c>
      <c r="D787" s="259" t="s">
        <v>259</v>
      </c>
      <c r="E787" s="259" t="s">
        <v>185</v>
      </c>
      <c r="F787" s="260">
        <v>56.353773268723501</v>
      </c>
      <c r="G787" s="260">
        <f>IF(Table1[[#This Row],[Year]]&lt;=2030,2030,IF(Table1[[#This Row],[Year]]&lt;=2040,2040,2050))</f>
        <v>2050</v>
      </c>
    </row>
    <row r="788" spans="1:7" x14ac:dyDescent="0.3">
      <c r="A788" s="257" t="s">
        <v>2</v>
      </c>
      <c r="B788" s="258" t="s">
        <v>262</v>
      </c>
      <c r="C788" s="258">
        <v>2045</v>
      </c>
      <c r="D788" s="259" t="s">
        <v>259</v>
      </c>
      <c r="E788" s="259" t="s">
        <v>185</v>
      </c>
      <c r="F788" s="260">
        <v>6.1541875314123002</v>
      </c>
      <c r="G788" s="260">
        <f>IF(Table1[[#This Row],[Year]]&lt;=2030,2030,IF(Table1[[#This Row],[Year]]&lt;=2040,2040,2050))</f>
        <v>2050</v>
      </c>
    </row>
    <row r="789" spans="1:7" x14ac:dyDescent="0.3">
      <c r="A789" s="257" t="s">
        <v>2</v>
      </c>
      <c r="B789" s="258" t="s">
        <v>261</v>
      </c>
      <c r="C789" s="258">
        <v>2045</v>
      </c>
      <c r="D789" s="259" t="s">
        <v>259</v>
      </c>
      <c r="E789" s="259" t="s">
        <v>185</v>
      </c>
      <c r="F789" s="260">
        <v>7.2531430121672805E-2</v>
      </c>
      <c r="G789" s="260">
        <f>IF(Table1[[#This Row],[Year]]&lt;=2030,2030,IF(Table1[[#This Row],[Year]]&lt;=2040,2040,2050))</f>
        <v>2050</v>
      </c>
    </row>
    <row r="790" spans="1:7" x14ac:dyDescent="0.3">
      <c r="A790" s="257" t="s">
        <v>2</v>
      </c>
      <c r="B790" s="258" t="s">
        <v>18</v>
      </c>
      <c r="C790" s="258">
        <v>2045</v>
      </c>
      <c r="D790" s="259" t="s">
        <v>259</v>
      </c>
      <c r="E790" s="259" t="s">
        <v>185</v>
      </c>
      <c r="F790" s="260">
        <v>104.16338117981999</v>
      </c>
      <c r="G790" s="260">
        <f>IF(Table1[[#This Row],[Year]]&lt;=2030,2030,IF(Table1[[#This Row],[Year]]&lt;=2040,2040,2050))</f>
        <v>2050</v>
      </c>
    </row>
    <row r="791" spans="1:7" x14ac:dyDescent="0.3">
      <c r="A791" s="257" t="s">
        <v>2</v>
      </c>
      <c r="B791" s="258" t="s">
        <v>266</v>
      </c>
      <c r="C791" s="258">
        <v>2045</v>
      </c>
      <c r="D791" s="259" t="s">
        <v>259</v>
      </c>
      <c r="E791" s="259" t="s">
        <v>185</v>
      </c>
      <c r="F791" s="260">
        <v>15.8893470569218</v>
      </c>
      <c r="G791" s="260">
        <f>IF(Table1[[#This Row],[Year]]&lt;=2030,2030,IF(Table1[[#This Row],[Year]]&lt;=2040,2040,2050))</f>
        <v>2050</v>
      </c>
    </row>
    <row r="792" spans="1:7" x14ac:dyDescent="0.3">
      <c r="A792" s="257" t="s">
        <v>2</v>
      </c>
      <c r="B792" s="258" t="s">
        <v>260</v>
      </c>
      <c r="C792" s="258">
        <v>2045</v>
      </c>
      <c r="D792" s="259" t="s">
        <v>259</v>
      </c>
      <c r="E792" s="259" t="s">
        <v>185</v>
      </c>
      <c r="F792" s="260">
        <v>3.5895016511047601E-3</v>
      </c>
      <c r="G792" s="260">
        <f>IF(Table1[[#This Row],[Year]]&lt;=2030,2030,IF(Table1[[#This Row],[Year]]&lt;=2040,2040,2050))</f>
        <v>2050</v>
      </c>
    </row>
    <row r="793" spans="1:7" x14ac:dyDescent="0.3">
      <c r="A793" s="257" t="s">
        <v>2</v>
      </c>
      <c r="B793" s="258" t="s">
        <v>267</v>
      </c>
      <c r="C793" s="258">
        <v>2045</v>
      </c>
      <c r="D793" s="259" t="s">
        <v>259</v>
      </c>
      <c r="E793" s="259" t="s">
        <v>185</v>
      </c>
      <c r="F793" s="260">
        <v>1.1058690855491399E-2</v>
      </c>
      <c r="G793" s="260">
        <f>IF(Table1[[#This Row],[Year]]&lt;=2030,2030,IF(Table1[[#This Row],[Year]]&lt;=2040,2040,2050))</f>
        <v>2050</v>
      </c>
    </row>
    <row r="794" spans="1:7" x14ac:dyDescent="0.3">
      <c r="A794" s="257" t="s">
        <v>3</v>
      </c>
      <c r="B794" s="258" t="s">
        <v>265</v>
      </c>
      <c r="C794" s="258">
        <v>2045</v>
      </c>
      <c r="D794" s="259" t="s">
        <v>259</v>
      </c>
      <c r="E794" s="259" t="s">
        <v>185</v>
      </c>
      <c r="F794" s="260">
        <v>1.10669946550077</v>
      </c>
      <c r="G794" s="260">
        <f>IF(Table1[[#This Row],[Year]]&lt;=2030,2030,IF(Table1[[#This Row],[Year]]&lt;=2040,2040,2050))</f>
        <v>2050</v>
      </c>
    </row>
    <row r="795" spans="1:7" x14ac:dyDescent="0.3">
      <c r="A795" s="257" t="s">
        <v>3</v>
      </c>
      <c r="B795" s="258" t="s">
        <v>269</v>
      </c>
      <c r="C795" s="258">
        <v>2045</v>
      </c>
      <c r="D795" s="259" t="s">
        <v>259</v>
      </c>
      <c r="E795" s="259" t="s">
        <v>185</v>
      </c>
      <c r="F795" s="260">
        <v>12.6157468014472</v>
      </c>
      <c r="G795" s="260">
        <f>IF(Table1[[#This Row],[Year]]&lt;=2030,2030,IF(Table1[[#This Row],[Year]]&lt;=2040,2040,2050))</f>
        <v>2050</v>
      </c>
    </row>
    <row r="796" spans="1:7" x14ac:dyDescent="0.3">
      <c r="A796" s="257" t="s">
        <v>3</v>
      </c>
      <c r="B796" s="258" t="s">
        <v>264</v>
      </c>
      <c r="C796" s="258">
        <v>2045</v>
      </c>
      <c r="D796" s="259" t="s">
        <v>259</v>
      </c>
      <c r="E796" s="259" t="s">
        <v>185</v>
      </c>
      <c r="F796" s="260">
        <v>0.55334973275038601</v>
      </c>
      <c r="G796" s="260">
        <f>IF(Table1[[#This Row],[Year]]&lt;=2030,2030,IF(Table1[[#This Row],[Year]]&lt;=2040,2040,2050))</f>
        <v>2050</v>
      </c>
    </row>
    <row r="797" spans="1:7" x14ac:dyDescent="0.3">
      <c r="A797" s="257" t="s">
        <v>3</v>
      </c>
      <c r="B797" s="258" t="s">
        <v>268</v>
      </c>
      <c r="C797" s="258">
        <v>2045</v>
      </c>
      <c r="D797" s="259" t="s">
        <v>259</v>
      </c>
      <c r="E797" s="259" t="s">
        <v>185</v>
      </c>
      <c r="F797" s="260">
        <v>3.6079369108182502</v>
      </c>
      <c r="G797" s="260">
        <f>IF(Table1[[#This Row],[Year]]&lt;=2030,2030,IF(Table1[[#This Row],[Year]]&lt;=2040,2040,2050))</f>
        <v>2050</v>
      </c>
    </row>
    <row r="798" spans="1:7" x14ac:dyDescent="0.3">
      <c r="A798" s="257" t="s">
        <v>3</v>
      </c>
      <c r="B798" s="258" t="s">
        <v>263</v>
      </c>
      <c r="C798" s="258">
        <v>2045</v>
      </c>
      <c r="D798" s="259" t="s">
        <v>259</v>
      </c>
      <c r="E798" s="259" t="s">
        <v>185</v>
      </c>
      <c r="F798" s="260">
        <v>230.04452817012799</v>
      </c>
      <c r="G798" s="260">
        <f>IF(Table1[[#This Row],[Year]]&lt;=2030,2030,IF(Table1[[#This Row],[Year]]&lt;=2040,2040,2050))</f>
        <v>2050</v>
      </c>
    </row>
    <row r="799" spans="1:7" x14ac:dyDescent="0.3">
      <c r="A799" s="257" t="s">
        <v>3</v>
      </c>
      <c r="B799" s="258" t="s">
        <v>262</v>
      </c>
      <c r="C799" s="258">
        <v>2045</v>
      </c>
      <c r="D799" s="259" t="s">
        <v>259</v>
      </c>
      <c r="E799" s="259" t="s">
        <v>185</v>
      </c>
      <c r="F799" s="260">
        <v>92.217955816111498</v>
      </c>
      <c r="G799" s="260">
        <f>IF(Table1[[#This Row],[Year]]&lt;=2030,2030,IF(Table1[[#This Row],[Year]]&lt;=2040,2040,2050))</f>
        <v>2050</v>
      </c>
    </row>
    <row r="800" spans="1:7" x14ac:dyDescent="0.3">
      <c r="A800" s="257" t="s">
        <v>3</v>
      </c>
      <c r="B800" s="258" t="s">
        <v>261</v>
      </c>
      <c r="C800" s="258">
        <v>2045</v>
      </c>
      <c r="D800" s="259" t="s">
        <v>259</v>
      </c>
      <c r="E800" s="259" t="s">
        <v>185</v>
      </c>
      <c r="F800" s="260">
        <v>0.16832038983188699</v>
      </c>
      <c r="G800" s="260">
        <f>IF(Table1[[#This Row],[Year]]&lt;=2030,2030,IF(Table1[[#This Row],[Year]]&lt;=2040,2040,2050))</f>
        <v>2050</v>
      </c>
    </row>
    <row r="801" spans="1:7" x14ac:dyDescent="0.3">
      <c r="A801" s="257" t="s">
        <v>3</v>
      </c>
      <c r="B801" s="258" t="s">
        <v>18</v>
      </c>
      <c r="C801" s="258">
        <v>2045</v>
      </c>
      <c r="D801" s="259" t="s">
        <v>259</v>
      </c>
      <c r="E801" s="259" t="s">
        <v>185</v>
      </c>
      <c r="F801" s="260">
        <v>0.60336755412014598</v>
      </c>
      <c r="G801" s="260">
        <f>IF(Table1[[#This Row],[Year]]&lt;=2030,2030,IF(Table1[[#This Row],[Year]]&lt;=2040,2040,2050))</f>
        <v>2050</v>
      </c>
    </row>
    <row r="802" spans="1:7" x14ac:dyDescent="0.3">
      <c r="A802" s="257" t="s">
        <v>3</v>
      </c>
      <c r="B802" s="258" t="s">
        <v>260</v>
      </c>
      <c r="C802" s="258">
        <v>2045</v>
      </c>
      <c r="D802" s="259" t="s">
        <v>259</v>
      </c>
      <c r="E802" s="259" t="s">
        <v>185</v>
      </c>
      <c r="F802" s="260">
        <v>0.21292757699161399</v>
      </c>
      <c r="G802" s="260">
        <f>IF(Table1[[#This Row],[Year]]&lt;=2030,2030,IF(Table1[[#This Row],[Year]]&lt;=2040,2040,2050))</f>
        <v>2050</v>
      </c>
    </row>
    <row r="803" spans="1:7" x14ac:dyDescent="0.3">
      <c r="A803" s="257" t="s">
        <v>3</v>
      </c>
      <c r="B803" s="258" t="s">
        <v>267</v>
      </c>
      <c r="C803" s="258">
        <v>2045</v>
      </c>
      <c r="D803" s="259" t="s">
        <v>259</v>
      </c>
      <c r="E803" s="259" t="s">
        <v>185</v>
      </c>
      <c r="F803" s="260">
        <v>0.65647028441117405</v>
      </c>
      <c r="G803" s="260">
        <f>IF(Table1[[#This Row],[Year]]&lt;=2030,2030,IF(Table1[[#This Row],[Year]]&lt;=2040,2040,2050))</f>
        <v>2050</v>
      </c>
    </row>
    <row r="804" spans="1:7" x14ac:dyDescent="0.3">
      <c r="A804" s="257" t="s">
        <v>1</v>
      </c>
      <c r="B804" s="258" t="s">
        <v>265</v>
      </c>
      <c r="C804" s="258">
        <v>2046</v>
      </c>
      <c r="D804" s="259" t="s">
        <v>259</v>
      </c>
      <c r="E804" s="259" t="s">
        <v>185</v>
      </c>
      <c r="F804" s="260">
        <v>0.16305377103785801</v>
      </c>
      <c r="G804" s="260">
        <f>IF(Table1[[#This Row],[Year]]&lt;=2030,2030,IF(Table1[[#This Row],[Year]]&lt;=2040,2040,2050))</f>
        <v>2050</v>
      </c>
    </row>
    <row r="805" spans="1:7" x14ac:dyDescent="0.3">
      <c r="A805" s="257" t="s">
        <v>1</v>
      </c>
      <c r="B805" s="258" t="s">
        <v>269</v>
      </c>
      <c r="C805" s="258">
        <v>2046</v>
      </c>
      <c r="D805" s="259" t="s">
        <v>259</v>
      </c>
      <c r="E805" s="259" t="s">
        <v>185</v>
      </c>
      <c r="F805" s="260">
        <v>2.9330389707288398</v>
      </c>
      <c r="G805" s="260">
        <f>IF(Table1[[#This Row],[Year]]&lt;=2030,2030,IF(Table1[[#This Row],[Year]]&lt;=2040,2040,2050))</f>
        <v>2050</v>
      </c>
    </row>
    <row r="806" spans="1:7" x14ac:dyDescent="0.3">
      <c r="A806" s="257" t="s">
        <v>1</v>
      </c>
      <c r="B806" s="258" t="s">
        <v>264</v>
      </c>
      <c r="C806" s="258">
        <v>2046</v>
      </c>
      <c r="D806" s="259" t="s">
        <v>259</v>
      </c>
      <c r="E806" s="259" t="s">
        <v>185</v>
      </c>
      <c r="F806" s="260">
        <v>0.15000946935482901</v>
      </c>
      <c r="G806" s="260">
        <f>IF(Table1[[#This Row],[Year]]&lt;=2030,2030,IF(Table1[[#This Row],[Year]]&lt;=2040,2040,2050))</f>
        <v>2050</v>
      </c>
    </row>
    <row r="807" spans="1:7" x14ac:dyDescent="0.3">
      <c r="A807" s="257" t="s">
        <v>1</v>
      </c>
      <c r="B807" s="258" t="s">
        <v>268</v>
      </c>
      <c r="C807" s="258">
        <v>2046</v>
      </c>
      <c r="D807" s="259" t="s">
        <v>259</v>
      </c>
      <c r="E807" s="259" t="s">
        <v>185</v>
      </c>
      <c r="F807" s="260">
        <v>1.6080295405966301</v>
      </c>
      <c r="G807" s="260">
        <f>IF(Table1[[#This Row],[Year]]&lt;=2030,2030,IF(Table1[[#This Row],[Year]]&lt;=2040,2040,2050))</f>
        <v>2050</v>
      </c>
    </row>
    <row r="808" spans="1:7" x14ac:dyDescent="0.3">
      <c r="A808" s="257" t="s">
        <v>1</v>
      </c>
      <c r="B808" s="258" t="s">
        <v>263</v>
      </c>
      <c r="C808" s="258">
        <v>2046</v>
      </c>
      <c r="D808" s="259" t="s">
        <v>259</v>
      </c>
      <c r="E808" s="259" t="s">
        <v>185</v>
      </c>
      <c r="F808" s="260">
        <v>55.566485912668199</v>
      </c>
      <c r="G808" s="260">
        <f>IF(Table1[[#This Row],[Year]]&lt;=2030,2030,IF(Table1[[#This Row],[Year]]&lt;=2040,2040,2050))</f>
        <v>2050</v>
      </c>
    </row>
    <row r="809" spans="1:7" x14ac:dyDescent="0.3">
      <c r="A809" s="257" t="s">
        <v>1</v>
      </c>
      <c r="B809" s="258" t="s">
        <v>262</v>
      </c>
      <c r="C809" s="258">
        <v>2046</v>
      </c>
      <c r="D809" s="259" t="s">
        <v>259</v>
      </c>
      <c r="E809" s="259" t="s">
        <v>185</v>
      </c>
      <c r="F809" s="260">
        <v>13.373058969480899</v>
      </c>
      <c r="G809" s="260">
        <f>IF(Table1[[#This Row],[Year]]&lt;=2030,2030,IF(Table1[[#This Row],[Year]]&lt;=2040,2040,2050))</f>
        <v>2050</v>
      </c>
    </row>
    <row r="810" spans="1:7" x14ac:dyDescent="0.3">
      <c r="A810" s="257" t="s">
        <v>1</v>
      </c>
      <c r="B810" s="258" t="s">
        <v>261</v>
      </c>
      <c r="C810" s="258">
        <v>2046</v>
      </c>
      <c r="D810" s="259" t="s">
        <v>259</v>
      </c>
      <c r="E810" s="259" t="s">
        <v>185</v>
      </c>
      <c r="F810" s="260">
        <v>9.8048309863643796E-2</v>
      </c>
      <c r="G810" s="260">
        <f>IF(Table1[[#This Row],[Year]]&lt;=2030,2030,IF(Table1[[#This Row],[Year]]&lt;=2040,2040,2050))</f>
        <v>2050</v>
      </c>
    </row>
    <row r="811" spans="1:7" x14ac:dyDescent="0.3">
      <c r="A811" s="257" t="s">
        <v>1</v>
      </c>
      <c r="B811" s="258" t="s">
        <v>18</v>
      </c>
      <c r="C811" s="258">
        <v>2046</v>
      </c>
      <c r="D811" s="259" t="s">
        <v>259</v>
      </c>
      <c r="E811" s="259" t="s">
        <v>185</v>
      </c>
      <c r="F811" s="260">
        <v>7.6706510465881497</v>
      </c>
      <c r="G811" s="260">
        <f>IF(Table1[[#This Row],[Year]]&lt;=2030,2030,IF(Table1[[#This Row],[Year]]&lt;=2040,2040,2050))</f>
        <v>2050</v>
      </c>
    </row>
    <row r="812" spans="1:7" x14ac:dyDescent="0.3">
      <c r="A812" s="257" t="s">
        <v>1</v>
      </c>
      <c r="B812" s="258" t="s">
        <v>260</v>
      </c>
      <c r="C812" s="258">
        <v>2046</v>
      </c>
      <c r="D812" s="259" t="s">
        <v>259</v>
      </c>
      <c r="E812" s="259" t="s">
        <v>185</v>
      </c>
      <c r="F812" s="260">
        <v>1.7130478096377699E-2</v>
      </c>
      <c r="G812" s="260">
        <f>IF(Table1[[#This Row],[Year]]&lt;=2030,2030,IF(Table1[[#This Row],[Year]]&lt;=2040,2040,2050))</f>
        <v>2050</v>
      </c>
    </row>
    <row r="813" spans="1:7" x14ac:dyDescent="0.3">
      <c r="A813" s="257" t="s">
        <v>1</v>
      </c>
      <c r="B813" s="258" t="s">
        <v>267</v>
      </c>
      <c r="C813" s="258">
        <v>2046</v>
      </c>
      <c r="D813" s="259" t="s">
        <v>259</v>
      </c>
      <c r="E813" s="259" t="s">
        <v>185</v>
      </c>
      <c r="F813" s="260">
        <v>7.9756067272745798E-2</v>
      </c>
      <c r="G813" s="260">
        <f>IF(Table1[[#This Row],[Year]]&lt;=2030,2030,IF(Table1[[#This Row],[Year]]&lt;=2040,2040,2050))</f>
        <v>2050</v>
      </c>
    </row>
    <row r="814" spans="1:7" x14ac:dyDescent="0.3">
      <c r="A814" s="257" t="s">
        <v>4</v>
      </c>
      <c r="B814" s="258" t="s">
        <v>265</v>
      </c>
      <c r="C814" s="258">
        <v>2046</v>
      </c>
      <c r="D814" s="259" t="s">
        <v>259</v>
      </c>
      <c r="E814" s="259" t="s">
        <v>185</v>
      </c>
      <c r="F814" s="260">
        <v>1.37798713340722</v>
      </c>
      <c r="G814" s="260">
        <f>IF(Table1[[#This Row],[Year]]&lt;=2030,2030,IF(Table1[[#This Row],[Year]]&lt;=2040,2040,2050))</f>
        <v>2050</v>
      </c>
    </row>
    <row r="815" spans="1:7" x14ac:dyDescent="0.3">
      <c r="A815" s="257" t="s">
        <v>4</v>
      </c>
      <c r="B815" s="258" t="s">
        <v>269</v>
      </c>
      <c r="C815" s="258">
        <v>2046</v>
      </c>
      <c r="D815" s="259" t="s">
        <v>259</v>
      </c>
      <c r="E815" s="259" t="s">
        <v>185</v>
      </c>
      <c r="F815" s="260">
        <v>16.794612753931599</v>
      </c>
      <c r="G815" s="260">
        <f>IF(Table1[[#This Row],[Year]]&lt;=2030,2030,IF(Table1[[#This Row],[Year]]&lt;=2040,2040,2050))</f>
        <v>2050</v>
      </c>
    </row>
    <row r="816" spans="1:7" x14ac:dyDescent="0.3">
      <c r="A816" s="257" t="s">
        <v>4</v>
      </c>
      <c r="B816" s="258" t="s">
        <v>264</v>
      </c>
      <c r="C816" s="258">
        <v>2046</v>
      </c>
      <c r="D816" s="259" t="s">
        <v>259</v>
      </c>
      <c r="E816" s="259" t="s">
        <v>185</v>
      </c>
      <c r="F816" s="260">
        <v>1.5502355250831199</v>
      </c>
      <c r="G816" s="260">
        <f>IF(Table1[[#This Row],[Year]]&lt;=2030,2030,IF(Table1[[#This Row],[Year]]&lt;=2040,2040,2050))</f>
        <v>2050</v>
      </c>
    </row>
    <row r="817" spans="1:7" x14ac:dyDescent="0.3">
      <c r="A817" s="257" t="s">
        <v>4</v>
      </c>
      <c r="B817" s="258" t="s">
        <v>268</v>
      </c>
      <c r="C817" s="258">
        <v>2046</v>
      </c>
      <c r="D817" s="259" t="s">
        <v>259</v>
      </c>
      <c r="E817" s="259" t="s">
        <v>185</v>
      </c>
      <c r="F817" s="260">
        <v>10.723714979523301</v>
      </c>
      <c r="G817" s="260">
        <f>IF(Table1[[#This Row],[Year]]&lt;=2030,2030,IF(Table1[[#This Row],[Year]]&lt;=2040,2040,2050))</f>
        <v>2050</v>
      </c>
    </row>
    <row r="818" spans="1:7" x14ac:dyDescent="0.3">
      <c r="A818" s="257" t="s">
        <v>4</v>
      </c>
      <c r="B818" s="258" t="s">
        <v>263</v>
      </c>
      <c r="C818" s="258">
        <v>2046</v>
      </c>
      <c r="D818" s="259" t="s">
        <v>259</v>
      </c>
      <c r="E818" s="259" t="s">
        <v>185</v>
      </c>
      <c r="F818" s="260">
        <v>57.8350251675772</v>
      </c>
      <c r="G818" s="260">
        <f>IF(Table1[[#This Row],[Year]]&lt;=2030,2030,IF(Table1[[#This Row],[Year]]&lt;=2040,2040,2050))</f>
        <v>2050</v>
      </c>
    </row>
    <row r="819" spans="1:7" x14ac:dyDescent="0.3">
      <c r="A819" s="257" t="s">
        <v>4</v>
      </c>
      <c r="B819" s="258" t="s">
        <v>262</v>
      </c>
      <c r="C819" s="258">
        <v>2046</v>
      </c>
      <c r="D819" s="259" t="s">
        <v>259</v>
      </c>
      <c r="E819" s="259" t="s">
        <v>185</v>
      </c>
      <c r="F819" s="260">
        <v>74.043095531549199</v>
      </c>
      <c r="G819" s="260">
        <f>IF(Table1[[#This Row],[Year]]&lt;=2030,2030,IF(Table1[[#This Row],[Year]]&lt;=2040,2040,2050))</f>
        <v>2050</v>
      </c>
    </row>
    <row r="820" spans="1:7" x14ac:dyDescent="0.3">
      <c r="A820" s="257" t="s">
        <v>4</v>
      </c>
      <c r="B820" s="258" t="s">
        <v>261</v>
      </c>
      <c r="C820" s="258">
        <v>2046</v>
      </c>
      <c r="D820" s="259" t="s">
        <v>259</v>
      </c>
      <c r="E820" s="259" t="s">
        <v>185</v>
      </c>
      <c r="F820" s="260">
        <v>0.33668885425004502</v>
      </c>
      <c r="G820" s="260">
        <f>IF(Table1[[#This Row],[Year]]&lt;=2030,2030,IF(Table1[[#This Row],[Year]]&lt;=2040,2040,2050))</f>
        <v>2050</v>
      </c>
    </row>
    <row r="821" spans="1:7" x14ac:dyDescent="0.3">
      <c r="A821" s="257" t="s">
        <v>4</v>
      </c>
      <c r="B821" s="258" t="s">
        <v>18</v>
      </c>
      <c r="C821" s="258">
        <v>2046</v>
      </c>
      <c r="D821" s="259" t="s">
        <v>259</v>
      </c>
      <c r="E821" s="259" t="s">
        <v>185</v>
      </c>
      <c r="F821" s="260">
        <v>17.240605702796</v>
      </c>
      <c r="G821" s="260">
        <f>IF(Table1[[#This Row],[Year]]&lt;=2030,2030,IF(Table1[[#This Row],[Year]]&lt;=2040,2040,2050))</f>
        <v>2050</v>
      </c>
    </row>
    <row r="822" spans="1:7" x14ac:dyDescent="0.3">
      <c r="A822" s="257" t="s">
        <v>4</v>
      </c>
      <c r="B822" s="258" t="s">
        <v>260</v>
      </c>
      <c r="C822" s="258">
        <v>2046</v>
      </c>
      <c r="D822" s="259" t="s">
        <v>259</v>
      </c>
      <c r="E822" s="259" t="s">
        <v>185</v>
      </c>
      <c r="F822" s="260">
        <v>0.57828430045290302</v>
      </c>
      <c r="G822" s="260">
        <f>IF(Table1[[#This Row],[Year]]&lt;=2030,2030,IF(Table1[[#This Row],[Year]]&lt;=2040,2040,2050))</f>
        <v>2050</v>
      </c>
    </row>
    <row r="823" spans="1:7" x14ac:dyDescent="0.3">
      <c r="A823" s="257" t="s">
        <v>4</v>
      </c>
      <c r="B823" s="258" t="s">
        <v>267</v>
      </c>
      <c r="C823" s="258">
        <v>2046</v>
      </c>
      <c r="D823" s="259" t="s">
        <v>259</v>
      </c>
      <c r="E823" s="259" t="s">
        <v>185</v>
      </c>
      <c r="F823" s="260">
        <v>1.85687836923745</v>
      </c>
      <c r="G823" s="260">
        <f>IF(Table1[[#This Row],[Year]]&lt;=2030,2030,IF(Table1[[#This Row],[Year]]&lt;=2040,2040,2050))</f>
        <v>2050</v>
      </c>
    </row>
    <row r="824" spans="1:7" x14ac:dyDescent="0.3">
      <c r="A824" s="257" t="s">
        <v>2</v>
      </c>
      <c r="B824" s="258" t="s">
        <v>264</v>
      </c>
      <c r="C824" s="258">
        <v>2046</v>
      </c>
      <c r="D824" s="259" t="s">
        <v>259</v>
      </c>
      <c r="E824" s="259" t="s">
        <v>185</v>
      </c>
      <c r="F824" s="260">
        <v>0.32278838134212101</v>
      </c>
      <c r="G824" s="260">
        <f>IF(Table1[[#This Row],[Year]]&lt;=2030,2030,IF(Table1[[#This Row],[Year]]&lt;=2040,2040,2050))</f>
        <v>2050</v>
      </c>
    </row>
    <row r="825" spans="1:7" x14ac:dyDescent="0.3">
      <c r="A825" s="257" t="s">
        <v>2</v>
      </c>
      <c r="B825" s="258" t="s">
        <v>268</v>
      </c>
      <c r="C825" s="258">
        <v>2046</v>
      </c>
      <c r="D825" s="259" t="s">
        <v>259</v>
      </c>
      <c r="E825" s="259" t="s">
        <v>185</v>
      </c>
      <c r="F825" s="260">
        <v>2.4919180435095298</v>
      </c>
      <c r="G825" s="260">
        <f>IF(Table1[[#This Row],[Year]]&lt;=2030,2030,IF(Table1[[#This Row],[Year]]&lt;=2040,2040,2050))</f>
        <v>2050</v>
      </c>
    </row>
    <row r="826" spans="1:7" x14ac:dyDescent="0.3">
      <c r="A826" s="257" t="s">
        <v>2</v>
      </c>
      <c r="B826" s="258" t="s">
        <v>263</v>
      </c>
      <c r="C826" s="258">
        <v>2046</v>
      </c>
      <c r="D826" s="259" t="s">
        <v>259</v>
      </c>
      <c r="E826" s="259" t="s">
        <v>185</v>
      </c>
      <c r="F826" s="260">
        <v>52.443429852527402</v>
      </c>
      <c r="G826" s="260">
        <f>IF(Table1[[#This Row],[Year]]&lt;=2030,2030,IF(Table1[[#This Row],[Year]]&lt;=2040,2040,2050))</f>
        <v>2050</v>
      </c>
    </row>
    <row r="827" spans="1:7" x14ac:dyDescent="0.3">
      <c r="A827" s="257" t="s">
        <v>2</v>
      </c>
      <c r="B827" s="258" t="s">
        <v>262</v>
      </c>
      <c r="C827" s="258">
        <v>2046</v>
      </c>
      <c r="D827" s="259" t="s">
        <v>259</v>
      </c>
      <c r="E827" s="259" t="s">
        <v>185</v>
      </c>
      <c r="F827" s="260">
        <v>5.7250791794469498</v>
      </c>
      <c r="G827" s="260">
        <f>IF(Table1[[#This Row],[Year]]&lt;=2030,2030,IF(Table1[[#This Row],[Year]]&lt;=2040,2040,2050))</f>
        <v>2050</v>
      </c>
    </row>
    <row r="828" spans="1:7" x14ac:dyDescent="0.3">
      <c r="A828" s="257" t="s">
        <v>2</v>
      </c>
      <c r="B828" s="258" t="s">
        <v>261</v>
      </c>
      <c r="C828" s="258">
        <v>2046</v>
      </c>
      <c r="D828" s="259" t="s">
        <v>259</v>
      </c>
      <c r="E828" s="259" t="s">
        <v>185</v>
      </c>
      <c r="F828" s="260">
        <v>6.5303788800150406E-2</v>
      </c>
      <c r="G828" s="260">
        <f>IF(Table1[[#This Row],[Year]]&lt;=2030,2030,IF(Table1[[#This Row],[Year]]&lt;=2040,2040,2050))</f>
        <v>2050</v>
      </c>
    </row>
    <row r="829" spans="1:7" x14ac:dyDescent="0.3">
      <c r="A829" s="257" t="s">
        <v>2</v>
      </c>
      <c r="B829" s="258" t="s">
        <v>18</v>
      </c>
      <c r="C829" s="258">
        <v>2046</v>
      </c>
      <c r="D829" s="259" t="s">
        <v>259</v>
      </c>
      <c r="E829" s="259" t="s">
        <v>185</v>
      </c>
      <c r="F829" s="260">
        <v>99.203220171256703</v>
      </c>
      <c r="G829" s="260">
        <f>IF(Table1[[#This Row],[Year]]&lt;=2030,2030,IF(Table1[[#This Row],[Year]]&lt;=2040,2040,2050))</f>
        <v>2050</v>
      </c>
    </row>
    <row r="830" spans="1:7" x14ac:dyDescent="0.3">
      <c r="A830" s="257" t="s">
        <v>2</v>
      </c>
      <c r="B830" s="258" t="s">
        <v>266</v>
      </c>
      <c r="C830" s="258">
        <v>2046</v>
      </c>
      <c r="D830" s="259" t="s">
        <v>259</v>
      </c>
      <c r="E830" s="259" t="s">
        <v>185</v>
      </c>
      <c r="F830" s="260">
        <v>15.1327114827827</v>
      </c>
      <c r="G830" s="260">
        <f>IF(Table1[[#This Row],[Year]]&lt;=2030,2030,IF(Table1[[#This Row],[Year]]&lt;=2040,2040,2050))</f>
        <v>2050</v>
      </c>
    </row>
    <row r="831" spans="1:7" x14ac:dyDescent="0.3">
      <c r="A831" s="257" t="s">
        <v>2</v>
      </c>
      <c r="B831" s="258" t="s">
        <v>260</v>
      </c>
      <c r="C831" s="258">
        <v>2046</v>
      </c>
      <c r="D831" s="259" t="s">
        <v>259</v>
      </c>
      <c r="E831" s="259" t="s">
        <v>185</v>
      </c>
      <c r="F831" s="260">
        <v>3.41857300105215E-3</v>
      </c>
      <c r="G831" s="260">
        <f>IF(Table1[[#This Row],[Year]]&lt;=2030,2030,IF(Table1[[#This Row],[Year]]&lt;=2040,2040,2050))</f>
        <v>2050</v>
      </c>
    </row>
    <row r="832" spans="1:7" x14ac:dyDescent="0.3">
      <c r="A832" s="257" t="s">
        <v>2</v>
      </c>
      <c r="B832" s="258" t="s">
        <v>267</v>
      </c>
      <c r="C832" s="258">
        <v>2046</v>
      </c>
      <c r="D832" s="259" t="s">
        <v>259</v>
      </c>
      <c r="E832" s="259" t="s">
        <v>185</v>
      </c>
      <c r="F832" s="260">
        <v>1.26385038348474E-2</v>
      </c>
      <c r="G832" s="260">
        <f>IF(Table1[[#This Row],[Year]]&lt;=2030,2030,IF(Table1[[#This Row],[Year]]&lt;=2040,2040,2050))</f>
        <v>2050</v>
      </c>
    </row>
    <row r="833" spans="1:7" x14ac:dyDescent="0.3">
      <c r="A833" s="257" t="s">
        <v>3</v>
      </c>
      <c r="B833" s="258" t="s">
        <v>265</v>
      </c>
      <c r="C833" s="258">
        <v>2046</v>
      </c>
      <c r="D833" s="259" t="s">
        <v>259</v>
      </c>
      <c r="E833" s="259" t="s">
        <v>185</v>
      </c>
      <c r="F833" s="260">
        <v>1.0539994909531201</v>
      </c>
      <c r="G833" s="260">
        <f>IF(Table1[[#This Row],[Year]]&lt;=2030,2030,IF(Table1[[#This Row],[Year]]&lt;=2040,2040,2050))</f>
        <v>2050</v>
      </c>
    </row>
    <row r="834" spans="1:7" x14ac:dyDescent="0.3">
      <c r="A834" s="257" t="s">
        <v>3</v>
      </c>
      <c r="B834" s="258" t="s">
        <v>269</v>
      </c>
      <c r="C834" s="258">
        <v>2046</v>
      </c>
      <c r="D834" s="259" t="s">
        <v>259</v>
      </c>
      <c r="E834" s="259" t="s">
        <v>185</v>
      </c>
      <c r="F834" s="260">
        <v>14.319792801060199</v>
      </c>
      <c r="G834" s="260">
        <f>IF(Table1[[#This Row],[Year]]&lt;=2030,2030,IF(Table1[[#This Row],[Year]]&lt;=2040,2040,2050))</f>
        <v>2050</v>
      </c>
    </row>
    <row r="835" spans="1:7" x14ac:dyDescent="0.3">
      <c r="A835" s="257" t="s">
        <v>3</v>
      </c>
      <c r="B835" s="258" t="s">
        <v>264</v>
      </c>
      <c r="C835" s="258">
        <v>2046</v>
      </c>
      <c r="D835" s="259" t="s">
        <v>259</v>
      </c>
      <c r="E835" s="259" t="s">
        <v>185</v>
      </c>
      <c r="F835" s="260">
        <v>0.52699974547655803</v>
      </c>
      <c r="G835" s="260">
        <f>IF(Table1[[#This Row],[Year]]&lt;=2030,2030,IF(Table1[[#This Row],[Year]]&lt;=2040,2040,2050))</f>
        <v>2050</v>
      </c>
    </row>
    <row r="836" spans="1:7" x14ac:dyDescent="0.3">
      <c r="A836" s="257" t="s">
        <v>3</v>
      </c>
      <c r="B836" s="258" t="s">
        <v>268</v>
      </c>
      <c r="C836" s="258">
        <v>2046</v>
      </c>
      <c r="D836" s="259" t="s">
        <v>259</v>
      </c>
      <c r="E836" s="259" t="s">
        <v>185</v>
      </c>
      <c r="F836" s="260">
        <v>4.2215600129574202</v>
      </c>
      <c r="G836" s="260">
        <f>IF(Table1[[#This Row],[Year]]&lt;=2030,2030,IF(Table1[[#This Row],[Year]]&lt;=2040,2040,2050))</f>
        <v>2050</v>
      </c>
    </row>
    <row r="837" spans="1:7" x14ac:dyDescent="0.3">
      <c r="A837" s="257" t="s">
        <v>3</v>
      </c>
      <c r="B837" s="258" t="s">
        <v>263</v>
      </c>
      <c r="C837" s="258">
        <v>2046</v>
      </c>
      <c r="D837" s="259" t="s">
        <v>259</v>
      </c>
      <c r="E837" s="259" t="s">
        <v>185</v>
      </c>
      <c r="F837" s="260">
        <v>209.386430328839</v>
      </c>
      <c r="G837" s="260">
        <f>IF(Table1[[#This Row],[Year]]&lt;=2030,2030,IF(Table1[[#This Row],[Year]]&lt;=2040,2040,2050))</f>
        <v>2050</v>
      </c>
    </row>
    <row r="838" spans="1:7" x14ac:dyDescent="0.3">
      <c r="A838" s="257" t="s">
        <v>3</v>
      </c>
      <c r="B838" s="258" t="s">
        <v>262</v>
      </c>
      <c r="C838" s="258">
        <v>2046</v>
      </c>
      <c r="D838" s="259" t="s">
        <v>259</v>
      </c>
      <c r="E838" s="259" t="s">
        <v>185</v>
      </c>
      <c r="F838" s="260">
        <v>85.803805667240198</v>
      </c>
      <c r="G838" s="260">
        <f>IF(Table1[[#This Row],[Year]]&lt;=2030,2030,IF(Table1[[#This Row],[Year]]&lt;=2040,2040,2050))</f>
        <v>2050</v>
      </c>
    </row>
    <row r="839" spans="1:7" x14ac:dyDescent="0.3">
      <c r="A839" s="257" t="s">
        <v>3</v>
      </c>
      <c r="B839" s="258" t="s">
        <v>261</v>
      </c>
      <c r="C839" s="258">
        <v>2046</v>
      </c>
      <c r="D839" s="259" t="s">
        <v>259</v>
      </c>
      <c r="E839" s="259" t="s">
        <v>185</v>
      </c>
      <c r="F839" s="260">
        <v>0.15154753146189601</v>
      </c>
      <c r="G839" s="260">
        <f>IF(Table1[[#This Row],[Year]]&lt;=2030,2030,IF(Table1[[#This Row],[Year]]&lt;=2040,2040,2050))</f>
        <v>2050</v>
      </c>
    </row>
    <row r="840" spans="1:7" x14ac:dyDescent="0.3">
      <c r="A840" s="257" t="s">
        <v>3</v>
      </c>
      <c r="B840" s="258" t="s">
        <v>18</v>
      </c>
      <c r="C840" s="258">
        <v>2046</v>
      </c>
      <c r="D840" s="259" t="s">
        <v>259</v>
      </c>
      <c r="E840" s="259" t="s">
        <v>185</v>
      </c>
      <c r="F840" s="260">
        <v>0.57463576582871101</v>
      </c>
      <c r="G840" s="260">
        <f>IF(Table1[[#This Row],[Year]]&lt;=2030,2030,IF(Table1[[#This Row],[Year]]&lt;=2040,2040,2050))</f>
        <v>2050</v>
      </c>
    </row>
    <row r="841" spans="1:7" x14ac:dyDescent="0.3">
      <c r="A841" s="257" t="s">
        <v>3</v>
      </c>
      <c r="B841" s="258" t="s">
        <v>260</v>
      </c>
      <c r="C841" s="258">
        <v>2046</v>
      </c>
      <c r="D841" s="259" t="s">
        <v>259</v>
      </c>
      <c r="E841" s="259" t="s">
        <v>185</v>
      </c>
      <c r="F841" s="260">
        <v>0.20278816856344201</v>
      </c>
      <c r="G841" s="260">
        <f>IF(Table1[[#This Row],[Year]]&lt;=2030,2030,IF(Table1[[#This Row],[Year]]&lt;=2040,2040,2050))</f>
        <v>2050</v>
      </c>
    </row>
    <row r="842" spans="1:7" x14ac:dyDescent="0.3">
      <c r="A842" s="257" t="s">
        <v>3</v>
      </c>
      <c r="B842" s="258" t="s">
        <v>267</v>
      </c>
      <c r="C842" s="258">
        <v>2046</v>
      </c>
      <c r="D842" s="259" t="s">
        <v>259</v>
      </c>
      <c r="E842" s="259" t="s">
        <v>185</v>
      </c>
      <c r="F842" s="260">
        <v>0.75025175361276997</v>
      </c>
      <c r="G842" s="260">
        <f>IF(Table1[[#This Row],[Year]]&lt;=2030,2030,IF(Table1[[#This Row],[Year]]&lt;=2040,2040,2050))</f>
        <v>2050</v>
      </c>
    </row>
    <row r="843" spans="1:7" x14ac:dyDescent="0.3">
      <c r="A843" s="257" t="s">
        <v>1</v>
      </c>
      <c r="B843" s="258" t="s">
        <v>265</v>
      </c>
      <c r="C843" s="258">
        <v>2047</v>
      </c>
      <c r="D843" s="259" t="s">
        <v>259</v>
      </c>
      <c r="E843" s="259" t="s">
        <v>185</v>
      </c>
      <c r="F843" s="260">
        <v>0.155289305750341</v>
      </c>
      <c r="G843" s="260">
        <f>IF(Table1[[#This Row],[Year]]&lt;=2030,2030,IF(Table1[[#This Row],[Year]]&lt;=2040,2040,2050))</f>
        <v>2050</v>
      </c>
    </row>
    <row r="844" spans="1:7" x14ac:dyDescent="0.3">
      <c r="A844" s="257" t="s">
        <v>1</v>
      </c>
      <c r="B844" s="258" t="s">
        <v>269</v>
      </c>
      <c r="C844" s="258">
        <v>2047</v>
      </c>
      <c r="D844" s="259" t="s">
        <v>259</v>
      </c>
      <c r="E844" s="259" t="s">
        <v>185</v>
      </c>
      <c r="F844" s="260">
        <v>2.99241478706361</v>
      </c>
      <c r="G844" s="260">
        <f>IF(Table1[[#This Row],[Year]]&lt;=2030,2030,IF(Table1[[#This Row],[Year]]&lt;=2040,2040,2050))</f>
        <v>2050</v>
      </c>
    </row>
    <row r="845" spans="1:7" x14ac:dyDescent="0.3">
      <c r="A845" s="257" t="s">
        <v>1</v>
      </c>
      <c r="B845" s="258" t="s">
        <v>264</v>
      </c>
      <c r="C845" s="258">
        <v>2047</v>
      </c>
      <c r="D845" s="259" t="s">
        <v>259</v>
      </c>
      <c r="E845" s="259" t="s">
        <v>185</v>
      </c>
      <c r="F845" s="260">
        <v>0.14286616129031399</v>
      </c>
      <c r="G845" s="260">
        <f>IF(Table1[[#This Row],[Year]]&lt;=2030,2030,IF(Table1[[#This Row],[Year]]&lt;=2040,2040,2050))</f>
        <v>2050</v>
      </c>
    </row>
    <row r="846" spans="1:7" x14ac:dyDescent="0.3">
      <c r="A846" s="257" t="s">
        <v>1</v>
      </c>
      <c r="B846" s="258" t="s">
        <v>268</v>
      </c>
      <c r="C846" s="258">
        <v>2047</v>
      </c>
      <c r="D846" s="259" t="s">
        <v>259</v>
      </c>
      <c r="E846" s="259" t="s">
        <v>185</v>
      </c>
      <c r="F846" s="260">
        <v>1.6792145439944799</v>
      </c>
      <c r="G846" s="260">
        <f>IF(Table1[[#This Row],[Year]]&lt;=2030,2030,IF(Table1[[#This Row],[Year]]&lt;=2040,2040,2050))</f>
        <v>2050</v>
      </c>
    </row>
    <row r="847" spans="1:7" x14ac:dyDescent="0.3">
      <c r="A847" s="257" t="s">
        <v>1</v>
      </c>
      <c r="B847" s="258" t="s">
        <v>263</v>
      </c>
      <c r="C847" s="258">
        <v>2047</v>
      </c>
      <c r="D847" s="259" t="s">
        <v>259</v>
      </c>
      <c r="E847" s="259" t="s">
        <v>185</v>
      </c>
      <c r="F847" s="260">
        <v>54.370457288429797</v>
      </c>
      <c r="G847" s="260">
        <f>IF(Table1[[#This Row],[Year]]&lt;=2030,2030,IF(Table1[[#This Row],[Year]]&lt;=2040,2040,2050))</f>
        <v>2050</v>
      </c>
    </row>
    <row r="848" spans="1:7" x14ac:dyDescent="0.3">
      <c r="A848" s="257" t="s">
        <v>1</v>
      </c>
      <c r="B848" s="258" t="s">
        <v>262</v>
      </c>
      <c r="C848" s="258">
        <v>2047</v>
      </c>
      <c r="D848" s="259" t="s">
        <v>259</v>
      </c>
      <c r="E848" s="259" t="s">
        <v>185</v>
      </c>
      <c r="F848" s="260">
        <v>12.432097413305399</v>
      </c>
      <c r="G848" s="260">
        <f>IF(Table1[[#This Row],[Year]]&lt;=2030,2030,IF(Table1[[#This Row],[Year]]&lt;=2040,2040,2050))</f>
        <v>2050</v>
      </c>
    </row>
    <row r="849" spans="1:7" x14ac:dyDescent="0.3">
      <c r="A849" s="257" t="s">
        <v>1</v>
      </c>
      <c r="B849" s="258" t="s">
        <v>261</v>
      </c>
      <c r="C849" s="258">
        <v>2047</v>
      </c>
      <c r="D849" s="259" t="s">
        <v>259</v>
      </c>
      <c r="E849" s="259" t="s">
        <v>185</v>
      </c>
      <c r="F849" s="260">
        <v>8.79831539290684E-2</v>
      </c>
      <c r="G849" s="260">
        <f>IF(Table1[[#This Row],[Year]]&lt;=2030,2030,IF(Table1[[#This Row],[Year]]&lt;=2040,2040,2050))</f>
        <v>2050</v>
      </c>
    </row>
    <row r="850" spans="1:7" x14ac:dyDescent="0.3">
      <c r="A850" s="257" t="s">
        <v>1</v>
      </c>
      <c r="B850" s="258" t="s">
        <v>18</v>
      </c>
      <c r="C850" s="258">
        <v>2047</v>
      </c>
      <c r="D850" s="259" t="s">
        <v>259</v>
      </c>
      <c r="E850" s="259" t="s">
        <v>185</v>
      </c>
      <c r="F850" s="260">
        <v>7.3053819491315704</v>
      </c>
      <c r="G850" s="260">
        <f>IF(Table1[[#This Row],[Year]]&lt;=2030,2030,IF(Table1[[#This Row],[Year]]&lt;=2040,2040,2050))</f>
        <v>2050</v>
      </c>
    </row>
    <row r="851" spans="1:7" x14ac:dyDescent="0.3">
      <c r="A851" s="257" t="s">
        <v>1</v>
      </c>
      <c r="B851" s="258" t="s">
        <v>260</v>
      </c>
      <c r="C851" s="258">
        <v>2047</v>
      </c>
      <c r="D851" s="259" t="s">
        <v>259</v>
      </c>
      <c r="E851" s="259" t="s">
        <v>185</v>
      </c>
      <c r="F851" s="260">
        <v>1.6314741044169301E-2</v>
      </c>
      <c r="G851" s="260">
        <f>IF(Table1[[#This Row],[Year]]&lt;=2030,2030,IF(Table1[[#This Row],[Year]]&lt;=2040,2040,2050))</f>
        <v>2050</v>
      </c>
    </row>
    <row r="852" spans="1:7" x14ac:dyDescent="0.3">
      <c r="A852" s="257" t="s">
        <v>1</v>
      </c>
      <c r="B852" s="258" t="s">
        <v>267</v>
      </c>
      <c r="C852" s="258">
        <v>2047</v>
      </c>
      <c r="D852" s="259" t="s">
        <v>259</v>
      </c>
      <c r="E852" s="259" t="s">
        <v>185</v>
      </c>
      <c r="F852" s="260">
        <v>8.2049143780138306E-2</v>
      </c>
      <c r="G852" s="260">
        <f>IF(Table1[[#This Row],[Year]]&lt;=2030,2030,IF(Table1[[#This Row],[Year]]&lt;=2040,2040,2050))</f>
        <v>2050</v>
      </c>
    </row>
    <row r="853" spans="1:7" x14ac:dyDescent="0.3">
      <c r="A853" s="257" t="s">
        <v>4</v>
      </c>
      <c r="B853" s="258" t="s">
        <v>265</v>
      </c>
      <c r="C853" s="258">
        <v>2047</v>
      </c>
      <c r="D853" s="259" t="s">
        <v>259</v>
      </c>
      <c r="E853" s="259" t="s">
        <v>185</v>
      </c>
      <c r="F853" s="260">
        <v>1.31236869848307</v>
      </c>
      <c r="G853" s="260">
        <f>IF(Table1[[#This Row],[Year]]&lt;=2030,2030,IF(Table1[[#This Row],[Year]]&lt;=2040,2040,2050))</f>
        <v>2050</v>
      </c>
    </row>
    <row r="854" spans="1:7" x14ac:dyDescent="0.3">
      <c r="A854" s="257" t="s">
        <v>4</v>
      </c>
      <c r="B854" s="258" t="s">
        <v>269</v>
      </c>
      <c r="C854" s="258">
        <v>2047</v>
      </c>
      <c r="D854" s="259" t="s">
        <v>259</v>
      </c>
      <c r="E854" s="259" t="s">
        <v>185</v>
      </c>
      <c r="F854" s="260">
        <v>18.7082460354688</v>
      </c>
      <c r="G854" s="260">
        <f>IF(Table1[[#This Row],[Year]]&lt;=2030,2030,IF(Table1[[#This Row],[Year]]&lt;=2040,2040,2050))</f>
        <v>2050</v>
      </c>
    </row>
    <row r="855" spans="1:7" x14ac:dyDescent="0.3">
      <c r="A855" s="257" t="s">
        <v>4</v>
      </c>
      <c r="B855" s="258" t="s">
        <v>264</v>
      </c>
      <c r="C855" s="258">
        <v>2047</v>
      </c>
      <c r="D855" s="259" t="s">
        <v>259</v>
      </c>
      <c r="E855" s="259" t="s">
        <v>185</v>
      </c>
      <c r="F855" s="260">
        <v>1.47641478579345</v>
      </c>
      <c r="G855" s="260">
        <f>IF(Table1[[#This Row],[Year]]&lt;=2030,2030,IF(Table1[[#This Row],[Year]]&lt;=2040,2040,2050))</f>
        <v>2050</v>
      </c>
    </row>
    <row r="856" spans="1:7" x14ac:dyDescent="0.3">
      <c r="A856" s="257" t="s">
        <v>4</v>
      </c>
      <c r="B856" s="258" t="s">
        <v>268</v>
      </c>
      <c r="C856" s="258">
        <v>2047</v>
      </c>
      <c r="D856" s="259" t="s">
        <v>259</v>
      </c>
      <c r="E856" s="259" t="s">
        <v>185</v>
      </c>
      <c r="F856" s="260">
        <v>11.552557958722099</v>
      </c>
      <c r="G856" s="260">
        <f>IF(Table1[[#This Row],[Year]]&lt;=2030,2030,IF(Table1[[#This Row],[Year]]&lt;=2040,2040,2050))</f>
        <v>2050</v>
      </c>
    </row>
    <row r="857" spans="1:7" x14ac:dyDescent="0.3">
      <c r="A857" s="257" t="s">
        <v>4</v>
      </c>
      <c r="B857" s="258" t="s">
        <v>263</v>
      </c>
      <c r="C857" s="258">
        <v>2047</v>
      </c>
      <c r="D857" s="259" t="s">
        <v>259</v>
      </c>
      <c r="E857" s="259" t="s">
        <v>185</v>
      </c>
      <c r="F857" s="260">
        <v>53.797920290492698</v>
      </c>
      <c r="G857" s="260">
        <f>IF(Table1[[#This Row],[Year]]&lt;=2030,2030,IF(Table1[[#This Row],[Year]]&lt;=2040,2040,2050))</f>
        <v>2050</v>
      </c>
    </row>
    <row r="858" spans="1:7" x14ac:dyDescent="0.3">
      <c r="A858" s="257" t="s">
        <v>4</v>
      </c>
      <c r="B858" s="258" t="s">
        <v>262</v>
      </c>
      <c r="C858" s="258">
        <v>2047</v>
      </c>
      <c r="D858" s="259" t="s">
        <v>259</v>
      </c>
      <c r="E858" s="259" t="s">
        <v>185</v>
      </c>
      <c r="F858" s="260">
        <v>68.859996595142306</v>
      </c>
      <c r="G858" s="260">
        <f>IF(Table1[[#This Row],[Year]]&lt;=2030,2030,IF(Table1[[#This Row],[Year]]&lt;=2040,2040,2050))</f>
        <v>2050</v>
      </c>
    </row>
    <row r="859" spans="1:7" x14ac:dyDescent="0.3">
      <c r="A859" s="257" t="s">
        <v>4</v>
      </c>
      <c r="B859" s="258" t="s">
        <v>261</v>
      </c>
      <c r="C859" s="258">
        <v>2047</v>
      </c>
      <c r="D859" s="259" t="s">
        <v>259</v>
      </c>
      <c r="E859" s="259" t="s">
        <v>185</v>
      </c>
      <c r="F859" s="260">
        <v>0.30212603695953699</v>
      </c>
      <c r="G859" s="260">
        <f>IF(Table1[[#This Row],[Year]]&lt;=2030,2030,IF(Table1[[#This Row],[Year]]&lt;=2040,2040,2050))</f>
        <v>2050</v>
      </c>
    </row>
    <row r="860" spans="1:7" x14ac:dyDescent="0.3">
      <c r="A860" s="257" t="s">
        <v>4</v>
      </c>
      <c r="B860" s="258" t="s">
        <v>18</v>
      </c>
      <c r="C860" s="258">
        <v>2047</v>
      </c>
      <c r="D860" s="259" t="s">
        <v>259</v>
      </c>
      <c r="E860" s="259" t="s">
        <v>185</v>
      </c>
      <c r="F860" s="260">
        <v>16.419624478853301</v>
      </c>
      <c r="G860" s="260">
        <f>IF(Table1[[#This Row],[Year]]&lt;=2030,2030,IF(Table1[[#This Row],[Year]]&lt;=2040,2040,2050))</f>
        <v>2050</v>
      </c>
    </row>
    <row r="861" spans="1:7" x14ac:dyDescent="0.3">
      <c r="A861" s="257" t="s">
        <v>4</v>
      </c>
      <c r="B861" s="258" t="s">
        <v>260</v>
      </c>
      <c r="C861" s="258">
        <v>2047</v>
      </c>
      <c r="D861" s="259" t="s">
        <v>259</v>
      </c>
      <c r="E861" s="259" t="s">
        <v>185</v>
      </c>
      <c r="F861" s="260">
        <v>0.55074695281228803</v>
      </c>
      <c r="G861" s="260">
        <f>IF(Table1[[#This Row],[Year]]&lt;=2030,2030,IF(Table1[[#This Row],[Year]]&lt;=2040,2040,2050))</f>
        <v>2050</v>
      </c>
    </row>
    <row r="862" spans="1:7" x14ac:dyDescent="0.3">
      <c r="A862" s="257" t="s">
        <v>4</v>
      </c>
      <c r="B862" s="258" t="s">
        <v>267</v>
      </c>
      <c r="C862" s="258">
        <v>2047</v>
      </c>
      <c r="D862" s="259" t="s">
        <v>259</v>
      </c>
      <c r="E862" s="259" t="s">
        <v>185</v>
      </c>
      <c r="F862" s="260">
        <v>2.0419348485422102</v>
      </c>
      <c r="G862" s="260">
        <f>IF(Table1[[#This Row],[Year]]&lt;=2030,2030,IF(Table1[[#This Row],[Year]]&lt;=2040,2040,2050))</f>
        <v>2050</v>
      </c>
    </row>
    <row r="863" spans="1:7" x14ac:dyDescent="0.3">
      <c r="A863" s="257" t="s">
        <v>2</v>
      </c>
      <c r="B863" s="258" t="s">
        <v>264</v>
      </c>
      <c r="C863" s="258">
        <v>2047</v>
      </c>
      <c r="D863" s="259" t="s">
        <v>259</v>
      </c>
      <c r="E863" s="259" t="s">
        <v>185</v>
      </c>
      <c r="F863" s="260">
        <v>0.30741750604011497</v>
      </c>
      <c r="G863" s="260">
        <f>IF(Table1[[#This Row],[Year]]&lt;=2030,2030,IF(Table1[[#This Row],[Year]]&lt;=2040,2040,2050))</f>
        <v>2050</v>
      </c>
    </row>
    <row r="864" spans="1:7" x14ac:dyDescent="0.3">
      <c r="A864" s="257" t="s">
        <v>2</v>
      </c>
      <c r="B864" s="258" t="s">
        <v>268</v>
      </c>
      <c r="C864" s="258">
        <v>2047</v>
      </c>
      <c r="D864" s="259" t="s">
        <v>259</v>
      </c>
      <c r="E864" s="259" t="s">
        <v>185</v>
      </c>
      <c r="F864" s="260">
        <v>2.7687978261217001</v>
      </c>
      <c r="G864" s="260">
        <f>IF(Table1[[#This Row],[Year]]&lt;=2030,2030,IF(Table1[[#This Row],[Year]]&lt;=2040,2040,2050))</f>
        <v>2050</v>
      </c>
    </row>
    <row r="865" spans="1:7" x14ac:dyDescent="0.3">
      <c r="A865" s="257" t="s">
        <v>2</v>
      </c>
      <c r="B865" s="258" t="s">
        <v>263</v>
      </c>
      <c r="C865" s="258">
        <v>2047</v>
      </c>
      <c r="D865" s="259" t="s">
        <v>259</v>
      </c>
      <c r="E865" s="259" t="s">
        <v>185</v>
      </c>
      <c r="F865" s="260">
        <v>48.784794329442803</v>
      </c>
      <c r="G865" s="260">
        <f>IF(Table1[[#This Row],[Year]]&lt;=2030,2030,IF(Table1[[#This Row],[Year]]&lt;=2040,2040,2050))</f>
        <v>2050</v>
      </c>
    </row>
    <row r="866" spans="1:7" x14ac:dyDescent="0.3">
      <c r="A866" s="257" t="s">
        <v>2</v>
      </c>
      <c r="B866" s="258" t="s">
        <v>262</v>
      </c>
      <c r="C866" s="258">
        <v>2047</v>
      </c>
      <c r="D866" s="259" t="s">
        <v>259</v>
      </c>
      <c r="E866" s="259" t="s">
        <v>185</v>
      </c>
      <c r="F866" s="260">
        <v>5.3236413695163298</v>
      </c>
      <c r="G866" s="260">
        <f>IF(Table1[[#This Row],[Year]]&lt;=2030,2030,IF(Table1[[#This Row],[Year]]&lt;=2040,2040,2050))</f>
        <v>2050</v>
      </c>
    </row>
    <row r="867" spans="1:7" x14ac:dyDescent="0.3">
      <c r="A867" s="257" t="s">
        <v>2</v>
      </c>
      <c r="B867" s="258" t="s">
        <v>261</v>
      </c>
      <c r="C867" s="258">
        <v>2047</v>
      </c>
      <c r="D867" s="259" t="s">
        <v>259</v>
      </c>
      <c r="E867" s="259" t="s">
        <v>185</v>
      </c>
      <c r="F867" s="260">
        <v>5.8600023908066103E-2</v>
      </c>
      <c r="G867" s="260">
        <f>IF(Table1[[#This Row],[Year]]&lt;=2030,2030,IF(Table1[[#This Row],[Year]]&lt;=2040,2040,2050))</f>
        <v>2050</v>
      </c>
    </row>
    <row r="868" spans="1:7" x14ac:dyDescent="0.3">
      <c r="A868" s="257" t="s">
        <v>2</v>
      </c>
      <c r="B868" s="258" t="s">
        <v>18</v>
      </c>
      <c r="C868" s="258">
        <v>2047</v>
      </c>
      <c r="D868" s="259" t="s">
        <v>259</v>
      </c>
      <c r="E868" s="259" t="s">
        <v>185</v>
      </c>
      <c r="F868" s="260">
        <v>94.479257305958797</v>
      </c>
      <c r="G868" s="260">
        <f>IF(Table1[[#This Row],[Year]]&lt;=2030,2030,IF(Table1[[#This Row],[Year]]&lt;=2040,2040,2050))</f>
        <v>2050</v>
      </c>
    </row>
    <row r="869" spans="1:7" x14ac:dyDescent="0.3">
      <c r="A869" s="257" t="s">
        <v>2</v>
      </c>
      <c r="B869" s="258" t="s">
        <v>266</v>
      </c>
      <c r="C869" s="258">
        <v>2047</v>
      </c>
      <c r="D869" s="259" t="s">
        <v>259</v>
      </c>
      <c r="E869" s="259" t="s">
        <v>185</v>
      </c>
      <c r="F869" s="260">
        <v>14.412106174078801</v>
      </c>
      <c r="G869" s="260">
        <f>IF(Table1[[#This Row],[Year]]&lt;=2030,2030,IF(Table1[[#This Row],[Year]]&lt;=2040,2040,2050))</f>
        <v>2050</v>
      </c>
    </row>
    <row r="870" spans="1:7" x14ac:dyDescent="0.3">
      <c r="A870" s="257" t="s">
        <v>2</v>
      </c>
      <c r="B870" s="258" t="s">
        <v>260</v>
      </c>
      <c r="C870" s="258">
        <v>2047</v>
      </c>
      <c r="D870" s="259" t="s">
        <v>259</v>
      </c>
      <c r="E870" s="259" t="s">
        <v>185</v>
      </c>
      <c r="F870" s="260">
        <v>3.2557838105258599E-3</v>
      </c>
      <c r="G870" s="260">
        <f>IF(Table1[[#This Row],[Year]]&lt;=2030,2030,IF(Table1[[#This Row],[Year]]&lt;=2040,2040,2050))</f>
        <v>2050</v>
      </c>
    </row>
    <row r="871" spans="1:7" x14ac:dyDescent="0.3">
      <c r="A871" s="257" t="s">
        <v>2</v>
      </c>
      <c r="B871" s="258" t="s">
        <v>267</v>
      </c>
      <c r="C871" s="258">
        <v>2047</v>
      </c>
      <c r="D871" s="259" t="s">
        <v>259</v>
      </c>
      <c r="E871" s="259" t="s">
        <v>185</v>
      </c>
      <c r="F871" s="260">
        <v>1.4042782038719301E-2</v>
      </c>
      <c r="G871" s="260">
        <f>IF(Table1[[#This Row],[Year]]&lt;=2030,2030,IF(Table1[[#This Row],[Year]]&lt;=2040,2040,2050))</f>
        <v>2050</v>
      </c>
    </row>
    <row r="872" spans="1:7" x14ac:dyDescent="0.3">
      <c r="A872" s="257" t="s">
        <v>3</v>
      </c>
      <c r="B872" s="258" t="s">
        <v>265</v>
      </c>
      <c r="C872" s="258">
        <v>2047</v>
      </c>
      <c r="D872" s="259" t="s">
        <v>259</v>
      </c>
      <c r="E872" s="259" t="s">
        <v>185</v>
      </c>
      <c r="F872" s="260">
        <v>1.0038090390029699</v>
      </c>
      <c r="G872" s="260">
        <f>IF(Table1[[#This Row],[Year]]&lt;=2030,2030,IF(Table1[[#This Row],[Year]]&lt;=2040,2040,2050))</f>
        <v>2050</v>
      </c>
    </row>
    <row r="873" spans="1:7" x14ac:dyDescent="0.3">
      <c r="A873" s="257" t="s">
        <v>3</v>
      </c>
      <c r="B873" s="258" t="s">
        <v>269</v>
      </c>
      <c r="C873" s="258">
        <v>2047</v>
      </c>
      <c r="D873" s="259" t="s">
        <v>259</v>
      </c>
      <c r="E873" s="259" t="s">
        <v>185</v>
      </c>
      <c r="F873" s="260">
        <v>15.895428587842099</v>
      </c>
      <c r="G873" s="260">
        <f>IF(Table1[[#This Row],[Year]]&lt;=2030,2030,IF(Table1[[#This Row],[Year]]&lt;=2040,2040,2050))</f>
        <v>2050</v>
      </c>
    </row>
    <row r="874" spans="1:7" x14ac:dyDescent="0.3">
      <c r="A874" s="257" t="s">
        <v>3</v>
      </c>
      <c r="B874" s="258" t="s">
        <v>264</v>
      </c>
      <c r="C874" s="258">
        <v>2047</v>
      </c>
      <c r="D874" s="259" t="s">
        <v>259</v>
      </c>
      <c r="E874" s="259" t="s">
        <v>185</v>
      </c>
      <c r="F874" s="260">
        <v>0.50190451950148396</v>
      </c>
      <c r="G874" s="260">
        <f>IF(Table1[[#This Row],[Year]]&lt;=2030,2030,IF(Table1[[#This Row],[Year]]&lt;=2040,2040,2050))</f>
        <v>2050</v>
      </c>
    </row>
    <row r="875" spans="1:7" x14ac:dyDescent="0.3">
      <c r="A875" s="257" t="s">
        <v>3</v>
      </c>
      <c r="B875" s="258" t="s">
        <v>268</v>
      </c>
      <c r="C875" s="258">
        <v>2047</v>
      </c>
      <c r="D875" s="259" t="s">
        <v>259</v>
      </c>
      <c r="E875" s="259" t="s">
        <v>185</v>
      </c>
      <c r="F875" s="260">
        <v>4.7060745388441401</v>
      </c>
      <c r="G875" s="260">
        <f>IF(Table1[[#This Row],[Year]]&lt;=2030,2030,IF(Table1[[#This Row],[Year]]&lt;=2040,2040,2050))</f>
        <v>2050</v>
      </c>
    </row>
    <row r="876" spans="1:7" x14ac:dyDescent="0.3">
      <c r="A876" s="257" t="s">
        <v>3</v>
      </c>
      <c r="B876" s="258" t="s">
        <v>263</v>
      </c>
      <c r="C876" s="258">
        <v>2047</v>
      </c>
      <c r="D876" s="259" t="s">
        <v>259</v>
      </c>
      <c r="E876" s="259" t="s">
        <v>185</v>
      </c>
      <c r="F876" s="260">
        <v>178.385671638205</v>
      </c>
      <c r="G876" s="260">
        <f>IF(Table1[[#This Row],[Year]]&lt;=2030,2030,IF(Table1[[#This Row],[Year]]&lt;=2040,2040,2050))</f>
        <v>2050</v>
      </c>
    </row>
    <row r="877" spans="1:7" x14ac:dyDescent="0.3">
      <c r="A877" s="257" t="s">
        <v>3</v>
      </c>
      <c r="B877" s="258" t="s">
        <v>262</v>
      </c>
      <c r="C877" s="258">
        <v>2047</v>
      </c>
      <c r="D877" s="259" t="s">
        <v>259</v>
      </c>
      <c r="E877" s="259" t="s">
        <v>185</v>
      </c>
      <c r="F877" s="260">
        <v>79.802891954499401</v>
      </c>
      <c r="G877" s="260">
        <f>IF(Table1[[#This Row],[Year]]&lt;=2030,2030,IF(Table1[[#This Row],[Year]]&lt;=2040,2040,2050))</f>
        <v>2050</v>
      </c>
    </row>
    <row r="878" spans="1:7" x14ac:dyDescent="0.3">
      <c r="A878" s="257" t="s">
        <v>3</v>
      </c>
      <c r="B878" s="258" t="s">
        <v>261</v>
      </c>
      <c r="C878" s="258">
        <v>2047</v>
      </c>
      <c r="D878" s="259" t="s">
        <v>259</v>
      </c>
      <c r="E878" s="259" t="s">
        <v>185</v>
      </c>
      <c r="F878" s="260">
        <v>0.135990409286253</v>
      </c>
      <c r="G878" s="260">
        <f>IF(Table1[[#This Row],[Year]]&lt;=2030,2030,IF(Table1[[#This Row],[Year]]&lt;=2040,2040,2050))</f>
        <v>2050</v>
      </c>
    </row>
    <row r="879" spans="1:7" x14ac:dyDescent="0.3">
      <c r="A879" s="257" t="s">
        <v>3</v>
      </c>
      <c r="B879" s="258" t="s">
        <v>18</v>
      </c>
      <c r="C879" s="258">
        <v>2047</v>
      </c>
      <c r="D879" s="259" t="s">
        <v>259</v>
      </c>
      <c r="E879" s="259" t="s">
        <v>185</v>
      </c>
      <c r="F879" s="260">
        <v>0.54727215793210504</v>
      </c>
      <c r="G879" s="260">
        <f>IF(Table1[[#This Row],[Year]]&lt;=2030,2030,IF(Table1[[#This Row],[Year]]&lt;=2040,2040,2050))</f>
        <v>2050</v>
      </c>
    </row>
    <row r="880" spans="1:7" x14ac:dyDescent="0.3">
      <c r="A880" s="257" t="s">
        <v>3</v>
      </c>
      <c r="B880" s="258" t="s">
        <v>260</v>
      </c>
      <c r="C880" s="258">
        <v>2047</v>
      </c>
      <c r="D880" s="259" t="s">
        <v>259</v>
      </c>
      <c r="E880" s="259" t="s">
        <v>185</v>
      </c>
      <c r="F880" s="260">
        <v>0.19313158910804001</v>
      </c>
      <c r="G880" s="260">
        <f>IF(Table1[[#This Row],[Year]]&lt;=2030,2030,IF(Table1[[#This Row],[Year]]&lt;=2040,2040,2050))</f>
        <v>2050</v>
      </c>
    </row>
    <row r="881" spans="1:7" x14ac:dyDescent="0.3">
      <c r="A881" s="257" t="s">
        <v>3</v>
      </c>
      <c r="B881" s="258" t="s">
        <v>267</v>
      </c>
      <c r="C881" s="258">
        <v>2047</v>
      </c>
      <c r="D881" s="259" t="s">
        <v>259</v>
      </c>
      <c r="E881" s="259" t="s">
        <v>185</v>
      </c>
      <c r="F881" s="260">
        <v>0.83361305956974496</v>
      </c>
      <c r="G881" s="260">
        <f>IF(Table1[[#This Row],[Year]]&lt;=2030,2030,IF(Table1[[#This Row],[Year]]&lt;=2040,2040,2050))</f>
        <v>2050</v>
      </c>
    </row>
    <row r="882" spans="1:7" x14ac:dyDescent="0.3">
      <c r="A882" s="257" t="s">
        <v>1</v>
      </c>
      <c r="B882" s="258" t="s">
        <v>265</v>
      </c>
      <c r="C882" s="258">
        <v>2048</v>
      </c>
      <c r="D882" s="259" t="s">
        <v>259</v>
      </c>
      <c r="E882" s="259" t="s">
        <v>185</v>
      </c>
      <c r="F882" s="260">
        <v>0.14789457690508701</v>
      </c>
      <c r="G882" s="260">
        <f>IF(Table1[[#This Row],[Year]]&lt;=2030,2030,IF(Table1[[#This Row],[Year]]&lt;=2040,2040,2050))</f>
        <v>2050</v>
      </c>
    </row>
    <row r="883" spans="1:7" x14ac:dyDescent="0.3">
      <c r="A883" s="257" t="s">
        <v>1</v>
      </c>
      <c r="B883" s="258" t="s">
        <v>269</v>
      </c>
      <c r="C883" s="258">
        <v>2048</v>
      </c>
      <c r="D883" s="259" t="s">
        <v>259</v>
      </c>
      <c r="E883" s="259" t="s">
        <v>185</v>
      </c>
      <c r="F883" s="260">
        <v>3.0394848817276698</v>
      </c>
      <c r="G883" s="260">
        <f>IF(Table1[[#This Row],[Year]]&lt;=2030,2030,IF(Table1[[#This Row],[Year]]&lt;=2040,2040,2050))</f>
        <v>2050</v>
      </c>
    </row>
    <row r="884" spans="1:7" x14ac:dyDescent="0.3">
      <c r="A884" s="257" t="s">
        <v>1</v>
      </c>
      <c r="B884" s="258" t="s">
        <v>264</v>
      </c>
      <c r="C884" s="258">
        <v>2048</v>
      </c>
      <c r="D884" s="259" t="s">
        <v>259</v>
      </c>
      <c r="E884" s="259" t="s">
        <v>185</v>
      </c>
      <c r="F884" s="260">
        <v>0.13606301075268001</v>
      </c>
      <c r="G884" s="260">
        <f>IF(Table1[[#This Row],[Year]]&lt;=2030,2030,IF(Table1[[#This Row],[Year]]&lt;=2040,2040,2050))</f>
        <v>2050</v>
      </c>
    </row>
    <row r="885" spans="1:7" x14ac:dyDescent="0.3">
      <c r="A885" s="257" t="s">
        <v>1</v>
      </c>
      <c r="B885" s="258" t="s">
        <v>268</v>
      </c>
      <c r="C885" s="258">
        <v>2048</v>
      </c>
      <c r="D885" s="259" t="s">
        <v>259</v>
      </c>
      <c r="E885" s="259" t="s">
        <v>185</v>
      </c>
      <c r="F885" s="260">
        <v>1.73997369777032</v>
      </c>
      <c r="G885" s="260">
        <f>IF(Table1[[#This Row],[Year]]&lt;=2030,2030,IF(Table1[[#This Row],[Year]]&lt;=2040,2040,2050))</f>
        <v>2050</v>
      </c>
    </row>
    <row r="886" spans="1:7" x14ac:dyDescent="0.3">
      <c r="A886" s="257" t="s">
        <v>1</v>
      </c>
      <c r="B886" s="258" t="s">
        <v>263</v>
      </c>
      <c r="C886" s="258">
        <v>2048</v>
      </c>
      <c r="D886" s="259" t="s">
        <v>259</v>
      </c>
      <c r="E886" s="259" t="s">
        <v>185</v>
      </c>
      <c r="F886" s="260">
        <v>42.6182467788609</v>
      </c>
      <c r="G886" s="260">
        <f>IF(Table1[[#This Row],[Year]]&lt;=2030,2030,IF(Table1[[#This Row],[Year]]&lt;=2040,2040,2050))</f>
        <v>2050</v>
      </c>
    </row>
    <row r="887" spans="1:7" x14ac:dyDescent="0.3">
      <c r="A887" s="257" t="s">
        <v>1</v>
      </c>
      <c r="B887" s="258" t="s">
        <v>262</v>
      </c>
      <c r="C887" s="258">
        <v>2048</v>
      </c>
      <c r="D887" s="259" t="s">
        <v>259</v>
      </c>
      <c r="E887" s="259" t="s">
        <v>185</v>
      </c>
      <c r="F887" s="260">
        <v>11.5520739516306</v>
      </c>
      <c r="G887" s="260">
        <f>IF(Table1[[#This Row],[Year]]&lt;=2030,2030,IF(Table1[[#This Row],[Year]]&lt;=2040,2040,2050))</f>
        <v>2050</v>
      </c>
    </row>
    <row r="888" spans="1:7" x14ac:dyDescent="0.3">
      <c r="A888" s="257" t="s">
        <v>1</v>
      </c>
      <c r="B888" s="258" t="s">
        <v>261</v>
      </c>
      <c r="C888" s="258">
        <v>2048</v>
      </c>
      <c r="D888" s="259" t="s">
        <v>259</v>
      </c>
      <c r="E888" s="259" t="s">
        <v>185</v>
      </c>
      <c r="F888" s="260">
        <v>7.8654252505578004E-2</v>
      </c>
      <c r="G888" s="260">
        <f>IF(Table1[[#This Row],[Year]]&lt;=2030,2030,IF(Table1[[#This Row],[Year]]&lt;=2040,2040,2050))</f>
        <v>2050</v>
      </c>
    </row>
    <row r="889" spans="1:7" x14ac:dyDescent="0.3">
      <c r="A889" s="257" t="s">
        <v>1</v>
      </c>
      <c r="B889" s="258" t="s">
        <v>18</v>
      </c>
      <c r="C889" s="258">
        <v>2048</v>
      </c>
      <c r="D889" s="259" t="s">
        <v>259</v>
      </c>
      <c r="E889" s="259" t="s">
        <v>185</v>
      </c>
      <c r="F889" s="260">
        <v>6.9575066182205401</v>
      </c>
      <c r="G889" s="260">
        <f>IF(Table1[[#This Row],[Year]]&lt;=2030,2030,IF(Table1[[#This Row],[Year]]&lt;=2040,2040,2050))</f>
        <v>2050</v>
      </c>
    </row>
    <row r="890" spans="1:7" x14ac:dyDescent="0.3">
      <c r="A890" s="257" t="s">
        <v>1</v>
      </c>
      <c r="B890" s="258" t="s">
        <v>260</v>
      </c>
      <c r="C890" s="258">
        <v>2048</v>
      </c>
      <c r="D890" s="259" t="s">
        <v>259</v>
      </c>
      <c r="E890" s="259" t="s">
        <v>185</v>
      </c>
      <c r="F890" s="260">
        <v>1.55378486134945E-2</v>
      </c>
      <c r="G890" s="260">
        <f>IF(Table1[[#This Row],[Year]]&lt;=2030,2030,IF(Table1[[#This Row],[Year]]&lt;=2040,2040,2050))</f>
        <v>2050</v>
      </c>
    </row>
    <row r="891" spans="1:7" x14ac:dyDescent="0.3">
      <c r="A891" s="257" t="s">
        <v>1</v>
      </c>
      <c r="B891" s="258" t="s">
        <v>267</v>
      </c>
      <c r="C891" s="258">
        <v>2048</v>
      </c>
      <c r="D891" s="259" t="s">
        <v>259</v>
      </c>
      <c r="E891" s="259" t="s">
        <v>185</v>
      </c>
      <c r="F891" s="260">
        <v>8.3942979288475897E-2</v>
      </c>
      <c r="G891" s="260">
        <f>IF(Table1[[#This Row],[Year]]&lt;=2030,2030,IF(Table1[[#This Row],[Year]]&lt;=2040,2040,2050))</f>
        <v>2050</v>
      </c>
    </row>
    <row r="892" spans="1:7" x14ac:dyDescent="0.3">
      <c r="A892" s="257" t="s">
        <v>4</v>
      </c>
      <c r="B892" s="258" t="s">
        <v>265</v>
      </c>
      <c r="C892" s="258">
        <v>2048</v>
      </c>
      <c r="D892" s="259" t="s">
        <v>259</v>
      </c>
      <c r="E892" s="259" t="s">
        <v>185</v>
      </c>
      <c r="F892" s="260">
        <v>1.2498749509362499</v>
      </c>
      <c r="G892" s="260">
        <f>IF(Table1[[#This Row],[Year]]&lt;=2030,2030,IF(Table1[[#This Row],[Year]]&lt;=2040,2040,2050))</f>
        <v>2050</v>
      </c>
    </row>
    <row r="893" spans="1:7" x14ac:dyDescent="0.3">
      <c r="A893" s="257" t="s">
        <v>4</v>
      </c>
      <c r="B893" s="258" t="s">
        <v>269</v>
      </c>
      <c r="C893" s="258">
        <v>2048</v>
      </c>
      <c r="D893" s="259" t="s">
        <v>259</v>
      </c>
      <c r="E893" s="259" t="s">
        <v>185</v>
      </c>
      <c r="F893" s="260">
        <v>20.401545506170301</v>
      </c>
      <c r="G893" s="260">
        <f>IF(Table1[[#This Row],[Year]]&lt;=2030,2030,IF(Table1[[#This Row],[Year]]&lt;=2040,2040,2050))</f>
        <v>2050</v>
      </c>
    </row>
    <row r="894" spans="1:7" x14ac:dyDescent="0.3">
      <c r="A894" s="257" t="s">
        <v>4</v>
      </c>
      <c r="B894" s="258" t="s">
        <v>264</v>
      </c>
      <c r="C894" s="258">
        <v>2048</v>
      </c>
      <c r="D894" s="259" t="s">
        <v>259</v>
      </c>
      <c r="E894" s="259" t="s">
        <v>185</v>
      </c>
      <c r="F894" s="260">
        <v>1.4061093198032899</v>
      </c>
      <c r="G894" s="260">
        <f>IF(Table1[[#This Row],[Year]]&lt;=2030,2030,IF(Table1[[#This Row],[Year]]&lt;=2040,2040,2050))</f>
        <v>2050</v>
      </c>
    </row>
    <row r="895" spans="1:7" x14ac:dyDescent="0.3">
      <c r="A895" s="257" t="s">
        <v>4</v>
      </c>
      <c r="B895" s="258" t="s">
        <v>268</v>
      </c>
      <c r="C895" s="258">
        <v>2048</v>
      </c>
      <c r="D895" s="259" t="s">
        <v>259</v>
      </c>
      <c r="E895" s="259" t="s">
        <v>185</v>
      </c>
      <c r="F895" s="260">
        <v>12.278146697318</v>
      </c>
      <c r="G895" s="260">
        <f>IF(Table1[[#This Row],[Year]]&lt;=2030,2030,IF(Table1[[#This Row],[Year]]&lt;=2040,2040,2050))</f>
        <v>2050</v>
      </c>
    </row>
    <row r="896" spans="1:7" x14ac:dyDescent="0.3">
      <c r="A896" s="257" t="s">
        <v>4</v>
      </c>
      <c r="B896" s="258" t="s">
        <v>263</v>
      </c>
      <c r="C896" s="258">
        <v>2048</v>
      </c>
      <c r="D896" s="259" t="s">
        <v>259</v>
      </c>
      <c r="E896" s="259" t="s">
        <v>185</v>
      </c>
      <c r="F896" s="260">
        <v>49.953680497233599</v>
      </c>
      <c r="G896" s="260">
        <f>IF(Table1[[#This Row],[Year]]&lt;=2030,2030,IF(Table1[[#This Row],[Year]]&lt;=2040,2040,2050))</f>
        <v>2050</v>
      </c>
    </row>
    <row r="897" spans="1:7" x14ac:dyDescent="0.3">
      <c r="A897" s="257" t="s">
        <v>4</v>
      </c>
      <c r="B897" s="258" t="s">
        <v>262</v>
      </c>
      <c r="C897" s="258">
        <v>2048</v>
      </c>
      <c r="D897" s="259" t="s">
        <v>259</v>
      </c>
      <c r="E897" s="259" t="s">
        <v>185</v>
      </c>
      <c r="F897" s="260">
        <v>64.011930956800299</v>
      </c>
      <c r="G897" s="260">
        <f>IF(Table1[[#This Row],[Year]]&lt;=2030,2030,IF(Table1[[#This Row],[Year]]&lt;=2040,2040,2050))</f>
        <v>2050</v>
      </c>
    </row>
    <row r="898" spans="1:7" x14ac:dyDescent="0.3">
      <c r="A898" s="257" t="s">
        <v>4</v>
      </c>
      <c r="B898" s="258" t="s">
        <v>261</v>
      </c>
      <c r="C898" s="258">
        <v>2048</v>
      </c>
      <c r="D898" s="259" t="s">
        <v>259</v>
      </c>
      <c r="E898" s="259" t="s">
        <v>185</v>
      </c>
      <c r="F898" s="260">
        <v>0.270091449764156</v>
      </c>
      <c r="G898" s="260">
        <f>IF(Table1[[#This Row],[Year]]&lt;=2030,2030,IF(Table1[[#This Row],[Year]]&lt;=2040,2040,2050))</f>
        <v>2050</v>
      </c>
    </row>
    <row r="899" spans="1:7" x14ac:dyDescent="0.3">
      <c r="A899" s="257" t="s">
        <v>4</v>
      </c>
      <c r="B899" s="258" t="s">
        <v>18</v>
      </c>
      <c r="C899" s="258">
        <v>2048</v>
      </c>
      <c r="D899" s="259" t="s">
        <v>259</v>
      </c>
      <c r="E899" s="259" t="s">
        <v>185</v>
      </c>
      <c r="F899" s="260">
        <v>15.637737598907901</v>
      </c>
      <c r="G899" s="260">
        <f>IF(Table1[[#This Row],[Year]]&lt;=2030,2030,IF(Table1[[#This Row],[Year]]&lt;=2040,2040,2050))</f>
        <v>2050</v>
      </c>
    </row>
    <row r="900" spans="1:7" x14ac:dyDescent="0.3">
      <c r="A900" s="257" t="s">
        <v>4</v>
      </c>
      <c r="B900" s="258" t="s">
        <v>260</v>
      </c>
      <c r="C900" s="258">
        <v>2048</v>
      </c>
      <c r="D900" s="259" t="s">
        <v>259</v>
      </c>
      <c r="E900" s="259" t="s">
        <v>185</v>
      </c>
      <c r="F900" s="260">
        <v>0.52452090744027502</v>
      </c>
      <c r="G900" s="260">
        <f>IF(Table1[[#This Row],[Year]]&lt;=2030,2030,IF(Table1[[#This Row],[Year]]&lt;=2040,2040,2050))</f>
        <v>2050</v>
      </c>
    </row>
    <row r="901" spans="1:7" x14ac:dyDescent="0.3">
      <c r="A901" s="257" t="s">
        <v>4</v>
      </c>
      <c r="B901" s="258" t="s">
        <v>267</v>
      </c>
      <c r="C901" s="258">
        <v>2048</v>
      </c>
      <c r="D901" s="259" t="s">
        <v>259</v>
      </c>
      <c r="E901" s="259" t="s">
        <v>185</v>
      </c>
      <c r="F901" s="260">
        <v>2.2051562926994901</v>
      </c>
      <c r="G901" s="260">
        <f>IF(Table1[[#This Row],[Year]]&lt;=2030,2030,IF(Table1[[#This Row],[Year]]&lt;=2040,2040,2050))</f>
        <v>2050</v>
      </c>
    </row>
    <row r="902" spans="1:7" x14ac:dyDescent="0.3">
      <c r="A902" s="257" t="s">
        <v>2</v>
      </c>
      <c r="B902" s="258" t="s">
        <v>264</v>
      </c>
      <c r="C902" s="258">
        <v>2048</v>
      </c>
      <c r="D902" s="259" t="s">
        <v>259</v>
      </c>
      <c r="E902" s="259" t="s">
        <v>185</v>
      </c>
      <c r="F902" s="260">
        <v>0.29277857718106198</v>
      </c>
      <c r="G902" s="260">
        <f>IF(Table1[[#This Row],[Year]]&lt;=2030,2030,IF(Table1[[#This Row],[Year]]&lt;=2040,2040,2050))</f>
        <v>2050</v>
      </c>
    </row>
    <row r="903" spans="1:7" x14ac:dyDescent="0.3">
      <c r="A903" s="257" t="s">
        <v>2</v>
      </c>
      <c r="B903" s="258" t="s">
        <v>268</v>
      </c>
      <c r="C903" s="258">
        <v>2048</v>
      </c>
      <c r="D903" s="259" t="s">
        <v>259</v>
      </c>
      <c r="E903" s="259" t="s">
        <v>185</v>
      </c>
      <c r="F903" s="260">
        <v>3.0136574978195401</v>
      </c>
      <c r="G903" s="260">
        <f>IF(Table1[[#This Row],[Year]]&lt;=2030,2030,IF(Table1[[#This Row],[Year]]&lt;=2040,2040,2050))</f>
        <v>2050</v>
      </c>
    </row>
    <row r="904" spans="1:7" x14ac:dyDescent="0.3">
      <c r="A904" s="257" t="s">
        <v>2</v>
      </c>
      <c r="B904" s="258" t="s">
        <v>263</v>
      </c>
      <c r="C904" s="258">
        <v>2048</v>
      </c>
      <c r="D904" s="259" t="s">
        <v>259</v>
      </c>
      <c r="E904" s="259" t="s">
        <v>185</v>
      </c>
      <c r="F904" s="260">
        <v>45.362355530936298</v>
      </c>
      <c r="G904" s="260">
        <f>IF(Table1[[#This Row],[Year]]&lt;=2030,2030,IF(Table1[[#This Row],[Year]]&lt;=2040,2040,2050))</f>
        <v>2050</v>
      </c>
    </row>
    <row r="905" spans="1:7" x14ac:dyDescent="0.3">
      <c r="A905" s="257" t="s">
        <v>2</v>
      </c>
      <c r="B905" s="258" t="s">
        <v>262</v>
      </c>
      <c r="C905" s="258">
        <v>2048</v>
      </c>
      <c r="D905" s="259" t="s">
        <v>259</v>
      </c>
      <c r="E905" s="259" t="s">
        <v>185</v>
      </c>
      <c r="F905" s="260">
        <v>4.9481683762880202</v>
      </c>
      <c r="G905" s="260">
        <f>IF(Table1[[#This Row],[Year]]&lt;=2030,2030,IF(Table1[[#This Row],[Year]]&lt;=2040,2040,2050))</f>
        <v>2050</v>
      </c>
    </row>
    <row r="906" spans="1:7" x14ac:dyDescent="0.3">
      <c r="A906" s="257" t="s">
        <v>2</v>
      </c>
      <c r="B906" s="258" t="s">
        <v>261</v>
      </c>
      <c r="C906" s="258">
        <v>2048</v>
      </c>
      <c r="D906" s="259" t="s">
        <v>259</v>
      </c>
      <c r="E906" s="259" t="s">
        <v>185</v>
      </c>
      <c r="F906" s="260">
        <v>5.2386631661485897E-2</v>
      </c>
      <c r="G906" s="260">
        <f>IF(Table1[[#This Row],[Year]]&lt;=2030,2030,IF(Table1[[#This Row],[Year]]&lt;=2040,2040,2050))</f>
        <v>2050</v>
      </c>
    </row>
    <row r="907" spans="1:7" x14ac:dyDescent="0.3">
      <c r="A907" s="257" t="s">
        <v>2</v>
      </c>
      <c r="B907" s="258" t="s">
        <v>18</v>
      </c>
      <c r="C907" s="258">
        <v>2048</v>
      </c>
      <c r="D907" s="259" t="s">
        <v>259</v>
      </c>
      <c r="E907" s="259" t="s">
        <v>185</v>
      </c>
      <c r="F907" s="260">
        <v>89.980245053294098</v>
      </c>
      <c r="G907" s="260">
        <f>IF(Table1[[#This Row],[Year]]&lt;=2030,2030,IF(Table1[[#This Row],[Year]]&lt;=2040,2040,2050))</f>
        <v>2050</v>
      </c>
    </row>
    <row r="908" spans="1:7" x14ac:dyDescent="0.3">
      <c r="A908" s="257" t="s">
        <v>2</v>
      </c>
      <c r="B908" s="258" t="s">
        <v>266</v>
      </c>
      <c r="C908" s="258">
        <v>2048</v>
      </c>
      <c r="D908" s="259" t="s">
        <v>259</v>
      </c>
      <c r="E908" s="259" t="s">
        <v>185</v>
      </c>
      <c r="F908" s="260">
        <v>13.7258154038845</v>
      </c>
      <c r="G908" s="260">
        <f>IF(Table1[[#This Row],[Year]]&lt;=2030,2030,IF(Table1[[#This Row],[Year]]&lt;=2040,2040,2050))</f>
        <v>2050</v>
      </c>
    </row>
    <row r="909" spans="1:7" x14ac:dyDescent="0.3">
      <c r="A909" s="257" t="s">
        <v>2</v>
      </c>
      <c r="B909" s="258" t="s">
        <v>260</v>
      </c>
      <c r="C909" s="258">
        <v>2048</v>
      </c>
      <c r="D909" s="259" t="s">
        <v>259</v>
      </c>
      <c r="E909" s="259" t="s">
        <v>185</v>
      </c>
      <c r="F909" s="260">
        <v>3.10074648621511E-3</v>
      </c>
      <c r="G909" s="260">
        <f>IF(Table1[[#This Row],[Year]]&lt;=2030,2030,IF(Table1[[#This Row],[Year]]&lt;=2040,2040,2050))</f>
        <v>2050</v>
      </c>
    </row>
    <row r="910" spans="1:7" x14ac:dyDescent="0.3">
      <c r="A910" s="257" t="s">
        <v>2</v>
      </c>
      <c r="B910" s="258" t="s">
        <v>267</v>
      </c>
      <c r="C910" s="258">
        <v>2048</v>
      </c>
      <c r="D910" s="259" t="s">
        <v>259</v>
      </c>
      <c r="E910" s="259" t="s">
        <v>185</v>
      </c>
      <c r="F910" s="260">
        <v>1.5284660722415499E-2</v>
      </c>
      <c r="G910" s="260">
        <f>IF(Table1[[#This Row],[Year]]&lt;=2030,2030,IF(Table1[[#This Row],[Year]]&lt;=2040,2040,2050))</f>
        <v>2050</v>
      </c>
    </row>
    <row r="911" spans="1:7" x14ac:dyDescent="0.3">
      <c r="A911" s="257" t="s">
        <v>3</v>
      </c>
      <c r="B911" s="258" t="s">
        <v>265</v>
      </c>
      <c r="C911" s="258">
        <v>2048</v>
      </c>
      <c r="D911" s="259" t="s">
        <v>259</v>
      </c>
      <c r="E911" s="259" t="s">
        <v>185</v>
      </c>
      <c r="F911" s="260">
        <v>0.95600860857425396</v>
      </c>
      <c r="G911" s="260">
        <f>IF(Table1[[#This Row],[Year]]&lt;=2030,2030,IF(Table1[[#This Row],[Year]]&lt;=2040,2040,2050))</f>
        <v>2050</v>
      </c>
    </row>
    <row r="912" spans="1:7" x14ac:dyDescent="0.3">
      <c r="A912" s="257" t="s">
        <v>3</v>
      </c>
      <c r="B912" s="258" t="s">
        <v>269</v>
      </c>
      <c r="C912" s="258">
        <v>2048</v>
      </c>
      <c r="D912" s="259" t="s">
        <v>259</v>
      </c>
      <c r="E912" s="259" t="s">
        <v>185</v>
      </c>
      <c r="F912" s="260">
        <v>17.402904184140901</v>
      </c>
      <c r="G912" s="260">
        <f>IF(Table1[[#This Row],[Year]]&lt;=2030,2030,IF(Table1[[#This Row],[Year]]&lt;=2040,2040,2050))</f>
        <v>2050</v>
      </c>
    </row>
    <row r="913" spans="1:7" x14ac:dyDescent="0.3">
      <c r="A913" s="257" t="s">
        <v>3</v>
      </c>
      <c r="B913" s="258" t="s">
        <v>264</v>
      </c>
      <c r="C913" s="258">
        <v>2048</v>
      </c>
      <c r="D913" s="259" t="s">
        <v>259</v>
      </c>
      <c r="E913" s="259" t="s">
        <v>185</v>
      </c>
      <c r="F913" s="260">
        <v>0.47800430428712698</v>
      </c>
      <c r="G913" s="260">
        <f>IF(Table1[[#This Row],[Year]]&lt;=2030,2030,IF(Table1[[#This Row],[Year]]&lt;=2040,2040,2050))</f>
        <v>2050</v>
      </c>
    </row>
    <row r="914" spans="1:7" x14ac:dyDescent="0.3">
      <c r="A914" s="257" t="s">
        <v>3</v>
      </c>
      <c r="B914" s="258" t="s">
        <v>268</v>
      </c>
      <c r="C914" s="258">
        <v>2048</v>
      </c>
      <c r="D914" s="259" t="s">
        <v>259</v>
      </c>
      <c r="E914" s="259" t="s">
        <v>185</v>
      </c>
      <c r="F914" s="260">
        <v>5.0205005795992097</v>
      </c>
      <c r="G914" s="260">
        <f>IF(Table1[[#This Row],[Year]]&lt;=2030,2030,IF(Table1[[#This Row],[Year]]&lt;=2040,2040,2050))</f>
        <v>2050</v>
      </c>
    </row>
    <row r="915" spans="1:7" x14ac:dyDescent="0.3">
      <c r="A915" s="257" t="s">
        <v>3</v>
      </c>
      <c r="B915" s="258" t="s">
        <v>263</v>
      </c>
      <c r="C915" s="258">
        <v>2048</v>
      </c>
      <c r="D915" s="259" t="s">
        <v>259</v>
      </c>
      <c r="E915" s="259" t="s">
        <v>185</v>
      </c>
      <c r="F915" s="260">
        <v>161.12904421613899</v>
      </c>
      <c r="G915" s="260">
        <f>IF(Table1[[#This Row],[Year]]&lt;=2030,2030,IF(Table1[[#This Row],[Year]]&lt;=2040,2040,2050))</f>
        <v>2050</v>
      </c>
    </row>
    <row r="916" spans="1:7" x14ac:dyDescent="0.3">
      <c r="A916" s="257" t="s">
        <v>3</v>
      </c>
      <c r="B916" s="258" t="s">
        <v>262</v>
      </c>
      <c r="C916" s="258">
        <v>2048</v>
      </c>
      <c r="D916" s="259" t="s">
        <v>259</v>
      </c>
      <c r="E916" s="259" t="s">
        <v>185</v>
      </c>
      <c r="F916" s="260">
        <v>74.189745382799302</v>
      </c>
      <c r="G916" s="260">
        <f>IF(Table1[[#This Row],[Year]]&lt;=2030,2030,IF(Table1[[#This Row],[Year]]&lt;=2040,2040,2050))</f>
        <v>2050</v>
      </c>
    </row>
    <row r="917" spans="1:7" x14ac:dyDescent="0.3">
      <c r="A917" s="257" t="s">
        <v>3</v>
      </c>
      <c r="B917" s="258" t="s">
        <v>261</v>
      </c>
      <c r="C917" s="258">
        <v>2048</v>
      </c>
      <c r="D917" s="259" t="s">
        <v>259</v>
      </c>
      <c r="E917" s="259" t="s">
        <v>185</v>
      </c>
      <c r="F917" s="260">
        <v>0.121571272597948</v>
      </c>
      <c r="G917" s="260">
        <f>IF(Table1[[#This Row],[Year]]&lt;=2030,2030,IF(Table1[[#This Row],[Year]]&lt;=2040,2040,2050))</f>
        <v>2050</v>
      </c>
    </row>
    <row r="918" spans="1:7" x14ac:dyDescent="0.3">
      <c r="A918" s="257" t="s">
        <v>3</v>
      </c>
      <c r="B918" s="258" t="s">
        <v>18</v>
      </c>
      <c r="C918" s="258">
        <v>2048</v>
      </c>
      <c r="D918" s="259" t="s">
        <v>259</v>
      </c>
      <c r="E918" s="259" t="s">
        <v>185</v>
      </c>
      <c r="F918" s="260">
        <v>0.521211578982958</v>
      </c>
      <c r="G918" s="260">
        <f>IF(Table1[[#This Row],[Year]]&lt;=2030,2030,IF(Table1[[#This Row],[Year]]&lt;=2040,2040,2050))</f>
        <v>2050</v>
      </c>
    </row>
    <row r="919" spans="1:7" x14ac:dyDescent="0.3">
      <c r="A919" s="257" t="s">
        <v>3</v>
      </c>
      <c r="B919" s="258" t="s">
        <v>260</v>
      </c>
      <c r="C919" s="258">
        <v>2048</v>
      </c>
      <c r="D919" s="259" t="s">
        <v>259</v>
      </c>
      <c r="E919" s="259" t="s">
        <v>185</v>
      </c>
      <c r="F919" s="260">
        <v>0.18393484676956201</v>
      </c>
      <c r="G919" s="260">
        <f>IF(Table1[[#This Row],[Year]]&lt;=2030,2030,IF(Table1[[#This Row],[Year]]&lt;=2040,2040,2050))</f>
        <v>2050</v>
      </c>
    </row>
    <row r="920" spans="1:7" x14ac:dyDescent="0.3">
      <c r="A920" s="257" t="s">
        <v>3</v>
      </c>
      <c r="B920" s="258" t="s">
        <v>267</v>
      </c>
      <c r="C920" s="258">
        <v>2048</v>
      </c>
      <c r="D920" s="259" t="s">
        <v>259</v>
      </c>
      <c r="E920" s="259" t="s">
        <v>185</v>
      </c>
      <c r="F920" s="260">
        <v>0.90733394238883902</v>
      </c>
      <c r="G920" s="260">
        <f>IF(Table1[[#This Row],[Year]]&lt;=2030,2030,IF(Table1[[#This Row],[Year]]&lt;=2040,2040,2050))</f>
        <v>2050</v>
      </c>
    </row>
    <row r="921" spans="1:7" x14ac:dyDescent="0.3">
      <c r="A921" s="257" t="s">
        <v>1</v>
      </c>
      <c r="B921" s="258" t="s">
        <v>265</v>
      </c>
      <c r="C921" s="258">
        <v>2049</v>
      </c>
      <c r="D921" s="259" t="s">
        <v>259</v>
      </c>
      <c r="E921" s="259" t="s">
        <v>185</v>
      </c>
      <c r="F921" s="260">
        <v>0.140851978004844</v>
      </c>
      <c r="G921" s="260">
        <f>IF(Table1[[#This Row],[Year]]&lt;=2030,2030,IF(Table1[[#This Row],[Year]]&lt;=2040,2040,2050))</f>
        <v>2050</v>
      </c>
    </row>
    <row r="922" spans="1:7" x14ac:dyDescent="0.3">
      <c r="A922" s="257" t="s">
        <v>1</v>
      </c>
      <c r="B922" s="258" t="s">
        <v>269</v>
      </c>
      <c r="C922" s="258">
        <v>2049</v>
      </c>
      <c r="D922" s="259" t="s">
        <v>259</v>
      </c>
      <c r="E922" s="259" t="s">
        <v>185</v>
      </c>
      <c r="F922" s="260">
        <v>3.1061582666847798</v>
      </c>
      <c r="G922" s="260">
        <f>IF(Table1[[#This Row],[Year]]&lt;=2030,2030,IF(Table1[[#This Row],[Year]]&lt;=2040,2040,2050))</f>
        <v>2050</v>
      </c>
    </row>
    <row r="923" spans="1:7" x14ac:dyDescent="0.3">
      <c r="A923" s="257" t="s">
        <v>1</v>
      </c>
      <c r="B923" s="258" t="s">
        <v>264</v>
      </c>
      <c r="C923" s="258">
        <v>2049</v>
      </c>
      <c r="D923" s="259" t="s">
        <v>259</v>
      </c>
      <c r="E923" s="259" t="s">
        <v>185</v>
      </c>
      <c r="F923" s="260">
        <v>0.12958381976445699</v>
      </c>
      <c r="G923" s="260">
        <f>IF(Table1[[#This Row],[Year]]&lt;=2030,2030,IF(Table1[[#This Row],[Year]]&lt;=2040,2040,2050))</f>
        <v>2050</v>
      </c>
    </row>
    <row r="924" spans="1:7" x14ac:dyDescent="0.3">
      <c r="A924" s="257" t="s">
        <v>1</v>
      </c>
      <c r="B924" s="258" t="s">
        <v>268</v>
      </c>
      <c r="C924" s="258">
        <v>2049</v>
      </c>
      <c r="D924" s="259" t="s">
        <v>259</v>
      </c>
      <c r="E924" s="259" t="s">
        <v>185</v>
      </c>
      <c r="F924" s="260">
        <v>1.76026684523149</v>
      </c>
      <c r="G924" s="260">
        <f>IF(Table1[[#This Row],[Year]]&lt;=2030,2030,IF(Table1[[#This Row],[Year]]&lt;=2040,2040,2050))</f>
        <v>2050</v>
      </c>
    </row>
    <row r="925" spans="1:7" x14ac:dyDescent="0.3">
      <c r="A925" s="257" t="s">
        <v>1</v>
      </c>
      <c r="B925" s="258" t="s">
        <v>263</v>
      </c>
      <c r="C925" s="258">
        <v>2049</v>
      </c>
      <c r="D925" s="259" t="s">
        <v>259</v>
      </c>
      <c r="E925" s="259" t="s">
        <v>185</v>
      </c>
      <c r="F925" s="260">
        <v>36.605126254815303</v>
      </c>
      <c r="G925" s="260">
        <f>IF(Table1[[#This Row],[Year]]&lt;=2030,2030,IF(Table1[[#This Row],[Year]]&lt;=2040,2040,2050))</f>
        <v>2050</v>
      </c>
    </row>
    <row r="926" spans="1:7" x14ac:dyDescent="0.3">
      <c r="A926" s="257" t="s">
        <v>1</v>
      </c>
      <c r="B926" s="258" t="s">
        <v>262</v>
      </c>
      <c r="C926" s="258">
        <v>2049</v>
      </c>
      <c r="D926" s="259" t="s">
        <v>259</v>
      </c>
      <c r="E926" s="259" t="s">
        <v>185</v>
      </c>
      <c r="F926" s="260">
        <v>10.729224269923</v>
      </c>
      <c r="G926" s="260">
        <f>IF(Table1[[#This Row],[Year]]&lt;=2030,2030,IF(Table1[[#This Row],[Year]]&lt;=2040,2040,2050))</f>
        <v>2050</v>
      </c>
    </row>
    <row r="927" spans="1:7" x14ac:dyDescent="0.3">
      <c r="A927" s="257" t="s">
        <v>1</v>
      </c>
      <c r="B927" s="258" t="s">
        <v>261</v>
      </c>
      <c r="C927" s="258">
        <v>2049</v>
      </c>
      <c r="D927" s="259" t="s">
        <v>259</v>
      </c>
      <c r="E927" s="259" t="s">
        <v>185</v>
      </c>
      <c r="F927" s="260">
        <v>7.0014309598771404E-2</v>
      </c>
      <c r="G927" s="260">
        <f>IF(Table1[[#This Row],[Year]]&lt;=2030,2030,IF(Table1[[#This Row],[Year]]&lt;=2040,2040,2050))</f>
        <v>2050</v>
      </c>
    </row>
    <row r="928" spans="1:7" x14ac:dyDescent="0.3">
      <c r="A928" s="257" t="s">
        <v>1</v>
      </c>
      <c r="B928" s="258" t="s">
        <v>18</v>
      </c>
      <c r="C928" s="258">
        <v>2049</v>
      </c>
      <c r="D928" s="259" t="s">
        <v>259</v>
      </c>
      <c r="E928" s="259" t="s">
        <v>185</v>
      </c>
      <c r="F928" s="260">
        <v>6.6261967792576604</v>
      </c>
      <c r="G928" s="260">
        <f>IF(Table1[[#This Row],[Year]]&lt;=2030,2030,IF(Table1[[#This Row],[Year]]&lt;=2040,2040,2050))</f>
        <v>2050</v>
      </c>
    </row>
    <row r="929" spans="1:7" x14ac:dyDescent="0.3">
      <c r="A929" s="257" t="s">
        <v>1</v>
      </c>
      <c r="B929" s="258" t="s">
        <v>260</v>
      </c>
      <c r="C929" s="258">
        <v>2049</v>
      </c>
      <c r="D929" s="259" t="s">
        <v>259</v>
      </c>
      <c r="E929" s="259" t="s">
        <v>185</v>
      </c>
      <c r="F929" s="260">
        <v>1.4797951060471E-2</v>
      </c>
      <c r="G929" s="260">
        <f>IF(Table1[[#This Row],[Year]]&lt;=2030,2030,IF(Table1[[#This Row],[Year]]&lt;=2040,2040,2050))</f>
        <v>2050</v>
      </c>
    </row>
    <row r="930" spans="1:7" x14ac:dyDescent="0.3">
      <c r="A930" s="257" t="s">
        <v>1</v>
      </c>
      <c r="B930" s="258" t="s">
        <v>267</v>
      </c>
      <c r="C930" s="258">
        <v>2049</v>
      </c>
      <c r="D930" s="259" t="s">
        <v>259</v>
      </c>
      <c r="E930" s="259" t="s">
        <v>185</v>
      </c>
      <c r="F930" s="260">
        <v>8.5470397030078096E-2</v>
      </c>
      <c r="G930" s="260">
        <f>IF(Table1[[#This Row],[Year]]&lt;=2030,2030,IF(Table1[[#This Row],[Year]]&lt;=2040,2040,2050))</f>
        <v>2050</v>
      </c>
    </row>
    <row r="931" spans="1:7" x14ac:dyDescent="0.3">
      <c r="A931" s="257" t="s">
        <v>4</v>
      </c>
      <c r="B931" s="258" t="s">
        <v>265</v>
      </c>
      <c r="C931" s="258">
        <v>2049</v>
      </c>
      <c r="D931" s="259" t="s">
        <v>259</v>
      </c>
      <c r="E931" s="259" t="s">
        <v>185</v>
      </c>
      <c r="F931" s="260">
        <v>1.19035709612977</v>
      </c>
      <c r="G931" s="260">
        <f>IF(Table1[[#This Row],[Year]]&lt;=2030,2030,IF(Table1[[#This Row],[Year]]&lt;=2040,2040,2050))</f>
        <v>2050</v>
      </c>
    </row>
    <row r="932" spans="1:7" x14ac:dyDescent="0.3">
      <c r="A932" s="257" t="s">
        <v>4</v>
      </c>
      <c r="B932" s="258" t="s">
        <v>269</v>
      </c>
      <c r="C932" s="258">
        <v>2049</v>
      </c>
      <c r="D932" s="259" t="s">
        <v>259</v>
      </c>
      <c r="E932" s="259" t="s">
        <v>185</v>
      </c>
      <c r="F932" s="260">
        <v>21.708306030042401</v>
      </c>
      <c r="G932" s="260">
        <f>IF(Table1[[#This Row],[Year]]&lt;=2030,2030,IF(Table1[[#This Row],[Year]]&lt;=2040,2040,2050))</f>
        <v>2050</v>
      </c>
    </row>
    <row r="933" spans="1:7" x14ac:dyDescent="0.3">
      <c r="A933" s="257" t="s">
        <v>4</v>
      </c>
      <c r="B933" s="258" t="s">
        <v>264</v>
      </c>
      <c r="C933" s="258">
        <v>2049</v>
      </c>
      <c r="D933" s="259" t="s">
        <v>259</v>
      </c>
      <c r="E933" s="259" t="s">
        <v>185</v>
      </c>
      <c r="F933" s="260">
        <v>1.3391517331459899</v>
      </c>
      <c r="G933" s="260">
        <f>IF(Table1[[#This Row],[Year]]&lt;=2030,2030,IF(Table1[[#This Row],[Year]]&lt;=2040,2040,2050))</f>
        <v>2050</v>
      </c>
    </row>
    <row r="934" spans="1:7" x14ac:dyDescent="0.3">
      <c r="A934" s="257" t="s">
        <v>4</v>
      </c>
      <c r="B934" s="258" t="s">
        <v>268</v>
      </c>
      <c r="C934" s="258">
        <v>2049</v>
      </c>
      <c r="D934" s="259" t="s">
        <v>259</v>
      </c>
      <c r="E934" s="259" t="s">
        <v>185</v>
      </c>
      <c r="F934" s="260">
        <v>13.0912854739345</v>
      </c>
      <c r="G934" s="260">
        <f>IF(Table1[[#This Row],[Year]]&lt;=2030,2030,IF(Table1[[#This Row],[Year]]&lt;=2040,2040,2050))</f>
        <v>2050</v>
      </c>
    </row>
    <row r="935" spans="1:7" x14ac:dyDescent="0.3">
      <c r="A935" s="257" t="s">
        <v>4</v>
      </c>
      <c r="B935" s="258" t="s">
        <v>263</v>
      </c>
      <c r="C935" s="258">
        <v>2049</v>
      </c>
      <c r="D935" s="259" t="s">
        <v>259</v>
      </c>
      <c r="E935" s="259" t="s">
        <v>185</v>
      </c>
      <c r="F935" s="260">
        <v>46.0078474581723</v>
      </c>
      <c r="G935" s="260">
        <f>IF(Table1[[#This Row],[Year]]&lt;=2030,2030,IF(Table1[[#This Row],[Year]]&lt;=2040,2040,2050))</f>
        <v>2050</v>
      </c>
    </row>
    <row r="936" spans="1:7" x14ac:dyDescent="0.3">
      <c r="A936" s="257" t="s">
        <v>4</v>
      </c>
      <c r="B936" s="258" t="s">
        <v>262</v>
      </c>
      <c r="C936" s="258">
        <v>2049</v>
      </c>
      <c r="D936" s="259" t="s">
        <v>259</v>
      </c>
      <c r="E936" s="259" t="s">
        <v>185</v>
      </c>
      <c r="F936" s="260">
        <v>59.478210640277602</v>
      </c>
      <c r="G936" s="260">
        <f>IF(Table1[[#This Row],[Year]]&lt;=2030,2030,IF(Table1[[#This Row],[Year]]&lt;=2040,2040,2050))</f>
        <v>2050</v>
      </c>
    </row>
    <row r="937" spans="1:7" x14ac:dyDescent="0.3">
      <c r="A937" s="257" t="s">
        <v>4</v>
      </c>
      <c r="B937" s="258" t="s">
        <v>261</v>
      </c>
      <c r="C937" s="258">
        <v>2049</v>
      </c>
      <c r="D937" s="259" t="s">
        <v>259</v>
      </c>
      <c r="E937" s="259" t="s">
        <v>185</v>
      </c>
      <c r="F937" s="260">
        <v>0.24042268258067301</v>
      </c>
      <c r="G937" s="260">
        <f>IF(Table1[[#This Row],[Year]]&lt;=2030,2030,IF(Table1[[#This Row],[Year]]&lt;=2040,2040,2050))</f>
        <v>2050</v>
      </c>
    </row>
    <row r="938" spans="1:7" x14ac:dyDescent="0.3">
      <c r="A938" s="257" t="s">
        <v>4</v>
      </c>
      <c r="B938" s="258" t="s">
        <v>18</v>
      </c>
      <c r="C938" s="258">
        <v>2049</v>
      </c>
      <c r="D938" s="259" t="s">
        <v>259</v>
      </c>
      <c r="E938" s="259" t="s">
        <v>185</v>
      </c>
      <c r="F938" s="260">
        <v>14.893083427531399</v>
      </c>
      <c r="G938" s="260">
        <f>IF(Table1[[#This Row],[Year]]&lt;=2030,2030,IF(Table1[[#This Row],[Year]]&lt;=2040,2040,2050))</f>
        <v>2050</v>
      </c>
    </row>
    <row r="939" spans="1:7" x14ac:dyDescent="0.3">
      <c r="A939" s="257" t="s">
        <v>4</v>
      </c>
      <c r="B939" s="258" t="s">
        <v>260</v>
      </c>
      <c r="C939" s="258">
        <v>2049</v>
      </c>
      <c r="D939" s="259" t="s">
        <v>259</v>
      </c>
      <c r="E939" s="259" t="s">
        <v>185</v>
      </c>
      <c r="F939" s="260">
        <v>0.49954372137169001</v>
      </c>
      <c r="G939" s="260">
        <f>IF(Table1[[#This Row],[Year]]&lt;=2030,2030,IF(Table1[[#This Row],[Year]]&lt;=2040,2040,2050))</f>
        <v>2050</v>
      </c>
    </row>
    <row r="940" spans="1:7" x14ac:dyDescent="0.3">
      <c r="A940" s="257" t="s">
        <v>4</v>
      </c>
      <c r="B940" s="258" t="s">
        <v>267</v>
      </c>
      <c r="C940" s="258">
        <v>2049</v>
      </c>
      <c r="D940" s="259" t="s">
        <v>259</v>
      </c>
      <c r="E940" s="259" t="s">
        <v>185</v>
      </c>
      <c r="F940" s="260">
        <v>2.34820259966143</v>
      </c>
      <c r="G940" s="260">
        <f>IF(Table1[[#This Row],[Year]]&lt;=2030,2030,IF(Table1[[#This Row],[Year]]&lt;=2040,2040,2050))</f>
        <v>2050</v>
      </c>
    </row>
    <row r="941" spans="1:7" x14ac:dyDescent="0.3">
      <c r="A941" s="257" t="s">
        <v>2</v>
      </c>
      <c r="B941" s="258" t="s">
        <v>264</v>
      </c>
      <c r="C941" s="258">
        <v>2049</v>
      </c>
      <c r="D941" s="259" t="s">
        <v>259</v>
      </c>
      <c r="E941" s="259" t="s">
        <v>185</v>
      </c>
      <c r="F941" s="260">
        <v>0.27883674017243998</v>
      </c>
      <c r="G941" s="260">
        <f>IF(Table1[[#This Row],[Year]]&lt;=2030,2030,IF(Table1[[#This Row],[Year]]&lt;=2040,2040,2050))</f>
        <v>2050</v>
      </c>
    </row>
    <row r="942" spans="1:7" x14ac:dyDescent="0.3">
      <c r="A942" s="257" t="s">
        <v>2</v>
      </c>
      <c r="B942" s="258" t="s">
        <v>268</v>
      </c>
      <c r="C942" s="258">
        <v>2049</v>
      </c>
      <c r="D942" s="259" t="s">
        <v>259</v>
      </c>
      <c r="E942" s="259" t="s">
        <v>185</v>
      </c>
      <c r="F942" s="260">
        <v>3.2289187476637902</v>
      </c>
      <c r="G942" s="260">
        <f>IF(Table1[[#This Row],[Year]]&lt;=2030,2030,IF(Table1[[#This Row],[Year]]&lt;=2040,2040,2050))</f>
        <v>2050</v>
      </c>
    </row>
    <row r="943" spans="1:7" x14ac:dyDescent="0.3">
      <c r="A943" s="257" t="s">
        <v>2</v>
      </c>
      <c r="B943" s="258" t="s">
        <v>263</v>
      </c>
      <c r="C943" s="258">
        <v>2049</v>
      </c>
      <c r="D943" s="259" t="s">
        <v>259</v>
      </c>
      <c r="E943" s="259" t="s">
        <v>185</v>
      </c>
      <c r="F943" s="260">
        <v>42.161532274074801</v>
      </c>
      <c r="G943" s="260">
        <f>IF(Table1[[#This Row],[Year]]&lt;=2030,2030,IF(Table1[[#This Row],[Year]]&lt;=2040,2040,2050))</f>
        <v>2050</v>
      </c>
    </row>
    <row r="944" spans="1:7" x14ac:dyDescent="0.3">
      <c r="A944" s="257" t="s">
        <v>2</v>
      </c>
      <c r="B944" s="258" t="s">
        <v>262</v>
      </c>
      <c r="C944" s="258">
        <v>2049</v>
      </c>
      <c r="D944" s="259" t="s">
        <v>259</v>
      </c>
      <c r="E944" s="259" t="s">
        <v>185</v>
      </c>
      <c r="F944" s="260">
        <v>4.5970566954852199</v>
      </c>
      <c r="G944" s="260">
        <f>IF(Table1[[#This Row],[Year]]&lt;=2030,2030,IF(Table1[[#This Row],[Year]]&lt;=2040,2040,2050))</f>
        <v>2050</v>
      </c>
    </row>
    <row r="945" spans="1:7" x14ac:dyDescent="0.3">
      <c r="A945" s="257" t="s">
        <v>2</v>
      </c>
      <c r="B945" s="258" t="s">
        <v>261</v>
      </c>
      <c r="C945" s="258">
        <v>2049</v>
      </c>
      <c r="D945" s="259" t="s">
        <v>259</v>
      </c>
      <c r="E945" s="259" t="s">
        <v>185</v>
      </c>
      <c r="F945" s="260">
        <v>4.6632111184630003E-2</v>
      </c>
      <c r="G945" s="260">
        <f>IF(Table1[[#This Row],[Year]]&lt;=2030,2030,IF(Table1[[#This Row],[Year]]&lt;=2040,2040,2050))</f>
        <v>2050</v>
      </c>
    </row>
    <row r="946" spans="1:7" x14ac:dyDescent="0.3">
      <c r="A946" s="257" t="s">
        <v>2</v>
      </c>
      <c r="B946" s="258" t="s">
        <v>18</v>
      </c>
      <c r="C946" s="258">
        <v>2049</v>
      </c>
      <c r="D946" s="259" t="s">
        <v>259</v>
      </c>
      <c r="E946" s="259" t="s">
        <v>185</v>
      </c>
      <c r="F946" s="260">
        <v>85.695471479327693</v>
      </c>
      <c r="G946" s="260">
        <f>IF(Table1[[#This Row],[Year]]&lt;=2030,2030,IF(Table1[[#This Row],[Year]]&lt;=2040,2040,2050))</f>
        <v>2050</v>
      </c>
    </row>
    <row r="947" spans="1:7" x14ac:dyDescent="0.3">
      <c r="A947" s="257" t="s">
        <v>2</v>
      </c>
      <c r="B947" s="258" t="s">
        <v>266</v>
      </c>
      <c r="C947" s="258">
        <v>2049</v>
      </c>
      <c r="D947" s="259" t="s">
        <v>259</v>
      </c>
      <c r="E947" s="259" t="s">
        <v>185</v>
      </c>
      <c r="F947" s="260">
        <v>13.0722051465567</v>
      </c>
      <c r="G947" s="260">
        <f>IF(Table1[[#This Row],[Year]]&lt;=2030,2030,IF(Table1[[#This Row],[Year]]&lt;=2040,2040,2050))</f>
        <v>2050</v>
      </c>
    </row>
    <row r="948" spans="1:7" x14ac:dyDescent="0.3">
      <c r="A948" s="257" t="s">
        <v>2</v>
      </c>
      <c r="B948" s="258" t="s">
        <v>260</v>
      </c>
      <c r="C948" s="258">
        <v>2049</v>
      </c>
      <c r="D948" s="259" t="s">
        <v>259</v>
      </c>
      <c r="E948" s="259" t="s">
        <v>185</v>
      </c>
      <c r="F948" s="260">
        <v>2.95309189163344E-3</v>
      </c>
      <c r="G948" s="260">
        <f>IF(Table1[[#This Row],[Year]]&lt;=2030,2030,IF(Table1[[#This Row],[Year]]&lt;=2040,2040,2050))</f>
        <v>2050</v>
      </c>
    </row>
    <row r="949" spans="1:7" x14ac:dyDescent="0.3">
      <c r="A949" s="257" t="s">
        <v>2</v>
      </c>
      <c r="B949" s="258" t="s">
        <v>267</v>
      </c>
      <c r="C949" s="258">
        <v>2049</v>
      </c>
      <c r="D949" s="259" t="s">
        <v>259</v>
      </c>
      <c r="E949" s="259" t="s">
        <v>185</v>
      </c>
      <c r="F949" s="260">
        <v>1.6376422202588101E-2</v>
      </c>
      <c r="G949" s="260">
        <f>IF(Table1[[#This Row],[Year]]&lt;=2030,2030,IF(Table1[[#This Row],[Year]]&lt;=2040,2040,2050))</f>
        <v>2050</v>
      </c>
    </row>
    <row r="950" spans="1:7" x14ac:dyDescent="0.3">
      <c r="A950" s="257" t="s">
        <v>3</v>
      </c>
      <c r="B950" s="258" t="s">
        <v>265</v>
      </c>
      <c r="C950" s="258">
        <v>2049</v>
      </c>
      <c r="D950" s="259" t="s">
        <v>259</v>
      </c>
      <c r="E950" s="259" t="s">
        <v>185</v>
      </c>
      <c r="F950" s="260">
        <v>0.91048438911833796</v>
      </c>
      <c r="G950" s="260">
        <f>IF(Table1[[#This Row],[Year]]&lt;=2030,2030,IF(Table1[[#This Row],[Year]]&lt;=2040,2040,2050))</f>
        <v>2050</v>
      </c>
    </row>
    <row r="951" spans="1:7" x14ac:dyDescent="0.3">
      <c r="A951" s="257" t="s">
        <v>3</v>
      </c>
      <c r="B951" s="258" t="s">
        <v>269</v>
      </c>
      <c r="C951" s="258">
        <v>2049</v>
      </c>
      <c r="D951" s="259" t="s">
        <v>259</v>
      </c>
      <c r="E951" s="259" t="s">
        <v>185</v>
      </c>
      <c r="F951" s="260">
        <v>18.6383102526942</v>
      </c>
      <c r="G951" s="260">
        <f>IF(Table1[[#This Row],[Year]]&lt;=2030,2030,IF(Table1[[#This Row],[Year]]&lt;=2040,2040,2050))</f>
        <v>2050</v>
      </c>
    </row>
    <row r="952" spans="1:7" x14ac:dyDescent="0.3">
      <c r="A952" s="257" t="s">
        <v>3</v>
      </c>
      <c r="B952" s="258" t="s">
        <v>264</v>
      </c>
      <c r="C952" s="258">
        <v>2049</v>
      </c>
      <c r="D952" s="259" t="s">
        <v>259</v>
      </c>
      <c r="E952" s="259" t="s">
        <v>185</v>
      </c>
      <c r="F952" s="260">
        <v>0.45524219455916898</v>
      </c>
      <c r="G952" s="260">
        <f>IF(Table1[[#This Row],[Year]]&lt;=2030,2030,IF(Table1[[#This Row],[Year]]&lt;=2040,2040,2050))</f>
        <v>2050</v>
      </c>
    </row>
    <row r="953" spans="1:7" x14ac:dyDescent="0.3">
      <c r="A953" s="257" t="s">
        <v>3</v>
      </c>
      <c r="B953" s="258" t="s">
        <v>268</v>
      </c>
      <c r="C953" s="258">
        <v>2049</v>
      </c>
      <c r="D953" s="259" t="s">
        <v>259</v>
      </c>
      <c r="E953" s="259" t="s">
        <v>185</v>
      </c>
      <c r="F953" s="260">
        <v>5.3867662798844798</v>
      </c>
      <c r="G953" s="260">
        <f>IF(Table1[[#This Row],[Year]]&lt;=2030,2030,IF(Table1[[#This Row],[Year]]&lt;=2040,2040,2050))</f>
        <v>2050</v>
      </c>
    </row>
    <row r="954" spans="1:7" x14ac:dyDescent="0.3">
      <c r="A954" s="257" t="s">
        <v>3</v>
      </c>
      <c r="B954" s="258" t="s">
        <v>263</v>
      </c>
      <c r="C954" s="258">
        <v>2049</v>
      </c>
      <c r="D954" s="259" t="s">
        <v>259</v>
      </c>
      <c r="E954" s="259" t="s">
        <v>185</v>
      </c>
      <c r="F954" s="260">
        <v>141.322075562458</v>
      </c>
      <c r="G954" s="260">
        <f>IF(Table1[[#This Row],[Year]]&lt;=2030,2030,IF(Table1[[#This Row],[Year]]&lt;=2040,2040,2050))</f>
        <v>2050</v>
      </c>
    </row>
    <row r="955" spans="1:7" x14ac:dyDescent="0.3">
      <c r="A955" s="257" t="s">
        <v>3</v>
      </c>
      <c r="B955" s="258" t="s">
        <v>262</v>
      </c>
      <c r="C955" s="258">
        <v>2049</v>
      </c>
      <c r="D955" s="259" t="s">
        <v>259</v>
      </c>
      <c r="E955" s="259" t="s">
        <v>185</v>
      </c>
      <c r="F955" s="260">
        <v>68.940423344522799</v>
      </c>
      <c r="G955" s="260">
        <f>IF(Table1[[#This Row],[Year]]&lt;=2030,2030,IF(Table1[[#This Row],[Year]]&lt;=2040,2040,2050))</f>
        <v>2050</v>
      </c>
    </row>
    <row r="956" spans="1:7" x14ac:dyDescent="0.3">
      <c r="A956" s="257" t="s">
        <v>3</v>
      </c>
      <c r="B956" s="258" t="s">
        <v>261</v>
      </c>
      <c r="C956" s="258">
        <v>2049</v>
      </c>
      <c r="D956" s="259" t="s">
        <v>259</v>
      </c>
      <c r="E956" s="259" t="s">
        <v>185</v>
      </c>
      <c r="F956" s="260">
        <v>0.108217018747786</v>
      </c>
      <c r="G956" s="260">
        <f>IF(Table1[[#This Row],[Year]]&lt;=2030,2030,IF(Table1[[#This Row],[Year]]&lt;=2040,2040,2050))</f>
        <v>2050</v>
      </c>
    </row>
    <row r="957" spans="1:7" x14ac:dyDescent="0.3">
      <c r="A957" s="257" t="s">
        <v>3</v>
      </c>
      <c r="B957" s="258" t="s">
        <v>18</v>
      </c>
      <c r="C957" s="258">
        <v>2049</v>
      </c>
      <c r="D957" s="259" t="s">
        <v>259</v>
      </c>
      <c r="E957" s="259" t="s">
        <v>185</v>
      </c>
      <c r="F957" s="260">
        <v>0.49639197998376899</v>
      </c>
      <c r="G957" s="260">
        <f>IF(Table1[[#This Row],[Year]]&lt;=2030,2030,IF(Table1[[#This Row],[Year]]&lt;=2040,2040,2050))</f>
        <v>2050</v>
      </c>
    </row>
    <row r="958" spans="1:7" x14ac:dyDescent="0.3">
      <c r="A958" s="257" t="s">
        <v>3</v>
      </c>
      <c r="B958" s="258" t="s">
        <v>260</v>
      </c>
      <c r="C958" s="258">
        <v>2049</v>
      </c>
      <c r="D958" s="259" t="s">
        <v>259</v>
      </c>
      <c r="E958" s="259" t="s">
        <v>185</v>
      </c>
      <c r="F958" s="260">
        <v>0.17517604454244001</v>
      </c>
      <c r="G958" s="260">
        <f>IF(Table1[[#This Row],[Year]]&lt;=2030,2030,IF(Table1[[#This Row],[Year]]&lt;=2040,2040,2050))</f>
        <v>2050</v>
      </c>
    </row>
    <row r="959" spans="1:7" x14ac:dyDescent="0.3">
      <c r="A959" s="257" t="s">
        <v>3</v>
      </c>
      <c r="B959" s="258" t="s">
        <v>267</v>
      </c>
      <c r="C959" s="258">
        <v>2049</v>
      </c>
      <c r="D959" s="259" t="s">
        <v>259</v>
      </c>
      <c r="E959" s="259" t="s">
        <v>185</v>
      </c>
      <c r="F959" s="260">
        <v>0.97214350970232699</v>
      </c>
      <c r="G959" s="260">
        <f>IF(Table1[[#This Row],[Year]]&lt;=2030,2030,IF(Table1[[#This Row],[Year]]&lt;=2040,2040,2050))</f>
        <v>2050</v>
      </c>
    </row>
    <row r="960" spans="1:7" x14ac:dyDescent="0.3">
      <c r="A960" s="257" t="s">
        <v>1</v>
      </c>
      <c r="B960" s="258" t="s">
        <v>265</v>
      </c>
      <c r="C960" s="258">
        <v>2050</v>
      </c>
      <c r="D960" s="259" t="s">
        <v>259</v>
      </c>
      <c r="E960" s="259" t="s">
        <v>185</v>
      </c>
      <c r="F960" s="260">
        <v>0.134144740956995</v>
      </c>
      <c r="G960" s="260">
        <f>IF(Table1[[#This Row],[Year]]&lt;=2030,2030,IF(Table1[[#This Row],[Year]]&lt;=2040,2040,2050))</f>
        <v>2050</v>
      </c>
    </row>
    <row r="961" spans="1:7" x14ac:dyDescent="0.3">
      <c r="A961" s="257" t="s">
        <v>1</v>
      </c>
      <c r="B961" s="258" t="s">
        <v>269</v>
      </c>
      <c r="C961" s="258">
        <v>2050</v>
      </c>
      <c r="D961" s="259" t="s">
        <v>259</v>
      </c>
      <c r="E961" s="259" t="s">
        <v>185</v>
      </c>
      <c r="F961" s="260">
        <v>3.17364272905886</v>
      </c>
      <c r="G961" s="260">
        <f>IF(Table1[[#This Row],[Year]]&lt;=2030,2030,IF(Table1[[#This Row],[Year]]&lt;=2040,2040,2050))</f>
        <v>2050</v>
      </c>
    </row>
    <row r="962" spans="1:7" x14ac:dyDescent="0.3">
      <c r="A962" s="257" t="s">
        <v>1</v>
      </c>
      <c r="B962" s="258" t="s">
        <v>264</v>
      </c>
      <c r="C962" s="258">
        <v>2050</v>
      </c>
      <c r="D962" s="259" t="s">
        <v>259</v>
      </c>
      <c r="E962" s="259" t="s">
        <v>185</v>
      </c>
      <c r="F962" s="260">
        <v>0.12341316168043499</v>
      </c>
      <c r="G962" s="260">
        <f>IF(Table1[[#This Row],[Year]]&lt;=2030,2030,IF(Table1[[#This Row],[Year]]&lt;=2040,2040,2050))</f>
        <v>2050</v>
      </c>
    </row>
    <row r="963" spans="1:7" x14ac:dyDescent="0.3">
      <c r="A963" s="257" t="s">
        <v>1</v>
      </c>
      <c r="B963" s="258" t="s">
        <v>268</v>
      </c>
      <c r="C963" s="258">
        <v>2050</v>
      </c>
      <c r="D963" s="259" t="s">
        <v>259</v>
      </c>
      <c r="E963" s="259" t="s">
        <v>185</v>
      </c>
      <c r="F963" s="260">
        <v>1.76062861382202</v>
      </c>
      <c r="G963" s="260">
        <f>IF(Table1[[#This Row],[Year]]&lt;=2030,2030,IF(Table1[[#This Row],[Year]]&lt;=2040,2040,2050))</f>
        <v>2050</v>
      </c>
    </row>
    <row r="964" spans="1:7" x14ac:dyDescent="0.3">
      <c r="A964" s="257" t="s">
        <v>1</v>
      </c>
      <c r="B964" s="258" t="s">
        <v>263</v>
      </c>
      <c r="C964" s="258">
        <v>2050</v>
      </c>
      <c r="D964" s="259" t="s">
        <v>259</v>
      </c>
      <c r="E964" s="259" t="s">
        <v>185</v>
      </c>
      <c r="F964" s="260">
        <v>20.009727555275202</v>
      </c>
      <c r="G964" s="260">
        <f>IF(Table1[[#This Row],[Year]]&lt;=2030,2030,IF(Table1[[#This Row],[Year]]&lt;=2040,2040,2050))</f>
        <v>2050</v>
      </c>
    </row>
    <row r="965" spans="1:7" x14ac:dyDescent="0.3">
      <c r="A965" s="257" t="s">
        <v>1</v>
      </c>
      <c r="B965" s="258" t="s">
        <v>262</v>
      </c>
      <c r="C965" s="258">
        <v>2050</v>
      </c>
      <c r="D965" s="259" t="s">
        <v>259</v>
      </c>
      <c r="E965" s="259" t="s">
        <v>185</v>
      </c>
      <c r="F965" s="260">
        <v>9.9600098377113895</v>
      </c>
      <c r="G965" s="260">
        <f>IF(Table1[[#This Row],[Year]]&lt;=2030,2030,IF(Table1[[#This Row],[Year]]&lt;=2040,2040,2050))</f>
        <v>2050</v>
      </c>
    </row>
    <row r="966" spans="1:7" x14ac:dyDescent="0.3">
      <c r="A966" s="257" t="s">
        <v>1</v>
      </c>
      <c r="B966" s="258" t="s">
        <v>261</v>
      </c>
      <c r="C966" s="258">
        <v>2050</v>
      </c>
      <c r="D966" s="259" t="s">
        <v>259</v>
      </c>
      <c r="E966" s="259" t="s">
        <v>185</v>
      </c>
      <c r="F966" s="260">
        <v>6.2018864083303198E-2</v>
      </c>
      <c r="G966" s="260">
        <f>IF(Table1[[#This Row],[Year]]&lt;=2030,2030,IF(Table1[[#This Row],[Year]]&lt;=2040,2040,2050))</f>
        <v>2050</v>
      </c>
    </row>
    <row r="967" spans="1:7" x14ac:dyDescent="0.3">
      <c r="A967" s="257" t="s">
        <v>1</v>
      </c>
      <c r="B967" s="258" t="s">
        <v>18</v>
      </c>
      <c r="C967" s="258">
        <v>2050</v>
      </c>
      <c r="D967" s="259" t="s">
        <v>259</v>
      </c>
      <c r="E967" s="259" t="s">
        <v>185</v>
      </c>
      <c r="F967" s="260">
        <v>6.3106635992930098</v>
      </c>
      <c r="G967" s="260">
        <f>IF(Table1[[#This Row],[Year]]&lt;=2030,2030,IF(Table1[[#This Row],[Year]]&lt;=2040,2040,2050))</f>
        <v>2050</v>
      </c>
    </row>
    <row r="968" spans="1:7" x14ac:dyDescent="0.3">
      <c r="A968" s="257" t="s">
        <v>1</v>
      </c>
      <c r="B968" s="258" t="s">
        <v>260</v>
      </c>
      <c r="C968" s="258">
        <v>2050</v>
      </c>
      <c r="D968" s="259" t="s">
        <v>259</v>
      </c>
      <c r="E968" s="259" t="s">
        <v>185</v>
      </c>
      <c r="F968" s="260">
        <v>1.40932867242581E-2</v>
      </c>
      <c r="G968" s="260">
        <f>IF(Table1[[#This Row],[Year]]&lt;=2030,2030,IF(Table1[[#This Row],[Year]]&lt;=2040,2040,2050))</f>
        <v>2050</v>
      </c>
    </row>
    <row r="969" spans="1:7" x14ac:dyDescent="0.3">
      <c r="A969" s="257" t="s">
        <v>1</v>
      </c>
      <c r="B969" s="258" t="s">
        <v>267</v>
      </c>
      <c r="C969" s="258">
        <v>2050</v>
      </c>
      <c r="D969" s="259" t="s">
        <v>259</v>
      </c>
      <c r="E969" s="259" t="s">
        <v>185</v>
      </c>
      <c r="F969" s="260">
        <v>8.6661999523526698E-2</v>
      </c>
      <c r="G969" s="260">
        <f>IF(Table1[[#This Row],[Year]]&lt;=2030,2030,IF(Table1[[#This Row],[Year]]&lt;=2040,2040,2050))</f>
        <v>2050</v>
      </c>
    </row>
    <row r="970" spans="1:7" x14ac:dyDescent="0.3">
      <c r="A970" s="257" t="s">
        <v>4</v>
      </c>
      <c r="B970" s="258" t="s">
        <v>265</v>
      </c>
      <c r="C970" s="258">
        <v>2050</v>
      </c>
      <c r="D970" s="259" t="s">
        <v>259</v>
      </c>
      <c r="E970" s="259" t="s">
        <v>185</v>
      </c>
      <c r="F970" s="260">
        <v>1.1336734248854901</v>
      </c>
      <c r="G970" s="260">
        <f>IF(Table1[[#This Row],[Year]]&lt;=2030,2030,IF(Table1[[#This Row],[Year]]&lt;=2040,2040,2050))</f>
        <v>2050</v>
      </c>
    </row>
    <row r="971" spans="1:7" x14ac:dyDescent="0.3">
      <c r="A971" s="257" t="s">
        <v>4</v>
      </c>
      <c r="B971" s="258" t="s">
        <v>269</v>
      </c>
      <c r="C971" s="258">
        <v>2050</v>
      </c>
      <c r="D971" s="259" t="s">
        <v>259</v>
      </c>
      <c r="E971" s="259" t="s">
        <v>185</v>
      </c>
      <c r="F971" s="260">
        <v>22.671710751205602</v>
      </c>
      <c r="G971" s="260">
        <f>IF(Table1[[#This Row],[Year]]&lt;=2030,2030,IF(Table1[[#This Row],[Year]]&lt;=2040,2040,2050))</f>
        <v>2050</v>
      </c>
    </row>
    <row r="972" spans="1:7" x14ac:dyDescent="0.3">
      <c r="A972" s="257" t="s">
        <v>4</v>
      </c>
      <c r="B972" s="258" t="s">
        <v>264</v>
      </c>
      <c r="C972" s="258">
        <v>2050</v>
      </c>
      <c r="D972" s="259" t="s">
        <v>259</v>
      </c>
      <c r="E972" s="259" t="s">
        <v>185</v>
      </c>
      <c r="F972" s="260">
        <v>1.2753826029961799</v>
      </c>
      <c r="G972" s="260">
        <f>IF(Table1[[#This Row],[Year]]&lt;=2030,2030,IF(Table1[[#This Row],[Year]]&lt;=2040,2040,2050))</f>
        <v>2050</v>
      </c>
    </row>
    <row r="973" spans="1:7" x14ac:dyDescent="0.3">
      <c r="A973" s="257" t="s">
        <v>4</v>
      </c>
      <c r="B973" s="258" t="s">
        <v>268</v>
      </c>
      <c r="C973" s="258">
        <v>2050</v>
      </c>
      <c r="D973" s="259" t="s">
        <v>259</v>
      </c>
      <c r="E973" s="259" t="s">
        <v>185</v>
      </c>
      <c r="F973" s="260">
        <v>13.971781271346099</v>
      </c>
      <c r="G973" s="260">
        <f>IF(Table1[[#This Row],[Year]]&lt;=2030,2030,IF(Table1[[#This Row],[Year]]&lt;=2040,2040,2050))</f>
        <v>2050</v>
      </c>
    </row>
    <row r="974" spans="1:7" x14ac:dyDescent="0.3">
      <c r="A974" s="257" t="s">
        <v>4</v>
      </c>
      <c r="B974" s="258" t="s">
        <v>263</v>
      </c>
      <c r="C974" s="258">
        <v>2050</v>
      </c>
      <c r="D974" s="259" t="s">
        <v>259</v>
      </c>
      <c r="E974" s="259" t="s">
        <v>185</v>
      </c>
      <c r="F974" s="260">
        <v>43.187311671524903</v>
      </c>
      <c r="G974" s="260">
        <f>IF(Table1[[#This Row],[Year]]&lt;=2030,2030,IF(Table1[[#This Row],[Year]]&lt;=2040,2040,2050))</f>
        <v>2050</v>
      </c>
    </row>
    <row r="975" spans="1:7" x14ac:dyDescent="0.3">
      <c r="A975" s="257" t="s">
        <v>4</v>
      </c>
      <c r="B975" s="258" t="s">
        <v>262</v>
      </c>
      <c r="C975" s="258">
        <v>2050</v>
      </c>
      <c r="D975" s="259" t="s">
        <v>259</v>
      </c>
      <c r="E975" s="259" t="s">
        <v>185</v>
      </c>
      <c r="F975" s="260">
        <v>55.239389076061002</v>
      </c>
      <c r="G975" s="260">
        <f>IF(Table1[[#This Row],[Year]]&lt;=2030,2030,IF(Table1[[#This Row],[Year]]&lt;=2040,2040,2050))</f>
        <v>2050</v>
      </c>
    </row>
    <row r="976" spans="1:7" x14ac:dyDescent="0.3">
      <c r="A976" s="257" t="s">
        <v>4</v>
      </c>
      <c r="B976" s="258" t="s">
        <v>261</v>
      </c>
      <c r="C976" s="258">
        <v>2050</v>
      </c>
      <c r="D976" s="259" t="s">
        <v>259</v>
      </c>
      <c r="E976" s="259" t="s">
        <v>185</v>
      </c>
      <c r="F976" s="260">
        <v>0.21296706000476701</v>
      </c>
      <c r="G976" s="260">
        <f>IF(Table1[[#This Row],[Year]]&lt;=2030,2030,IF(Table1[[#This Row],[Year]]&lt;=2040,2040,2050))</f>
        <v>2050</v>
      </c>
    </row>
    <row r="977" spans="1:7" x14ac:dyDescent="0.3">
      <c r="A977" s="257" t="s">
        <v>4</v>
      </c>
      <c r="B977" s="258" t="s">
        <v>18</v>
      </c>
      <c r="C977" s="258">
        <v>2050</v>
      </c>
      <c r="D977" s="259" t="s">
        <v>259</v>
      </c>
      <c r="E977" s="259" t="s">
        <v>185</v>
      </c>
      <c r="F977" s="260">
        <v>14.183888978601299</v>
      </c>
      <c r="G977" s="260">
        <f>IF(Table1[[#This Row],[Year]]&lt;=2030,2030,IF(Table1[[#This Row],[Year]]&lt;=2040,2040,2050))</f>
        <v>2050</v>
      </c>
    </row>
    <row r="978" spans="1:7" x14ac:dyDescent="0.3">
      <c r="A978" s="257" t="s">
        <v>4</v>
      </c>
      <c r="B978" s="258" t="s">
        <v>260</v>
      </c>
      <c r="C978" s="258">
        <v>2050</v>
      </c>
      <c r="D978" s="259" t="s">
        <v>259</v>
      </c>
      <c r="E978" s="259" t="s">
        <v>185</v>
      </c>
      <c r="F978" s="260">
        <v>0.47575592511589498</v>
      </c>
      <c r="G978" s="260">
        <f>IF(Table1[[#This Row],[Year]]&lt;=2030,2030,IF(Table1[[#This Row],[Year]]&lt;=2040,2040,2050))</f>
        <v>2050</v>
      </c>
    </row>
    <row r="979" spans="1:7" x14ac:dyDescent="0.3">
      <c r="A979" s="257" t="s">
        <v>4</v>
      </c>
      <c r="B979" s="258" t="s">
        <v>267</v>
      </c>
      <c r="C979" s="258">
        <v>2050</v>
      </c>
      <c r="D979" s="259" t="s">
        <v>259</v>
      </c>
      <c r="E979" s="259" t="s">
        <v>185</v>
      </c>
      <c r="F979" s="260">
        <v>2.4726250944122601</v>
      </c>
      <c r="G979" s="260">
        <f>IF(Table1[[#This Row],[Year]]&lt;=2030,2030,IF(Table1[[#This Row],[Year]]&lt;=2040,2040,2050))</f>
        <v>2050</v>
      </c>
    </row>
    <row r="980" spans="1:7" x14ac:dyDescent="0.3">
      <c r="A980" s="257" t="s">
        <v>2</v>
      </c>
      <c r="B980" s="258" t="s">
        <v>264</v>
      </c>
      <c r="C980" s="258">
        <v>2050</v>
      </c>
      <c r="D980" s="259" t="s">
        <v>259</v>
      </c>
      <c r="E980" s="259" t="s">
        <v>185</v>
      </c>
      <c r="F980" s="260">
        <v>0.265558800164229</v>
      </c>
      <c r="G980" s="260">
        <f>IF(Table1[[#This Row],[Year]]&lt;=2030,2030,IF(Table1[[#This Row],[Year]]&lt;=2040,2040,2050))</f>
        <v>2050</v>
      </c>
    </row>
    <row r="981" spans="1:7" x14ac:dyDescent="0.3">
      <c r="A981" s="257" t="s">
        <v>2</v>
      </c>
      <c r="B981" s="258" t="s">
        <v>268</v>
      </c>
      <c r="C981" s="258">
        <v>2050</v>
      </c>
      <c r="D981" s="259" t="s">
        <v>259</v>
      </c>
      <c r="E981" s="259" t="s">
        <v>185</v>
      </c>
      <c r="F981" s="260">
        <v>3.4168452356230601</v>
      </c>
      <c r="G981" s="260">
        <f>IF(Table1[[#This Row],[Year]]&lt;=2030,2030,IF(Table1[[#This Row],[Year]]&lt;=2040,2040,2050))</f>
        <v>2050</v>
      </c>
    </row>
    <row r="982" spans="1:7" x14ac:dyDescent="0.3">
      <c r="A982" s="257" t="s">
        <v>2</v>
      </c>
      <c r="B982" s="258" t="s">
        <v>263</v>
      </c>
      <c r="C982" s="258">
        <v>2050</v>
      </c>
      <c r="D982" s="259" t="s">
        <v>259</v>
      </c>
      <c r="E982" s="259" t="s">
        <v>185</v>
      </c>
      <c r="F982" s="260">
        <v>39.168618590295303</v>
      </c>
      <c r="G982" s="260">
        <f>IF(Table1[[#This Row],[Year]]&lt;=2030,2030,IF(Table1[[#This Row],[Year]]&lt;=2040,2040,2050))</f>
        <v>2050</v>
      </c>
    </row>
    <row r="983" spans="1:7" x14ac:dyDescent="0.3">
      <c r="A983" s="257" t="s">
        <v>2</v>
      </c>
      <c r="B983" s="258" t="s">
        <v>262</v>
      </c>
      <c r="C983" s="258">
        <v>2050</v>
      </c>
      <c r="D983" s="259" t="s">
        <v>259</v>
      </c>
      <c r="E983" s="259" t="s">
        <v>185</v>
      </c>
      <c r="F983" s="260">
        <v>4.2687990292962503</v>
      </c>
      <c r="G983" s="260">
        <f>IF(Table1[[#This Row],[Year]]&lt;=2030,2030,IF(Table1[[#This Row],[Year]]&lt;=2040,2040,2050))</f>
        <v>2050</v>
      </c>
    </row>
    <row r="984" spans="1:7" x14ac:dyDescent="0.3">
      <c r="A984" s="257" t="s">
        <v>2</v>
      </c>
      <c r="B984" s="258" t="s">
        <v>261</v>
      </c>
      <c r="C984" s="258">
        <v>2050</v>
      </c>
      <c r="D984" s="259" t="s">
        <v>259</v>
      </c>
      <c r="E984" s="259" t="s">
        <v>185</v>
      </c>
      <c r="F984" s="260">
        <v>4.1306849729013197E-2</v>
      </c>
      <c r="G984" s="260">
        <f>IF(Table1[[#This Row],[Year]]&lt;=2030,2030,IF(Table1[[#This Row],[Year]]&lt;=2040,2040,2050))</f>
        <v>2050</v>
      </c>
    </row>
    <row r="985" spans="1:7" x14ac:dyDescent="0.3">
      <c r="A985" s="257" t="s">
        <v>2</v>
      </c>
      <c r="B985" s="258" t="s">
        <v>18</v>
      </c>
      <c r="C985" s="258">
        <v>2050</v>
      </c>
      <c r="D985" s="259" t="s">
        <v>259</v>
      </c>
      <c r="E985" s="259" t="s">
        <v>185</v>
      </c>
      <c r="F985" s="260">
        <v>81.614734742216896</v>
      </c>
      <c r="G985" s="260">
        <f>IF(Table1[[#This Row],[Year]]&lt;=2030,2030,IF(Table1[[#This Row],[Year]]&lt;=2040,2040,2050))</f>
        <v>2050</v>
      </c>
    </row>
    <row r="986" spans="1:7" x14ac:dyDescent="0.3">
      <c r="A986" s="257" t="s">
        <v>2</v>
      </c>
      <c r="B986" s="258" t="s">
        <v>266</v>
      </c>
      <c r="C986" s="258">
        <v>2050</v>
      </c>
      <c r="D986" s="259" t="s">
        <v>259</v>
      </c>
      <c r="E986" s="259" t="s">
        <v>185</v>
      </c>
      <c r="F986" s="260">
        <v>12.4497191871968</v>
      </c>
      <c r="G986" s="260">
        <f>IF(Table1[[#This Row],[Year]]&lt;=2030,2030,IF(Table1[[#This Row],[Year]]&lt;=2040,2040,2050))</f>
        <v>2050</v>
      </c>
    </row>
    <row r="987" spans="1:7" x14ac:dyDescent="0.3">
      <c r="A987" s="257" t="s">
        <v>2</v>
      </c>
      <c r="B987" s="258" t="s">
        <v>260</v>
      </c>
      <c r="C987" s="258">
        <v>2050</v>
      </c>
      <c r="D987" s="259" t="s">
        <v>259</v>
      </c>
      <c r="E987" s="259" t="s">
        <v>185</v>
      </c>
      <c r="F987" s="260">
        <v>2.8124684682223201E-3</v>
      </c>
      <c r="G987" s="260">
        <f>IF(Table1[[#This Row],[Year]]&lt;=2030,2030,IF(Table1[[#This Row],[Year]]&lt;=2040,2040,2050))</f>
        <v>2050</v>
      </c>
    </row>
    <row r="988" spans="1:7" x14ac:dyDescent="0.3">
      <c r="A988" s="257" t="s">
        <v>2</v>
      </c>
      <c r="B988" s="258" t="s">
        <v>267</v>
      </c>
      <c r="C988" s="258">
        <v>2050</v>
      </c>
      <c r="D988" s="259" t="s">
        <v>259</v>
      </c>
      <c r="E988" s="259" t="s">
        <v>185</v>
      </c>
      <c r="F988" s="260">
        <v>1.7329547304325999E-2</v>
      </c>
      <c r="G988" s="260">
        <f>IF(Table1[[#This Row],[Year]]&lt;=2030,2030,IF(Table1[[#This Row],[Year]]&lt;=2040,2040,2050))</f>
        <v>2050</v>
      </c>
    </row>
    <row r="989" spans="1:7" x14ac:dyDescent="0.3">
      <c r="A989" s="257" t="s">
        <v>3</v>
      </c>
      <c r="B989" s="258" t="s">
        <v>265</v>
      </c>
      <c r="C989" s="258">
        <v>2050</v>
      </c>
      <c r="D989" s="259" t="s">
        <v>259</v>
      </c>
      <c r="E989" s="259" t="s">
        <v>185</v>
      </c>
      <c r="F989" s="260">
        <v>0.86712798963651205</v>
      </c>
      <c r="G989" s="260">
        <f>IF(Table1[[#This Row],[Year]]&lt;=2030,2030,IF(Table1[[#This Row],[Year]]&lt;=2040,2040,2050))</f>
        <v>2050</v>
      </c>
    </row>
    <row r="990" spans="1:7" x14ac:dyDescent="0.3">
      <c r="A990" s="257" t="s">
        <v>3</v>
      </c>
      <c r="B990" s="258" t="s">
        <v>269</v>
      </c>
      <c r="C990" s="258">
        <v>2050</v>
      </c>
      <c r="D990" s="259" t="s">
        <v>259</v>
      </c>
      <c r="E990" s="259" t="s">
        <v>185</v>
      </c>
      <c r="F990" s="260">
        <v>19.639584304148201</v>
      </c>
      <c r="G990" s="260">
        <f>IF(Table1[[#This Row],[Year]]&lt;=2030,2030,IF(Table1[[#This Row],[Year]]&lt;=2040,2040,2050))</f>
        <v>2050</v>
      </c>
    </row>
    <row r="991" spans="1:7" x14ac:dyDescent="0.3">
      <c r="A991" s="257" t="s">
        <v>3</v>
      </c>
      <c r="B991" s="258" t="s">
        <v>264</v>
      </c>
      <c r="C991" s="258">
        <v>2050</v>
      </c>
      <c r="D991" s="259" t="s">
        <v>259</v>
      </c>
      <c r="E991" s="259" t="s">
        <v>185</v>
      </c>
      <c r="F991" s="260">
        <v>0.43356399481825603</v>
      </c>
      <c r="G991" s="260">
        <f>IF(Table1[[#This Row],[Year]]&lt;=2030,2030,IF(Table1[[#This Row],[Year]]&lt;=2040,2040,2050))</f>
        <v>2050</v>
      </c>
    </row>
    <row r="992" spans="1:7" x14ac:dyDescent="0.3">
      <c r="A992" s="257" t="s">
        <v>3</v>
      </c>
      <c r="B992" s="258" t="s">
        <v>268</v>
      </c>
      <c r="C992" s="258">
        <v>2050</v>
      </c>
      <c r="D992" s="259" t="s">
        <v>259</v>
      </c>
      <c r="E992" s="259" t="s">
        <v>185</v>
      </c>
      <c r="F992" s="260">
        <v>5.7837771059879799</v>
      </c>
      <c r="G992" s="260">
        <f>IF(Table1[[#This Row],[Year]]&lt;=2030,2030,IF(Table1[[#This Row],[Year]]&lt;=2040,2040,2050))</f>
        <v>2050</v>
      </c>
    </row>
    <row r="993" spans="1:7" x14ac:dyDescent="0.3">
      <c r="A993" s="257" t="s">
        <v>3</v>
      </c>
      <c r="B993" s="258" t="s">
        <v>263</v>
      </c>
      <c r="C993" s="258">
        <v>2050</v>
      </c>
      <c r="D993" s="259" t="s">
        <v>259</v>
      </c>
      <c r="E993" s="259" t="s">
        <v>185</v>
      </c>
      <c r="F993" s="260">
        <v>134.51199297645201</v>
      </c>
      <c r="G993" s="260">
        <f>IF(Table1[[#This Row],[Year]]&lt;=2030,2030,IF(Table1[[#This Row],[Year]]&lt;=2040,2040,2050))</f>
        <v>2050</v>
      </c>
    </row>
    <row r="994" spans="1:7" x14ac:dyDescent="0.3">
      <c r="A994" s="257" t="s">
        <v>3</v>
      </c>
      <c r="B994" s="258" t="s">
        <v>262</v>
      </c>
      <c r="C994" s="258">
        <v>2050</v>
      </c>
      <c r="D994" s="259" t="s">
        <v>259</v>
      </c>
      <c r="E994" s="259" t="s">
        <v>185</v>
      </c>
      <c r="F994" s="260">
        <v>64.032420047454295</v>
      </c>
      <c r="G994" s="260">
        <f>IF(Table1[[#This Row],[Year]]&lt;=2030,2030,IF(Table1[[#This Row],[Year]]&lt;=2040,2040,2050))</f>
        <v>2050</v>
      </c>
    </row>
    <row r="995" spans="1:7" x14ac:dyDescent="0.3">
      <c r="A995" s="257" t="s">
        <v>3</v>
      </c>
      <c r="B995" s="258" t="s">
        <v>261</v>
      </c>
      <c r="C995" s="258">
        <v>2050</v>
      </c>
      <c r="D995" s="259" t="s">
        <v>259</v>
      </c>
      <c r="E995" s="259" t="s">
        <v>185</v>
      </c>
      <c r="F995" s="260">
        <v>9.5858926777691297E-2</v>
      </c>
      <c r="G995" s="260">
        <f>IF(Table1[[#This Row],[Year]]&lt;=2030,2030,IF(Table1[[#This Row],[Year]]&lt;=2040,2040,2050))</f>
        <v>2050</v>
      </c>
    </row>
    <row r="996" spans="1:7" x14ac:dyDescent="0.3">
      <c r="A996" s="257" t="s">
        <v>3</v>
      </c>
      <c r="B996" s="258" t="s">
        <v>18</v>
      </c>
      <c r="C996" s="258">
        <v>2050</v>
      </c>
      <c r="D996" s="259" t="s">
        <v>259</v>
      </c>
      <c r="E996" s="259" t="s">
        <v>185</v>
      </c>
      <c r="F996" s="260">
        <v>0.47275426665120901</v>
      </c>
      <c r="G996" s="260">
        <f>IF(Table1[[#This Row],[Year]]&lt;=2030,2030,IF(Table1[[#This Row],[Year]]&lt;=2040,2040,2050))</f>
        <v>2050</v>
      </c>
    </row>
    <row r="997" spans="1:7" x14ac:dyDescent="0.3">
      <c r="A997" s="257" t="s">
        <v>3</v>
      </c>
      <c r="B997" s="258" t="s">
        <v>260</v>
      </c>
      <c r="C997" s="258">
        <v>2050</v>
      </c>
      <c r="D997" s="259" t="s">
        <v>259</v>
      </c>
      <c r="E997" s="259" t="s">
        <v>185</v>
      </c>
      <c r="F997" s="260">
        <v>0.16683432813565699</v>
      </c>
      <c r="G997" s="260">
        <f>IF(Table1[[#This Row],[Year]]&lt;=2030,2030,IF(Table1[[#This Row],[Year]]&lt;=2040,2040,2050))</f>
        <v>2050</v>
      </c>
    </row>
    <row r="998" spans="1:7" x14ac:dyDescent="0.3">
      <c r="A998" s="257" t="s">
        <v>3</v>
      </c>
      <c r="B998" s="258" t="s">
        <v>267</v>
      </c>
      <c r="C998" s="258">
        <v>2050</v>
      </c>
      <c r="D998" s="259" t="s">
        <v>259</v>
      </c>
      <c r="E998" s="259" t="s">
        <v>185</v>
      </c>
      <c r="F998" s="260">
        <v>1.0287232906902899</v>
      </c>
      <c r="G998" s="260">
        <f>IF(Table1[[#This Row],[Year]]&lt;=2030,2030,IF(Table1[[#This Row],[Year]]&lt;=2040,2040,2050))</f>
        <v>2050</v>
      </c>
    </row>
    <row r="999" spans="1:7" x14ac:dyDescent="0.3">
      <c r="A999" s="257" t="s">
        <v>1</v>
      </c>
      <c r="B999" s="258" t="s">
        <v>269</v>
      </c>
      <c r="C999" s="258">
        <v>2022</v>
      </c>
      <c r="D999" s="259" t="s">
        <v>271</v>
      </c>
      <c r="E999" s="259" t="s">
        <v>185</v>
      </c>
      <c r="F999" s="261">
        <v>38.518431008521702</v>
      </c>
      <c r="G999" s="261">
        <f>IF(Table1[[#This Row],[Year]]&lt;=2030,2030,IF(Table1[[#This Row],[Year]]&lt;=2040,2040,2050))</f>
        <v>2030</v>
      </c>
    </row>
    <row r="1000" spans="1:7" x14ac:dyDescent="0.3">
      <c r="A1000" s="257" t="s">
        <v>1</v>
      </c>
      <c r="B1000" s="258" t="s">
        <v>268</v>
      </c>
      <c r="C1000" s="258">
        <v>2022</v>
      </c>
      <c r="D1000" s="259" t="s">
        <v>271</v>
      </c>
      <c r="E1000" s="259" t="s">
        <v>185</v>
      </c>
      <c r="F1000" s="261">
        <v>28.6891225318147</v>
      </c>
      <c r="G1000" s="261">
        <f>IF(Table1[[#This Row],[Year]]&lt;=2030,2030,IF(Table1[[#This Row],[Year]]&lt;=2040,2040,2050))</f>
        <v>2030</v>
      </c>
    </row>
    <row r="1001" spans="1:7" x14ac:dyDescent="0.3">
      <c r="A1001" s="257" t="s">
        <v>1</v>
      </c>
      <c r="B1001" s="258" t="s">
        <v>262</v>
      </c>
      <c r="C1001" s="258">
        <v>2022</v>
      </c>
      <c r="D1001" s="259" t="s">
        <v>271</v>
      </c>
      <c r="E1001" s="259" t="s">
        <v>185</v>
      </c>
      <c r="F1001" s="261">
        <v>16.095871141701</v>
      </c>
      <c r="G1001" s="261">
        <f>IF(Table1[[#This Row],[Year]]&lt;=2030,2030,IF(Table1[[#This Row],[Year]]&lt;=2040,2040,2050))</f>
        <v>2030</v>
      </c>
    </row>
    <row r="1002" spans="1:7" x14ac:dyDescent="0.3">
      <c r="A1002" s="257" t="s">
        <v>1</v>
      </c>
      <c r="B1002" s="258" t="s">
        <v>261</v>
      </c>
      <c r="C1002" s="258">
        <v>2022</v>
      </c>
      <c r="D1002" s="259" t="s">
        <v>271</v>
      </c>
      <c r="E1002" s="259" t="s">
        <v>185</v>
      </c>
      <c r="F1002" s="261">
        <v>6.1128107373088802</v>
      </c>
      <c r="G1002" s="261">
        <f>IF(Table1[[#This Row],[Year]]&lt;=2030,2030,IF(Table1[[#This Row],[Year]]&lt;=2040,2040,2050))</f>
        <v>2030</v>
      </c>
    </row>
    <row r="1003" spans="1:7" x14ac:dyDescent="0.3">
      <c r="A1003" s="257" t="s">
        <v>1</v>
      </c>
      <c r="B1003" s="258" t="s">
        <v>267</v>
      </c>
      <c r="C1003" s="258">
        <v>2022</v>
      </c>
      <c r="D1003" s="259" t="s">
        <v>271</v>
      </c>
      <c r="E1003" s="259" t="s">
        <v>185</v>
      </c>
      <c r="F1003" s="261">
        <v>1.32001009766301</v>
      </c>
      <c r="G1003" s="261">
        <f>IF(Table1[[#This Row],[Year]]&lt;=2030,2030,IF(Table1[[#This Row],[Year]]&lt;=2040,2040,2050))</f>
        <v>2030</v>
      </c>
    </row>
    <row r="1004" spans="1:7" x14ac:dyDescent="0.3">
      <c r="A1004" s="257" t="s">
        <v>4</v>
      </c>
      <c r="B1004" s="258" t="s">
        <v>269</v>
      </c>
      <c r="C1004" s="258">
        <v>2022</v>
      </c>
      <c r="D1004" s="259" t="s">
        <v>271</v>
      </c>
      <c r="E1004" s="259" t="s">
        <v>185</v>
      </c>
      <c r="F1004" s="261">
        <v>20.379476872821201</v>
      </c>
      <c r="G1004" s="261">
        <f>IF(Table1[[#This Row],[Year]]&lt;=2030,2030,IF(Table1[[#This Row],[Year]]&lt;=2040,2040,2050))</f>
        <v>2030</v>
      </c>
    </row>
    <row r="1005" spans="1:7" x14ac:dyDescent="0.3">
      <c r="A1005" s="257" t="s">
        <v>4</v>
      </c>
      <c r="B1005" s="258" t="s">
        <v>268</v>
      </c>
      <c r="C1005" s="258">
        <v>2022</v>
      </c>
      <c r="D1005" s="259" t="s">
        <v>271</v>
      </c>
      <c r="E1005" s="259" t="s">
        <v>185</v>
      </c>
      <c r="F1005" s="261">
        <v>25.474936399782798</v>
      </c>
      <c r="G1005" s="261">
        <f>IF(Table1[[#This Row],[Year]]&lt;=2030,2030,IF(Table1[[#This Row],[Year]]&lt;=2040,2040,2050))</f>
        <v>2030</v>
      </c>
    </row>
    <row r="1006" spans="1:7" x14ac:dyDescent="0.3">
      <c r="A1006" s="257" t="s">
        <v>4</v>
      </c>
      <c r="B1006" s="258" t="s">
        <v>262</v>
      </c>
      <c r="C1006" s="258">
        <v>2022</v>
      </c>
      <c r="D1006" s="259" t="s">
        <v>271</v>
      </c>
      <c r="E1006" s="259" t="s">
        <v>185</v>
      </c>
      <c r="F1006" s="261">
        <v>407.72177936839103</v>
      </c>
      <c r="G1006" s="261">
        <f>IF(Table1[[#This Row],[Year]]&lt;=2030,2030,IF(Table1[[#This Row],[Year]]&lt;=2040,2040,2050))</f>
        <v>2030</v>
      </c>
    </row>
    <row r="1007" spans="1:7" x14ac:dyDescent="0.3">
      <c r="A1007" s="257" t="s">
        <v>4</v>
      </c>
      <c r="B1007" s="258" t="s">
        <v>261</v>
      </c>
      <c r="C1007" s="258">
        <v>2022</v>
      </c>
      <c r="D1007" s="259" t="s">
        <v>271</v>
      </c>
      <c r="E1007" s="259" t="s">
        <v>185</v>
      </c>
      <c r="F1007" s="261">
        <v>23.177433140652699</v>
      </c>
      <c r="G1007" s="261">
        <f>IF(Table1[[#This Row],[Year]]&lt;=2030,2030,IF(Table1[[#This Row],[Year]]&lt;=2040,2040,2050))</f>
        <v>2030</v>
      </c>
    </row>
    <row r="1008" spans="1:7" x14ac:dyDescent="0.3">
      <c r="A1008" s="257" t="s">
        <v>4</v>
      </c>
      <c r="B1008" s="258" t="s">
        <v>267</v>
      </c>
      <c r="C1008" s="258">
        <v>2022</v>
      </c>
      <c r="D1008" s="259" t="s">
        <v>271</v>
      </c>
      <c r="E1008" s="259" t="s">
        <v>185</v>
      </c>
      <c r="F1008" s="261">
        <v>4.2729589540762003</v>
      </c>
      <c r="G1008" s="261">
        <f>IF(Table1[[#This Row],[Year]]&lt;=2030,2030,IF(Table1[[#This Row],[Year]]&lt;=2040,2040,2050))</f>
        <v>2030</v>
      </c>
    </row>
    <row r="1009" spans="1:7" x14ac:dyDescent="0.3">
      <c r="A1009" s="257" t="s">
        <v>2</v>
      </c>
      <c r="B1009" s="258" t="s">
        <v>262</v>
      </c>
      <c r="C1009" s="258">
        <v>2022</v>
      </c>
      <c r="D1009" s="259" t="s">
        <v>271</v>
      </c>
      <c r="E1009" s="259" t="s">
        <v>185</v>
      </c>
      <c r="F1009" s="261">
        <v>21.266894615621801</v>
      </c>
      <c r="G1009" s="261">
        <f>IF(Table1[[#This Row],[Year]]&lt;=2030,2030,IF(Table1[[#This Row],[Year]]&lt;=2040,2040,2050))</f>
        <v>2030</v>
      </c>
    </row>
    <row r="1010" spans="1:7" x14ac:dyDescent="0.3">
      <c r="A1010" s="257" t="s">
        <v>2</v>
      </c>
      <c r="B1010" s="258" t="s">
        <v>261</v>
      </c>
      <c r="C1010" s="258">
        <v>2022</v>
      </c>
      <c r="D1010" s="259" t="s">
        <v>271</v>
      </c>
      <c r="E1010" s="259" t="s">
        <v>185</v>
      </c>
      <c r="F1010" s="261">
        <v>2.4428143754012801</v>
      </c>
      <c r="G1010" s="261">
        <f>IF(Table1[[#This Row],[Year]]&lt;=2030,2030,IF(Table1[[#This Row],[Year]]&lt;=2040,2040,2050))</f>
        <v>2030</v>
      </c>
    </row>
    <row r="1011" spans="1:7" x14ac:dyDescent="0.3">
      <c r="A1011" s="257" t="s">
        <v>3</v>
      </c>
      <c r="B1011" s="258" t="s">
        <v>262</v>
      </c>
      <c r="C1011" s="258">
        <v>2022</v>
      </c>
      <c r="D1011" s="259" t="s">
        <v>271</v>
      </c>
      <c r="E1011" s="259" t="s">
        <v>185</v>
      </c>
      <c r="F1011" s="261">
        <v>278.93207132683</v>
      </c>
      <c r="G1011" s="261">
        <f>IF(Table1[[#This Row],[Year]]&lt;=2030,2030,IF(Table1[[#This Row],[Year]]&lt;=2040,2040,2050))</f>
        <v>2030</v>
      </c>
    </row>
    <row r="1012" spans="1:7" x14ac:dyDescent="0.3">
      <c r="A1012" s="257" t="s">
        <v>3</v>
      </c>
      <c r="B1012" s="258" t="s">
        <v>261</v>
      </c>
      <c r="C1012" s="258">
        <v>2022</v>
      </c>
      <c r="D1012" s="259" t="s">
        <v>271</v>
      </c>
      <c r="E1012" s="259" t="s">
        <v>185</v>
      </c>
      <c r="F1012" s="261">
        <v>9.4482136287843996</v>
      </c>
      <c r="G1012" s="261">
        <f>IF(Table1[[#This Row],[Year]]&lt;=2030,2030,IF(Table1[[#This Row],[Year]]&lt;=2040,2040,2050))</f>
        <v>2030</v>
      </c>
    </row>
    <row r="1013" spans="1:7" x14ac:dyDescent="0.3">
      <c r="A1013" s="257" t="s">
        <v>1</v>
      </c>
      <c r="B1013" s="258" t="s">
        <v>265</v>
      </c>
      <c r="C1013" s="258">
        <v>2023</v>
      </c>
      <c r="D1013" s="259" t="s">
        <v>271</v>
      </c>
      <c r="E1013" s="259" t="s">
        <v>185</v>
      </c>
      <c r="F1013" s="261">
        <v>3.26345694545559</v>
      </c>
      <c r="G1013" s="261">
        <f>IF(Table1[[#This Row],[Year]]&lt;=2030,2030,IF(Table1[[#This Row],[Year]]&lt;=2040,2040,2050))</f>
        <v>2030</v>
      </c>
    </row>
    <row r="1014" spans="1:7" x14ac:dyDescent="0.3">
      <c r="A1014" s="257" t="s">
        <v>1</v>
      </c>
      <c r="B1014" s="258" t="s">
        <v>264</v>
      </c>
      <c r="C1014" s="258">
        <v>2023</v>
      </c>
      <c r="D1014" s="259" t="s">
        <v>271</v>
      </c>
      <c r="E1014" s="259" t="s">
        <v>185</v>
      </c>
      <c r="F1014" s="261">
        <v>3.0023803898191401</v>
      </c>
      <c r="G1014" s="261">
        <f>IF(Table1[[#This Row],[Year]]&lt;=2030,2030,IF(Table1[[#This Row],[Year]]&lt;=2040,2040,2050))</f>
        <v>2030</v>
      </c>
    </row>
    <row r="1015" spans="1:7" x14ac:dyDescent="0.3">
      <c r="A1015" s="257" t="s">
        <v>1</v>
      </c>
      <c r="B1015" s="258" t="s">
        <v>262</v>
      </c>
      <c r="C1015" s="258">
        <v>2023</v>
      </c>
      <c r="D1015" s="259" t="s">
        <v>271</v>
      </c>
      <c r="E1015" s="259" t="s">
        <v>185</v>
      </c>
      <c r="F1015" s="261">
        <v>13.938714423594099</v>
      </c>
      <c r="G1015" s="261">
        <f>IF(Table1[[#This Row],[Year]]&lt;=2030,2030,IF(Table1[[#This Row],[Year]]&lt;=2040,2040,2050))</f>
        <v>2030</v>
      </c>
    </row>
    <row r="1016" spans="1:7" x14ac:dyDescent="0.3">
      <c r="A1016" s="257" t="s">
        <v>1</v>
      </c>
      <c r="B1016" s="258" t="s">
        <v>261</v>
      </c>
      <c r="C1016" s="258">
        <v>2023</v>
      </c>
      <c r="D1016" s="259" t="s">
        <v>271</v>
      </c>
      <c r="E1016" s="259" t="s">
        <v>185</v>
      </c>
      <c r="F1016" s="261">
        <v>5.71188065301099</v>
      </c>
      <c r="G1016" s="261">
        <f>IF(Table1[[#This Row],[Year]]&lt;=2030,2030,IF(Table1[[#This Row],[Year]]&lt;=2040,2040,2050))</f>
        <v>2030</v>
      </c>
    </row>
    <row r="1017" spans="1:7" x14ac:dyDescent="0.3">
      <c r="A1017" s="257" t="s">
        <v>1</v>
      </c>
      <c r="B1017" s="258" t="s">
        <v>18</v>
      </c>
      <c r="C1017" s="258">
        <v>2023</v>
      </c>
      <c r="D1017" s="259" t="s">
        <v>271</v>
      </c>
      <c r="E1017" s="259" t="s">
        <v>185</v>
      </c>
      <c r="F1017" s="261">
        <v>1425.12873804072</v>
      </c>
      <c r="G1017" s="261">
        <f>IF(Table1[[#This Row],[Year]]&lt;=2030,2030,IF(Table1[[#This Row],[Year]]&lt;=2040,2040,2050))</f>
        <v>2030</v>
      </c>
    </row>
    <row r="1018" spans="1:7" x14ac:dyDescent="0.3">
      <c r="A1018" s="257" t="s">
        <v>1</v>
      </c>
      <c r="B1018" s="258" t="s">
        <v>260</v>
      </c>
      <c r="C1018" s="258">
        <v>2023</v>
      </c>
      <c r="D1018" s="259" t="s">
        <v>271</v>
      </c>
      <c r="E1018" s="259" t="s">
        <v>185</v>
      </c>
      <c r="F1018" s="261">
        <v>0.34285976562675602</v>
      </c>
      <c r="G1018" s="261">
        <f>IF(Table1[[#This Row],[Year]]&lt;=2030,2030,IF(Table1[[#This Row],[Year]]&lt;=2040,2040,2050))</f>
        <v>2030</v>
      </c>
    </row>
    <row r="1019" spans="1:7" x14ac:dyDescent="0.3">
      <c r="A1019" s="257" t="s">
        <v>4</v>
      </c>
      <c r="B1019" s="258" t="s">
        <v>265</v>
      </c>
      <c r="C1019" s="258">
        <v>2023</v>
      </c>
      <c r="D1019" s="259" t="s">
        <v>271</v>
      </c>
      <c r="E1019" s="259" t="s">
        <v>185</v>
      </c>
      <c r="F1019" s="261">
        <v>64.279897422617495</v>
      </c>
      <c r="G1019" s="261">
        <f>IF(Table1[[#This Row],[Year]]&lt;=2030,2030,IF(Table1[[#This Row],[Year]]&lt;=2040,2040,2050))</f>
        <v>2030</v>
      </c>
    </row>
    <row r="1020" spans="1:7" x14ac:dyDescent="0.3">
      <c r="A1020" s="257" t="s">
        <v>4</v>
      </c>
      <c r="B1020" s="258" t="s">
        <v>264</v>
      </c>
      <c r="C1020" s="258">
        <v>2023</v>
      </c>
      <c r="D1020" s="259" t="s">
        <v>271</v>
      </c>
      <c r="E1020" s="259" t="s">
        <v>185</v>
      </c>
      <c r="F1020" s="261">
        <v>72.3148846004446</v>
      </c>
      <c r="G1020" s="261">
        <f>IF(Table1[[#This Row],[Year]]&lt;=2030,2030,IF(Table1[[#This Row],[Year]]&lt;=2040,2040,2050))</f>
        <v>2030</v>
      </c>
    </row>
    <row r="1021" spans="1:7" x14ac:dyDescent="0.3">
      <c r="A1021" s="257" t="s">
        <v>4</v>
      </c>
      <c r="B1021" s="258" t="s">
        <v>262</v>
      </c>
      <c r="C1021" s="258">
        <v>2023</v>
      </c>
      <c r="D1021" s="259" t="s">
        <v>271</v>
      </c>
      <c r="E1021" s="259" t="s">
        <v>185</v>
      </c>
      <c r="F1021" s="261">
        <v>308.17143842277898</v>
      </c>
      <c r="G1021" s="261">
        <f>IF(Table1[[#This Row],[Year]]&lt;=2030,2030,IF(Table1[[#This Row],[Year]]&lt;=2040,2040,2050))</f>
        <v>2030</v>
      </c>
    </row>
    <row r="1022" spans="1:7" x14ac:dyDescent="0.3">
      <c r="A1022" s="257" t="s">
        <v>4</v>
      </c>
      <c r="B1022" s="258" t="s">
        <v>261</v>
      </c>
      <c r="C1022" s="258">
        <v>2023</v>
      </c>
      <c r="D1022" s="259" t="s">
        <v>271</v>
      </c>
      <c r="E1022" s="259" t="s">
        <v>185</v>
      </c>
      <c r="F1022" s="261">
        <v>18.902696122959199</v>
      </c>
      <c r="G1022" s="261">
        <f>IF(Table1[[#This Row],[Year]]&lt;=2030,2030,IF(Table1[[#This Row],[Year]]&lt;=2040,2040,2050))</f>
        <v>2030</v>
      </c>
    </row>
    <row r="1023" spans="1:7" x14ac:dyDescent="0.3">
      <c r="A1023" s="257" t="s">
        <v>4</v>
      </c>
      <c r="B1023" s="258" t="s">
        <v>260</v>
      </c>
      <c r="C1023" s="258">
        <v>2023</v>
      </c>
      <c r="D1023" s="259" t="s">
        <v>271</v>
      </c>
      <c r="E1023" s="259" t="s">
        <v>185</v>
      </c>
      <c r="F1023" s="261">
        <v>26.975618721715399</v>
      </c>
      <c r="G1023" s="261">
        <f>IF(Table1[[#This Row],[Year]]&lt;=2030,2030,IF(Table1[[#This Row],[Year]]&lt;=2040,2040,2050))</f>
        <v>2030</v>
      </c>
    </row>
    <row r="1024" spans="1:7" x14ac:dyDescent="0.3">
      <c r="A1024" s="257" t="s">
        <v>2</v>
      </c>
      <c r="B1024" s="258" t="s">
        <v>264</v>
      </c>
      <c r="C1024" s="258">
        <v>2023</v>
      </c>
      <c r="D1024" s="259" t="s">
        <v>271</v>
      </c>
      <c r="E1024" s="259" t="s">
        <v>185</v>
      </c>
      <c r="F1024" s="261">
        <v>8.7025518545482292</v>
      </c>
      <c r="G1024" s="261">
        <f>IF(Table1[[#This Row],[Year]]&lt;=2030,2030,IF(Table1[[#This Row],[Year]]&lt;=2040,2040,2050))</f>
        <v>2030</v>
      </c>
    </row>
    <row r="1025" spans="1:7" x14ac:dyDescent="0.3">
      <c r="A1025" s="257" t="s">
        <v>2</v>
      </c>
      <c r="B1025" s="258" t="s">
        <v>262</v>
      </c>
      <c r="C1025" s="258">
        <v>2023</v>
      </c>
      <c r="D1025" s="259" t="s">
        <v>271</v>
      </c>
      <c r="E1025" s="259" t="s">
        <v>185</v>
      </c>
      <c r="F1025" s="261">
        <v>18.416721164959402</v>
      </c>
      <c r="G1025" s="261">
        <f>IF(Table1[[#This Row],[Year]]&lt;=2030,2030,IF(Table1[[#This Row],[Year]]&lt;=2040,2040,2050))</f>
        <v>2030</v>
      </c>
    </row>
    <row r="1026" spans="1:7" x14ac:dyDescent="0.3">
      <c r="A1026" s="257" t="s">
        <v>2</v>
      </c>
      <c r="B1026" s="258" t="s">
        <v>261</v>
      </c>
      <c r="C1026" s="258">
        <v>2023</v>
      </c>
      <c r="D1026" s="259" t="s">
        <v>271</v>
      </c>
      <c r="E1026" s="259" t="s">
        <v>185</v>
      </c>
      <c r="F1026" s="261">
        <v>2.28259384583767</v>
      </c>
      <c r="G1026" s="261">
        <f>IF(Table1[[#This Row],[Year]]&lt;=2030,2030,IF(Table1[[#This Row],[Year]]&lt;=2040,2040,2050))</f>
        <v>2030</v>
      </c>
    </row>
    <row r="1027" spans="1:7" x14ac:dyDescent="0.3">
      <c r="A1027" s="257" t="s">
        <v>2</v>
      </c>
      <c r="B1027" s="258" t="s">
        <v>260</v>
      </c>
      <c r="C1027" s="258">
        <v>2023</v>
      </c>
      <c r="D1027" s="259" t="s">
        <v>271</v>
      </c>
      <c r="E1027" s="259" t="s">
        <v>185</v>
      </c>
      <c r="F1027" s="261">
        <v>9.21666036631065E-2</v>
      </c>
      <c r="G1027" s="261">
        <f>IF(Table1[[#This Row],[Year]]&lt;=2030,2030,IF(Table1[[#This Row],[Year]]&lt;=2040,2040,2050))</f>
        <v>2030</v>
      </c>
    </row>
    <row r="1028" spans="1:7" x14ac:dyDescent="0.3">
      <c r="A1028" s="257" t="s">
        <v>3</v>
      </c>
      <c r="B1028" s="258" t="s">
        <v>265</v>
      </c>
      <c r="C1028" s="258">
        <v>2023</v>
      </c>
      <c r="D1028" s="259" t="s">
        <v>271</v>
      </c>
      <c r="E1028" s="259" t="s">
        <v>185</v>
      </c>
      <c r="F1028" s="261">
        <v>20.699641196889701</v>
      </c>
      <c r="G1028" s="261">
        <f>IF(Table1[[#This Row],[Year]]&lt;=2030,2030,IF(Table1[[#This Row],[Year]]&lt;=2040,2040,2050))</f>
        <v>2030</v>
      </c>
    </row>
    <row r="1029" spans="1:7" x14ac:dyDescent="0.3">
      <c r="A1029" s="257" t="s">
        <v>3</v>
      </c>
      <c r="B1029" s="258" t="s">
        <v>264</v>
      </c>
      <c r="C1029" s="258">
        <v>2023</v>
      </c>
      <c r="D1029" s="259" t="s">
        <v>271</v>
      </c>
      <c r="E1029" s="259" t="s">
        <v>185</v>
      </c>
      <c r="F1029" s="261">
        <v>10.3498205984449</v>
      </c>
      <c r="G1029" s="261">
        <f>IF(Table1[[#This Row],[Year]]&lt;=2030,2030,IF(Table1[[#This Row],[Year]]&lt;=2040,2040,2050))</f>
        <v>2030</v>
      </c>
    </row>
    <row r="1030" spans="1:7" x14ac:dyDescent="0.3">
      <c r="A1030" s="257" t="s">
        <v>3</v>
      </c>
      <c r="B1030" s="258" t="s">
        <v>262</v>
      </c>
      <c r="C1030" s="258">
        <v>2023</v>
      </c>
      <c r="D1030" s="259" t="s">
        <v>271</v>
      </c>
      <c r="E1030" s="259" t="s">
        <v>185</v>
      </c>
      <c r="F1030" s="261">
        <v>241.549801907485</v>
      </c>
      <c r="G1030" s="261">
        <f>IF(Table1[[#This Row],[Year]]&lt;=2030,2030,IF(Table1[[#This Row],[Year]]&lt;=2040,2040,2050))</f>
        <v>2030</v>
      </c>
    </row>
    <row r="1031" spans="1:7" x14ac:dyDescent="0.3">
      <c r="A1031" s="257" t="s">
        <v>3</v>
      </c>
      <c r="B1031" s="258" t="s">
        <v>261</v>
      </c>
      <c r="C1031" s="258">
        <v>2023</v>
      </c>
      <c r="D1031" s="259" t="s">
        <v>271</v>
      </c>
      <c r="E1031" s="259" t="s">
        <v>185</v>
      </c>
      <c r="F1031" s="261">
        <v>8.8285194734373196</v>
      </c>
      <c r="G1031" s="261">
        <f>IF(Table1[[#This Row],[Year]]&lt;=2030,2030,IF(Table1[[#This Row],[Year]]&lt;=2040,2040,2050))</f>
        <v>2030</v>
      </c>
    </row>
    <row r="1032" spans="1:7" x14ac:dyDescent="0.3">
      <c r="A1032" s="257" t="s">
        <v>3</v>
      </c>
      <c r="B1032" s="258" t="s">
        <v>260</v>
      </c>
      <c r="C1032" s="258">
        <v>2023</v>
      </c>
      <c r="D1032" s="259" t="s">
        <v>271</v>
      </c>
      <c r="E1032" s="259" t="s">
        <v>185</v>
      </c>
      <c r="F1032" s="261">
        <v>3.98258477757116</v>
      </c>
      <c r="G1032" s="261">
        <f>IF(Table1[[#This Row],[Year]]&lt;=2030,2030,IF(Table1[[#This Row],[Year]]&lt;=2040,2040,2050))</f>
        <v>2030</v>
      </c>
    </row>
    <row r="1033" spans="1:7" x14ac:dyDescent="0.3">
      <c r="A1033" s="257" t="s">
        <v>1</v>
      </c>
      <c r="B1033" s="258" t="s">
        <v>265</v>
      </c>
      <c r="C1033" s="258">
        <v>2024</v>
      </c>
      <c r="D1033" s="259" t="s">
        <v>271</v>
      </c>
      <c r="E1033" s="259" t="s">
        <v>185</v>
      </c>
      <c r="F1033" s="261">
        <v>1.5540271168836099</v>
      </c>
      <c r="G1033" s="261">
        <f>IF(Table1[[#This Row],[Year]]&lt;=2030,2030,IF(Table1[[#This Row],[Year]]&lt;=2040,2040,2050))</f>
        <v>2030</v>
      </c>
    </row>
    <row r="1034" spans="1:7" x14ac:dyDescent="0.3">
      <c r="A1034" s="257" t="s">
        <v>1</v>
      </c>
      <c r="B1034" s="258" t="s">
        <v>264</v>
      </c>
      <c r="C1034" s="258">
        <v>2024</v>
      </c>
      <c r="D1034" s="259" t="s">
        <v>271</v>
      </c>
      <c r="E1034" s="259" t="s">
        <v>185</v>
      </c>
      <c r="F1034" s="261">
        <v>1.42970494753292</v>
      </c>
      <c r="G1034" s="261">
        <f>IF(Table1[[#This Row],[Year]]&lt;=2030,2030,IF(Table1[[#This Row],[Year]]&lt;=2040,2040,2050))</f>
        <v>2030</v>
      </c>
    </row>
    <row r="1035" spans="1:7" x14ac:dyDescent="0.3">
      <c r="A1035" s="257" t="s">
        <v>1</v>
      </c>
      <c r="B1035" s="258" t="s">
        <v>262</v>
      </c>
      <c r="C1035" s="258">
        <v>2024</v>
      </c>
      <c r="D1035" s="259" t="s">
        <v>271</v>
      </c>
      <c r="E1035" s="259" t="s">
        <v>185</v>
      </c>
      <c r="F1035" s="261">
        <v>11.9505026284324</v>
      </c>
      <c r="G1035" s="261">
        <f>IF(Table1[[#This Row],[Year]]&lt;=2030,2030,IF(Table1[[#This Row],[Year]]&lt;=2040,2040,2050))</f>
        <v>2030</v>
      </c>
    </row>
    <row r="1036" spans="1:7" x14ac:dyDescent="0.3">
      <c r="A1036" s="257" t="s">
        <v>1</v>
      </c>
      <c r="B1036" s="258" t="s">
        <v>261</v>
      </c>
      <c r="C1036" s="258">
        <v>2024</v>
      </c>
      <c r="D1036" s="259" t="s">
        <v>271</v>
      </c>
      <c r="E1036" s="259" t="s">
        <v>185</v>
      </c>
      <c r="F1036" s="261">
        <v>5.3352731374278504</v>
      </c>
      <c r="G1036" s="261">
        <f>IF(Table1[[#This Row],[Year]]&lt;=2030,2030,IF(Table1[[#This Row],[Year]]&lt;=2040,2040,2050))</f>
        <v>2030</v>
      </c>
    </row>
    <row r="1037" spans="1:7" x14ac:dyDescent="0.3">
      <c r="A1037" s="257" t="s">
        <v>1</v>
      </c>
      <c r="B1037" s="258" t="s">
        <v>260</v>
      </c>
      <c r="C1037" s="258">
        <v>2024</v>
      </c>
      <c r="D1037" s="259" t="s">
        <v>271</v>
      </c>
      <c r="E1037" s="259" t="s">
        <v>185</v>
      </c>
      <c r="F1037" s="261">
        <v>0.16326655506036</v>
      </c>
      <c r="G1037" s="261">
        <f>IF(Table1[[#This Row],[Year]]&lt;=2030,2030,IF(Table1[[#This Row],[Year]]&lt;=2040,2040,2050))</f>
        <v>2030</v>
      </c>
    </row>
    <row r="1038" spans="1:7" x14ac:dyDescent="0.3">
      <c r="A1038" s="257" t="s">
        <v>4</v>
      </c>
      <c r="B1038" s="258" t="s">
        <v>265</v>
      </c>
      <c r="C1038" s="258">
        <v>2024</v>
      </c>
      <c r="D1038" s="259" t="s">
        <v>271</v>
      </c>
      <c r="E1038" s="259" t="s">
        <v>185</v>
      </c>
      <c r="F1038" s="261">
        <v>13.8242394443946</v>
      </c>
      <c r="G1038" s="261">
        <f>IF(Table1[[#This Row],[Year]]&lt;=2030,2030,IF(Table1[[#This Row],[Year]]&lt;=2040,2040,2050))</f>
        <v>2030</v>
      </c>
    </row>
    <row r="1039" spans="1:7" x14ac:dyDescent="0.3">
      <c r="A1039" s="257" t="s">
        <v>4</v>
      </c>
      <c r="B1039" s="258" t="s">
        <v>264</v>
      </c>
      <c r="C1039" s="258">
        <v>2024</v>
      </c>
      <c r="D1039" s="259" t="s">
        <v>271</v>
      </c>
      <c r="E1039" s="259" t="s">
        <v>185</v>
      </c>
      <c r="F1039" s="261">
        <v>15.552269374943901</v>
      </c>
      <c r="G1039" s="261">
        <f>IF(Table1[[#This Row],[Year]]&lt;=2030,2030,IF(Table1[[#This Row],[Year]]&lt;=2040,2040,2050))</f>
        <v>2030</v>
      </c>
    </row>
    <row r="1040" spans="1:7" x14ac:dyDescent="0.3">
      <c r="A1040" s="257" t="s">
        <v>4</v>
      </c>
      <c r="B1040" s="258" t="s">
        <v>262</v>
      </c>
      <c r="C1040" s="258">
        <v>2024</v>
      </c>
      <c r="D1040" s="259" t="s">
        <v>271</v>
      </c>
      <c r="E1040" s="259" t="s">
        <v>185</v>
      </c>
      <c r="F1040" s="261">
        <v>264.65878771778199</v>
      </c>
      <c r="G1040" s="261">
        <f>IF(Table1[[#This Row],[Year]]&lt;=2030,2030,IF(Table1[[#This Row],[Year]]&lt;=2040,2040,2050))</f>
        <v>2030</v>
      </c>
    </row>
    <row r="1041" spans="1:7" x14ac:dyDescent="0.3">
      <c r="A1041" s="257" t="s">
        <v>4</v>
      </c>
      <c r="B1041" s="258" t="s">
        <v>261</v>
      </c>
      <c r="C1041" s="258">
        <v>2024</v>
      </c>
      <c r="D1041" s="259" t="s">
        <v>271</v>
      </c>
      <c r="E1041" s="259" t="s">
        <v>185</v>
      </c>
      <c r="F1041" s="261">
        <v>17.076834462619001</v>
      </c>
      <c r="G1041" s="261">
        <f>IF(Table1[[#This Row],[Year]]&lt;=2030,2030,IF(Table1[[#This Row],[Year]]&lt;=2040,2040,2050))</f>
        <v>2030</v>
      </c>
    </row>
    <row r="1042" spans="1:7" x14ac:dyDescent="0.3">
      <c r="A1042" s="257" t="s">
        <v>4</v>
      </c>
      <c r="B1042" s="258" t="s">
        <v>260</v>
      </c>
      <c r="C1042" s="258">
        <v>2024</v>
      </c>
      <c r="D1042" s="259" t="s">
        <v>271</v>
      </c>
      <c r="E1042" s="259" t="s">
        <v>185</v>
      </c>
      <c r="F1042" s="261">
        <v>5.80146246839643</v>
      </c>
      <c r="G1042" s="261">
        <f>IF(Table1[[#This Row],[Year]]&lt;=2030,2030,IF(Table1[[#This Row],[Year]]&lt;=2040,2040,2050))</f>
        <v>2030</v>
      </c>
    </row>
    <row r="1043" spans="1:7" x14ac:dyDescent="0.3">
      <c r="A1043" s="257" t="s">
        <v>2</v>
      </c>
      <c r="B1043" s="258" t="s">
        <v>264</v>
      </c>
      <c r="C1043" s="258">
        <v>2024</v>
      </c>
      <c r="D1043" s="259" t="s">
        <v>271</v>
      </c>
      <c r="E1043" s="259" t="s">
        <v>185</v>
      </c>
      <c r="F1043" s="261">
        <v>4.1440723116896301</v>
      </c>
      <c r="G1043" s="261">
        <f>IF(Table1[[#This Row],[Year]]&lt;=2030,2030,IF(Table1[[#This Row],[Year]]&lt;=2040,2040,2050))</f>
        <v>2030</v>
      </c>
    </row>
    <row r="1044" spans="1:7" x14ac:dyDescent="0.3">
      <c r="A1044" s="257" t="s">
        <v>2</v>
      </c>
      <c r="B1044" s="258" t="s">
        <v>262</v>
      </c>
      <c r="C1044" s="258">
        <v>2024</v>
      </c>
      <c r="D1044" s="259" t="s">
        <v>271</v>
      </c>
      <c r="E1044" s="259" t="s">
        <v>185</v>
      </c>
      <c r="F1044" s="261">
        <v>15.7897685540072</v>
      </c>
      <c r="G1044" s="261">
        <f>IF(Table1[[#This Row],[Year]]&lt;=2030,2030,IF(Table1[[#This Row],[Year]]&lt;=2040,2040,2050))</f>
        <v>2030</v>
      </c>
    </row>
    <row r="1045" spans="1:7" x14ac:dyDescent="0.3">
      <c r="A1045" s="257" t="s">
        <v>2</v>
      </c>
      <c r="B1045" s="258" t="s">
        <v>261</v>
      </c>
      <c r="C1045" s="258">
        <v>2024</v>
      </c>
      <c r="D1045" s="259" t="s">
        <v>271</v>
      </c>
      <c r="E1045" s="259" t="s">
        <v>185</v>
      </c>
      <c r="F1045" s="261">
        <v>2.13209315270552</v>
      </c>
      <c r="G1045" s="261">
        <f>IF(Table1[[#This Row],[Year]]&lt;=2030,2030,IF(Table1[[#This Row],[Year]]&lt;=2040,2040,2050))</f>
        <v>2030</v>
      </c>
    </row>
    <row r="1046" spans="1:7" x14ac:dyDescent="0.3">
      <c r="A1046" s="257" t="s">
        <v>2</v>
      </c>
      <c r="B1046" s="258" t="s">
        <v>260</v>
      </c>
      <c r="C1046" s="258">
        <v>2024</v>
      </c>
      <c r="D1046" s="259" t="s">
        <v>271</v>
      </c>
      <c r="E1046" s="259" t="s">
        <v>185</v>
      </c>
      <c r="F1046" s="261">
        <v>4.3888858887193599E-2</v>
      </c>
      <c r="G1046" s="261">
        <f>IF(Table1[[#This Row],[Year]]&lt;=2030,2030,IF(Table1[[#This Row],[Year]]&lt;=2040,2040,2050))</f>
        <v>2030</v>
      </c>
    </row>
    <row r="1047" spans="1:7" x14ac:dyDescent="0.3">
      <c r="A1047" s="257" t="s">
        <v>3</v>
      </c>
      <c r="B1047" s="258" t="s">
        <v>265</v>
      </c>
      <c r="C1047" s="258">
        <v>2024</v>
      </c>
      <c r="D1047" s="259" t="s">
        <v>271</v>
      </c>
      <c r="E1047" s="259" t="s">
        <v>185</v>
      </c>
      <c r="F1047" s="261">
        <v>9.8569719985189099</v>
      </c>
      <c r="G1047" s="261">
        <f>IF(Table1[[#This Row],[Year]]&lt;=2030,2030,IF(Table1[[#This Row],[Year]]&lt;=2040,2040,2050))</f>
        <v>2030</v>
      </c>
    </row>
    <row r="1048" spans="1:7" x14ac:dyDescent="0.3">
      <c r="A1048" s="257" t="s">
        <v>3</v>
      </c>
      <c r="B1048" s="258" t="s">
        <v>264</v>
      </c>
      <c r="C1048" s="258">
        <v>2024</v>
      </c>
      <c r="D1048" s="259" t="s">
        <v>271</v>
      </c>
      <c r="E1048" s="259" t="s">
        <v>185</v>
      </c>
      <c r="F1048" s="261">
        <v>4.9284859992594496</v>
      </c>
      <c r="G1048" s="261">
        <f>IF(Table1[[#This Row],[Year]]&lt;=2030,2030,IF(Table1[[#This Row],[Year]]&lt;=2040,2040,2050))</f>
        <v>2030</v>
      </c>
    </row>
    <row r="1049" spans="1:7" x14ac:dyDescent="0.3">
      <c r="A1049" s="257" t="s">
        <v>3</v>
      </c>
      <c r="B1049" s="258" t="s">
        <v>262</v>
      </c>
      <c r="C1049" s="258">
        <v>2024</v>
      </c>
      <c r="D1049" s="259" t="s">
        <v>271</v>
      </c>
      <c r="E1049" s="259" t="s">
        <v>185</v>
      </c>
      <c r="F1049" s="261">
        <v>207.09524959536299</v>
      </c>
      <c r="G1049" s="261">
        <f>IF(Table1[[#This Row],[Year]]&lt;=2030,2030,IF(Table1[[#This Row],[Year]]&lt;=2040,2040,2050))</f>
        <v>2030</v>
      </c>
    </row>
    <row r="1050" spans="1:7" x14ac:dyDescent="0.3">
      <c r="A1050" s="257" t="s">
        <v>3</v>
      </c>
      <c r="B1050" s="258" t="s">
        <v>261</v>
      </c>
      <c r="C1050" s="258">
        <v>2024</v>
      </c>
      <c r="D1050" s="259" t="s">
        <v>271</v>
      </c>
      <c r="E1050" s="259" t="s">
        <v>185</v>
      </c>
      <c r="F1050" s="261">
        <v>8.2464192883756091</v>
      </c>
      <c r="G1050" s="261">
        <f>IF(Table1[[#This Row],[Year]]&lt;=2030,2030,IF(Table1[[#This Row],[Year]]&lt;=2040,2040,2050))</f>
        <v>2030</v>
      </c>
    </row>
    <row r="1051" spans="1:7" x14ac:dyDescent="0.3">
      <c r="A1051" s="257" t="s">
        <v>3</v>
      </c>
      <c r="B1051" s="258" t="s">
        <v>260</v>
      </c>
      <c r="C1051" s="258">
        <v>2024</v>
      </c>
      <c r="D1051" s="259" t="s">
        <v>271</v>
      </c>
      <c r="E1051" s="259" t="s">
        <v>185</v>
      </c>
      <c r="F1051" s="261">
        <v>1.89646894170056</v>
      </c>
      <c r="G1051" s="261">
        <f>IF(Table1[[#This Row],[Year]]&lt;=2030,2030,IF(Table1[[#This Row],[Year]]&lt;=2040,2040,2050))</f>
        <v>2030</v>
      </c>
    </row>
    <row r="1052" spans="1:7" x14ac:dyDescent="0.3">
      <c r="A1052" s="257" t="s">
        <v>1</v>
      </c>
      <c r="B1052" s="258" t="s">
        <v>265</v>
      </c>
      <c r="C1052" s="258">
        <v>2025</v>
      </c>
      <c r="D1052" s="259" t="s">
        <v>271</v>
      </c>
      <c r="E1052" s="259" t="s">
        <v>185</v>
      </c>
      <c r="F1052" s="261">
        <v>1.48002582560344</v>
      </c>
      <c r="G1052" s="261">
        <f>IF(Table1[[#This Row],[Year]]&lt;=2030,2030,IF(Table1[[#This Row],[Year]]&lt;=2040,2040,2050))</f>
        <v>2030</v>
      </c>
    </row>
    <row r="1053" spans="1:7" x14ac:dyDescent="0.3">
      <c r="A1053" s="257" t="s">
        <v>1</v>
      </c>
      <c r="B1053" s="258" t="s">
        <v>264</v>
      </c>
      <c r="C1053" s="258">
        <v>2025</v>
      </c>
      <c r="D1053" s="259" t="s">
        <v>271</v>
      </c>
      <c r="E1053" s="259" t="s">
        <v>185</v>
      </c>
      <c r="F1053" s="261">
        <v>1.3616237595551699</v>
      </c>
      <c r="G1053" s="261">
        <f>IF(Table1[[#This Row],[Year]]&lt;=2030,2030,IF(Table1[[#This Row],[Year]]&lt;=2040,2040,2050))</f>
        <v>2030</v>
      </c>
    </row>
    <row r="1054" spans="1:7" x14ac:dyDescent="0.3">
      <c r="A1054" s="257" t="s">
        <v>1</v>
      </c>
      <c r="B1054" s="258" t="s">
        <v>262</v>
      </c>
      <c r="C1054" s="258">
        <v>2025</v>
      </c>
      <c r="D1054" s="259" t="s">
        <v>271</v>
      </c>
      <c r="E1054" s="259" t="s">
        <v>185</v>
      </c>
      <c r="F1054" s="261">
        <v>16.7401766833196</v>
      </c>
      <c r="G1054" s="261">
        <f>IF(Table1[[#This Row],[Year]]&lt;=2030,2030,IF(Table1[[#This Row],[Year]]&lt;=2040,2040,2050))</f>
        <v>2030</v>
      </c>
    </row>
    <row r="1055" spans="1:7" x14ac:dyDescent="0.3">
      <c r="A1055" s="257" t="s">
        <v>1</v>
      </c>
      <c r="B1055" s="258" t="s">
        <v>260</v>
      </c>
      <c r="C1055" s="258">
        <v>2025</v>
      </c>
      <c r="D1055" s="259" t="s">
        <v>271</v>
      </c>
      <c r="E1055" s="259" t="s">
        <v>185</v>
      </c>
      <c r="F1055" s="261">
        <v>0.15549195720034301</v>
      </c>
      <c r="G1055" s="261">
        <f>IF(Table1[[#This Row],[Year]]&lt;=2030,2030,IF(Table1[[#This Row],[Year]]&lt;=2040,2040,2050))</f>
        <v>2030</v>
      </c>
    </row>
    <row r="1056" spans="1:7" x14ac:dyDescent="0.3">
      <c r="A1056" s="257" t="s">
        <v>4</v>
      </c>
      <c r="B1056" s="258" t="s">
        <v>265</v>
      </c>
      <c r="C1056" s="258">
        <v>2025</v>
      </c>
      <c r="D1056" s="259" t="s">
        <v>271</v>
      </c>
      <c r="E1056" s="259" t="s">
        <v>185</v>
      </c>
      <c r="F1056" s="261">
        <v>7.4603818065638299</v>
      </c>
      <c r="G1056" s="261">
        <f>IF(Table1[[#This Row],[Year]]&lt;=2030,2030,IF(Table1[[#This Row],[Year]]&lt;=2040,2040,2050))</f>
        <v>2030</v>
      </c>
    </row>
    <row r="1057" spans="1:7" x14ac:dyDescent="0.3">
      <c r="A1057" s="257" t="s">
        <v>4</v>
      </c>
      <c r="B1057" s="258" t="s">
        <v>264</v>
      </c>
      <c r="C1057" s="258">
        <v>2025</v>
      </c>
      <c r="D1057" s="259" t="s">
        <v>271</v>
      </c>
      <c r="E1057" s="259" t="s">
        <v>185</v>
      </c>
      <c r="F1057" s="261">
        <v>8.3929295323843203</v>
      </c>
      <c r="G1057" s="261">
        <f>IF(Table1[[#This Row],[Year]]&lt;=2030,2030,IF(Table1[[#This Row],[Year]]&lt;=2040,2040,2050))</f>
        <v>2030</v>
      </c>
    </row>
    <row r="1058" spans="1:7" x14ac:dyDescent="0.3">
      <c r="A1058" s="257" t="s">
        <v>4</v>
      </c>
      <c r="B1058" s="258" t="s">
        <v>262</v>
      </c>
      <c r="C1058" s="258">
        <v>2025</v>
      </c>
      <c r="D1058" s="259" t="s">
        <v>271</v>
      </c>
      <c r="E1058" s="259" t="s">
        <v>185</v>
      </c>
      <c r="F1058" s="261">
        <v>235.21958923434701</v>
      </c>
      <c r="G1058" s="261">
        <f>IF(Table1[[#This Row],[Year]]&lt;=2030,2030,IF(Table1[[#This Row],[Year]]&lt;=2040,2040,2050))</f>
        <v>2030</v>
      </c>
    </row>
    <row r="1059" spans="1:7" x14ac:dyDescent="0.3">
      <c r="A1059" s="257" t="s">
        <v>4</v>
      </c>
      <c r="B1059" s="258" t="s">
        <v>260</v>
      </c>
      <c r="C1059" s="258">
        <v>2025</v>
      </c>
      <c r="D1059" s="259" t="s">
        <v>271</v>
      </c>
      <c r="E1059" s="259" t="s">
        <v>185</v>
      </c>
      <c r="F1059" s="261">
        <v>3.1308141923306398</v>
      </c>
      <c r="G1059" s="261">
        <f>IF(Table1[[#This Row],[Year]]&lt;=2030,2030,IF(Table1[[#This Row],[Year]]&lt;=2040,2040,2050))</f>
        <v>2030</v>
      </c>
    </row>
    <row r="1060" spans="1:7" x14ac:dyDescent="0.3">
      <c r="A1060" s="257" t="s">
        <v>2</v>
      </c>
      <c r="B1060" s="258" t="s">
        <v>264</v>
      </c>
      <c r="C1060" s="258">
        <v>2025</v>
      </c>
      <c r="D1060" s="259" t="s">
        <v>271</v>
      </c>
      <c r="E1060" s="259" t="s">
        <v>185</v>
      </c>
      <c r="F1060" s="261">
        <v>3.9467355349425102</v>
      </c>
      <c r="G1060" s="261">
        <f>IF(Table1[[#This Row],[Year]]&lt;=2030,2030,IF(Table1[[#This Row],[Year]]&lt;=2040,2040,2050))</f>
        <v>2030</v>
      </c>
    </row>
    <row r="1061" spans="1:7" x14ac:dyDescent="0.3">
      <c r="A1061" s="257" t="s">
        <v>2</v>
      </c>
      <c r="B1061" s="258" t="s">
        <v>262</v>
      </c>
      <c r="C1061" s="258">
        <v>2025</v>
      </c>
      <c r="D1061" s="259" t="s">
        <v>271</v>
      </c>
      <c r="E1061" s="259" t="s">
        <v>185</v>
      </c>
      <c r="F1061" s="261">
        <v>13.3712406335199</v>
      </c>
      <c r="G1061" s="261">
        <f>IF(Table1[[#This Row],[Year]]&lt;=2030,2030,IF(Table1[[#This Row],[Year]]&lt;=2040,2040,2050))</f>
        <v>2030</v>
      </c>
    </row>
    <row r="1062" spans="1:7" x14ac:dyDescent="0.3">
      <c r="A1062" s="257" t="s">
        <v>2</v>
      </c>
      <c r="B1062" s="258" t="s">
        <v>261</v>
      </c>
      <c r="C1062" s="258">
        <v>2025</v>
      </c>
      <c r="D1062" s="259" t="s">
        <v>271</v>
      </c>
      <c r="E1062" s="259" t="s">
        <v>185</v>
      </c>
      <c r="F1062" s="261">
        <v>1.9907499091554699</v>
      </c>
      <c r="G1062" s="261">
        <f>IF(Table1[[#This Row],[Year]]&lt;=2030,2030,IF(Table1[[#This Row],[Year]]&lt;=2040,2040,2050))</f>
        <v>2030</v>
      </c>
    </row>
    <row r="1063" spans="1:7" x14ac:dyDescent="0.3">
      <c r="A1063" s="257" t="s">
        <v>2</v>
      </c>
      <c r="B1063" s="258" t="s">
        <v>260</v>
      </c>
      <c r="C1063" s="258">
        <v>2025</v>
      </c>
      <c r="D1063" s="259" t="s">
        <v>271</v>
      </c>
      <c r="E1063" s="259" t="s">
        <v>185</v>
      </c>
      <c r="F1063" s="261">
        <v>4.1798913225898598E-2</v>
      </c>
      <c r="G1063" s="261">
        <f>IF(Table1[[#This Row],[Year]]&lt;=2030,2030,IF(Table1[[#This Row],[Year]]&lt;=2040,2040,2050))</f>
        <v>2030</v>
      </c>
    </row>
    <row r="1064" spans="1:7" x14ac:dyDescent="0.3">
      <c r="A1064" s="257" t="s">
        <v>3</v>
      </c>
      <c r="B1064" s="258" t="s">
        <v>265</v>
      </c>
      <c r="C1064" s="258">
        <v>2025</v>
      </c>
      <c r="D1064" s="259" t="s">
        <v>271</v>
      </c>
      <c r="E1064" s="259" t="s">
        <v>185</v>
      </c>
      <c r="F1064" s="261">
        <v>9.3875923795418093</v>
      </c>
      <c r="G1064" s="261">
        <f>IF(Table1[[#This Row],[Year]]&lt;=2030,2030,IF(Table1[[#This Row],[Year]]&lt;=2040,2040,2050))</f>
        <v>2030</v>
      </c>
    </row>
    <row r="1065" spans="1:7" x14ac:dyDescent="0.3">
      <c r="A1065" s="257" t="s">
        <v>3</v>
      </c>
      <c r="B1065" s="258" t="s">
        <v>264</v>
      </c>
      <c r="C1065" s="258">
        <v>2025</v>
      </c>
      <c r="D1065" s="259" t="s">
        <v>271</v>
      </c>
      <c r="E1065" s="259" t="s">
        <v>185</v>
      </c>
      <c r="F1065" s="261">
        <v>4.69379618977091</v>
      </c>
      <c r="G1065" s="261">
        <f>IF(Table1[[#This Row],[Year]]&lt;=2030,2030,IF(Table1[[#This Row],[Year]]&lt;=2040,2040,2050))</f>
        <v>2030</v>
      </c>
    </row>
    <row r="1066" spans="1:7" x14ac:dyDescent="0.3">
      <c r="A1066" s="257" t="s">
        <v>3</v>
      </c>
      <c r="B1066" s="258" t="s">
        <v>262</v>
      </c>
      <c r="C1066" s="258">
        <v>2025</v>
      </c>
      <c r="D1066" s="259" t="s">
        <v>271</v>
      </c>
      <c r="E1066" s="259" t="s">
        <v>185</v>
      </c>
      <c r="F1066" s="261">
        <v>185.09509499714699</v>
      </c>
      <c r="G1066" s="261">
        <f>IF(Table1[[#This Row],[Year]]&lt;=2030,2030,IF(Table1[[#This Row],[Year]]&lt;=2040,2040,2050))</f>
        <v>2030</v>
      </c>
    </row>
    <row r="1067" spans="1:7" x14ac:dyDescent="0.3">
      <c r="A1067" s="257" t="s">
        <v>3</v>
      </c>
      <c r="B1067" s="258" t="s">
        <v>260</v>
      </c>
      <c r="C1067" s="258">
        <v>2025</v>
      </c>
      <c r="D1067" s="259" t="s">
        <v>271</v>
      </c>
      <c r="E1067" s="259" t="s">
        <v>185</v>
      </c>
      <c r="F1067" s="261">
        <v>1.8061608968576699</v>
      </c>
      <c r="G1067" s="261">
        <f>IF(Table1[[#This Row],[Year]]&lt;=2030,2030,IF(Table1[[#This Row],[Year]]&lt;=2040,2040,2050))</f>
        <v>2030</v>
      </c>
    </row>
    <row r="1068" spans="1:7" x14ac:dyDescent="0.3">
      <c r="A1068" s="257" t="s">
        <v>1</v>
      </c>
      <c r="B1068" s="258" t="s">
        <v>265</v>
      </c>
      <c r="C1068" s="258">
        <v>2026</v>
      </c>
      <c r="D1068" s="259" t="s">
        <v>271</v>
      </c>
      <c r="E1068" s="259" t="s">
        <v>185</v>
      </c>
      <c r="F1068" s="261">
        <v>1.4095484053366101</v>
      </c>
      <c r="G1068" s="261">
        <f>IF(Table1[[#This Row],[Year]]&lt;=2030,2030,IF(Table1[[#This Row],[Year]]&lt;=2040,2040,2050))</f>
        <v>2030</v>
      </c>
    </row>
    <row r="1069" spans="1:7" x14ac:dyDescent="0.3">
      <c r="A1069" s="257" t="s">
        <v>1</v>
      </c>
      <c r="B1069" s="258" t="s">
        <v>264</v>
      </c>
      <c r="C1069" s="258">
        <v>2026</v>
      </c>
      <c r="D1069" s="259" t="s">
        <v>271</v>
      </c>
      <c r="E1069" s="259" t="s">
        <v>185</v>
      </c>
      <c r="F1069" s="261">
        <v>1.2967845329096801</v>
      </c>
      <c r="G1069" s="261">
        <f>IF(Table1[[#This Row],[Year]]&lt;=2030,2030,IF(Table1[[#This Row],[Year]]&lt;=2040,2040,2050))</f>
        <v>2030</v>
      </c>
    </row>
    <row r="1070" spans="1:7" x14ac:dyDescent="0.3">
      <c r="A1070" s="257" t="s">
        <v>1</v>
      </c>
      <c r="B1070" s="258" t="s">
        <v>262</v>
      </c>
      <c r="C1070" s="258">
        <v>2026</v>
      </c>
      <c r="D1070" s="259" t="s">
        <v>271</v>
      </c>
      <c r="E1070" s="259" t="s">
        <v>185</v>
      </c>
      <c r="F1070" s="261">
        <v>13.9558357561089</v>
      </c>
      <c r="G1070" s="261">
        <f>IF(Table1[[#This Row],[Year]]&lt;=2030,2030,IF(Table1[[#This Row],[Year]]&lt;=2040,2040,2050))</f>
        <v>2030</v>
      </c>
    </row>
    <row r="1071" spans="1:7" x14ac:dyDescent="0.3">
      <c r="A1071" s="257" t="s">
        <v>1</v>
      </c>
      <c r="B1071" s="258" t="s">
        <v>260</v>
      </c>
      <c r="C1071" s="258">
        <v>2026</v>
      </c>
      <c r="D1071" s="259" t="s">
        <v>271</v>
      </c>
      <c r="E1071" s="259" t="s">
        <v>185</v>
      </c>
      <c r="F1071" s="261">
        <v>0.14808757828604199</v>
      </c>
      <c r="G1071" s="261">
        <f>IF(Table1[[#This Row],[Year]]&lt;=2030,2030,IF(Table1[[#This Row],[Year]]&lt;=2040,2040,2050))</f>
        <v>2030</v>
      </c>
    </row>
    <row r="1072" spans="1:7" x14ac:dyDescent="0.3">
      <c r="A1072" s="257" t="s">
        <v>4</v>
      </c>
      <c r="B1072" s="258" t="s">
        <v>265</v>
      </c>
      <c r="C1072" s="258">
        <v>2026</v>
      </c>
      <c r="D1072" s="259" t="s">
        <v>271</v>
      </c>
      <c r="E1072" s="259" t="s">
        <v>185</v>
      </c>
      <c r="F1072" s="261">
        <v>13.5956729568646</v>
      </c>
      <c r="G1072" s="261">
        <f>IF(Table1[[#This Row],[Year]]&lt;=2030,2030,IF(Table1[[#This Row],[Year]]&lt;=2040,2040,2050))</f>
        <v>2030</v>
      </c>
    </row>
    <row r="1073" spans="1:7" x14ac:dyDescent="0.3">
      <c r="A1073" s="257" t="s">
        <v>4</v>
      </c>
      <c r="B1073" s="258" t="s">
        <v>264</v>
      </c>
      <c r="C1073" s="258">
        <v>2026</v>
      </c>
      <c r="D1073" s="259" t="s">
        <v>271</v>
      </c>
      <c r="E1073" s="259" t="s">
        <v>185</v>
      </c>
      <c r="F1073" s="261">
        <v>15.2951320764726</v>
      </c>
      <c r="G1073" s="261">
        <f>IF(Table1[[#This Row],[Year]]&lt;=2030,2030,IF(Table1[[#This Row],[Year]]&lt;=2040,2040,2050))</f>
        <v>2030</v>
      </c>
    </row>
    <row r="1074" spans="1:7" x14ac:dyDescent="0.3">
      <c r="A1074" s="257" t="s">
        <v>4</v>
      </c>
      <c r="B1074" s="258" t="s">
        <v>262</v>
      </c>
      <c r="C1074" s="258">
        <v>2026</v>
      </c>
      <c r="D1074" s="259" t="s">
        <v>271</v>
      </c>
      <c r="E1074" s="259" t="s">
        <v>185</v>
      </c>
      <c r="F1074" s="261">
        <v>196.096254900638</v>
      </c>
      <c r="G1074" s="261">
        <f>IF(Table1[[#This Row],[Year]]&lt;=2030,2030,IF(Table1[[#This Row],[Year]]&lt;=2040,2040,2050))</f>
        <v>2030</v>
      </c>
    </row>
    <row r="1075" spans="1:7" x14ac:dyDescent="0.3">
      <c r="A1075" s="257" t="s">
        <v>4</v>
      </c>
      <c r="B1075" s="258" t="s">
        <v>260</v>
      </c>
      <c r="C1075" s="258">
        <v>2026</v>
      </c>
      <c r="D1075" s="259" t="s">
        <v>271</v>
      </c>
      <c r="E1075" s="259" t="s">
        <v>185</v>
      </c>
      <c r="F1075" s="261">
        <v>5.7055425514800104</v>
      </c>
      <c r="G1075" s="261">
        <f>IF(Table1[[#This Row],[Year]]&lt;=2030,2030,IF(Table1[[#This Row],[Year]]&lt;=2040,2040,2050))</f>
        <v>2030</v>
      </c>
    </row>
    <row r="1076" spans="1:7" x14ac:dyDescent="0.3">
      <c r="A1076" s="257" t="s">
        <v>2</v>
      </c>
      <c r="B1076" s="258" t="s">
        <v>264</v>
      </c>
      <c r="C1076" s="258">
        <v>2026</v>
      </c>
      <c r="D1076" s="259" t="s">
        <v>271</v>
      </c>
      <c r="E1076" s="259" t="s">
        <v>185</v>
      </c>
      <c r="F1076" s="261">
        <v>3.7587957475642901</v>
      </c>
      <c r="G1076" s="261">
        <f>IF(Table1[[#This Row],[Year]]&lt;=2030,2030,IF(Table1[[#This Row],[Year]]&lt;=2040,2040,2050))</f>
        <v>2030</v>
      </c>
    </row>
    <row r="1077" spans="1:7" x14ac:dyDescent="0.3">
      <c r="A1077" s="257" t="s">
        <v>2</v>
      </c>
      <c r="B1077" s="258" t="s">
        <v>262</v>
      </c>
      <c r="C1077" s="258">
        <v>2026</v>
      </c>
      <c r="D1077" s="259" t="s">
        <v>271</v>
      </c>
      <c r="E1077" s="259" t="s">
        <v>185</v>
      </c>
      <c r="F1077" s="261">
        <v>11.147244241618701</v>
      </c>
      <c r="G1077" s="261">
        <f>IF(Table1[[#This Row],[Year]]&lt;=2030,2030,IF(Table1[[#This Row],[Year]]&lt;=2040,2040,2050))</f>
        <v>2030</v>
      </c>
    </row>
    <row r="1078" spans="1:7" x14ac:dyDescent="0.3">
      <c r="A1078" s="257" t="s">
        <v>2</v>
      </c>
      <c r="B1078" s="258" t="s">
        <v>261</v>
      </c>
      <c r="C1078" s="258">
        <v>2026</v>
      </c>
      <c r="D1078" s="259" t="s">
        <v>271</v>
      </c>
      <c r="E1078" s="259" t="s">
        <v>185</v>
      </c>
      <c r="F1078" s="261">
        <v>1.8580332485451201</v>
      </c>
      <c r="G1078" s="261">
        <f>IF(Table1[[#This Row],[Year]]&lt;=2030,2030,IF(Table1[[#This Row],[Year]]&lt;=2040,2040,2050))</f>
        <v>2030</v>
      </c>
    </row>
    <row r="1079" spans="1:7" x14ac:dyDescent="0.3">
      <c r="A1079" s="257" t="s">
        <v>2</v>
      </c>
      <c r="B1079" s="258" t="s">
        <v>260</v>
      </c>
      <c r="C1079" s="258">
        <v>2026</v>
      </c>
      <c r="D1079" s="259" t="s">
        <v>271</v>
      </c>
      <c r="E1079" s="259" t="s">
        <v>185</v>
      </c>
      <c r="F1079" s="261">
        <v>3.98084887865695E-2</v>
      </c>
      <c r="G1079" s="261">
        <f>IF(Table1[[#This Row],[Year]]&lt;=2030,2030,IF(Table1[[#This Row],[Year]]&lt;=2040,2040,2050))</f>
        <v>2030</v>
      </c>
    </row>
    <row r="1080" spans="1:7" x14ac:dyDescent="0.3">
      <c r="A1080" s="257" t="s">
        <v>3</v>
      </c>
      <c r="B1080" s="258" t="s">
        <v>265</v>
      </c>
      <c r="C1080" s="258">
        <v>2026</v>
      </c>
      <c r="D1080" s="259" t="s">
        <v>271</v>
      </c>
      <c r="E1080" s="259" t="s">
        <v>185</v>
      </c>
      <c r="F1080" s="261">
        <v>8.9405641709922303</v>
      </c>
      <c r="G1080" s="261">
        <f>IF(Table1[[#This Row],[Year]]&lt;=2030,2030,IF(Table1[[#This Row],[Year]]&lt;=2040,2040,2050))</f>
        <v>2030</v>
      </c>
    </row>
    <row r="1081" spans="1:7" x14ac:dyDescent="0.3">
      <c r="A1081" s="257" t="s">
        <v>3</v>
      </c>
      <c r="B1081" s="258" t="s">
        <v>264</v>
      </c>
      <c r="C1081" s="258">
        <v>2026</v>
      </c>
      <c r="D1081" s="259" t="s">
        <v>271</v>
      </c>
      <c r="E1081" s="259" t="s">
        <v>185</v>
      </c>
      <c r="F1081" s="261">
        <v>4.4702820854961098</v>
      </c>
      <c r="G1081" s="261">
        <f>IF(Table1[[#This Row],[Year]]&lt;=2030,2030,IF(Table1[[#This Row],[Year]]&lt;=2040,2040,2050))</f>
        <v>2030</v>
      </c>
    </row>
    <row r="1082" spans="1:7" x14ac:dyDescent="0.3">
      <c r="A1082" s="257" t="s">
        <v>3</v>
      </c>
      <c r="B1082" s="258" t="s">
        <v>262</v>
      </c>
      <c r="C1082" s="258">
        <v>2026</v>
      </c>
      <c r="D1082" s="259" t="s">
        <v>271</v>
      </c>
      <c r="E1082" s="259" t="s">
        <v>185</v>
      </c>
      <c r="F1082" s="261">
        <v>154.308810110439</v>
      </c>
      <c r="G1082" s="261">
        <f>IF(Table1[[#This Row],[Year]]&lt;=2030,2030,IF(Table1[[#This Row],[Year]]&lt;=2040,2040,2050))</f>
        <v>2030</v>
      </c>
    </row>
    <row r="1083" spans="1:7" x14ac:dyDescent="0.3">
      <c r="A1083" s="257" t="s">
        <v>3</v>
      </c>
      <c r="B1083" s="258" t="s">
        <v>260</v>
      </c>
      <c r="C1083" s="258">
        <v>2026</v>
      </c>
      <c r="D1083" s="259" t="s">
        <v>271</v>
      </c>
      <c r="E1083" s="259" t="s">
        <v>185</v>
      </c>
      <c r="F1083" s="261">
        <v>1.7201532351025399</v>
      </c>
      <c r="G1083" s="261">
        <f>IF(Table1[[#This Row],[Year]]&lt;=2030,2030,IF(Table1[[#This Row],[Year]]&lt;=2040,2040,2050))</f>
        <v>2030</v>
      </c>
    </row>
    <row r="1084" spans="1:7" x14ac:dyDescent="0.3">
      <c r="A1084" s="257" t="s">
        <v>1</v>
      </c>
      <c r="B1084" s="258" t="s">
        <v>265</v>
      </c>
      <c r="C1084" s="258">
        <v>2027</v>
      </c>
      <c r="D1084" s="259" t="s">
        <v>271</v>
      </c>
      <c r="E1084" s="259" t="s">
        <v>185</v>
      </c>
      <c r="F1084" s="261">
        <v>1.3424270527015301</v>
      </c>
      <c r="G1084" s="261">
        <f>IF(Table1[[#This Row],[Year]]&lt;=2030,2030,IF(Table1[[#This Row],[Year]]&lt;=2040,2040,2050))</f>
        <v>2030</v>
      </c>
    </row>
    <row r="1085" spans="1:7" x14ac:dyDescent="0.3">
      <c r="A1085" s="257" t="s">
        <v>1</v>
      </c>
      <c r="B1085" s="258" t="s">
        <v>264</v>
      </c>
      <c r="C1085" s="258">
        <v>2027</v>
      </c>
      <c r="D1085" s="259" t="s">
        <v>271</v>
      </c>
      <c r="E1085" s="259" t="s">
        <v>185</v>
      </c>
      <c r="F1085" s="261">
        <v>1.23503288848541</v>
      </c>
      <c r="G1085" s="261">
        <f>IF(Table1[[#This Row],[Year]]&lt;=2030,2030,IF(Table1[[#This Row],[Year]]&lt;=2040,2040,2050))</f>
        <v>2030</v>
      </c>
    </row>
    <row r="1086" spans="1:7" x14ac:dyDescent="0.3">
      <c r="A1086" s="257" t="s">
        <v>1</v>
      </c>
      <c r="B1086" s="258" t="s">
        <v>262</v>
      </c>
      <c r="C1086" s="258">
        <v>2027</v>
      </c>
      <c r="D1086" s="259" t="s">
        <v>271</v>
      </c>
      <c r="E1086" s="259" t="s">
        <v>185</v>
      </c>
      <c r="F1086" s="261">
        <v>11.398710570983299</v>
      </c>
      <c r="G1086" s="261">
        <f>IF(Table1[[#This Row],[Year]]&lt;=2030,2030,IF(Table1[[#This Row],[Year]]&lt;=2040,2040,2050))</f>
        <v>2030</v>
      </c>
    </row>
    <row r="1087" spans="1:7" x14ac:dyDescent="0.3">
      <c r="A1087" s="257" t="s">
        <v>1</v>
      </c>
      <c r="B1087" s="258" t="s">
        <v>260</v>
      </c>
      <c r="C1087" s="258">
        <v>2027</v>
      </c>
      <c r="D1087" s="259" t="s">
        <v>271</v>
      </c>
      <c r="E1087" s="259" t="s">
        <v>185</v>
      </c>
      <c r="F1087" s="261">
        <v>0.14103578884384901</v>
      </c>
      <c r="G1087" s="261">
        <f>IF(Table1[[#This Row],[Year]]&lt;=2030,2030,IF(Table1[[#This Row],[Year]]&lt;=2040,2040,2050))</f>
        <v>2030</v>
      </c>
    </row>
    <row r="1088" spans="1:7" x14ac:dyDescent="0.3">
      <c r="A1088" s="257" t="s">
        <v>4</v>
      </c>
      <c r="B1088" s="258" t="s">
        <v>265</v>
      </c>
      <c r="C1088" s="258">
        <v>2027</v>
      </c>
      <c r="D1088" s="259" t="s">
        <v>271</v>
      </c>
      <c r="E1088" s="259" t="s">
        <v>185</v>
      </c>
      <c r="F1088" s="261">
        <v>16.870600396788902</v>
      </c>
      <c r="G1088" s="261">
        <f>IF(Table1[[#This Row],[Year]]&lt;=2030,2030,IF(Table1[[#This Row],[Year]]&lt;=2040,2040,2050))</f>
        <v>2030</v>
      </c>
    </row>
    <row r="1089" spans="1:7" x14ac:dyDescent="0.3">
      <c r="A1089" s="257" t="s">
        <v>4</v>
      </c>
      <c r="B1089" s="258" t="s">
        <v>264</v>
      </c>
      <c r="C1089" s="258">
        <v>2027</v>
      </c>
      <c r="D1089" s="259" t="s">
        <v>271</v>
      </c>
      <c r="E1089" s="259" t="s">
        <v>185</v>
      </c>
      <c r="F1089" s="261">
        <v>18.979425446387499</v>
      </c>
      <c r="G1089" s="261">
        <f>IF(Table1[[#This Row],[Year]]&lt;=2030,2030,IF(Table1[[#This Row],[Year]]&lt;=2040,2040,2050))</f>
        <v>2030</v>
      </c>
    </row>
    <row r="1090" spans="1:7" x14ac:dyDescent="0.3">
      <c r="A1090" s="257" t="s">
        <v>4</v>
      </c>
      <c r="B1090" s="258" t="s">
        <v>262</v>
      </c>
      <c r="C1090" s="258">
        <v>2027</v>
      </c>
      <c r="D1090" s="259" t="s">
        <v>271</v>
      </c>
      <c r="E1090" s="259" t="s">
        <v>185</v>
      </c>
      <c r="F1090" s="261">
        <v>166.50098259671199</v>
      </c>
      <c r="G1090" s="261">
        <f>IF(Table1[[#This Row],[Year]]&lt;=2030,2030,IF(Table1[[#This Row],[Year]]&lt;=2040,2040,2050))</f>
        <v>2030</v>
      </c>
    </row>
    <row r="1091" spans="1:7" x14ac:dyDescent="0.3">
      <c r="A1091" s="257" t="s">
        <v>4</v>
      </c>
      <c r="B1091" s="258" t="s">
        <v>260</v>
      </c>
      <c r="C1091" s="258">
        <v>2027</v>
      </c>
      <c r="D1091" s="259" t="s">
        <v>271</v>
      </c>
      <c r="E1091" s="259" t="s">
        <v>185</v>
      </c>
      <c r="F1091" s="261">
        <v>7.0798943706787503</v>
      </c>
      <c r="G1091" s="261">
        <f>IF(Table1[[#This Row],[Year]]&lt;=2030,2030,IF(Table1[[#This Row],[Year]]&lt;=2040,2040,2050))</f>
        <v>2030</v>
      </c>
    </row>
    <row r="1092" spans="1:7" x14ac:dyDescent="0.3">
      <c r="A1092" s="257" t="s">
        <v>2</v>
      </c>
      <c r="B1092" s="258" t="s">
        <v>264</v>
      </c>
      <c r="C1092" s="258">
        <v>2027</v>
      </c>
      <c r="D1092" s="259" t="s">
        <v>271</v>
      </c>
      <c r="E1092" s="259" t="s">
        <v>185</v>
      </c>
      <c r="F1092" s="261">
        <v>3.5798054738707501</v>
      </c>
      <c r="G1092" s="261">
        <f>IF(Table1[[#This Row],[Year]]&lt;=2030,2030,IF(Table1[[#This Row],[Year]]&lt;=2040,2040,2050))</f>
        <v>2030</v>
      </c>
    </row>
    <row r="1093" spans="1:7" x14ac:dyDescent="0.3">
      <c r="A1093" s="257" t="s">
        <v>2</v>
      </c>
      <c r="B1093" s="258" t="s">
        <v>262</v>
      </c>
      <c r="C1093" s="258">
        <v>2027</v>
      </c>
      <c r="D1093" s="259" t="s">
        <v>271</v>
      </c>
      <c r="E1093" s="259" t="s">
        <v>185</v>
      </c>
      <c r="F1093" s="261">
        <v>11.4652037944882</v>
      </c>
      <c r="G1093" s="261">
        <f>IF(Table1[[#This Row],[Year]]&lt;=2030,2030,IF(Table1[[#This Row],[Year]]&lt;=2040,2040,2050))</f>
        <v>2030</v>
      </c>
    </row>
    <row r="1094" spans="1:7" x14ac:dyDescent="0.3">
      <c r="A1094" s="257" t="s">
        <v>2</v>
      </c>
      <c r="B1094" s="258" t="s">
        <v>260</v>
      </c>
      <c r="C1094" s="258">
        <v>2027</v>
      </c>
      <c r="D1094" s="259" t="s">
        <v>271</v>
      </c>
      <c r="E1094" s="259" t="s">
        <v>185</v>
      </c>
      <c r="F1094" s="261">
        <v>3.79128464634007E-2</v>
      </c>
      <c r="G1094" s="261">
        <f>IF(Table1[[#This Row],[Year]]&lt;=2030,2030,IF(Table1[[#This Row],[Year]]&lt;=2040,2040,2050))</f>
        <v>2030</v>
      </c>
    </row>
    <row r="1095" spans="1:7" x14ac:dyDescent="0.3">
      <c r="A1095" s="257" t="s">
        <v>3</v>
      </c>
      <c r="B1095" s="258" t="s">
        <v>265</v>
      </c>
      <c r="C1095" s="258">
        <v>2027</v>
      </c>
      <c r="D1095" s="259" t="s">
        <v>271</v>
      </c>
      <c r="E1095" s="259" t="s">
        <v>185</v>
      </c>
      <c r="F1095" s="261">
        <v>8.5148230199925798</v>
      </c>
      <c r="G1095" s="261">
        <f>IF(Table1[[#This Row],[Year]]&lt;=2030,2030,IF(Table1[[#This Row],[Year]]&lt;=2040,2040,2050))</f>
        <v>2030</v>
      </c>
    </row>
    <row r="1096" spans="1:7" x14ac:dyDescent="0.3">
      <c r="A1096" s="257" t="s">
        <v>3</v>
      </c>
      <c r="B1096" s="258" t="s">
        <v>264</v>
      </c>
      <c r="C1096" s="258">
        <v>2027</v>
      </c>
      <c r="D1096" s="259" t="s">
        <v>271</v>
      </c>
      <c r="E1096" s="259" t="s">
        <v>185</v>
      </c>
      <c r="F1096" s="261">
        <v>4.2574115099962899</v>
      </c>
      <c r="G1096" s="261">
        <f>IF(Table1[[#This Row],[Year]]&lt;=2030,2030,IF(Table1[[#This Row],[Year]]&lt;=2040,2040,2050))</f>
        <v>2030</v>
      </c>
    </row>
    <row r="1097" spans="1:7" x14ac:dyDescent="0.3">
      <c r="A1097" s="257" t="s">
        <v>3</v>
      </c>
      <c r="B1097" s="258" t="s">
        <v>262</v>
      </c>
      <c r="C1097" s="258">
        <v>2027</v>
      </c>
      <c r="D1097" s="259" t="s">
        <v>271</v>
      </c>
      <c r="E1097" s="259" t="s">
        <v>185</v>
      </c>
      <c r="F1097" s="261">
        <v>126.03483558709701</v>
      </c>
      <c r="G1097" s="261">
        <f>IF(Table1[[#This Row],[Year]]&lt;=2030,2030,IF(Table1[[#This Row],[Year]]&lt;=2040,2040,2050))</f>
        <v>2030</v>
      </c>
    </row>
    <row r="1098" spans="1:7" x14ac:dyDescent="0.3">
      <c r="A1098" s="257" t="s">
        <v>3</v>
      </c>
      <c r="B1098" s="258" t="s">
        <v>260</v>
      </c>
      <c r="C1098" s="258">
        <v>2027</v>
      </c>
      <c r="D1098" s="259" t="s">
        <v>271</v>
      </c>
      <c r="E1098" s="259" t="s">
        <v>185</v>
      </c>
      <c r="F1098" s="261">
        <v>1.6382411762881299</v>
      </c>
      <c r="G1098" s="261">
        <f>IF(Table1[[#This Row],[Year]]&lt;=2030,2030,IF(Table1[[#This Row],[Year]]&lt;=2040,2040,2050))</f>
        <v>2030</v>
      </c>
    </row>
    <row r="1099" spans="1:7" x14ac:dyDescent="0.3">
      <c r="A1099" s="257" t="s">
        <v>1</v>
      </c>
      <c r="B1099" s="258" t="s">
        <v>265</v>
      </c>
      <c r="C1099" s="258">
        <v>2028</v>
      </c>
      <c r="D1099" s="259" t="s">
        <v>271</v>
      </c>
      <c r="E1099" s="259" t="s">
        <v>185</v>
      </c>
      <c r="F1099" s="261">
        <v>1.2785019549538399</v>
      </c>
      <c r="G1099" s="261">
        <f>IF(Table1[[#This Row],[Year]]&lt;=2030,2030,IF(Table1[[#This Row],[Year]]&lt;=2040,2040,2050))</f>
        <v>2030</v>
      </c>
    </row>
    <row r="1100" spans="1:7" x14ac:dyDescent="0.3">
      <c r="A1100" s="257" t="s">
        <v>1</v>
      </c>
      <c r="B1100" s="258" t="s">
        <v>264</v>
      </c>
      <c r="C1100" s="258">
        <v>2028</v>
      </c>
      <c r="D1100" s="259" t="s">
        <v>271</v>
      </c>
      <c r="E1100" s="259" t="s">
        <v>185</v>
      </c>
      <c r="F1100" s="261">
        <v>1.1762217985575301</v>
      </c>
      <c r="G1100" s="261">
        <f>IF(Table1[[#This Row],[Year]]&lt;=2030,2030,IF(Table1[[#This Row],[Year]]&lt;=2040,2040,2050))</f>
        <v>2030</v>
      </c>
    </row>
    <row r="1101" spans="1:7" x14ac:dyDescent="0.3">
      <c r="A1101" s="257" t="s">
        <v>1</v>
      </c>
      <c r="B1101" s="258" t="s">
        <v>262</v>
      </c>
      <c r="C1101" s="258">
        <v>2028</v>
      </c>
      <c r="D1101" s="259" t="s">
        <v>271</v>
      </c>
      <c r="E1101" s="259" t="s">
        <v>185</v>
      </c>
      <c r="F1101" s="261">
        <v>9.0534752317062708</v>
      </c>
      <c r="G1101" s="261">
        <f>IF(Table1[[#This Row],[Year]]&lt;=2030,2030,IF(Table1[[#This Row],[Year]]&lt;=2040,2040,2050))</f>
        <v>2030</v>
      </c>
    </row>
    <row r="1102" spans="1:7" x14ac:dyDescent="0.3">
      <c r="A1102" s="257" t="s">
        <v>1</v>
      </c>
      <c r="B1102" s="258" t="s">
        <v>260</v>
      </c>
      <c r="C1102" s="258">
        <v>2028</v>
      </c>
      <c r="D1102" s="259" t="s">
        <v>271</v>
      </c>
      <c r="E1102" s="259" t="s">
        <v>185</v>
      </c>
      <c r="F1102" s="261">
        <v>0.134319798898903</v>
      </c>
      <c r="G1102" s="261">
        <f>IF(Table1[[#This Row],[Year]]&lt;=2030,2030,IF(Table1[[#This Row],[Year]]&lt;=2040,2040,2050))</f>
        <v>2030</v>
      </c>
    </row>
    <row r="1103" spans="1:7" x14ac:dyDescent="0.3">
      <c r="A1103" s="257" t="s">
        <v>4</v>
      </c>
      <c r="B1103" s="258" t="s">
        <v>265</v>
      </c>
      <c r="C1103" s="258">
        <v>2028</v>
      </c>
      <c r="D1103" s="259" t="s">
        <v>271</v>
      </c>
      <c r="E1103" s="259" t="s">
        <v>185</v>
      </c>
      <c r="F1103" s="261">
        <v>16.1213008415132</v>
      </c>
      <c r="G1103" s="261">
        <f>IF(Table1[[#This Row],[Year]]&lt;=2030,2030,IF(Table1[[#This Row],[Year]]&lt;=2040,2040,2050))</f>
        <v>2030</v>
      </c>
    </row>
    <row r="1104" spans="1:7" x14ac:dyDescent="0.3">
      <c r="A1104" s="257" t="s">
        <v>4</v>
      </c>
      <c r="B1104" s="258" t="s">
        <v>264</v>
      </c>
      <c r="C1104" s="258">
        <v>2028</v>
      </c>
      <c r="D1104" s="259" t="s">
        <v>271</v>
      </c>
      <c r="E1104" s="259" t="s">
        <v>185</v>
      </c>
      <c r="F1104" s="261">
        <v>18.1364634467024</v>
      </c>
      <c r="G1104" s="261">
        <f>IF(Table1[[#This Row],[Year]]&lt;=2030,2030,IF(Table1[[#This Row],[Year]]&lt;=2040,2040,2050))</f>
        <v>2030</v>
      </c>
    </row>
    <row r="1105" spans="1:7" x14ac:dyDescent="0.3">
      <c r="A1105" s="257" t="s">
        <v>4</v>
      </c>
      <c r="B1105" s="258" t="s">
        <v>262</v>
      </c>
      <c r="C1105" s="258">
        <v>2028</v>
      </c>
      <c r="D1105" s="259" t="s">
        <v>271</v>
      </c>
      <c r="E1105" s="259" t="s">
        <v>185</v>
      </c>
      <c r="F1105" s="261">
        <v>132.24412643929799</v>
      </c>
      <c r="G1105" s="261">
        <f>IF(Table1[[#This Row],[Year]]&lt;=2030,2030,IF(Table1[[#This Row],[Year]]&lt;=2040,2040,2050))</f>
        <v>2030</v>
      </c>
    </row>
    <row r="1106" spans="1:7" x14ac:dyDescent="0.3">
      <c r="A1106" s="257" t="s">
        <v>4</v>
      </c>
      <c r="B1106" s="258" t="s">
        <v>260</v>
      </c>
      <c r="C1106" s="258">
        <v>2028</v>
      </c>
      <c r="D1106" s="259" t="s">
        <v>271</v>
      </c>
      <c r="E1106" s="259" t="s">
        <v>185</v>
      </c>
      <c r="F1106" s="261">
        <v>6.7654442871856801</v>
      </c>
      <c r="G1106" s="261">
        <f>IF(Table1[[#This Row],[Year]]&lt;=2030,2030,IF(Table1[[#This Row],[Year]]&lt;=2040,2040,2050))</f>
        <v>2030</v>
      </c>
    </row>
    <row r="1107" spans="1:7" x14ac:dyDescent="0.3">
      <c r="A1107" s="257" t="s">
        <v>2</v>
      </c>
      <c r="B1107" s="258" t="s">
        <v>264</v>
      </c>
      <c r="C1107" s="258">
        <v>2028</v>
      </c>
      <c r="D1107" s="259" t="s">
        <v>271</v>
      </c>
      <c r="E1107" s="259" t="s">
        <v>185</v>
      </c>
      <c r="F1107" s="261">
        <v>3.4093385465435802</v>
      </c>
      <c r="G1107" s="261">
        <f>IF(Table1[[#This Row],[Year]]&lt;=2030,2030,IF(Table1[[#This Row],[Year]]&lt;=2040,2040,2050))</f>
        <v>2030</v>
      </c>
    </row>
    <row r="1108" spans="1:7" x14ac:dyDescent="0.3">
      <c r="A1108" s="257" t="s">
        <v>2</v>
      </c>
      <c r="B1108" s="258" t="s">
        <v>262</v>
      </c>
      <c r="C1108" s="258">
        <v>2028</v>
      </c>
      <c r="D1108" s="259" t="s">
        <v>271</v>
      </c>
      <c r="E1108" s="259" t="s">
        <v>185</v>
      </c>
      <c r="F1108" s="261">
        <v>9.1062877624156808</v>
      </c>
      <c r="G1108" s="261">
        <f>IF(Table1[[#This Row],[Year]]&lt;=2030,2030,IF(Table1[[#This Row],[Year]]&lt;=2040,2040,2050))</f>
        <v>2030</v>
      </c>
    </row>
    <row r="1109" spans="1:7" x14ac:dyDescent="0.3">
      <c r="A1109" s="257" t="s">
        <v>2</v>
      </c>
      <c r="B1109" s="258" t="s">
        <v>260</v>
      </c>
      <c r="C1109" s="258">
        <v>2028</v>
      </c>
      <c r="D1109" s="259" t="s">
        <v>271</v>
      </c>
      <c r="E1109" s="259" t="s">
        <v>185</v>
      </c>
      <c r="F1109" s="261">
        <v>3.6107472822285901E-2</v>
      </c>
      <c r="G1109" s="261">
        <f>IF(Table1[[#This Row],[Year]]&lt;=2030,2030,IF(Table1[[#This Row],[Year]]&lt;=2040,2040,2050))</f>
        <v>2030</v>
      </c>
    </row>
    <row r="1110" spans="1:7" x14ac:dyDescent="0.3">
      <c r="A1110" s="257" t="s">
        <v>3</v>
      </c>
      <c r="B1110" s="258" t="s">
        <v>265</v>
      </c>
      <c r="C1110" s="258">
        <v>2028</v>
      </c>
      <c r="D1110" s="259" t="s">
        <v>271</v>
      </c>
      <c r="E1110" s="259" t="s">
        <v>185</v>
      </c>
      <c r="F1110" s="261">
        <v>8.1093552571358103</v>
      </c>
      <c r="G1110" s="261">
        <f>IF(Table1[[#This Row],[Year]]&lt;=2030,2030,IF(Table1[[#This Row],[Year]]&lt;=2040,2040,2050))</f>
        <v>2030</v>
      </c>
    </row>
    <row r="1111" spans="1:7" x14ac:dyDescent="0.3">
      <c r="A1111" s="257" t="s">
        <v>3</v>
      </c>
      <c r="B1111" s="258" t="s">
        <v>264</v>
      </c>
      <c r="C1111" s="258">
        <v>2028</v>
      </c>
      <c r="D1111" s="259" t="s">
        <v>271</v>
      </c>
      <c r="E1111" s="259" t="s">
        <v>185</v>
      </c>
      <c r="F1111" s="261">
        <v>4.0546776285678998</v>
      </c>
      <c r="G1111" s="261">
        <f>IF(Table1[[#This Row],[Year]]&lt;=2030,2030,IF(Table1[[#This Row],[Year]]&lt;=2040,2040,2050))</f>
        <v>2030</v>
      </c>
    </row>
    <row r="1112" spans="1:7" x14ac:dyDescent="0.3">
      <c r="A1112" s="257" t="s">
        <v>3</v>
      </c>
      <c r="B1112" s="258" t="s">
        <v>262</v>
      </c>
      <c r="C1112" s="258">
        <v>2028</v>
      </c>
      <c r="D1112" s="259" t="s">
        <v>271</v>
      </c>
      <c r="E1112" s="259" t="s">
        <v>185</v>
      </c>
      <c r="F1112" s="261">
        <v>100.10371394328</v>
      </c>
      <c r="G1112" s="261">
        <f>IF(Table1[[#This Row],[Year]]&lt;=2030,2030,IF(Table1[[#This Row],[Year]]&lt;=2040,2040,2050))</f>
        <v>2030</v>
      </c>
    </row>
    <row r="1113" spans="1:7" x14ac:dyDescent="0.3">
      <c r="A1113" s="257" t="s">
        <v>3</v>
      </c>
      <c r="B1113" s="258" t="s">
        <v>260</v>
      </c>
      <c r="C1113" s="258">
        <v>2028</v>
      </c>
      <c r="D1113" s="259" t="s">
        <v>271</v>
      </c>
      <c r="E1113" s="259" t="s">
        <v>185</v>
      </c>
      <c r="F1113" s="261">
        <v>1.5602296917029901</v>
      </c>
      <c r="G1113" s="261">
        <f>IF(Table1[[#This Row],[Year]]&lt;=2030,2030,IF(Table1[[#This Row],[Year]]&lt;=2040,2040,2050))</f>
        <v>2030</v>
      </c>
    </row>
    <row r="1114" spans="1:7" x14ac:dyDescent="0.3">
      <c r="A1114" s="257" t="s">
        <v>1</v>
      </c>
      <c r="B1114" s="258" t="s">
        <v>265</v>
      </c>
      <c r="C1114" s="258">
        <v>2029</v>
      </c>
      <c r="D1114" s="259" t="s">
        <v>271</v>
      </c>
      <c r="E1114" s="259" t="s">
        <v>185</v>
      </c>
      <c r="F1114" s="261">
        <v>1.21762090947985</v>
      </c>
      <c r="G1114" s="261">
        <f>IF(Table1[[#This Row],[Year]]&lt;=2030,2030,IF(Table1[[#This Row],[Year]]&lt;=2040,2040,2050))</f>
        <v>2030</v>
      </c>
    </row>
    <row r="1115" spans="1:7" x14ac:dyDescent="0.3">
      <c r="A1115" s="257" t="s">
        <v>1</v>
      </c>
      <c r="B1115" s="258" t="s">
        <v>264</v>
      </c>
      <c r="C1115" s="258">
        <v>2029</v>
      </c>
      <c r="D1115" s="259" t="s">
        <v>271</v>
      </c>
      <c r="E1115" s="259" t="s">
        <v>185</v>
      </c>
      <c r="F1115" s="261">
        <v>1.1202112367214601</v>
      </c>
      <c r="G1115" s="261">
        <f>IF(Table1[[#This Row],[Year]]&lt;=2030,2030,IF(Table1[[#This Row],[Year]]&lt;=2040,2040,2050))</f>
        <v>2030</v>
      </c>
    </row>
    <row r="1116" spans="1:7" x14ac:dyDescent="0.3">
      <c r="A1116" s="257" t="s">
        <v>1</v>
      </c>
      <c r="B1116" s="258" t="s">
        <v>262</v>
      </c>
      <c r="C1116" s="258">
        <v>2029</v>
      </c>
      <c r="D1116" s="259" t="s">
        <v>271</v>
      </c>
      <c r="E1116" s="259" t="s">
        <v>185</v>
      </c>
      <c r="F1116" s="261">
        <v>6.9057482227662499</v>
      </c>
      <c r="G1116" s="261">
        <f>IF(Table1[[#This Row],[Year]]&lt;=2030,2030,IF(Table1[[#This Row],[Year]]&lt;=2040,2040,2050))</f>
        <v>2030</v>
      </c>
    </row>
    <row r="1117" spans="1:7" x14ac:dyDescent="0.3">
      <c r="A1117" s="257" t="s">
        <v>1</v>
      </c>
      <c r="B1117" s="258" t="s">
        <v>260</v>
      </c>
      <c r="C1117" s="258">
        <v>2029</v>
      </c>
      <c r="D1117" s="259" t="s">
        <v>271</v>
      </c>
      <c r="E1117" s="259" t="s">
        <v>185</v>
      </c>
      <c r="F1117" s="261">
        <v>0.12792361799895499</v>
      </c>
      <c r="G1117" s="261">
        <f>IF(Table1[[#This Row],[Year]]&lt;=2030,2030,IF(Table1[[#This Row],[Year]]&lt;=2040,2040,2050))</f>
        <v>2030</v>
      </c>
    </row>
    <row r="1118" spans="1:7" x14ac:dyDescent="0.3">
      <c r="A1118" s="257" t="s">
        <v>4</v>
      </c>
      <c r="B1118" s="258" t="s">
        <v>265</v>
      </c>
      <c r="C1118" s="258">
        <v>2029</v>
      </c>
      <c r="D1118" s="259" t="s">
        <v>271</v>
      </c>
      <c r="E1118" s="259" t="s">
        <v>185</v>
      </c>
      <c r="F1118" s="261">
        <v>15.3072342906038</v>
      </c>
      <c r="G1118" s="261">
        <f>IF(Table1[[#This Row],[Year]]&lt;=2030,2030,IF(Table1[[#This Row],[Year]]&lt;=2040,2040,2050))</f>
        <v>2030</v>
      </c>
    </row>
    <row r="1119" spans="1:7" x14ac:dyDescent="0.3">
      <c r="A1119" s="257" t="s">
        <v>4</v>
      </c>
      <c r="B1119" s="258" t="s">
        <v>264</v>
      </c>
      <c r="C1119" s="258">
        <v>2029</v>
      </c>
      <c r="D1119" s="259" t="s">
        <v>271</v>
      </c>
      <c r="E1119" s="259" t="s">
        <v>185</v>
      </c>
      <c r="F1119" s="261">
        <v>17.2206385769293</v>
      </c>
      <c r="G1119" s="261">
        <f>IF(Table1[[#This Row],[Year]]&lt;=2030,2030,IF(Table1[[#This Row],[Year]]&lt;=2040,2040,2050))</f>
        <v>2030</v>
      </c>
    </row>
    <row r="1120" spans="1:7" x14ac:dyDescent="0.3">
      <c r="A1120" s="257" t="s">
        <v>4</v>
      </c>
      <c r="B1120" s="258" t="s">
        <v>262</v>
      </c>
      <c r="C1120" s="258">
        <v>2029</v>
      </c>
      <c r="D1120" s="259" t="s">
        <v>271</v>
      </c>
      <c r="E1120" s="259" t="s">
        <v>185</v>
      </c>
      <c r="F1120" s="261">
        <v>100.872274762643</v>
      </c>
      <c r="G1120" s="261">
        <f>IF(Table1[[#This Row],[Year]]&lt;=2030,2030,IF(Table1[[#This Row],[Year]]&lt;=2040,2040,2050))</f>
        <v>2030</v>
      </c>
    </row>
    <row r="1121" spans="1:7" x14ac:dyDescent="0.3">
      <c r="A1121" s="257" t="s">
        <v>4</v>
      </c>
      <c r="B1121" s="258" t="s">
        <v>260</v>
      </c>
      <c r="C1121" s="258">
        <v>2029</v>
      </c>
      <c r="D1121" s="259" t="s">
        <v>271</v>
      </c>
      <c r="E1121" s="259" t="s">
        <v>185</v>
      </c>
      <c r="F1121" s="261">
        <v>6.4238141699648299</v>
      </c>
      <c r="G1121" s="261">
        <f>IF(Table1[[#This Row],[Year]]&lt;=2030,2030,IF(Table1[[#This Row],[Year]]&lt;=2040,2040,2050))</f>
        <v>2030</v>
      </c>
    </row>
    <row r="1122" spans="1:7" x14ac:dyDescent="0.3">
      <c r="A1122" s="257" t="s">
        <v>2</v>
      </c>
      <c r="B1122" s="258" t="s">
        <v>264</v>
      </c>
      <c r="C1122" s="258">
        <v>2029</v>
      </c>
      <c r="D1122" s="259" t="s">
        <v>271</v>
      </c>
      <c r="E1122" s="259" t="s">
        <v>185</v>
      </c>
      <c r="F1122" s="261">
        <v>3.2469890919462698</v>
      </c>
      <c r="G1122" s="261">
        <f>IF(Table1[[#This Row],[Year]]&lt;=2030,2030,IF(Table1[[#This Row],[Year]]&lt;=2040,2040,2050))</f>
        <v>2030</v>
      </c>
    </row>
    <row r="1123" spans="1:7" x14ac:dyDescent="0.3">
      <c r="A1123" s="257" t="s">
        <v>2</v>
      </c>
      <c r="B1123" s="258" t="s">
        <v>262</v>
      </c>
      <c r="C1123" s="258">
        <v>2029</v>
      </c>
      <c r="D1123" s="259" t="s">
        <v>271</v>
      </c>
      <c r="E1123" s="259" t="s">
        <v>185</v>
      </c>
      <c r="F1123" s="261">
        <v>6.9460322055189598</v>
      </c>
      <c r="G1123" s="261">
        <f>IF(Table1[[#This Row],[Year]]&lt;=2030,2030,IF(Table1[[#This Row],[Year]]&lt;=2040,2040,2050))</f>
        <v>2030</v>
      </c>
    </row>
    <row r="1124" spans="1:7" x14ac:dyDescent="0.3">
      <c r="A1124" s="257" t="s">
        <v>2</v>
      </c>
      <c r="B1124" s="258" t="s">
        <v>260</v>
      </c>
      <c r="C1124" s="258">
        <v>2029</v>
      </c>
      <c r="D1124" s="259" t="s">
        <v>271</v>
      </c>
      <c r="E1124" s="259" t="s">
        <v>185</v>
      </c>
      <c r="F1124" s="261">
        <v>3.4388069354557897E-2</v>
      </c>
      <c r="G1124" s="261">
        <f>IF(Table1[[#This Row],[Year]]&lt;=2030,2030,IF(Table1[[#This Row],[Year]]&lt;=2040,2040,2050))</f>
        <v>2030</v>
      </c>
    </row>
    <row r="1125" spans="1:7" x14ac:dyDescent="0.3">
      <c r="A1125" s="257" t="s">
        <v>3</v>
      </c>
      <c r="B1125" s="258" t="s">
        <v>265</v>
      </c>
      <c r="C1125" s="258">
        <v>2029</v>
      </c>
      <c r="D1125" s="259" t="s">
        <v>271</v>
      </c>
      <c r="E1125" s="259" t="s">
        <v>185</v>
      </c>
      <c r="F1125" s="261">
        <v>7.7231954829864398</v>
      </c>
      <c r="G1125" s="261">
        <f>IF(Table1[[#This Row],[Year]]&lt;=2030,2030,IF(Table1[[#This Row],[Year]]&lt;=2040,2040,2050))</f>
        <v>2030</v>
      </c>
    </row>
    <row r="1126" spans="1:7" x14ac:dyDescent="0.3">
      <c r="A1126" s="257" t="s">
        <v>3</v>
      </c>
      <c r="B1126" s="258" t="s">
        <v>264</v>
      </c>
      <c r="C1126" s="258">
        <v>2029</v>
      </c>
      <c r="D1126" s="259" t="s">
        <v>271</v>
      </c>
      <c r="E1126" s="259" t="s">
        <v>185</v>
      </c>
      <c r="F1126" s="261">
        <v>3.8615977414932399</v>
      </c>
      <c r="G1126" s="261">
        <f>IF(Table1[[#This Row],[Year]]&lt;=2030,2030,IF(Table1[[#This Row],[Year]]&lt;=2040,2040,2050))</f>
        <v>2030</v>
      </c>
    </row>
    <row r="1127" spans="1:7" x14ac:dyDescent="0.3">
      <c r="A1127" s="257" t="s">
        <v>3</v>
      </c>
      <c r="B1127" s="258" t="s">
        <v>262</v>
      </c>
      <c r="C1127" s="258">
        <v>2029</v>
      </c>
      <c r="D1127" s="259" t="s">
        <v>271</v>
      </c>
      <c r="E1127" s="259" t="s">
        <v>185</v>
      </c>
      <c r="F1127" s="261">
        <v>76.356429654231405</v>
      </c>
      <c r="G1127" s="261">
        <f>IF(Table1[[#This Row],[Year]]&lt;=2030,2030,IF(Table1[[#This Row],[Year]]&lt;=2040,2040,2050))</f>
        <v>2030</v>
      </c>
    </row>
    <row r="1128" spans="1:7" x14ac:dyDescent="0.3">
      <c r="A1128" s="257" t="s">
        <v>3</v>
      </c>
      <c r="B1128" s="258" t="s">
        <v>18</v>
      </c>
      <c r="C1128" s="258">
        <v>2029</v>
      </c>
      <c r="D1128" s="259" t="s">
        <v>271</v>
      </c>
      <c r="E1128" s="259" t="s">
        <v>185</v>
      </c>
      <c r="F1128" s="261">
        <v>79.667049004084603</v>
      </c>
      <c r="G1128" s="261">
        <f>IF(Table1[[#This Row],[Year]]&lt;=2030,2030,IF(Table1[[#This Row],[Year]]&lt;=2040,2040,2050))</f>
        <v>2030</v>
      </c>
    </row>
    <row r="1129" spans="1:7" x14ac:dyDescent="0.3">
      <c r="A1129" s="257" t="s">
        <v>3</v>
      </c>
      <c r="B1129" s="258" t="s">
        <v>260</v>
      </c>
      <c r="C1129" s="258">
        <v>2029</v>
      </c>
      <c r="D1129" s="259" t="s">
        <v>271</v>
      </c>
      <c r="E1129" s="259" t="s">
        <v>185</v>
      </c>
      <c r="F1129" s="261">
        <v>1.48593303971713</v>
      </c>
      <c r="G1129" s="261">
        <f>IF(Table1[[#This Row],[Year]]&lt;=2030,2030,IF(Table1[[#This Row],[Year]]&lt;=2040,2040,2050))</f>
        <v>2030</v>
      </c>
    </row>
    <row r="1130" spans="1:7" x14ac:dyDescent="0.3">
      <c r="A1130" s="257" t="s">
        <v>1</v>
      </c>
      <c r="B1130" s="258" t="s">
        <v>265</v>
      </c>
      <c r="C1130" s="258">
        <v>2030</v>
      </c>
      <c r="D1130" s="259" t="s">
        <v>271</v>
      </c>
      <c r="E1130" s="259" t="s">
        <v>185</v>
      </c>
      <c r="F1130" s="261">
        <v>0.99397625263661205</v>
      </c>
      <c r="G1130" s="261">
        <f>IF(Table1[[#This Row],[Year]]&lt;=2030,2030,IF(Table1[[#This Row],[Year]]&lt;=2040,2040,2050))</f>
        <v>2030</v>
      </c>
    </row>
    <row r="1131" spans="1:7" x14ac:dyDescent="0.3">
      <c r="A1131" s="257" t="s">
        <v>1</v>
      </c>
      <c r="B1131" s="258" t="s">
        <v>264</v>
      </c>
      <c r="C1131" s="258">
        <v>2030</v>
      </c>
      <c r="D1131" s="259" t="s">
        <v>271</v>
      </c>
      <c r="E1131" s="259" t="s">
        <v>185</v>
      </c>
      <c r="F1131" s="261">
        <v>0.91445815242568096</v>
      </c>
      <c r="G1131" s="261">
        <f>IF(Table1[[#This Row],[Year]]&lt;=2030,2030,IF(Table1[[#This Row],[Year]]&lt;=2040,2040,2050))</f>
        <v>2030</v>
      </c>
    </row>
    <row r="1132" spans="1:7" x14ac:dyDescent="0.3">
      <c r="A1132" s="257" t="s">
        <v>1</v>
      </c>
      <c r="B1132" s="258" t="s">
        <v>263</v>
      </c>
      <c r="C1132" s="258">
        <v>2030</v>
      </c>
      <c r="D1132" s="259" t="s">
        <v>271</v>
      </c>
      <c r="E1132" s="259" t="s">
        <v>185</v>
      </c>
      <c r="F1132" s="261">
        <v>14.4832115666373</v>
      </c>
      <c r="G1132" s="261">
        <f>IF(Table1[[#This Row],[Year]]&lt;=2030,2030,IF(Table1[[#This Row],[Year]]&lt;=2040,2040,2050))</f>
        <v>2030</v>
      </c>
    </row>
    <row r="1133" spans="1:7" x14ac:dyDescent="0.3">
      <c r="A1133" s="257" t="s">
        <v>1</v>
      </c>
      <c r="B1133" s="258" t="s">
        <v>262</v>
      </c>
      <c r="C1133" s="258">
        <v>2030</v>
      </c>
      <c r="D1133" s="259" t="s">
        <v>271</v>
      </c>
      <c r="E1133" s="259" t="s">
        <v>185</v>
      </c>
      <c r="F1133" s="261">
        <v>4.9420372209549699</v>
      </c>
      <c r="G1133" s="261">
        <f>IF(Table1[[#This Row],[Year]]&lt;=2030,2030,IF(Table1[[#This Row],[Year]]&lt;=2040,2040,2050))</f>
        <v>2030</v>
      </c>
    </row>
    <row r="1134" spans="1:7" x14ac:dyDescent="0.3">
      <c r="A1134" s="257" t="s">
        <v>1</v>
      </c>
      <c r="B1134" s="258" t="s">
        <v>260</v>
      </c>
      <c r="C1134" s="258">
        <v>2030</v>
      </c>
      <c r="D1134" s="259" t="s">
        <v>271</v>
      </c>
      <c r="E1134" s="259" t="s">
        <v>185</v>
      </c>
      <c r="F1134" s="261">
        <v>0.104427443264454</v>
      </c>
      <c r="G1134" s="261">
        <f>IF(Table1[[#This Row],[Year]]&lt;=2030,2030,IF(Table1[[#This Row],[Year]]&lt;=2040,2040,2050))</f>
        <v>2030</v>
      </c>
    </row>
    <row r="1135" spans="1:7" x14ac:dyDescent="0.3">
      <c r="A1135" s="257" t="s">
        <v>4</v>
      </c>
      <c r="B1135" s="258" t="s">
        <v>265</v>
      </c>
      <c r="C1135" s="258">
        <v>2030</v>
      </c>
      <c r="D1135" s="259" t="s">
        <v>271</v>
      </c>
      <c r="E1135" s="259" t="s">
        <v>185</v>
      </c>
      <c r="F1135" s="261">
        <v>19.0610045600734</v>
      </c>
      <c r="G1135" s="261">
        <f>IF(Table1[[#This Row],[Year]]&lt;=2030,2030,IF(Table1[[#This Row],[Year]]&lt;=2040,2040,2050))</f>
        <v>2030</v>
      </c>
    </row>
    <row r="1136" spans="1:7" x14ac:dyDescent="0.3">
      <c r="A1136" s="257" t="s">
        <v>4</v>
      </c>
      <c r="B1136" s="258" t="s">
        <v>264</v>
      </c>
      <c r="C1136" s="258">
        <v>2030</v>
      </c>
      <c r="D1136" s="259" t="s">
        <v>271</v>
      </c>
      <c r="E1136" s="259" t="s">
        <v>185</v>
      </c>
      <c r="F1136" s="261">
        <v>21.4436301300826</v>
      </c>
      <c r="G1136" s="261">
        <f>IF(Table1[[#This Row],[Year]]&lt;=2030,2030,IF(Table1[[#This Row],[Year]]&lt;=2040,2040,2050))</f>
        <v>2030</v>
      </c>
    </row>
    <row r="1137" spans="1:7" x14ac:dyDescent="0.3">
      <c r="A1137" s="257" t="s">
        <v>4</v>
      </c>
      <c r="B1137" s="258" t="s">
        <v>263</v>
      </c>
      <c r="C1137" s="258">
        <v>2030</v>
      </c>
      <c r="D1137" s="259" t="s">
        <v>271</v>
      </c>
      <c r="E1137" s="259" t="s">
        <v>185</v>
      </c>
      <c r="F1137" s="261">
        <v>75.657546958705495</v>
      </c>
      <c r="G1137" s="261">
        <f>IF(Table1[[#This Row],[Year]]&lt;=2030,2030,IF(Table1[[#This Row],[Year]]&lt;=2040,2040,2050))</f>
        <v>2030</v>
      </c>
    </row>
    <row r="1138" spans="1:7" x14ac:dyDescent="0.3">
      <c r="A1138" s="257" t="s">
        <v>4</v>
      </c>
      <c r="B1138" s="258" t="s">
        <v>262</v>
      </c>
      <c r="C1138" s="258">
        <v>2030</v>
      </c>
      <c r="D1138" s="259" t="s">
        <v>271</v>
      </c>
      <c r="E1138" s="259" t="s">
        <v>185</v>
      </c>
      <c r="F1138" s="261">
        <v>72.188345181181603</v>
      </c>
      <c r="G1138" s="261">
        <f>IF(Table1[[#This Row],[Year]]&lt;=2030,2030,IF(Table1[[#This Row],[Year]]&lt;=2040,2040,2050))</f>
        <v>2030</v>
      </c>
    </row>
    <row r="1139" spans="1:7" x14ac:dyDescent="0.3">
      <c r="A1139" s="257" t="s">
        <v>4</v>
      </c>
      <c r="B1139" s="258" t="s">
        <v>260</v>
      </c>
      <c r="C1139" s="258">
        <v>2030</v>
      </c>
      <c r="D1139" s="259" t="s">
        <v>271</v>
      </c>
      <c r="E1139" s="259" t="s">
        <v>185</v>
      </c>
      <c r="F1139" s="261">
        <v>7.9991165524868997</v>
      </c>
      <c r="G1139" s="261">
        <f>IF(Table1[[#This Row],[Year]]&lt;=2030,2030,IF(Table1[[#This Row],[Year]]&lt;=2040,2040,2050))</f>
        <v>2030</v>
      </c>
    </row>
    <row r="1140" spans="1:7" x14ac:dyDescent="0.3">
      <c r="A1140" s="257" t="s">
        <v>2</v>
      </c>
      <c r="B1140" s="258" t="s">
        <v>264</v>
      </c>
      <c r="C1140" s="258">
        <v>2030</v>
      </c>
      <c r="D1140" s="259" t="s">
        <v>271</v>
      </c>
      <c r="E1140" s="259" t="s">
        <v>185</v>
      </c>
      <c r="F1140" s="261">
        <v>2.8714869520613102</v>
      </c>
      <c r="G1140" s="261">
        <f>IF(Table1[[#This Row],[Year]]&lt;=2030,2030,IF(Table1[[#This Row],[Year]]&lt;=2040,2040,2050))</f>
        <v>2030</v>
      </c>
    </row>
    <row r="1141" spans="1:7" x14ac:dyDescent="0.3">
      <c r="A1141" s="257" t="s">
        <v>2</v>
      </c>
      <c r="B1141" s="258" t="s">
        <v>263</v>
      </c>
      <c r="C1141" s="258">
        <v>2030</v>
      </c>
      <c r="D1141" s="259" t="s">
        <v>271</v>
      </c>
      <c r="E1141" s="259" t="s">
        <v>185</v>
      </c>
      <c r="F1141" s="261">
        <v>33.414750482450501</v>
      </c>
      <c r="G1141" s="261">
        <f>IF(Table1[[#This Row],[Year]]&lt;=2030,2030,IF(Table1[[#This Row],[Year]]&lt;=2040,2040,2050))</f>
        <v>2030</v>
      </c>
    </row>
    <row r="1142" spans="1:7" x14ac:dyDescent="0.3">
      <c r="A1142" s="257" t="s">
        <v>2</v>
      </c>
      <c r="B1142" s="258" t="s">
        <v>262</v>
      </c>
      <c r="C1142" s="258">
        <v>2030</v>
      </c>
      <c r="D1142" s="259" t="s">
        <v>271</v>
      </c>
      <c r="E1142" s="259" t="s">
        <v>185</v>
      </c>
      <c r="F1142" s="261">
        <v>4.9708660944890299</v>
      </c>
      <c r="G1142" s="261">
        <f>IF(Table1[[#This Row],[Year]]&lt;=2030,2030,IF(Table1[[#This Row],[Year]]&lt;=2040,2040,2050))</f>
        <v>2030</v>
      </c>
    </row>
    <row r="1143" spans="1:7" x14ac:dyDescent="0.3">
      <c r="A1143" s="257" t="s">
        <v>2</v>
      </c>
      <c r="B1143" s="258" t="s">
        <v>260</v>
      </c>
      <c r="C1143" s="258">
        <v>2030</v>
      </c>
      <c r="D1143" s="259" t="s">
        <v>271</v>
      </c>
      <c r="E1143" s="259" t="s">
        <v>185</v>
      </c>
      <c r="F1143" s="261">
        <v>3.0411217796547901E-2</v>
      </c>
      <c r="G1143" s="261">
        <f>IF(Table1[[#This Row],[Year]]&lt;=2030,2030,IF(Table1[[#This Row],[Year]]&lt;=2040,2040,2050))</f>
        <v>2030</v>
      </c>
    </row>
    <row r="1144" spans="1:7" x14ac:dyDescent="0.3">
      <c r="A1144" s="257" t="s">
        <v>3</v>
      </c>
      <c r="B1144" s="258" t="s">
        <v>265</v>
      </c>
      <c r="C1144" s="258">
        <v>2030</v>
      </c>
      <c r="D1144" s="259" t="s">
        <v>271</v>
      </c>
      <c r="E1144" s="259" t="s">
        <v>185</v>
      </c>
      <c r="F1144" s="261">
        <v>7.6204846035473501</v>
      </c>
      <c r="G1144" s="261">
        <f>IF(Table1[[#This Row],[Year]]&lt;=2030,2030,IF(Table1[[#This Row],[Year]]&lt;=2040,2040,2050))</f>
        <v>2030</v>
      </c>
    </row>
    <row r="1145" spans="1:7" x14ac:dyDescent="0.3">
      <c r="A1145" s="257" t="s">
        <v>3</v>
      </c>
      <c r="B1145" s="258" t="s">
        <v>264</v>
      </c>
      <c r="C1145" s="258">
        <v>2030</v>
      </c>
      <c r="D1145" s="259" t="s">
        <v>271</v>
      </c>
      <c r="E1145" s="259" t="s">
        <v>185</v>
      </c>
      <c r="F1145" s="261">
        <v>3.8102423017736702</v>
      </c>
      <c r="G1145" s="261">
        <f>IF(Table1[[#This Row],[Year]]&lt;=2030,2030,IF(Table1[[#This Row],[Year]]&lt;=2040,2040,2050))</f>
        <v>2030</v>
      </c>
    </row>
    <row r="1146" spans="1:7" x14ac:dyDescent="0.3">
      <c r="A1146" s="257" t="s">
        <v>3</v>
      </c>
      <c r="B1146" s="258" t="s">
        <v>263</v>
      </c>
      <c r="C1146" s="258">
        <v>2030</v>
      </c>
      <c r="D1146" s="259" t="s">
        <v>271</v>
      </c>
      <c r="E1146" s="259" t="s">
        <v>185</v>
      </c>
      <c r="F1146" s="261">
        <v>68.809641553524798</v>
      </c>
      <c r="G1146" s="261">
        <f>IF(Table1[[#This Row],[Year]]&lt;=2030,2030,IF(Table1[[#This Row],[Year]]&lt;=2040,2040,2050))</f>
        <v>2030</v>
      </c>
    </row>
    <row r="1147" spans="1:7" x14ac:dyDescent="0.3">
      <c r="A1147" s="257" t="s">
        <v>3</v>
      </c>
      <c r="B1147" s="258" t="s">
        <v>262</v>
      </c>
      <c r="C1147" s="258">
        <v>2030</v>
      </c>
      <c r="D1147" s="259" t="s">
        <v>271</v>
      </c>
      <c r="E1147" s="259" t="s">
        <v>185</v>
      </c>
      <c r="F1147" s="261">
        <v>54.643798939325301</v>
      </c>
      <c r="G1147" s="261">
        <f>IF(Table1[[#This Row],[Year]]&lt;=2030,2030,IF(Table1[[#This Row],[Year]]&lt;=2040,2040,2050))</f>
        <v>2030</v>
      </c>
    </row>
    <row r="1148" spans="1:7" x14ac:dyDescent="0.3">
      <c r="A1148" s="257" t="s">
        <v>3</v>
      </c>
      <c r="B1148" s="258" t="s">
        <v>260</v>
      </c>
      <c r="C1148" s="258">
        <v>2030</v>
      </c>
      <c r="D1148" s="259" t="s">
        <v>271</v>
      </c>
      <c r="E1148" s="259" t="s">
        <v>185</v>
      </c>
      <c r="F1148" s="261">
        <v>1.46617159646049</v>
      </c>
      <c r="G1148" s="261">
        <f>IF(Table1[[#This Row],[Year]]&lt;=2030,2030,IF(Table1[[#This Row],[Year]]&lt;=2040,2040,2050))</f>
        <v>2030</v>
      </c>
    </row>
    <row r="1149" spans="1:7" x14ac:dyDescent="0.3">
      <c r="A1149" s="257" t="s">
        <v>1</v>
      </c>
      <c r="B1149" s="258" t="s">
        <v>265</v>
      </c>
      <c r="C1149" s="258">
        <v>2031</v>
      </c>
      <c r="D1149" s="259" t="s">
        <v>271</v>
      </c>
      <c r="E1149" s="259" t="s">
        <v>185</v>
      </c>
      <c r="F1149" s="261">
        <v>1.52725240087657</v>
      </c>
      <c r="G1149" s="261">
        <f>IF(Table1[[#This Row],[Year]]&lt;=2030,2030,IF(Table1[[#This Row],[Year]]&lt;=2040,2040,2050))</f>
        <v>2040</v>
      </c>
    </row>
    <row r="1150" spans="1:7" x14ac:dyDescent="0.3">
      <c r="A1150" s="257" t="s">
        <v>1</v>
      </c>
      <c r="B1150" s="258" t="s">
        <v>264</v>
      </c>
      <c r="C1150" s="258">
        <v>2031</v>
      </c>
      <c r="D1150" s="259" t="s">
        <v>271</v>
      </c>
      <c r="E1150" s="259" t="s">
        <v>185</v>
      </c>
      <c r="F1150" s="261">
        <v>1.40507220880644</v>
      </c>
      <c r="G1150" s="261">
        <f>IF(Table1[[#This Row],[Year]]&lt;=2030,2030,IF(Table1[[#This Row],[Year]]&lt;=2040,2040,2050))</f>
        <v>2040</v>
      </c>
    </row>
    <row r="1151" spans="1:7" x14ac:dyDescent="0.3">
      <c r="A1151" s="257" t="s">
        <v>1</v>
      </c>
      <c r="B1151" s="258" t="s">
        <v>262</v>
      </c>
      <c r="C1151" s="258">
        <v>2031</v>
      </c>
      <c r="D1151" s="259" t="s">
        <v>271</v>
      </c>
      <c r="E1151" s="259" t="s">
        <v>185</v>
      </c>
      <c r="F1151" s="261">
        <v>22.1427774881247</v>
      </c>
      <c r="G1151" s="261">
        <f>IF(Table1[[#This Row],[Year]]&lt;=2030,2030,IF(Table1[[#This Row],[Year]]&lt;=2040,2040,2050))</f>
        <v>2040</v>
      </c>
    </row>
    <row r="1152" spans="1:7" x14ac:dyDescent="0.3">
      <c r="A1152" s="257" t="s">
        <v>1</v>
      </c>
      <c r="B1152" s="258" t="s">
        <v>260</v>
      </c>
      <c r="C1152" s="258">
        <v>2031</v>
      </c>
      <c r="D1152" s="259" t="s">
        <v>271</v>
      </c>
      <c r="E1152" s="259" t="s">
        <v>185</v>
      </c>
      <c r="F1152" s="261">
        <v>0.16045359536506501</v>
      </c>
      <c r="G1152" s="261">
        <f>IF(Table1[[#This Row],[Year]]&lt;=2030,2030,IF(Table1[[#This Row],[Year]]&lt;=2040,2040,2050))</f>
        <v>2040</v>
      </c>
    </row>
    <row r="1153" spans="1:7" x14ac:dyDescent="0.3">
      <c r="A1153" s="257" t="s">
        <v>4</v>
      </c>
      <c r="B1153" s="258" t="s">
        <v>265</v>
      </c>
      <c r="C1153" s="258">
        <v>2031</v>
      </c>
      <c r="D1153" s="259" t="s">
        <v>271</v>
      </c>
      <c r="E1153" s="259" t="s">
        <v>185</v>
      </c>
      <c r="F1153" s="261">
        <v>18.784912042184999</v>
      </c>
      <c r="G1153" s="261">
        <f>IF(Table1[[#This Row],[Year]]&lt;=2030,2030,IF(Table1[[#This Row],[Year]]&lt;=2040,2040,2050))</f>
        <v>2040</v>
      </c>
    </row>
    <row r="1154" spans="1:7" x14ac:dyDescent="0.3">
      <c r="A1154" s="257" t="s">
        <v>4</v>
      </c>
      <c r="B1154" s="258" t="s">
        <v>264</v>
      </c>
      <c r="C1154" s="258">
        <v>2031</v>
      </c>
      <c r="D1154" s="259" t="s">
        <v>271</v>
      </c>
      <c r="E1154" s="259" t="s">
        <v>185</v>
      </c>
      <c r="F1154" s="261">
        <v>21.133026047458099</v>
      </c>
      <c r="G1154" s="261">
        <f>IF(Table1[[#This Row],[Year]]&lt;=2030,2030,IF(Table1[[#This Row],[Year]]&lt;=2040,2040,2050))</f>
        <v>2040</v>
      </c>
    </row>
    <row r="1155" spans="1:7" x14ac:dyDescent="0.3">
      <c r="A1155" s="257" t="s">
        <v>4</v>
      </c>
      <c r="B1155" s="258" t="s">
        <v>263</v>
      </c>
      <c r="C1155" s="258">
        <v>2031</v>
      </c>
      <c r="D1155" s="259" t="s">
        <v>271</v>
      </c>
      <c r="E1155" s="259" t="s">
        <v>185</v>
      </c>
      <c r="F1155" s="261">
        <v>0.51256643857911699</v>
      </c>
      <c r="G1155" s="261">
        <f>IF(Table1[[#This Row],[Year]]&lt;=2030,2030,IF(Table1[[#This Row],[Year]]&lt;=2040,2040,2050))</f>
        <v>2040</v>
      </c>
    </row>
    <row r="1156" spans="1:7" x14ac:dyDescent="0.3">
      <c r="A1156" s="257" t="s">
        <v>4</v>
      </c>
      <c r="B1156" s="258" t="s">
        <v>262</v>
      </c>
      <c r="C1156" s="258">
        <v>2031</v>
      </c>
      <c r="D1156" s="259" t="s">
        <v>271</v>
      </c>
      <c r="E1156" s="259" t="s">
        <v>185</v>
      </c>
      <c r="F1156" s="261">
        <v>32.578011439213597</v>
      </c>
      <c r="G1156" s="261">
        <f>IF(Table1[[#This Row],[Year]]&lt;=2030,2030,IF(Table1[[#This Row],[Year]]&lt;=2040,2040,2050))</f>
        <v>2040</v>
      </c>
    </row>
    <row r="1157" spans="1:7" x14ac:dyDescent="0.3">
      <c r="A1157" s="257" t="s">
        <v>4</v>
      </c>
      <c r="B1157" s="258" t="s">
        <v>260</v>
      </c>
      <c r="C1157" s="258">
        <v>2031</v>
      </c>
      <c r="D1157" s="259" t="s">
        <v>271</v>
      </c>
      <c r="E1157" s="259" t="s">
        <v>185</v>
      </c>
      <c r="F1157" s="261">
        <v>7.8832519230599098</v>
      </c>
      <c r="G1157" s="261">
        <f>IF(Table1[[#This Row],[Year]]&lt;=2030,2030,IF(Table1[[#This Row],[Year]]&lt;=2040,2040,2050))</f>
        <v>2040</v>
      </c>
    </row>
    <row r="1158" spans="1:7" x14ac:dyDescent="0.3">
      <c r="A1158" s="257" t="s">
        <v>2</v>
      </c>
      <c r="B1158" s="258" t="s">
        <v>264</v>
      </c>
      <c r="C1158" s="258">
        <v>2031</v>
      </c>
      <c r="D1158" s="259" t="s">
        <v>271</v>
      </c>
      <c r="E1158" s="259" t="s">
        <v>185</v>
      </c>
      <c r="F1158" s="261">
        <v>1.7281407865814</v>
      </c>
      <c r="G1158" s="261">
        <f>IF(Table1[[#This Row],[Year]]&lt;=2030,2030,IF(Table1[[#This Row],[Year]]&lt;=2040,2040,2050))</f>
        <v>2040</v>
      </c>
    </row>
    <row r="1159" spans="1:7" x14ac:dyDescent="0.3">
      <c r="A1159" s="257" t="s">
        <v>2</v>
      </c>
      <c r="B1159" s="258" t="s">
        <v>262</v>
      </c>
      <c r="C1159" s="258">
        <v>2031</v>
      </c>
      <c r="D1159" s="259" t="s">
        <v>271</v>
      </c>
      <c r="E1159" s="259" t="s">
        <v>185</v>
      </c>
      <c r="F1159" s="261">
        <v>4.6862113842892201</v>
      </c>
      <c r="G1159" s="261">
        <f>IF(Table1[[#This Row],[Year]]&lt;=2030,2030,IF(Table1[[#This Row],[Year]]&lt;=2040,2040,2050))</f>
        <v>2040</v>
      </c>
    </row>
    <row r="1160" spans="1:7" x14ac:dyDescent="0.3">
      <c r="A1160" s="257" t="s">
        <v>2</v>
      </c>
      <c r="B1160" s="258" t="s">
        <v>260</v>
      </c>
      <c r="C1160" s="258">
        <v>2031</v>
      </c>
      <c r="D1160" s="259" t="s">
        <v>271</v>
      </c>
      <c r="E1160" s="259" t="s">
        <v>185</v>
      </c>
      <c r="F1160" s="261">
        <v>1.8302317482619099E-2</v>
      </c>
      <c r="G1160" s="261">
        <f>IF(Table1[[#This Row],[Year]]&lt;=2030,2030,IF(Table1[[#This Row],[Year]]&lt;=2040,2040,2050))</f>
        <v>2040</v>
      </c>
    </row>
    <row r="1161" spans="1:7" x14ac:dyDescent="0.3">
      <c r="A1161" s="257" t="s">
        <v>3</v>
      </c>
      <c r="B1161" s="258" t="s">
        <v>265</v>
      </c>
      <c r="C1161" s="258">
        <v>2031</v>
      </c>
      <c r="D1161" s="259" t="s">
        <v>271</v>
      </c>
      <c r="E1161" s="259" t="s">
        <v>185</v>
      </c>
      <c r="F1161" s="261">
        <v>7.0051659709628096</v>
      </c>
      <c r="G1161" s="261">
        <f>IF(Table1[[#This Row],[Year]]&lt;=2030,2030,IF(Table1[[#This Row],[Year]]&lt;=2040,2040,2050))</f>
        <v>2040</v>
      </c>
    </row>
    <row r="1162" spans="1:7" x14ac:dyDescent="0.3">
      <c r="A1162" s="257" t="s">
        <v>3</v>
      </c>
      <c r="B1162" s="258" t="s">
        <v>264</v>
      </c>
      <c r="C1162" s="258">
        <v>2031</v>
      </c>
      <c r="D1162" s="259" t="s">
        <v>271</v>
      </c>
      <c r="E1162" s="259" t="s">
        <v>185</v>
      </c>
      <c r="F1162" s="261">
        <v>3.5025829854813999</v>
      </c>
      <c r="G1162" s="261">
        <f>IF(Table1[[#This Row],[Year]]&lt;=2030,2030,IF(Table1[[#This Row],[Year]]&lt;=2040,2040,2050))</f>
        <v>2040</v>
      </c>
    </row>
    <row r="1163" spans="1:7" x14ac:dyDescent="0.3">
      <c r="A1163" s="257" t="s">
        <v>3</v>
      </c>
      <c r="B1163" s="258" t="s">
        <v>262</v>
      </c>
      <c r="C1163" s="258">
        <v>2031</v>
      </c>
      <c r="D1163" s="259" t="s">
        <v>271</v>
      </c>
      <c r="E1163" s="259" t="s">
        <v>185</v>
      </c>
      <c r="F1163" s="261">
        <v>51.357651710604301</v>
      </c>
      <c r="G1163" s="261">
        <f>IF(Table1[[#This Row],[Year]]&lt;=2030,2030,IF(Table1[[#This Row],[Year]]&lt;=2040,2040,2050))</f>
        <v>2040</v>
      </c>
    </row>
    <row r="1164" spans="1:7" x14ac:dyDescent="0.3">
      <c r="A1164" s="257" t="s">
        <v>3</v>
      </c>
      <c r="B1164" s="258" t="s">
        <v>260</v>
      </c>
      <c r="C1164" s="258">
        <v>2031</v>
      </c>
      <c r="D1164" s="259" t="s">
        <v>271</v>
      </c>
      <c r="E1164" s="259" t="s">
        <v>185</v>
      </c>
      <c r="F1164" s="261">
        <v>1.3477850700382099</v>
      </c>
      <c r="G1164" s="261">
        <f>IF(Table1[[#This Row],[Year]]&lt;=2030,2030,IF(Table1[[#This Row],[Year]]&lt;=2040,2040,2050))</f>
        <v>2040</v>
      </c>
    </row>
    <row r="1165" spans="1:7" x14ac:dyDescent="0.3">
      <c r="A1165" s="257" t="s">
        <v>1</v>
      </c>
      <c r="B1165" s="258" t="s">
        <v>265</v>
      </c>
      <c r="C1165" s="258">
        <v>2032</v>
      </c>
      <c r="D1165" s="259" t="s">
        <v>271</v>
      </c>
      <c r="E1165" s="259" t="s">
        <v>185</v>
      </c>
      <c r="F1165" s="261">
        <v>1.6875975412196</v>
      </c>
      <c r="G1165" s="261">
        <f>IF(Table1[[#This Row],[Year]]&lt;=2030,2030,IF(Table1[[#This Row],[Year]]&lt;=2040,2040,2050))</f>
        <v>2040</v>
      </c>
    </row>
    <row r="1166" spans="1:7" x14ac:dyDescent="0.3">
      <c r="A1166" s="257" t="s">
        <v>1</v>
      </c>
      <c r="B1166" s="258" t="s">
        <v>264</v>
      </c>
      <c r="C1166" s="258">
        <v>2032</v>
      </c>
      <c r="D1166" s="259" t="s">
        <v>271</v>
      </c>
      <c r="E1166" s="259" t="s">
        <v>185</v>
      </c>
      <c r="F1166" s="261">
        <v>1.5525897379220299</v>
      </c>
      <c r="G1166" s="261">
        <f>IF(Table1[[#This Row],[Year]]&lt;=2030,2030,IF(Table1[[#This Row],[Year]]&lt;=2040,2040,2050))</f>
        <v>2040</v>
      </c>
    </row>
    <row r="1167" spans="1:7" x14ac:dyDescent="0.3">
      <c r="A1167" s="257" t="s">
        <v>1</v>
      </c>
      <c r="B1167" s="258" t="s">
        <v>262</v>
      </c>
      <c r="C1167" s="258">
        <v>2032</v>
      </c>
      <c r="D1167" s="259" t="s">
        <v>271</v>
      </c>
      <c r="E1167" s="259" t="s">
        <v>185</v>
      </c>
      <c r="F1167" s="261">
        <v>20.845964575574399</v>
      </c>
      <c r="G1167" s="261">
        <f>IF(Table1[[#This Row],[Year]]&lt;=2030,2030,IF(Table1[[#This Row],[Year]]&lt;=2040,2040,2050))</f>
        <v>2040</v>
      </c>
    </row>
    <row r="1168" spans="1:7" x14ac:dyDescent="0.3">
      <c r="A1168" s="257" t="s">
        <v>1</v>
      </c>
      <c r="B1168" s="258" t="s">
        <v>260</v>
      </c>
      <c r="C1168" s="258">
        <v>2032</v>
      </c>
      <c r="D1168" s="259" t="s">
        <v>271</v>
      </c>
      <c r="E1168" s="259" t="s">
        <v>185</v>
      </c>
      <c r="F1168" s="261">
        <v>0.17729950390813701</v>
      </c>
      <c r="G1168" s="261">
        <f>IF(Table1[[#This Row],[Year]]&lt;=2030,2030,IF(Table1[[#This Row],[Year]]&lt;=2040,2040,2050))</f>
        <v>2040</v>
      </c>
    </row>
    <row r="1169" spans="1:7" x14ac:dyDescent="0.3">
      <c r="A1169" s="257" t="s">
        <v>4</v>
      </c>
      <c r="B1169" s="258" t="s">
        <v>265</v>
      </c>
      <c r="C1169" s="258">
        <v>2032</v>
      </c>
      <c r="D1169" s="259" t="s">
        <v>271</v>
      </c>
      <c r="E1169" s="259" t="s">
        <v>185</v>
      </c>
      <c r="F1169" s="261">
        <v>9.0278594478010703</v>
      </c>
      <c r="G1169" s="261">
        <f>IF(Table1[[#This Row],[Year]]&lt;=2030,2030,IF(Table1[[#This Row],[Year]]&lt;=2040,2040,2050))</f>
        <v>2040</v>
      </c>
    </row>
    <row r="1170" spans="1:7" x14ac:dyDescent="0.3">
      <c r="A1170" s="257" t="s">
        <v>4</v>
      </c>
      <c r="B1170" s="258" t="s">
        <v>264</v>
      </c>
      <c r="C1170" s="258">
        <v>2032</v>
      </c>
      <c r="D1170" s="259" t="s">
        <v>271</v>
      </c>
      <c r="E1170" s="259" t="s">
        <v>185</v>
      </c>
      <c r="F1170" s="261">
        <v>10.1563418787762</v>
      </c>
      <c r="G1170" s="261">
        <f>IF(Table1[[#This Row],[Year]]&lt;=2030,2030,IF(Table1[[#This Row],[Year]]&lt;=2040,2040,2050))</f>
        <v>2040</v>
      </c>
    </row>
    <row r="1171" spans="1:7" x14ac:dyDescent="0.3">
      <c r="A1171" s="257" t="s">
        <v>4</v>
      </c>
      <c r="B1171" s="258" t="s">
        <v>262</v>
      </c>
      <c r="C1171" s="258">
        <v>2032</v>
      </c>
      <c r="D1171" s="259" t="s">
        <v>271</v>
      </c>
      <c r="E1171" s="259" t="s">
        <v>185</v>
      </c>
      <c r="F1171" s="261">
        <v>30.670049083441398</v>
      </c>
      <c r="G1171" s="261">
        <f>IF(Table1[[#This Row],[Year]]&lt;=2030,2030,IF(Table1[[#This Row],[Year]]&lt;=2040,2040,2050))</f>
        <v>2040</v>
      </c>
    </row>
    <row r="1172" spans="1:7" x14ac:dyDescent="0.3">
      <c r="A1172" s="257" t="s">
        <v>4</v>
      </c>
      <c r="B1172" s="258" t="s">
        <v>260</v>
      </c>
      <c r="C1172" s="258">
        <v>2032</v>
      </c>
      <c r="D1172" s="259" t="s">
        <v>271</v>
      </c>
      <c r="E1172" s="259" t="s">
        <v>185</v>
      </c>
      <c r="F1172" s="261">
        <v>3.7886198345336499</v>
      </c>
      <c r="G1172" s="261">
        <f>IF(Table1[[#This Row],[Year]]&lt;=2030,2030,IF(Table1[[#This Row],[Year]]&lt;=2040,2040,2050))</f>
        <v>2040</v>
      </c>
    </row>
    <row r="1173" spans="1:7" x14ac:dyDescent="0.3">
      <c r="A1173" s="257" t="s">
        <v>2</v>
      </c>
      <c r="B1173" s="258" t="s">
        <v>264</v>
      </c>
      <c r="C1173" s="258">
        <v>2032</v>
      </c>
      <c r="D1173" s="259" t="s">
        <v>271</v>
      </c>
      <c r="E1173" s="259" t="s">
        <v>185</v>
      </c>
      <c r="F1173" s="261">
        <v>2.0773577766744</v>
      </c>
      <c r="G1173" s="261">
        <f>IF(Table1[[#This Row],[Year]]&lt;=2030,2030,IF(Table1[[#This Row],[Year]]&lt;=2040,2040,2050))</f>
        <v>2040</v>
      </c>
    </row>
    <row r="1174" spans="1:7" x14ac:dyDescent="0.3">
      <c r="A1174" s="257" t="s">
        <v>2</v>
      </c>
      <c r="B1174" s="258" t="s">
        <v>262</v>
      </c>
      <c r="C1174" s="258">
        <v>2032</v>
      </c>
      <c r="D1174" s="259" t="s">
        <v>271</v>
      </c>
      <c r="E1174" s="259" t="s">
        <v>185</v>
      </c>
      <c r="F1174" s="261">
        <v>4.4117589386849696</v>
      </c>
      <c r="G1174" s="261">
        <f>IF(Table1[[#This Row],[Year]]&lt;=2030,2030,IF(Table1[[#This Row],[Year]]&lt;=2040,2040,2050))</f>
        <v>2040</v>
      </c>
    </row>
    <row r="1175" spans="1:7" x14ac:dyDescent="0.3">
      <c r="A1175" s="257" t="s">
        <v>2</v>
      </c>
      <c r="B1175" s="258" t="s">
        <v>260</v>
      </c>
      <c r="C1175" s="258">
        <v>2032</v>
      </c>
      <c r="D1175" s="259" t="s">
        <v>271</v>
      </c>
      <c r="E1175" s="259" t="s">
        <v>185</v>
      </c>
      <c r="F1175" s="261">
        <v>2.2000789431568499E-2</v>
      </c>
      <c r="G1175" s="261">
        <f>IF(Table1[[#This Row],[Year]]&lt;=2030,2030,IF(Table1[[#This Row],[Year]]&lt;=2040,2040,2050))</f>
        <v>2040</v>
      </c>
    </row>
    <row r="1176" spans="1:7" x14ac:dyDescent="0.3">
      <c r="A1176" s="257" t="s">
        <v>3</v>
      </c>
      <c r="B1176" s="258" t="s">
        <v>265</v>
      </c>
      <c r="C1176" s="258">
        <v>2032</v>
      </c>
      <c r="D1176" s="259" t="s">
        <v>271</v>
      </c>
      <c r="E1176" s="259" t="s">
        <v>185</v>
      </c>
      <c r="F1176" s="261">
        <v>8.0294769062724303</v>
      </c>
      <c r="G1176" s="261">
        <f>IF(Table1[[#This Row],[Year]]&lt;=2030,2030,IF(Table1[[#This Row],[Year]]&lt;=2040,2040,2050))</f>
        <v>2040</v>
      </c>
    </row>
    <row r="1177" spans="1:7" x14ac:dyDescent="0.3">
      <c r="A1177" s="257" t="s">
        <v>3</v>
      </c>
      <c r="B1177" s="258" t="s">
        <v>264</v>
      </c>
      <c r="C1177" s="258">
        <v>2032</v>
      </c>
      <c r="D1177" s="259" t="s">
        <v>271</v>
      </c>
      <c r="E1177" s="259" t="s">
        <v>185</v>
      </c>
      <c r="F1177" s="261">
        <v>4.0147384531362196</v>
      </c>
      <c r="G1177" s="261">
        <f>IF(Table1[[#This Row],[Year]]&lt;=2030,2030,IF(Table1[[#This Row],[Year]]&lt;=2040,2040,2050))</f>
        <v>2040</v>
      </c>
    </row>
    <row r="1178" spans="1:7" x14ac:dyDescent="0.3">
      <c r="A1178" s="257" t="s">
        <v>3</v>
      </c>
      <c r="B1178" s="258" t="s">
        <v>262</v>
      </c>
      <c r="C1178" s="258">
        <v>2032</v>
      </c>
      <c r="D1178" s="259" t="s">
        <v>271</v>
      </c>
      <c r="E1178" s="259" t="s">
        <v>185</v>
      </c>
      <c r="F1178" s="261">
        <v>48.349841785571499</v>
      </c>
      <c r="G1178" s="261">
        <f>IF(Table1[[#This Row],[Year]]&lt;=2030,2030,IF(Table1[[#This Row],[Year]]&lt;=2040,2040,2050))</f>
        <v>2040</v>
      </c>
    </row>
    <row r="1179" spans="1:7" x14ac:dyDescent="0.3">
      <c r="A1179" s="257" t="s">
        <v>3</v>
      </c>
      <c r="B1179" s="258" t="s">
        <v>260</v>
      </c>
      <c r="C1179" s="258">
        <v>2032</v>
      </c>
      <c r="D1179" s="259" t="s">
        <v>271</v>
      </c>
      <c r="E1179" s="259" t="s">
        <v>185</v>
      </c>
      <c r="F1179" s="261">
        <v>1.5448611980571401</v>
      </c>
      <c r="G1179" s="261">
        <f>IF(Table1[[#This Row],[Year]]&lt;=2030,2030,IF(Table1[[#This Row],[Year]]&lt;=2040,2040,2050))</f>
        <v>2040</v>
      </c>
    </row>
    <row r="1180" spans="1:7" x14ac:dyDescent="0.3">
      <c r="A1180" s="257" t="s">
        <v>1</v>
      </c>
      <c r="B1180" s="258" t="s">
        <v>265</v>
      </c>
      <c r="C1180" s="258">
        <v>2033</v>
      </c>
      <c r="D1180" s="259" t="s">
        <v>271</v>
      </c>
      <c r="E1180" s="259" t="s">
        <v>185</v>
      </c>
      <c r="F1180" s="261">
        <v>1.3719064188330401</v>
      </c>
      <c r="G1180" s="261">
        <f>IF(Table1[[#This Row],[Year]]&lt;=2030,2030,IF(Table1[[#This Row],[Year]]&lt;=2040,2040,2050))</f>
        <v>2040</v>
      </c>
    </row>
    <row r="1181" spans="1:7" x14ac:dyDescent="0.3">
      <c r="A1181" s="257" t="s">
        <v>1</v>
      </c>
      <c r="B1181" s="258" t="s">
        <v>264</v>
      </c>
      <c r="C1181" s="258">
        <v>2033</v>
      </c>
      <c r="D1181" s="259" t="s">
        <v>271</v>
      </c>
      <c r="E1181" s="259" t="s">
        <v>185</v>
      </c>
      <c r="F1181" s="261">
        <v>1.2621539053263999</v>
      </c>
      <c r="G1181" s="261">
        <f>IF(Table1[[#This Row],[Year]]&lt;=2030,2030,IF(Table1[[#This Row],[Year]]&lt;=2040,2040,2050))</f>
        <v>2040</v>
      </c>
    </row>
    <row r="1182" spans="1:7" x14ac:dyDescent="0.3">
      <c r="A1182" s="257" t="s">
        <v>1</v>
      </c>
      <c r="B1182" s="258" t="s">
        <v>262</v>
      </c>
      <c r="C1182" s="258">
        <v>2033</v>
      </c>
      <c r="D1182" s="259" t="s">
        <v>271</v>
      </c>
      <c r="E1182" s="259" t="s">
        <v>185</v>
      </c>
      <c r="F1182" s="261">
        <v>19.622447274904001</v>
      </c>
      <c r="G1182" s="261">
        <f>IF(Table1[[#This Row],[Year]]&lt;=2030,2030,IF(Table1[[#This Row],[Year]]&lt;=2040,2040,2050))</f>
        <v>2040</v>
      </c>
    </row>
    <row r="1183" spans="1:7" x14ac:dyDescent="0.3">
      <c r="A1183" s="257" t="s">
        <v>1</v>
      </c>
      <c r="B1183" s="258" t="s">
        <v>260</v>
      </c>
      <c r="C1183" s="258">
        <v>2033</v>
      </c>
      <c r="D1183" s="259" t="s">
        <v>271</v>
      </c>
      <c r="E1183" s="259" t="s">
        <v>185</v>
      </c>
      <c r="F1183" s="261">
        <v>0.144132899892533</v>
      </c>
      <c r="G1183" s="261">
        <f>IF(Table1[[#This Row],[Year]]&lt;=2030,2030,IF(Table1[[#This Row],[Year]]&lt;=2040,2040,2050))</f>
        <v>2040</v>
      </c>
    </row>
    <row r="1184" spans="1:7" x14ac:dyDescent="0.3">
      <c r="A1184" s="257" t="s">
        <v>4</v>
      </c>
      <c r="B1184" s="258" t="s">
        <v>265</v>
      </c>
      <c r="C1184" s="258">
        <v>2033</v>
      </c>
      <c r="D1184" s="259" t="s">
        <v>271</v>
      </c>
      <c r="E1184" s="259" t="s">
        <v>185</v>
      </c>
      <c r="F1184" s="261">
        <v>6.41002779960772</v>
      </c>
      <c r="G1184" s="261">
        <f>IF(Table1[[#This Row],[Year]]&lt;=2030,2030,IF(Table1[[#This Row],[Year]]&lt;=2040,2040,2050))</f>
        <v>2040</v>
      </c>
    </row>
    <row r="1185" spans="1:7" x14ac:dyDescent="0.3">
      <c r="A1185" s="257" t="s">
        <v>4</v>
      </c>
      <c r="B1185" s="258" t="s">
        <v>264</v>
      </c>
      <c r="C1185" s="258">
        <v>2033</v>
      </c>
      <c r="D1185" s="259" t="s">
        <v>271</v>
      </c>
      <c r="E1185" s="259" t="s">
        <v>185</v>
      </c>
      <c r="F1185" s="261">
        <v>7.2112812745586599</v>
      </c>
      <c r="G1185" s="261">
        <f>IF(Table1[[#This Row],[Year]]&lt;=2030,2030,IF(Table1[[#This Row],[Year]]&lt;=2040,2040,2050))</f>
        <v>2040</v>
      </c>
    </row>
    <row r="1186" spans="1:7" x14ac:dyDescent="0.3">
      <c r="A1186" s="257" t="s">
        <v>4</v>
      </c>
      <c r="B1186" s="258" t="s">
        <v>262</v>
      </c>
      <c r="C1186" s="258">
        <v>2033</v>
      </c>
      <c r="D1186" s="259" t="s">
        <v>271</v>
      </c>
      <c r="E1186" s="259" t="s">
        <v>185</v>
      </c>
      <c r="F1186" s="261">
        <v>28.869924386406701</v>
      </c>
      <c r="G1186" s="261">
        <f>IF(Table1[[#This Row],[Year]]&lt;=2030,2030,IF(Table1[[#This Row],[Year]]&lt;=2040,2040,2050))</f>
        <v>2040</v>
      </c>
    </row>
    <row r="1187" spans="1:7" x14ac:dyDescent="0.3">
      <c r="A1187" s="257" t="s">
        <v>4</v>
      </c>
      <c r="B1187" s="258" t="s">
        <v>260</v>
      </c>
      <c r="C1187" s="258">
        <v>2033</v>
      </c>
      <c r="D1187" s="259" t="s">
        <v>271</v>
      </c>
      <c r="E1187" s="259" t="s">
        <v>185</v>
      </c>
      <c r="F1187" s="261">
        <v>2.69002398651886</v>
      </c>
      <c r="G1187" s="261">
        <f>IF(Table1[[#This Row],[Year]]&lt;=2030,2030,IF(Table1[[#This Row],[Year]]&lt;=2040,2040,2050))</f>
        <v>2040</v>
      </c>
    </row>
    <row r="1188" spans="1:7" x14ac:dyDescent="0.3">
      <c r="A1188" s="257" t="s">
        <v>2</v>
      </c>
      <c r="B1188" s="258" t="s">
        <v>264</v>
      </c>
      <c r="C1188" s="258">
        <v>2033</v>
      </c>
      <c r="D1188" s="259" t="s">
        <v>271</v>
      </c>
      <c r="E1188" s="259" t="s">
        <v>185</v>
      </c>
      <c r="F1188" s="261">
        <v>1.7624068286480199</v>
      </c>
      <c r="G1188" s="261">
        <f>IF(Table1[[#This Row],[Year]]&lt;=2030,2030,IF(Table1[[#This Row],[Year]]&lt;=2040,2040,2050))</f>
        <v>2040</v>
      </c>
    </row>
    <row r="1189" spans="1:7" x14ac:dyDescent="0.3">
      <c r="A1189" s="257" t="s">
        <v>2</v>
      </c>
      <c r="B1189" s="258" t="s">
        <v>262</v>
      </c>
      <c r="C1189" s="258">
        <v>2033</v>
      </c>
      <c r="D1189" s="259" t="s">
        <v>271</v>
      </c>
      <c r="E1189" s="259" t="s">
        <v>185</v>
      </c>
      <c r="F1189" s="261">
        <v>4.1528184915639201</v>
      </c>
      <c r="G1189" s="261">
        <f>IF(Table1[[#This Row],[Year]]&lt;=2030,2030,IF(Table1[[#This Row],[Year]]&lt;=2040,2040,2050))</f>
        <v>2040</v>
      </c>
    </row>
    <row r="1190" spans="1:7" x14ac:dyDescent="0.3">
      <c r="A1190" s="257" t="s">
        <v>2</v>
      </c>
      <c r="B1190" s="258" t="s">
        <v>260</v>
      </c>
      <c r="C1190" s="258">
        <v>2033</v>
      </c>
      <c r="D1190" s="259" t="s">
        <v>271</v>
      </c>
      <c r="E1190" s="259" t="s">
        <v>185</v>
      </c>
      <c r="F1190" s="261">
        <v>1.8665220774784799E-2</v>
      </c>
      <c r="G1190" s="261">
        <f>IF(Table1[[#This Row],[Year]]&lt;=2030,2030,IF(Table1[[#This Row],[Year]]&lt;=2040,2040,2050))</f>
        <v>2040</v>
      </c>
    </row>
    <row r="1191" spans="1:7" x14ac:dyDescent="0.3">
      <c r="A1191" s="257" t="s">
        <v>3</v>
      </c>
      <c r="B1191" s="258" t="s">
        <v>265</v>
      </c>
      <c r="C1191" s="258">
        <v>2033</v>
      </c>
      <c r="D1191" s="259" t="s">
        <v>271</v>
      </c>
      <c r="E1191" s="259" t="s">
        <v>185</v>
      </c>
      <c r="F1191" s="261">
        <v>7.4251963961324199</v>
      </c>
      <c r="G1191" s="261">
        <f>IF(Table1[[#This Row],[Year]]&lt;=2030,2030,IF(Table1[[#This Row],[Year]]&lt;=2040,2040,2050))</f>
        <v>2040</v>
      </c>
    </row>
    <row r="1192" spans="1:7" x14ac:dyDescent="0.3">
      <c r="A1192" s="257" t="s">
        <v>3</v>
      </c>
      <c r="B1192" s="258" t="s">
        <v>264</v>
      </c>
      <c r="C1192" s="258">
        <v>2033</v>
      </c>
      <c r="D1192" s="259" t="s">
        <v>271</v>
      </c>
      <c r="E1192" s="259" t="s">
        <v>185</v>
      </c>
      <c r="F1192" s="261">
        <v>3.7125981980662202</v>
      </c>
      <c r="G1192" s="261">
        <f>IF(Table1[[#This Row],[Year]]&lt;=2030,2030,IF(Table1[[#This Row],[Year]]&lt;=2040,2040,2050))</f>
        <v>2040</v>
      </c>
    </row>
    <row r="1193" spans="1:7" x14ac:dyDescent="0.3">
      <c r="A1193" s="257" t="s">
        <v>3</v>
      </c>
      <c r="B1193" s="258" t="s">
        <v>262</v>
      </c>
      <c r="C1193" s="258">
        <v>2033</v>
      </c>
      <c r="D1193" s="259" t="s">
        <v>271</v>
      </c>
      <c r="E1193" s="259" t="s">
        <v>185</v>
      </c>
      <c r="F1193" s="261">
        <v>45.512032688522403</v>
      </c>
      <c r="G1193" s="261">
        <f>IF(Table1[[#This Row],[Year]]&lt;=2030,2030,IF(Table1[[#This Row],[Year]]&lt;=2040,2040,2050))</f>
        <v>2040</v>
      </c>
    </row>
    <row r="1194" spans="1:7" x14ac:dyDescent="0.3">
      <c r="A1194" s="257" t="s">
        <v>3</v>
      </c>
      <c r="B1194" s="258" t="s">
        <v>260</v>
      </c>
      <c r="C1194" s="258">
        <v>2033</v>
      </c>
      <c r="D1194" s="259" t="s">
        <v>271</v>
      </c>
      <c r="E1194" s="259" t="s">
        <v>185</v>
      </c>
      <c r="F1194" s="261">
        <v>1.4285983924280099</v>
      </c>
      <c r="G1194" s="261">
        <f>IF(Table1[[#This Row],[Year]]&lt;=2030,2030,IF(Table1[[#This Row],[Year]]&lt;=2040,2040,2050))</f>
        <v>2040</v>
      </c>
    </row>
    <row r="1195" spans="1:7" x14ac:dyDescent="0.3">
      <c r="A1195" s="257" t="s">
        <v>1</v>
      </c>
      <c r="B1195" s="258" t="s">
        <v>265</v>
      </c>
      <c r="C1195" s="258">
        <v>2034</v>
      </c>
      <c r="D1195" s="259" t="s">
        <v>271</v>
      </c>
      <c r="E1195" s="259" t="s">
        <v>185</v>
      </c>
      <c r="F1195" s="261">
        <v>4.9842975766685997</v>
      </c>
      <c r="G1195" s="261">
        <f>IF(Table1[[#This Row],[Year]]&lt;=2030,2030,IF(Table1[[#This Row],[Year]]&lt;=2040,2040,2050))</f>
        <v>2040</v>
      </c>
    </row>
    <row r="1196" spans="1:7" x14ac:dyDescent="0.3">
      <c r="A1196" s="257" t="s">
        <v>1</v>
      </c>
      <c r="B1196" s="258" t="s">
        <v>264</v>
      </c>
      <c r="C1196" s="258">
        <v>2034</v>
      </c>
      <c r="D1196" s="259" t="s">
        <v>271</v>
      </c>
      <c r="E1196" s="259" t="s">
        <v>185</v>
      </c>
      <c r="F1196" s="261">
        <v>4.5855537705351201</v>
      </c>
      <c r="G1196" s="261">
        <f>IF(Table1[[#This Row],[Year]]&lt;=2030,2030,IF(Table1[[#This Row],[Year]]&lt;=2040,2040,2050))</f>
        <v>2040</v>
      </c>
    </row>
    <row r="1197" spans="1:7" x14ac:dyDescent="0.3">
      <c r="A1197" s="257" t="s">
        <v>1</v>
      </c>
      <c r="B1197" s="258" t="s">
        <v>262</v>
      </c>
      <c r="C1197" s="258">
        <v>2034</v>
      </c>
      <c r="D1197" s="259" t="s">
        <v>271</v>
      </c>
      <c r="E1197" s="259" t="s">
        <v>185</v>
      </c>
      <c r="F1197" s="261">
        <v>18.4681856704978</v>
      </c>
      <c r="G1197" s="261">
        <f>IF(Table1[[#This Row],[Year]]&lt;=2030,2030,IF(Table1[[#This Row],[Year]]&lt;=2040,2040,2050))</f>
        <v>2040</v>
      </c>
    </row>
    <row r="1198" spans="1:7" x14ac:dyDescent="0.3">
      <c r="A1198" s="257" t="s">
        <v>1</v>
      </c>
      <c r="B1198" s="258" t="s">
        <v>260</v>
      </c>
      <c r="C1198" s="258">
        <v>2034</v>
      </c>
      <c r="D1198" s="259" t="s">
        <v>271</v>
      </c>
      <c r="E1198" s="259" t="s">
        <v>185</v>
      </c>
      <c r="F1198" s="261">
        <v>0.523651798541511</v>
      </c>
      <c r="G1198" s="261">
        <f>IF(Table1[[#This Row],[Year]]&lt;=2030,2030,IF(Table1[[#This Row],[Year]]&lt;=2040,2040,2050))</f>
        <v>2040</v>
      </c>
    </row>
    <row r="1199" spans="1:7" x14ac:dyDescent="0.3">
      <c r="A1199" s="257" t="s">
        <v>4</v>
      </c>
      <c r="B1199" s="258" t="s">
        <v>262</v>
      </c>
      <c r="C1199" s="258">
        <v>2034</v>
      </c>
      <c r="D1199" s="259" t="s">
        <v>271</v>
      </c>
      <c r="E1199" s="259" t="s">
        <v>185</v>
      </c>
      <c r="F1199" s="261">
        <v>27.171693540147501</v>
      </c>
      <c r="G1199" s="261">
        <f>IF(Table1[[#This Row],[Year]]&lt;=2030,2030,IF(Table1[[#This Row],[Year]]&lt;=2040,2040,2050))</f>
        <v>2040</v>
      </c>
    </row>
    <row r="1200" spans="1:7" x14ac:dyDescent="0.3">
      <c r="A1200" s="257" t="s">
        <v>4</v>
      </c>
      <c r="B1200" s="258" t="s">
        <v>18</v>
      </c>
      <c r="C1200" s="258">
        <v>2034</v>
      </c>
      <c r="D1200" s="259" t="s">
        <v>271</v>
      </c>
      <c r="E1200" s="259" t="s">
        <v>185</v>
      </c>
      <c r="F1200" s="261">
        <v>1583.54565562325</v>
      </c>
      <c r="G1200" s="261">
        <f>IF(Table1[[#This Row],[Year]]&lt;=2030,2030,IF(Table1[[#This Row],[Year]]&lt;=2040,2040,2050))</f>
        <v>2040</v>
      </c>
    </row>
    <row r="1201" spans="1:7" x14ac:dyDescent="0.3">
      <c r="A1201" s="257" t="s">
        <v>2</v>
      </c>
      <c r="B1201" s="258" t="s">
        <v>264</v>
      </c>
      <c r="C1201" s="258">
        <v>2034</v>
      </c>
      <c r="D1201" s="259" t="s">
        <v>271</v>
      </c>
      <c r="E1201" s="259" t="s">
        <v>185</v>
      </c>
      <c r="F1201" s="261">
        <v>1.47831343963545</v>
      </c>
      <c r="G1201" s="261">
        <f>IF(Table1[[#This Row],[Year]]&lt;=2030,2030,IF(Table1[[#This Row],[Year]]&lt;=2040,2040,2050))</f>
        <v>2040</v>
      </c>
    </row>
    <row r="1202" spans="1:7" x14ac:dyDescent="0.3">
      <c r="A1202" s="257" t="s">
        <v>2</v>
      </c>
      <c r="B1202" s="258" t="s">
        <v>262</v>
      </c>
      <c r="C1202" s="258">
        <v>2034</v>
      </c>
      <c r="D1202" s="259" t="s">
        <v>271</v>
      </c>
      <c r="E1202" s="259" t="s">
        <v>185</v>
      </c>
      <c r="F1202" s="261">
        <v>3.9085350508836898</v>
      </c>
      <c r="G1202" s="261">
        <f>IF(Table1[[#This Row],[Year]]&lt;=2030,2030,IF(Table1[[#This Row],[Year]]&lt;=2040,2040,2050))</f>
        <v>2040</v>
      </c>
    </row>
    <row r="1203" spans="1:7" x14ac:dyDescent="0.3">
      <c r="A1203" s="257" t="s">
        <v>2</v>
      </c>
      <c r="B1203" s="258" t="s">
        <v>260</v>
      </c>
      <c r="C1203" s="258">
        <v>2034</v>
      </c>
      <c r="D1203" s="259" t="s">
        <v>271</v>
      </c>
      <c r="E1203" s="259" t="s">
        <v>185</v>
      </c>
      <c r="F1203" s="261">
        <v>1.5656456997669599E-2</v>
      </c>
      <c r="G1203" s="261">
        <f>IF(Table1[[#This Row],[Year]]&lt;=2030,2030,IF(Table1[[#This Row],[Year]]&lt;=2040,2040,2050))</f>
        <v>2040</v>
      </c>
    </row>
    <row r="1204" spans="1:7" x14ac:dyDescent="0.3">
      <c r="A1204" s="257" t="s">
        <v>3</v>
      </c>
      <c r="B1204" s="258" t="s">
        <v>265</v>
      </c>
      <c r="C1204" s="258">
        <v>2034</v>
      </c>
      <c r="D1204" s="259" t="s">
        <v>271</v>
      </c>
      <c r="E1204" s="259" t="s">
        <v>185</v>
      </c>
      <c r="F1204" s="261">
        <v>20.295887000866699</v>
      </c>
      <c r="G1204" s="261">
        <f>IF(Table1[[#This Row],[Year]]&lt;=2030,2030,IF(Table1[[#This Row],[Year]]&lt;=2040,2040,2050))</f>
        <v>2040</v>
      </c>
    </row>
    <row r="1205" spans="1:7" x14ac:dyDescent="0.3">
      <c r="A1205" s="257" t="s">
        <v>3</v>
      </c>
      <c r="B1205" s="258" t="s">
        <v>264</v>
      </c>
      <c r="C1205" s="258">
        <v>2034</v>
      </c>
      <c r="D1205" s="259" t="s">
        <v>271</v>
      </c>
      <c r="E1205" s="259" t="s">
        <v>185</v>
      </c>
      <c r="F1205" s="261">
        <v>10.147943500433399</v>
      </c>
      <c r="G1205" s="261">
        <f>IF(Table1[[#This Row],[Year]]&lt;=2030,2030,IF(Table1[[#This Row],[Year]]&lt;=2040,2040,2050))</f>
        <v>2040</v>
      </c>
    </row>
    <row r="1206" spans="1:7" x14ac:dyDescent="0.3">
      <c r="A1206" s="257" t="s">
        <v>3</v>
      </c>
      <c r="B1206" s="258" t="s">
        <v>262</v>
      </c>
      <c r="C1206" s="258">
        <v>2034</v>
      </c>
      <c r="D1206" s="259" t="s">
        <v>271</v>
      </c>
      <c r="E1206" s="259" t="s">
        <v>185</v>
      </c>
      <c r="F1206" s="261">
        <v>42.834854295080099</v>
      </c>
      <c r="G1206" s="261">
        <f>IF(Table1[[#This Row],[Year]]&lt;=2030,2030,IF(Table1[[#This Row],[Year]]&lt;=2040,2040,2050))</f>
        <v>2040</v>
      </c>
    </row>
    <row r="1207" spans="1:7" x14ac:dyDescent="0.3">
      <c r="A1207" s="257" t="s">
        <v>3</v>
      </c>
      <c r="B1207" s="258" t="s">
        <v>260</v>
      </c>
      <c r="C1207" s="258">
        <v>2034</v>
      </c>
      <c r="D1207" s="259" t="s">
        <v>271</v>
      </c>
      <c r="E1207" s="259" t="s">
        <v>185</v>
      </c>
      <c r="F1207" s="261">
        <v>3.9049029810768698</v>
      </c>
      <c r="G1207" s="261">
        <f>IF(Table1[[#This Row],[Year]]&lt;=2030,2030,IF(Table1[[#This Row],[Year]]&lt;=2040,2040,2050))</f>
        <v>2040</v>
      </c>
    </row>
    <row r="1208" spans="1:7" x14ac:dyDescent="0.3">
      <c r="A1208" s="257" t="s">
        <v>1</v>
      </c>
      <c r="B1208" s="258" t="s">
        <v>265</v>
      </c>
      <c r="C1208" s="258">
        <v>2035</v>
      </c>
      <c r="D1208" s="259" t="s">
        <v>271</v>
      </c>
      <c r="E1208" s="259" t="s">
        <v>185</v>
      </c>
      <c r="F1208" s="261">
        <v>0.17690870589361299</v>
      </c>
      <c r="G1208" s="261">
        <f>IF(Table1[[#This Row],[Year]]&lt;=2030,2030,IF(Table1[[#This Row],[Year]]&lt;=2040,2040,2050))</f>
        <v>2040</v>
      </c>
    </row>
    <row r="1209" spans="1:7" x14ac:dyDescent="0.3">
      <c r="A1209" s="257" t="s">
        <v>1</v>
      </c>
      <c r="B1209" s="258" t="s">
        <v>264</v>
      </c>
      <c r="C1209" s="258">
        <v>2035</v>
      </c>
      <c r="D1209" s="259" t="s">
        <v>271</v>
      </c>
      <c r="E1209" s="259" t="s">
        <v>185</v>
      </c>
      <c r="F1209" s="261">
        <v>0.16275600942212901</v>
      </c>
      <c r="G1209" s="261">
        <f>IF(Table1[[#This Row],[Year]]&lt;=2030,2030,IF(Table1[[#This Row],[Year]]&lt;=2040,2040,2050))</f>
        <v>2040</v>
      </c>
    </row>
    <row r="1210" spans="1:7" x14ac:dyDescent="0.3">
      <c r="A1210" s="257" t="s">
        <v>1</v>
      </c>
      <c r="B1210" s="258" t="s">
        <v>262</v>
      </c>
      <c r="C1210" s="258">
        <v>2035</v>
      </c>
      <c r="D1210" s="259" t="s">
        <v>271</v>
      </c>
      <c r="E1210" s="259" t="s">
        <v>185</v>
      </c>
      <c r="F1210" s="261">
        <v>17.379358397407302</v>
      </c>
      <c r="G1210" s="261">
        <f>IF(Table1[[#This Row],[Year]]&lt;=2030,2030,IF(Table1[[#This Row],[Year]]&lt;=2040,2040,2050))</f>
        <v>2040</v>
      </c>
    </row>
    <row r="1211" spans="1:7" x14ac:dyDescent="0.3">
      <c r="A1211" s="257" t="s">
        <v>1</v>
      </c>
      <c r="B1211" s="258" t="s">
        <v>260</v>
      </c>
      <c r="C1211" s="258">
        <v>2035</v>
      </c>
      <c r="D1211" s="259" t="s">
        <v>271</v>
      </c>
      <c r="E1211" s="259" t="s">
        <v>185</v>
      </c>
      <c r="F1211" s="261">
        <v>1.8586081708380098E-2</v>
      </c>
      <c r="G1211" s="261">
        <f>IF(Table1[[#This Row],[Year]]&lt;=2030,2030,IF(Table1[[#This Row],[Year]]&lt;=2040,2040,2050))</f>
        <v>2040</v>
      </c>
    </row>
    <row r="1212" spans="1:7" x14ac:dyDescent="0.3">
      <c r="A1212" s="257" t="s">
        <v>4</v>
      </c>
      <c r="B1212" s="258" t="s">
        <v>262</v>
      </c>
      <c r="C1212" s="258">
        <v>2035</v>
      </c>
      <c r="D1212" s="259" t="s">
        <v>271</v>
      </c>
      <c r="E1212" s="259" t="s">
        <v>185</v>
      </c>
      <c r="F1212" s="261">
        <v>25.569734283812299</v>
      </c>
      <c r="G1212" s="261">
        <f>IF(Table1[[#This Row],[Year]]&lt;=2030,2030,IF(Table1[[#This Row],[Year]]&lt;=2040,2040,2050))</f>
        <v>2040</v>
      </c>
    </row>
    <row r="1213" spans="1:7" x14ac:dyDescent="0.3">
      <c r="A1213" s="257" t="s">
        <v>2</v>
      </c>
      <c r="B1213" s="258" t="s">
        <v>264</v>
      </c>
      <c r="C1213" s="258">
        <v>2035</v>
      </c>
      <c r="D1213" s="259" t="s">
        <v>271</v>
      </c>
      <c r="E1213" s="259" t="s">
        <v>185</v>
      </c>
      <c r="F1213" s="261">
        <v>1.2184743463132099</v>
      </c>
      <c r="G1213" s="261">
        <f>IF(Table1[[#This Row],[Year]]&lt;=2030,2030,IF(Table1[[#This Row],[Year]]&lt;=2040,2040,2050))</f>
        <v>2040</v>
      </c>
    </row>
    <row r="1214" spans="1:7" x14ac:dyDescent="0.3">
      <c r="A1214" s="257" t="s">
        <v>2</v>
      </c>
      <c r="B1214" s="258" t="s">
        <v>262</v>
      </c>
      <c r="C1214" s="258">
        <v>2035</v>
      </c>
      <c r="D1214" s="259" t="s">
        <v>271</v>
      </c>
      <c r="E1214" s="259" t="s">
        <v>185</v>
      </c>
      <c r="F1214" s="261">
        <v>3.6780998778157001</v>
      </c>
      <c r="G1214" s="261">
        <f>IF(Table1[[#This Row],[Year]]&lt;=2030,2030,IF(Table1[[#This Row],[Year]]&lt;=2040,2040,2050))</f>
        <v>2040</v>
      </c>
    </row>
    <row r="1215" spans="1:7" x14ac:dyDescent="0.3">
      <c r="A1215" s="257" t="s">
        <v>2</v>
      </c>
      <c r="B1215" s="258" t="s">
        <v>260</v>
      </c>
      <c r="C1215" s="258">
        <v>2035</v>
      </c>
      <c r="D1215" s="259" t="s">
        <v>271</v>
      </c>
      <c r="E1215" s="259" t="s">
        <v>185</v>
      </c>
      <c r="F1215" s="261">
        <v>1.2904564549261401E-2</v>
      </c>
      <c r="G1215" s="261">
        <f>IF(Table1[[#This Row],[Year]]&lt;=2030,2030,IF(Table1[[#This Row],[Year]]&lt;=2040,2040,2050))</f>
        <v>2040</v>
      </c>
    </row>
    <row r="1216" spans="1:7" x14ac:dyDescent="0.3">
      <c r="A1216" s="257" t="s">
        <v>3</v>
      </c>
      <c r="B1216" s="258" t="s">
        <v>265</v>
      </c>
      <c r="C1216" s="258">
        <v>2035</v>
      </c>
      <c r="D1216" s="259" t="s">
        <v>271</v>
      </c>
      <c r="E1216" s="259" t="s">
        <v>185</v>
      </c>
      <c r="F1216" s="261">
        <v>1.4919937239298799</v>
      </c>
      <c r="G1216" s="261">
        <f>IF(Table1[[#This Row],[Year]]&lt;=2030,2030,IF(Table1[[#This Row],[Year]]&lt;=2040,2040,2050))</f>
        <v>2040</v>
      </c>
    </row>
    <row r="1217" spans="1:7" x14ac:dyDescent="0.3">
      <c r="A1217" s="257" t="s">
        <v>3</v>
      </c>
      <c r="B1217" s="258" t="s">
        <v>264</v>
      </c>
      <c r="C1217" s="258">
        <v>2035</v>
      </c>
      <c r="D1217" s="259" t="s">
        <v>271</v>
      </c>
      <c r="E1217" s="259" t="s">
        <v>185</v>
      </c>
      <c r="F1217" s="261">
        <v>0.74599686196493897</v>
      </c>
      <c r="G1217" s="261">
        <f>IF(Table1[[#This Row],[Year]]&lt;=2030,2030,IF(Table1[[#This Row],[Year]]&lt;=2040,2040,2050))</f>
        <v>2040</v>
      </c>
    </row>
    <row r="1218" spans="1:7" x14ac:dyDescent="0.3">
      <c r="A1218" s="257" t="s">
        <v>3</v>
      </c>
      <c r="B1218" s="258" t="s">
        <v>262</v>
      </c>
      <c r="C1218" s="258">
        <v>2035</v>
      </c>
      <c r="D1218" s="259" t="s">
        <v>271</v>
      </c>
      <c r="E1218" s="259" t="s">
        <v>185</v>
      </c>
      <c r="F1218" s="261">
        <v>40.309443384258998</v>
      </c>
      <c r="G1218" s="261">
        <f>IF(Table1[[#This Row],[Year]]&lt;=2030,2030,IF(Table1[[#This Row],[Year]]&lt;=2040,2040,2050))</f>
        <v>2040</v>
      </c>
    </row>
    <row r="1219" spans="1:7" x14ac:dyDescent="0.3">
      <c r="A1219" s="257" t="s">
        <v>3</v>
      </c>
      <c r="B1219" s="258" t="s">
        <v>260</v>
      </c>
      <c r="C1219" s="258">
        <v>2035</v>
      </c>
      <c r="D1219" s="259" t="s">
        <v>271</v>
      </c>
      <c r="E1219" s="259" t="s">
        <v>185</v>
      </c>
      <c r="F1219" s="261">
        <v>0.28705770484793403</v>
      </c>
      <c r="G1219" s="261">
        <f>IF(Table1[[#This Row],[Year]]&lt;=2030,2030,IF(Table1[[#This Row],[Year]]&lt;=2040,2040,2050))</f>
        <v>2040</v>
      </c>
    </row>
    <row r="1220" spans="1:7" x14ac:dyDescent="0.3">
      <c r="A1220" s="257" t="s">
        <v>1</v>
      </c>
      <c r="B1220" s="258" t="s">
        <v>262</v>
      </c>
      <c r="C1220" s="258">
        <v>2036</v>
      </c>
      <c r="D1220" s="259" t="s">
        <v>271</v>
      </c>
      <c r="E1220" s="259" t="s">
        <v>185</v>
      </c>
      <c r="F1220" s="261">
        <v>16.3523509878071</v>
      </c>
      <c r="G1220" s="261">
        <f>IF(Table1[[#This Row],[Year]]&lt;=2030,2030,IF(Table1[[#This Row],[Year]]&lt;=2040,2040,2050))</f>
        <v>2040</v>
      </c>
    </row>
    <row r="1221" spans="1:7" x14ac:dyDescent="0.3">
      <c r="A1221" s="257" t="s">
        <v>4</v>
      </c>
      <c r="B1221" s="258" t="s">
        <v>265</v>
      </c>
      <c r="C1221" s="258">
        <v>2036</v>
      </c>
      <c r="D1221" s="259" t="s">
        <v>271</v>
      </c>
      <c r="E1221" s="259" t="s">
        <v>185</v>
      </c>
      <c r="F1221" s="261">
        <v>0.41911803036920497</v>
      </c>
      <c r="G1221" s="261">
        <f>IF(Table1[[#This Row],[Year]]&lt;=2030,2030,IF(Table1[[#This Row],[Year]]&lt;=2040,2040,2050))</f>
        <v>2040</v>
      </c>
    </row>
    <row r="1222" spans="1:7" x14ac:dyDescent="0.3">
      <c r="A1222" s="257" t="s">
        <v>4</v>
      </c>
      <c r="B1222" s="258" t="s">
        <v>264</v>
      </c>
      <c r="C1222" s="258">
        <v>2036</v>
      </c>
      <c r="D1222" s="259" t="s">
        <v>271</v>
      </c>
      <c r="E1222" s="259" t="s">
        <v>185</v>
      </c>
      <c r="F1222" s="261">
        <v>0.47150778416532502</v>
      </c>
      <c r="G1222" s="261">
        <f>IF(Table1[[#This Row],[Year]]&lt;=2030,2030,IF(Table1[[#This Row],[Year]]&lt;=2040,2040,2050))</f>
        <v>2040</v>
      </c>
    </row>
    <row r="1223" spans="1:7" x14ac:dyDescent="0.3">
      <c r="A1223" s="257" t="s">
        <v>4</v>
      </c>
      <c r="B1223" s="258" t="s">
        <v>262</v>
      </c>
      <c r="C1223" s="258">
        <v>2036</v>
      </c>
      <c r="D1223" s="259" t="s">
        <v>271</v>
      </c>
      <c r="E1223" s="259" t="s">
        <v>185</v>
      </c>
      <c r="F1223" s="261">
        <v>24.058728758148199</v>
      </c>
      <c r="G1223" s="261">
        <f>IF(Table1[[#This Row],[Year]]&lt;=2030,2030,IF(Table1[[#This Row],[Year]]&lt;=2040,2040,2050))</f>
        <v>2040</v>
      </c>
    </row>
    <row r="1224" spans="1:7" x14ac:dyDescent="0.3">
      <c r="A1224" s="257" t="s">
        <v>4</v>
      </c>
      <c r="B1224" s="258" t="s">
        <v>260</v>
      </c>
      <c r="C1224" s="258">
        <v>2036</v>
      </c>
      <c r="D1224" s="259" t="s">
        <v>271</v>
      </c>
      <c r="E1224" s="259" t="s">
        <v>185</v>
      </c>
      <c r="F1224" s="261">
        <v>0.17588653124791301</v>
      </c>
      <c r="G1224" s="261">
        <f>IF(Table1[[#This Row],[Year]]&lt;=2030,2030,IF(Table1[[#This Row],[Year]]&lt;=2040,2040,2050))</f>
        <v>2040</v>
      </c>
    </row>
    <row r="1225" spans="1:7" x14ac:dyDescent="0.3">
      <c r="A1225" s="257" t="s">
        <v>2</v>
      </c>
      <c r="B1225" s="258" t="s">
        <v>264</v>
      </c>
      <c r="C1225" s="258">
        <v>2036</v>
      </c>
      <c r="D1225" s="259" t="s">
        <v>271</v>
      </c>
      <c r="E1225" s="259" t="s">
        <v>185</v>
      </c>
      <c r="F1225" s="261">
        <v>0.97893629784931502</v>
      </c>
      <c r="G1225" s="261">
        <f>IF(Table1[[#This Row],[Year]]&lt;=2030,2030,IF(Table1[[#This Row],[Year]]&lt;=2040,2040,2050))</f>
        <v>2040</v>
      </c>
    </row>
    <row r="1226" spans="1:7" x14ac:dyDescent="0.3">
      <c r="A1226" s="257" t="s">
        <v>2</v>
      </c>
      <c r="B1226" s="258" t="s">
        <v>262</v>
      </c>
      <c r="C1226" s="258">
        <v>2036</v>
      </c>
      <c r="D1226" s="259" t="s">
        <v>271</v>
      </c>
      <c r="E1226" s="259" t="s">
        <v>185</v>
      </c>
      <c r="F1226" s="261">
        <v>3.4607480204347598</v>
      </c>
      <c r="G1226" s="261">
        <f>IF(Table1[[#This Row],[Year]]&lt;=2030,2030,IF(Table1[[#This Row],[Year]]&lt;=2040,2040,2050))</f>
        <v>2040</v>
      </c>
    </row>
    <row r="1227" spans="1:7" x14ac:dyDescent="0.3">
      <c r="A1227" s="257" t="s">
        <v>2</v>
      </c>
      <c r="B1227" s="258" t="s">
        <v>260</v>
      </c>
      <c r="C1227" s="258">
        <v>2036</v>
      </c>
      <c r="D1227" s="259" t="s">
        <v>271</v>
      </c>
      <c r="E1227" s="259" t="s">
        <v>185</v>
      </c>
      <c r="F1227" s="261">
        <v>1.03676755144128E-2</v>
      </c>
      <c r="G1227" s="261">
        <f>IF(Table1[[#This Row],[Year]]&lt;=2030,2030,IF(Table1[[#This Row],[Year]]&lt;=2040,2040,2050))</f>
        <v>2040</v>
      </c>
    </row>
    <row r="1228" spans="1:7" x14ac:dyDescent="0.3">
      <c r="A1228" s="257" t="s">
        <v>3</v>
      </c>
      <c r="B1228" s="258" t="s">
        <v>262</v>
      </c>
      <c r="C1228" s="258">
        <v>2036</v>
      </c>
      <c r="D1228" s="259" t="s">
        <v>271</v>
      </c>
      <c r="E1228" s="259" t="s">
        <v>185</v>
      </c>
      <c r="F1228" s="261">
        <v>37.927416609400197</v>
      </c>
      <c r="G1228" s="261">
        <f>IF(Table1[[#This Row],[Year]]&lt;=2030,2030,IF(Table1[[#This Row],[Year]]&lt;=2040,2040,2050))</f>
        <v>2040</v>
      </c>
    </row>
    <row r="1229" spans="1:7" x14ac:dyDescent="0.3">
      <c r="A1229" s="257" t="s">
        <v>1</v>
      </c>
      <c r="B1229" s="258" t="s">
        <v>262</v>
      </c>
      <c r="C1229" s="258">
        <v>2037</v>
      </c>
      <c r="D1229" s="259" t="s">
        <v>271</v>
      </c>
      <c r="E1229" s="259" t="s">
        <v>185</v>
      </c>
      <c r="F1229" s="261">
        <v>15.383744831734999</v>
      </c>
      <c r="G1229" s="261">
        <f>IF(Table1[[#This Row],[Year]]&lt;=2030,2030,IF(Table1[[#This Row],[Year]]&lt;=2040,2040,2050))</f>
        <v>2040</v>
      </c>
    </row>
    <row r="1230" spans="1:7" x14ac:dyDescent="0.3">
      <c r="A1230" s="257" t="s">
        <v>4</v>
      </c>
      <c r="B1230" s="258" t="s">
        <v>265</v>
      </c>
      <c r="C1230" s="258">
        <v>2037</v>
      </c>
      <c r="D1230" s="259" t="s">
        <v>271</v>
      </c>
      <c r="E1230" s="259" t="s">
        <v>185</v>
      </c>
      <c r="F1230" s="261">
        <v>7.0222162174127396</v>
      </c>
      <c r="G1230" s="261">
        <f>IF(Table1[[#This Row],[Year]]&lt;=2030,2030,IF(Table1[[#This Row],[Year]]&lt;=2040,2040,2050))</f>
        <v>2040</v>
      </c>
    </row>
    <row r="1231" spans="1:7" x14ac:dyDescent="0.3">
      <c r="A1231" s="257" t="s">
        <v>4</v>
      </c>
      <c r="B1231" s="258" t="s">
        <v>264</v>
      </c>
      <c r="C1231" s="258">
        <v>2037</v>
      </c>
      <c r="D1231" s="259" t="s">
        <v>271</v>
      </c>
      <c r="E1231" s="259" t="s">
        <v>185</v>
      </c>
      <c r="F1231" s="261">
        <v>7.89999324458931</v>
      </c>
      <c r="G1231" s="261">
        <f>IF(Table1[[#This Row],[Year]]&lt;=2030,2030,IF(Table1[[#This Row],[Year]]&lt;=2040,2040,2050))</f>
        <v>2040</v>
      </c>
    </row>
    <row r="1232" spans="1:7" x14ac:dyDescent="0.3">
      <c r="A1232" s="257" t="s">
        <v>4</v>
      </c>
      <c r="B1232" s="258" t="s">
        <v>262</v>
      </c>
      <c r="C1232" s="258">
        <v>2037</v>
      </c>
      <c r="D1232" s="259" t="s">
        <v>271</v>
      </c>
      <c r="E1232" s="259" t="s">
        <v>185</v>
      </c>
      <c r="F1232" s="261">
        <v>22.6336472637628</v>
      </c>
      <c r="G1232" s="261">
        <f>IF(Table1[[#This Row],[Year]]&lt;=2030,2030,IF(Table1[[#This Row],[Year]]&lt;=2040,2040,2050))</f>
        <v>2040</v>
      </c>
    </row>
    <row r="1233" spans="1:7" x14ac:dyDescent="0.3">
      <c r="A1233" s="257" t="s">
        <v>4</v>
      </c>
      <c r="B1233" s="258" t="s">
        <v>260</v>
      </c>
      <c r="C1233" s="258">
        <v>2037</v>
      </c>
      <c r="D1233" s="259" t="s">
        <v>271</v>
      </c>
      <c r="E1233" s="259" t="s">
        <v>185</v>
      </c>
      <c r="F1233" s="261">
        <v>2.9469341871681101</v>
      </c>
      <c r="G1233" s="261">
        <f>IF(Table1[[#This Row],[Year]]&lt;=2030,2030,IF(Table1[[#This Row],[Year]]&lt;=2040,2040,2050))</f>
        <v>2040</v>
      </c>
    </row>
    <row r="1234" spans="1:7" x14ac:dyDescent="0.3">
      <c r="A1234" s="257" t="s">
        <v>2</v>
      </c>
      <c r="B1234" s="258" t="s">
        <v>264</v>
      </c>
      <c r="C1234" s="258">
        <v>2037</v>
      </c>
      <c r="D1234" s="259" t="s">
        <v>271</v>
      </c>
      <c r="E1234" s="259" t="s">
        <v>185</v>
      </c>
      <c r="F1234" s="261">
        <v>0.75763793850765004</v>
      </c>
      <c r="G1234" s="261">
        <f>IF(Table1[[#This Row],[Year]]&lt;=2030,2030,IF(Table1[[#This Row],[Year]]&lt;=2040,2040,2050))</f>
        <v>2040</v>
      </c>
    </row>
    <row r="1235" spans="1:7" x14ac:dyDescent="0.3">
      <c r="A1235" s="257" t="s">
        <v>2</v>
      </c>
      <c r="B1235" s="258" t="s">
        <v>262</v>
      </c>
      <c r="C1235" s="258">
        <v>2037</v>
      </c>
      <c r="D1235" s="259" t="s">
        <v>271</v>
      </c>
      <c r="E1235" s="259" t="s">
        <v>185</v>
      </c>
      <c r="F1235" s="261">
        <v>3.2557559774124898</v>
      </c>
      <c r="G1235" s="261">
        <f>IF(Table1[[#This Row],[Year]]&lt;=2030,2030,IF(Table1[[#This Row],[Year]]&lt;=2040,2040,2050))</f>
        <v>2040</v>
      </c>
    </row>
    <row r="1236" spans="1:7" x14ac:dyDescent="0.3">
      <c r="A1236" s="257" t="s">
        <v>2</v>
      </c>
      <c r="B1236" s="258" t="s">
        <v>260</v>
      </c>
      <c r="C1236" s="258">
        <v>2037</v>
      </c>
      <c r="D1236" s="259" t="s">
        <v>271</v>
      </c>
      <c r="E1236" s="259" t="s">
        <v>185</v>
      </c>
      <c r="F1236" s="261">
        <v>8.0239585773994194E-3</v>
      </c>
      <c r="G1236" s="261">
        <f>IF(Table1[[#This Row],[Year]]&lt;=2030,2030,IF(Table1[[#This Row],[Year]]&lt;=2040,2040,2050))</f>
        <v>2040</v>
      </c>
    </row>
    <row r="1237" spans="1:7" x14ac:dyDescent="0.3">
      <c r="A1237" s="257" t="s">
        <v>3</v>
      </c>
      <c r="B1237" s="258" t="s">
        <v>265</v>
      </c>
      <c r="C1237" s="258">
        <v>2037</v>
      </c>
      <c r="D1237" s="259" t="s">
        <v>271</v>
      </c>
      <c r="E1237" s="259" t="s">
        <v>185</v>
      </c>
      <c r="F1237" s="261">
        <v>7.8510934958101505E-2</v>
      </c>
      <c r="G1237" s="261">
        <f>IF(Table1[[#This Row],[Year]]&lt;=2030,2030,IF(Table1[[#This Row],[Year]]&lt;=2040,2040,2050))</f>
        <v>2040</v>
      </c>
    </row>
    <row r="1238" spans="1:7" x14ac:dyDescent="0.3">
      <c r="A1238" s="257" t="s">
        <v>3</v>
      </c>
      <c r="B1238" s="258" t="s">
        <v>264</v>
      </c>
      <c r="C1238" s="258">
        <v>2037</v>
      </c>
      <c r="D1238" s="259" t="s">
        <v>271</v>
      </c>
      <c r="E1238" s="259" t="s">
        <v>185</v>
      </c>
      <c r="F1238" s="261">
        <v>3.9255467479050697E-2</v>
      </c>
      <c r="G1238" s="261">
        <f>IF(Table1[[#This Row],[Year]]&lt;=2030,2030,IF(Table1[[#This Row],[Year]]&lt;=2040,2040,2050))</f>
        <v>2040</v>
      </c>
    </row>
    <row r="1239" spans="1:7" x14ac:dyDescent="0.3">
      <c r="A1239" s="257" t="s">
        <v>3</v>
      </c>
      <c r="B1239" s="258" t="s">
        <v>262</v>
      </c>
      <c r="C1239" s="258">
        <v>2037</v>
      </c>
      <c r="D1239" s="259" t="s">
        <v>271</v>
      </c>
      <c r="E1239" s="259" t="s">
        <v>185</v>
      </c>
      <c r="F1239" s="261">
        <v>35.680844893860801</v>
      </c>
      <c r="G1239" s="261">
        <f>IF(Table1[[#This Row],[Year]]&lt;=2030,2030,IF(Table1[[#This Row],[Year]]&lt;=2040,2040,2050))</f>
        <v>2040</v>
      </c>
    </row>
    <row r="1240" spans="1:7" x14ac:dyDescent="0.3">
      <c r="A1240" s="257" t="s">
        <v>3</v>
      </c>
      <c r="B1240" s="258" t="s">
        <v>260</v>
      </c>
      <c r="C1240" s="258">
        <v>2037</v>
      </c>
      <c r="D1240" s="259" t="s">
        <v>271</v>
      </c>
      <c r="E1240" s="259" t="s">
        <v>185</v>
      </c>
      <c r="F1240" s="261">
        <v>1.51054045557066E-2</v>
      </c>
      <c r="G1240" s="261">
        <f>IF(Table1[[#This Row],[Year]]&lt;=2030,2030,IF(Table1[[#This Row],[Year]]&lt;=2040,2040,2050))</f>
        <v>2040</v>
      </c>
    </row>
    <row r="1241" spans="1:7" x14ac:dyDescent="0.3">
      <c r="A1241" s="257" t="s">
        <v>1</v>
      </c>
      <c r="B1241" s="258" t="s">
        <v>262</v>
      </c>
      <c r="C1241" s="258">
        <v>2038</v>
      </c>
      <c r="D1241" s="259" t="s">
        <v>271</v>
      </c>
      <c r="E1241" s="259" t="s">
        <v>185</v>
      </c>
      <c r="F1241" s="261">
        <v>14.4703067200328</v>
      </c>
      <c r="G1241" s="261">
        <f>IF(Table1[[#This Row],[Year]]&lt;=2030,2030,IF(Table1[[#This Row],[Year]]&lt;=2040,2040,2050))</f>
        <v>2040</v>
      </c>
    </row>
    <row r="1242" spans="1:7" x14ac:dyDescent="0.3">
      <c r="A1242" s="257" t="s">
        <v>4</v>
      </c>
      <c r="B1242" s="258" t="s">
        <v>262</v>
      </c>
      <c r="C1242" s="258">
        <v>2038</v>
      </c>
      <c r="D1242" s="259" t="s">
        <v>271</v>
      </c>
      <c r="E1242" s="259" t="s">
        <v>185</v>
      </c>
      <c r="F1242" s="261">
        <v>21.289732875967601</v>
      </c>
      <c r="G1242" s="261">
        <f>IF(Table1[[#This Row],[Year]]&lt;=2030,2030,IF(Table1[[#This Row],[Year]]&lt;=2040,2040,2050))</f>
        <v>2040</v>
      </c>
    </row>
    <row r="1243" spans="1:7" x14ac:dyDescent="0.3">
      <c r="A1243" s="257" t="s">
        <v>2</v>
      </c>
      <c r="B1243" s="258" t="s">
        <v>264</v>
      </c>
      <c r="C1243" s="258">
        <v>2038</v>
      </c>
      <c r="D1243" s="259" t="s">
        <v>271</v>
      </c>
      <c r="E1243" s="259" t="s">
        <v>185</v>
      </c>
      <c r="F1243" s="261">
        <v>0.56231213279618897</v>
      </c>
      <c r="G1243" s="261">
        <f>IF(Table1[[#This Row],[Year]]&lt;=2030,2030,IF(Table1[[#This Row],[Year]]&lt;=2040,2040,2050))</f>
        <v>2040</v>
      </c>
    </row>
    <row r="1244" spans="1:7" x14ac:dyDescent="0.3">
      <c r="A1244" s="257" t="s">
        <v>2</v>
      </c>
      <c r="B1244" s="258" t="s">
        <v>262</v>
      </c>
      <c r="C1244" s="258">
        <v>2038</v>
      </c>
      <c r="D1244" s="259" t="s">
        <v>271</v>
      </c>
      <c r="E1244" s="259" t="s">
        <v>185</v>
      </c>
      <c r="F1244" s="261">
        <v>3.0624394849264802</v>
      </c>
      <c r="G1244" s="261">
        <f>IF(Table1[[#This Row],[Year]]&lt;=2030,2030,IF(Table1[[#This Row],[Year]]&lt;=2040,2040,2050))</f>
        <v>2040</v>
      </c>
    </row>
    <row r="1245" spans="1:7" x14ac:dyDescent="0.3">
      <c r="A1245" s="257" t="s">
        <v>2</v>
      </c>
      <c r="B1245" s="258" t="s">
        <v>260</v>
      </c>
      <c r="C1245" s="258">
        <v>2038</v>
      </c>
      <c r="D1245" s="259" t="s">
        <v>271</v>
      </c>
      <c r="E1245" s="259" t="s">
        <v>185</v>
      </c>
      <c r="F1245" s="261">
        <v>5.9553106197578103E-3</v>
      </c>
      <c r="G1245" s="261">
        <f>IF(Table1[[#This Row],[Year]]&lt;=2030,2030,IF(Table1[[#This Row],[Year]]&lt;=2040,2040,2050))</f>
        <v>2040</v>
      </c>
    </row>
    <row r="1246" spans="1:7" x14ac:dyDescent="0.3">
      <c r="A1246" s="257" t="s">
        <v>3</v>
      </c>
      <c r="B1246" s="258" t="s">
        <v>265</v>
      </c>
      <c r="C1246" s="258">
        <v>2038</v>
      </c>
      <c r="D1246" s="259" t="s">
        <v>271</v>
      </c>
      <c r="E1246" s="259" t="s">
        <v>185</v>
      </c>
      <c r="F1246" s="261">
        <v>4.9784406700260799</v>
      </c>
      <c r="G1246" s="261">
        <f>IF(Table1[[#This Row],[Year]]&lt;=2030,2030,IF(Table1[[#This Row],[Year]]&lt;=2040,2040,2050))</f>
        <v>2040</v>
      </c>
    </row>
    <row r="1247" spans="1:7" x14ac:dyDescent="0.3">
      <c r="A1247" s="257" t="s">
        <v>3</v>
      </c>
      <c r="B1247" s="258" t="s">
        <v>264</v>
      </c>
      <c r="C1247" s="258">
        <v>2038</v>
      </c>
      <c r="D1247" s="259" t="s">
        <v>271</v>
      </c>
      <c r="E1247" s="259" t="s">
        <v>185</v>
      </c>
      <c r="F1247" s="261">
        <v>2.4892203350130502</v>
      </c>
      <c r="G1247" s="261">
        <f>IF(Table1[[#This Row],[Year]]&lt;=2030,2030,IF(Table1[[#This Row],[Year]]&lt;=2040,2040,2050))</f>
        <v>2040</v>
      </c>
    </row>
    <row r="1248" spans="1:7" x14ac:dyDescent="0.3">
      <c r="A1248" s="257" t="s">
        <v>3</v>
      </c>
      <c r="B1248" s="258" t="s">
        <v>262</v>
      </c>
      <c r="C1248" s="258">
        <v>2038</v>
      </c>
      <c r="D1248" s="259" t="s">
        <v>271</v>
      </c>
      <c r="E1248" s="259" t="s">
        <v>185</v>
      </c>
      <c r="F1248" s="261">
        <v>33.562229177059102</v>
      </c>
      <c r="G1248" s="261">
        <f>IF(Table1[[#This Row],[Year]]&lt;=2030,2030,IF(Table1[[#This Row],[Year]]&lt;=2040,2040,2050))</f>
        <v>2040</v>
      </c>
    </row>
    <row r="1249" spans="1:7" x14ac:dyDescent="0.3">
      <c r="A1249" s="257" t="s">
        <v>3</v>
      </c>
      <c r="B1249" s="258" t="s">
        <v>260</v>
      </c>
      <c r="C1249" s="258">
        <v>2038</v>
      </c>
      <c r="D1249" s="259" t="s">
        <v>271</v>
      </c>
      <c r="E1249" s="259" t="s">
        <v>185</v>
      </c>
      <c r="F1249" s="261">
        <v>0.95784568630427003</v>
      </c>
      <c r="G1249" s="261">
        <f>IF(Table1[[#This Row],[Year]]&lt;=2030,2030,IF(Table1[[#This Row],[Year]]&lt;=2040,2040,2050))</f>
        <v>2040</v>
      </c>
    </row>
    <row r="1250" spans="1:7" x14ac:dyDescent="0.3">
      <c r="A1250" s="257" t="s">
        <v>1</v>
      </c>
      <c r="B1250" s="258" t="s">
        <v>262</v>
      </c>
      <c r="C1250" s="258">
        <v>2039</v>
      </c>
      <c r="D1250" s="259" t="s">
        <v>271</v>
      </c>
      <c r="E1250" s="259" t="s">
        <v>185</v>
      </c>
      <c r="F1250" s="261">
        <v>13.608978939078501</v>
      </c>
      <c r="G1250" s="261">
        <f>IF(Table1[[#This Row],[Year]]&lt;=2030,2030,IF(Table1[[#This Row],[Year]]&lt;=2040,2040,2050))</f>
        <v>2040</v>
      </c>
    </row>
    <row r="1251" spans="1:7" x14ac:dyDescent="0.3">
      <c r="A1251" s="257" t="s">
        <v>4</v>
      </c>
      <c r="B1251" s="258" t="s">
        <v>262</v>
      </c>
      <c r="C1251" s="258">
        <v>2039</v>
      </c>
      <c r="D1251" s="259" t="s">
        <v>271</v>
      </c>
      <c r="E1251" s="259" t="s">
        <v>185</v>
      </c>
      <c r="F1251" s="261">
        <v>20.022486871445601</v>
      </c>
      <c r="G1251" s="261">
        <f>IF(Table1[[#This Row],[Year]]&lt;=2030,2030,IF(Table1[[#This Row],[Year]]&lt;=2040,2040,2050))</f>
        <v>2040</v>
      </c>
    </row>
    <row r="1252" spans="1:7" x14ac:dyDescent="0.3">
      <c r="A1252" s="257" t="s">
        <v>2</v>
      </c>
      <c r="B1252" s="258" t="s">
        <v>264</v>
      </c>
      <c r="C1252" s="258">
        <v>2039</v>
      </c>
      <c r="D1252" s="259" t="s">
        <v>271</v>
      </c>
      <c r="E1252" s="259" t="s">
        <v>185</v>
      </c>
      <c r="F1252" s="261">
        <v>0.77989875155254695</v>
      </c>
      <c r="G1252" s="261">
        <f>IF(Table1[[#This Row],[Year]]&lt;=2030,2030,IF(Table1[[#This Row],[Year]]&lt;=2040,2040,2050))</f>
        <v>2040</v>
      </c>
    </row>
    <row r="1253" spans="1:7" x14ac:dyDescent="0.3">
      <c r="A1253" s="257" t="s">
        <v>2</v>
      </c>
      <c r="B1253" s="258" t="s">
        <v>262</v>
      </c>
      <c r="C1253" s="258">
        <v>2039</v>
      </c>
      <c r="D1253" s="259" t="s">
        <v>271</v>
      </c>
      <c r="E1253" s="259" t="s">
        <v>185</v>
      </c>
      <c r="F1253" s="261">
        <v>2.8801514203475498</v>
      </c>
      <c r="G1253" s="261">
        <f>IF(Table1[[#This Row],[Year]]&lt;=2030,2030,IF(Table1[[#This Row],[Year]]&lt;=2040,2040,2050))</f>
        <v>2040</v>
      </c>
    </row>
    <row r="1254" spans="1:7" x14ac:dyDescent="0.3">
      <c r="A1254" s="257" t="s">
        <v>2</v>
      </c>
      <c r="B1254" s="258" t="s">
        <v>260</v>
      </c>
      <c r="C1254" s="258">
        <v>2039</v>
      </c>
      <c r="D1254" s="259" t="s">
        <v>271</v>
      </c>
      <c r="E1254" s="259" t="s">
        <v>185</v>
      </c>
      <c r="F1254" s="261">
        <v>8.2597174177281903E-3</v>
      </c>
      <c r="G1254" s="261">
        <f>IF(Table1[[#This Row],[Year]]&lt;=2030,2030,IF(Table1[[#This Row],[Year]]&lt;=2040,2040,2050))</f>
        <v>2040</v>
      </c>
    </row>
    <row r="1255" spans="1:7" x14ac:dyDescent="0.3">
      <c r="A1255" s="257" t="s">
        <v>3</v>
      </c>
      <c r="B1255" s="258" t="s">
        <v>265</v>
      </c>
      <c r="C1255" s="258">
        <v>2039</v>
      </c>
      <c r="D1255" s="259" t="s">
        <v>271</v>
      </c>
      <c r="E1255" s="259" t="s">
        <v>185</v>
      </c>
      <c r="F1255" s="261">
        <v>4.74137206669152</v>
      </c>
      <c r="G1255" s="261">
        <f>IF(Table1[[#This Row],[Year]]&lt;=2030,2030,IF(Table1[[#This Row],[Year]]&lt;=2040,2040,2050))</f>
        <v>2040</v>
      </c>
    </row>
    <row r="1256" spans="1:7" x14ac:dyDescent="0.3">
      <c r="A1256" s="257" t="s">
        <v>3</v>
      </c>
      <c r="B1256" s="258" t="s">
        <v>264</v>
      </c>
      <c r="C1256" s="258">
        <v>2039</v>
      </c>
      <c r="D1256" s="259" t="s">
        <v>271</v>
      </c>
      <c r="E1256" s="259" t="s">
        <v>185</v>
      </c>
      <c r="F1256" s="261">
        <v>2.3706860333457498</v>
      </c>
      <c r="G1256" s="261">
        <f>IF(Table1[[#This Row],[Year]]&lt;=2030,2030,IF(Table1[[#This Row],[Year]]&lt;=2040,2040,2050))</f>
        <v>2040</v>
      </c>
    </row>
    <row r="1257" spans="1:7" x14ac:dyDescent="0.3">
      <c r="A1257" s="257" t="s">
        <v>3</v>
      </c>
      <c r="B1257" s="258" t="s">
        <v>262</v>
      </c>
      <c r="C1257" s="258">
        <v>2039</v>
      </c>
      <c r="D1257" s="259" t="s">
        <v>271</v>
      </c>
      <c r="E1257" s="259" t="s">
        <v>185</v>
      </c>
      <c r="F1257" s="261">
        <v>31.564477440329298</v>
      </c>
      <c r="G1257" s="261">
        <f>IF(Table1[[#This Row],[Year]]&lt;=2030,2030,IF(Table1[[#This Row],[Year]]&lt;=2040,2040,2050))</f>
        <v>2040</v>
      </c>
    </row>
    <row r="1258" spans="1:7" x14ac:dyDescent="0.3">
      <c r="A1258" s="257" t="s">
        <v>3</v>
      </c>
      <c r="B1258" s="258" t="s">
        <v>260</v>
      </c>
      <c r="C1258" s="258">
        <v>2039</v>
      </c>
      <c r="D1258" s="259" t="s">
        <v>271</v>
      </c>
      <c r="E1258" s="259" t="s">
        <v>185</v>
      </c>
      <c r="F1258" s="261">
        <v>0.91223398695646296</v>
      </c>
      <c r="G1258" s="261">
        <f>IF(Table1[[#This Row],[Year]]&lt;=2030,2030,IF(Table1[[#This Row],[Year]]&lt;=2040,2040,2050))</f>
        <v>2040</v>
      </c>
    </row>
    <row r="1259" spans="1:7" x14ac:dyDescent="0.3">
      <c r="A1259" s="257" t="s">
        <v>1</v>
      </c>
      <c r="B1259" s="258" t="s">
        <v>265</v>
      </c>
      <c r="C1259" s="258">
        <v>2040</v>
      </c>
      <c r="D1259" s="259" t="s">
        <v>271</v>
      </c>
      <c r="E1259" s="259" t="s">
        <v>185</v>
      </c>
      <c r="F1259" s="261">
        <v>5.7801314878416797E-2</v>
      </c>
      <c r="G1259" s="261">
        <f>IF(Table1[[#This Row],[Year]]&lt;=2030,2030,IF(Table1[[#This Row],[Year]]&lt;=2040,2040,2050))</f>
        <v>2040</v>
      </c>
    </row>
    <row r="1260" spans="1:7" x14ac:dyDescent="0.3">
      <c r="A1260" s="257" t="s">
        <v>1</v>
      </c>
      <c r="B1260" s="258" t="s">
        <v>264</v>
      </c>
      <c r="C1260" s="258">
        <v>2040</v>
      </c>
      <c r="D1260" s="259" t="s">
        <v>271</v>
      </c>
      <c r="E1260" s="259" t="s">
        <v>185</v>
      </c>
      <c r="F1260" s="261">
        <v>5.3177209688138799E-2</v>
      </c>
      <c r="G1260" s="261">
        <f>IF(Table1[[#This Row],[Year]]&lt;=2030,2030,IF(Table1[[#This Row],[Year]]&lt;=2040,2040,2050))</f>
        <v>2040</v>
      </c>
    </row>
    <row r="1261" spans="1:7" x14ac:dyDescent="0.3">
      <c r="A1261" s="257" t="s">
        <v>1</v>
      </c>
      <c r="B1261" s="258" t="s">
        <v>262</v>
      </c>
      <c r="C1261" s="258">
        <v>2040</v>
      </c>
      <c r="D1261" s="259" t="s">
        <v>271</v>
      </c>
      <c r="E1261" s="259" t="s">
        <v>185</v>
      </c>
      <c r="F1261" s="261">
        <v>12.796869888464499</v>
      </c>
      <c r="G1261" s="261">
        <f>IF(Table1[[#This Row],[Year]]&lt;=2030,2030,IF(Table1[[#This Row],[Year]]&lt;=2040,2040,2050))</f>
        <v>2040</v>
      </c>
    </row>
    <row r="1262" spans="1:7" x14ac:dyDescent="0.3">
      <c r="A1262" s="257" t="s">
        <v>1</v>
      </c>
      <c r="B1262" s="258" t="s">
        <v>260</v>
      </c>
      <c r="C1262" s="258">
        <v>2040</v>
      </c>
      <c r="D1262" s="259" t="s">
        <v>271</v>
      </c>
      <c r="E1262" s="259" t="s">
        <v>185</v>
      </c>
      <c r="F1262" s="261">
        <v>6.0726234797516803E-3</v>
      </c>
      <c r="G1262" s="261">
        <f>IF(Table1[[#This Row],[Year]]&lt;=2030,2030,IF(Table1[[#This Row],[Year]]&lt;=2040,2040,2050))</f>
        <v>2040</v>
      </c>
    </row>
    <row r="1263" spans="1:7" x14ac:dyDescent="0.3">
      <c r="A1263" s="257" t="s">
        <v>4</v>
      </c>
      <c r="B1263" s="258" t="s">
        <v>262</v>
      </c>
      <c r="C1263" s="258">
        <v>2040</v>
      </c>
      <c r="D1263" s="259" t="s">
        <v>271</v>
      </c>
      <c r="E1263" s="259" t="s">
        <v>185</v>
      </c>
      <c r="F1263" s="261">
        <v>18.827654924325099</v>
      </c>
      <c r="G1263" s="261">
        <f>IF(Table1[[#This Row],[Year]]&lt;=2030,2030,IF(Table1[[#This Row],[Year]]&lt;=2040,2040,2050))</f>
        <v>2040</v>
      </c>
    </row>
    <row r="1264" spans="1:7" x14ac:dyDescent="0.3">
      <c r="A1264" s="257" t="s">
        <v>2</v>
      </c>
      <c r="B1264" s="258" t="s">
        <v>264</v>
      </c>
      <c r="C1264" s="258">
        <v>2040</v>
      </c>
      <c r="D1264" s="259" t="s">
        <v>271</v>
      </c>
      <c r="E1264" s="259" t="s">
        <v>185</v>
      </c>
      <c r="F1264" s="261">
        <v>0.88142194861990297</v>
      </c>
      <c r="G1264" s="261">
        <f>IF(Table1[[#This Row],[Year]]&lt;=2030,2030,IF(Table1[[#This Row],[Year]]&lt;=2040,2040,2050))</f>
        <v>2040</v>
      </c>
    </row>
    <row r="1265" spans="1:7" x14ac:dyDescent="0.3">
      <c r="A1265" s="257" t="s">
        <v>2</v>
      </c>
      <c r="B1265" s="258" t="s">
        <v>262</v>
      </c>
      <c r="C1265" s="258">
        <v>2040</v>
      </c>
      <c r="D1265" s="259" t="s">
        <v>271</v>
      </c>
      <c r="E1265" s="259" t="s">
        <v>185</v>
      </c>
      <c r="F1265" s="261">
        <v>2.7082798166016602</v>
      </c>
      <c r="G1265" s="261">
        <f>IF(Table1[[#This Row],[Year]]&lt;=2030,2030,IF(Table1[[#This Row],[Year]]&lt;=2040,2040,2050))</f>
        <v>2040</v>
      </c>
    </row>
    <row r="1266" spans="1:7" x14ac:dyDescent="0.3">
      <c r="A1266" s="257" t="s">
        <v>2</v>
      </c>
      <c r="B1266" s="258" t="s">
        <v>260</v>
      </c>
      <c r="C1266" s="258">
        <v>2040</v>
      </c>
      <c r="D1266" s="259" t="s">
        <v>271</v>
      </c>
      <c r="E1266" s="259" t="s">
        <v>185</v>
      </c>
      <c r="F1266" s="261">
        <v>9.3349248308076498E-3</v>
      </c>
      <c r="G1266" s="261">
        <f>IF(Table1[[#This Row],[Year]]&lt;=2030,2030,IF(Table1[[#This Row],[Year]]&lt;=2040,2040,2050))</f>
        <v>2040</v>
      </c>
    </row>
    <row r="1267" spans="1:7" x14ac:dyDescent="0.3">
      <c r="A1267" s="257" t="s">
        <v>3</v>
      </c>
      <c r="B1267" s="258" t="s">
        <v>265</v>
      </c>
      <c r="C1267" s="258">
        <v>2040</v>
      </c>
      <c r="D1267" s="259" t="s">
        <v>271</v>
      </c>
      <c r="E1267" s="259" t="s">
        <v>185</v>
      </c>
      <c r="F1267" s="261">
        <v>4.6783164965210204</v>
      </c>
      <c r="G1267" s="261">
        <f>IF(Table1[[#This Row],[Year]]&lt;=2030,2030,IF(Table1[[#This Row],[Year]]&lt;=2040,2040,2050))</f>
        <v>2040</v>
      </c>
    </row>
    <row r="1268" spans="1:7" x14ac:dyDescent="0.3">
      <c r="A1268" s="257" t="s">
        <v>3</v>
      </c>
      <c r="B1268" s="258" t="s">
        <v>264</v>
      </c>
      <c r="C1268" s="258">
        <v>2040</v>
      </c>
      <c r="D1268" s="259" t="s">
        <v>271</v>
      </c>
      <c r="E1268" s="259" t="s">
        <v>185</v>
      </c>
      <c r="F1268" s="261">
        <v>2.3391582482605102</v>
      </c>
      <c r="G1268" s="261">
        <f>IF(Table1[[#This Row],[Year]]&lt;=2030,2030,IF(Table1[[#This Row],[Year]]&lt;=2040,2040,2050))</f>
        <v>2040</v>
      </c>
    </row>
    <row r="1269" spans="1:7" x14ac:dyDescent="0.3">
      <c r="A1269" s="257" t="s">
        <v>3</v>
      </c>
      <c r="B1269" s="258" t="s">
        <v>262</v>
      </c>
      <c r="C1269" s="258">
        <v>2040</v>
      </c>
      <c r="D1269" s="259" t="s">
        <v>271</v>
      </c>
      <c r="E1269" s="259" t="s">
        <v>185</v>
      </c>
      <c r="F1269" s="261">
        <v>29.680882945698499</v>
      </c>
      <c r="G1269" s="261">
        <f>IF(Table1[[#This Row],[Year]]&lt;=2030,2030,IF(Table1[[#This Row],[Year]]&lt;=2040,2040,2050))</f>
        <v>2040</v>
      </c>
    </row>
    <row r="1270" spans="1:7" x14ac:dyDescent="0.3">
      <c r="A1270" s="257" t="s">
        <v>3</v>
      </c>
      <c r="B1270" s="258" t="s">
        <v>260</v>
      </c>
      <c r="C1270" s="258">
        <v>2040</v>
      </c>
      <c r="D1270" s="259" t="s">
        <v>271</v>
      </c>
      <c r="E1270" s="259" t="s">
        <v>185</v>
      </c>
      <c r="F1270" s="261">
        <v>0.90010217503210499</v>
      </c>
      <c r="G1270" s="261">
        <f>IF(Table1[[#This Row],[Year]]&lt;=2030,2030,IF(Table1[[#This Row],[Year]]&lt;=2040,2040,2050))</f>
        <v>2040</v>
      </c>
    </row>
    <row r="1271" spans="1:7" x14ac:dyDescent="0.3">
      <c r="A1271" s="257" t="s">
        <v>1</v>
      </c>
      <c r="B1271" s="258" t="s">
        <v>268</v>
      </c>
      <c r="C1271" s="258">
        <v>2041</v>
      </c>
      <c r="D1271" s="259" t="s">
        <v>271</v>
      </c>
      <c r="E1271" s="259" t="s">
        <v>185</v>
      </c>
      <c r="F1271" s="261">
        <v>4.11033898878852</v>
      </c>
      <c r="G1271" s="261">
        <f>IF(Table1[[#This Row],[Year]]&lt;=2030,2030,IF(Table1[[#This Row],[Year]]&lt;=2040,2040,2050))</f>
        <v>2050</v>
      </c>
    </row>
    <row r="1272" spans="1:7" x14ac:dyDescent="0.3">
      <c r="A1272" s="257" t="s">
        <v>1</v>
      </c>
      <c r="B1272" s="258" t="s">
        <v>263</v>
      </c>
      <c r="C1272" s="258">
        <v>2041</v>
      </c>
      <c r="D1272" s="259" t="s">
        <v>271</v>
      </c>
      <c r="E1272" s="259" t="s">
        <v>185</v>
      </c>
      <c r="F1272" s="261">
        <v>288.29653243863402</v>
      </c>
      <c r="G1272" s="261">
        <f>IF(Table1[[#This Row],[Year]]&lt;=2030,2030,IF(Table1[[#This Row],[Year]]&lt;=2040,2040,2050))</f>
        <v>2050</v>
      </c>
    </row>
    <row r="1273" spans="1:7" x14ac:dyDescent="0.3">
      <c r="A1273" s="257" t="s">
        <v>1</v>
      </c>
      <c r="B1273" s="258" t="s">
        <v>267</v>
      </c>
      <c r="C1273" s="258">
        <v>2041</v>
      </c>
      <c r="D1273" s="259" t="s">
        <v>271</v>
      </c>
      <c r="E1273" s="259" t="s">
        <v>185</v>
      </c>
      <c r="F1273" s="261">
        <v>8.0730344793200307E-2</v>
      </c>
      <c r="G1273" s="261">
        <f>IF(Table1[[#This Row],[Year]]&lt;=2030,2030,IF(Table1[[#This Row],[Year]]&lt;=2040,2040,2050))</f>
        <v>2050</v>
      </c>
    </row>
    <row r="1274" spans="1:7" x14ac:dyDescent="0.3">
      <c r="A1274" s="257" t="s">
        <v>4</v>
      </c>
      <c r="B1274" s="258" t="s">
        <v>269</v>
      </c>
      <c r="C1274" s="258">
        <v>2041</v>
      </c>
      <c r="D1274" s="259" t="s">
        <v>271</v>
      </c>
      <c r="E1274" s="259" t="s">
        <v>185</v>
      </c>
      <c r="F1274" s="261">
        <v>24.0871442372862</v>
      </c>
      <c r="G1274" s="261">
        <f>IF(Table1[[#This Row],[Year]]&lt;=2030,2030,IF(Table1[[#This Row],[Year]]&lt;=2040,2040,2050))</f>
        <v>2050</v>
      </c>
    </row>
    <row r="1275" spans="1:7" x14ac:dyDescent="0.3">
      <c r="A1275" s="257" t="s">
        <v>4</v>
      </c>
      <c r="B1275" s="258" t="s">
        <v>268</v>
      </c>
      <c r="C1275" s="258">
        <v>2041</v>
      </c>
      <c r="D1275" s="259" t="s">
        <v>271</v>
      </c>
      <c r="E1275" s="259" t="s">
        <v>185</v>
      </c>
      <c r="F1275" s="261">
        <v>14.810753382285901</v>
      </c>
      <c r="G1275" s="261">
        <f>IF(Table1[[#This Row],[Year]]&lt;=2030,2030,IF(Table1[[#This Row],[Year]]&lt;=2040,2040,2050))</f>
        <v>2050</v>
      </c>
    </row>
    <row r="1276" spans="1:7" x14ac:dyDescent="0.3">
      <c r="A1276" s="257" t="s">
        <v>4</v>
      </c>
      <c r="B1276" s="258" t="s">
        <v>263</v>
      </c>
      <c r="C1276" s="258">
        <v>2041</v>
      </c>
      <c r="D1276" s="259" t="s">
        <v>271</v>
      </c>
      <c r="E1276" s="259" t="s">
        <v>185</v>
      </c>
      <c r="F1276" s="261">
        <v>236.656926633219</v>
      </c>
      <c r="G1276" s="261">
        <f>IF(Table1[[#This Row],[Year]]&lt;=2030,2030,IF(Table1[[#This Row],[Year]]&lt;=2040,2040,2050))</f>
        <v>2050</v>
      </c>
    </row>
    <row r="1277" spans="1:7" x14ac:dyDescent="0.3">
      <c r="A1277" s="257" t="s">
        <v>4</v>
      </c>
      <c r="B1277" s="258" t="s">
        <v>267</v>
      </c>
      <c r="C1277" s="258">
        <v>2041</v>
      </c>
      <c r="D1277" s="259" t="s">
        <v>271</v>
      </c>
      <c r="E1277" s="259" t="s">
        <v>185</v>
      </c>
      <c r="F1277" s="261">
        <v>3.6247136985523798</v>
      </c>
      <c r="G1277" s="261">
        <f>IF(Table1[[#This Row],[Year]]&lt;=2030,2030,IF(Table1[[#This Row],[Year]]&lt;=2040,2040,2050))</f>
        <v>2050</v>
      </c>
    </row>
    <row r="1278" spans="1:7" x14ac:dyDescent="0.3">
      <c r="A1278" s="257" t="s">
        <v>2</v>
      </c>
      <c r="B1278" s="258" t="s">
        <v>268</v>
      </c>
      <c r="C1278" s="258">
        <v>2041</v>
      </c>
      <c r="D1278" s="259" t="s">
        <v>271</v>
      </c>
      <c r="E1278" s="259" t="s">
        <v>185</v>
      </c>
      <c r="F1278" s="261">
        <v>4.0407483325564399</v>
      </c>
      <c r="G1278" s="261">
        <f>IF(Table1[[#This Row],[Year]]&lt;=2030,2030,IF(Table1[[#This Row],[Year]]&lt;=2040,2040,2050))</f>
        <v>2050</v>
      </c>
    </row>
    <row r="1279" spans="1:7" x14ac:dyDescent="0.3">
      <c r="A1279" s="257" t="s">
        <v>2</v>
      </c>
      <c r="B1279" s="258" t="s">
        <v>263</v>
      </c>
      <c r="C1279" s="258">
        <v>2041</v>
      </c>
      <c r="D1279" s="259" t="s">
        <v>271</v>
      </c>
      <c r="E1279" s="259" t="s">
        <v>185</v>
      </c>
      <c r="F1279" s="261">
        <v>211.23666683950799</v>
      </c>
      <c r="G1279" s="261">
        <f>IF(Table1[[#This Row],[Year]]&lt;=2030,2030,IF(Table1[[#This Row],[Year]]&lt;=2040,2040,2050))</f>
        <v>2050</v>
      </c>
    </row>
    <row r="1280" spans="1:7" x14ac:dyDescent="0.3">
      <c r="A1280" s="257" t="s">
        <v>2</v>
      </c>
      <c r="B1280" s="258" t="s">
        <v>267</v>
      </c>
      <c r="C1280" s="258">
        <v>2041</v>
      </c>
      <c r="D1280" s="259" t="s">
        <v>271</v>
      </c>
      <c r="E1280" s="259" t="s">
        <v>185</v>
      </c>
      <c r="F1280" s="261">
        <v>2.6589148529069701E-2</v>
      </c>
      <c r="G1280" s="261">
        <f>IF(Table1[[#This Row],[Year]]&lt;=2030,2030,IF(Table1[[#This Row],[Year]]&lt;=2040,2040,2050))</f>
        <v>2050</v>
      </c>
    </row>
    <row r="1281" spans="1:7" x14ac:dyDescent="0.3">
      <c r="A1281" s="257" t="s">
        <v>3</v>
      </c>
      <c r="B1281" s="258" t="s">
        <v>269</v>
      </c>
      <c r="C1281" s="258">
        <v>2041</v>
      </c>
      <c r="D1281" s="259" t="s">
        <v>271</v>
      </c>
      <c r="E1281" s="259" t="s">
        <v>185</v>
      </c>
      <c r="F1281" s="261">
        <v>12.457927762528501</v>
      </c>
      <c r="G1281" s="261">
        <f>IF(Table1[[#This Row],[Year]]&lt;=2030,2030,IF(Table1[[#This Row],[Year]]&lt;=2040,2040,2050))</f>
        <v>2050</v>
      </c>
    </row>
    <row r="1282" spans="1:7" x14ac:dyDescent="0.3">
      <c r="A1282" s="257" t="s">
        <v>3</v>
      </c>
      <c r="B1282" s="258" t="s">
        <v>268</v>
      </c>
      <c r="C1282" s="258">
        <v>2041</v>
      </c>
      <c r="D1282" s="259" t="s">
        <v>271</v>
      </c>
      <c r="E1282" s="259" t="s">
        <v>185</v>
      </c>
      <c r="F1282" s="261">
        <v>8.1810581809628307</v>
      </c>
      <c r="G1282" s="261">
        <f>IF(Table1[[#This Row],[Year]]&lt;=2030,2030,IF(Table1[[#This Row],[Year]]&lt;=2040,2040,2050))</f>
        <v>2050</v>
      </c>
    </row>
    <row r="1283" spans="1:7" x14ac:dyDescent="0.3">
      <c r="A1283" s="257" t="s">
        <v>3</v>
      </c>
      <c r="B1283" s="258" t="s">
        <v>263</v>
      </c>
      <c r="C1283" s="258">
        <v>2041</v>
      </c>
      <c r="D1283" s="259" t="s">
        <v>271</v>
      </c>
      <c r="E1283" s="259" t="s">
        <v>185</v>
      </c>
      <c r="F1283" s="261">
        <v>1104.0100839484901</v>
      </c>
      <c r="G1283" s="261">
        <f>IF(Table1[[#This Row],[Year]]&lt;=2030,2030,IF(Table1[[#This Row],[Year]]&lt;=2040,2040,2050))</f>
        <v>2050</v>
      </c>
    </row>
    <row r="1284" spans="1:7" x14ac:dyDescent="0.3">
      <c r="A1284" s="257" t="s">
        <v>3</v>
      </c>
      <c r="B1284" s="258" t="s">
        <v>267</v>
      </c>
      <c r="C1284" s="258">
        <v>2041</v>
      </c>
      <c r="D1284" s="259" t="s">
        <v>271</v>
      </c>
      <c r="E1284" s="259" t="s">
        <v>185</v>
      </c>
      <c r="F1284" s="261">
        <v>1.5783953204968799</v>
      </c>
      <c r="G1284" s="261">
        <f>IF(Table1[[#This Row],[Year]]&lt;=2030,2030,IF(Table1[[#This Row],[Year]]&lt;=2040,2040,2050))</f>
        <v>2050</v>
      </c>
    </row>
    <row r="1285" spans="1:7" x14ac:dyDescent="0.3">
      <c r="A1285" s="257" t="s">
        <v>1</v>
      </c>
      <c r="B1285" s="258" t="s">
        <v>268</v>
      </c>
      <c r="C1285" s="258">
        <v>2042</v>
      </c>
      <c r="D1285" s="259" t="s">
        <v>271</v>
      </c>
      <c r="E1285" s="259" t="s">
        <v>185</v>
      </c>
      <c r="F1285" s="261">
        <v>3.91460856075097</v>
      </c>
      <c r="G1285" s="261">
        <f>IF(Table1[[#This Row],[Year]]&lt;=2030,2030,IF(Table1[[#This Row],[Year]]&lt;=2040,2040,2050))</f>
        <v>2050</v>
      </c>
    </row>
    <row r="1286" spans="1:7" x14ac:dyDescent="0.3">
      <c r="A1286" s="257" t="s">
        <v>1</v>
      </c>
      <c r="B1286" s="258" t="s">
        <v>267</v>
      </c>
      <c r="C1286" s="258">
        <v>2042</v>
      </c>
      <c r="D1286" s="259" t="s">
        <v>271</v>
      </c>
      <c r="E1286" s="259" t="s">
        <v>185</v>
      </c>
      <c r="F1286" s="261">
        <v>7.6886042660190806E-2</v>
      </c>
      <c r="G1286" s="261">
        <f>IF(Table1[[#This Row],[Year]]&lt;=2030,2030,IF(Table1[[#This Row],[Year]]&lt;=2040,2040,2050))</f>
        <v>2050</v>
      </c>
    </row>
    <row r="1287" spans="1:7" x14ac:dyDescent="0.3">
      <c r="A1287" s="257" t="s">
        <v>4</v>
      </c>
      <c r="B1287" s="258" t="s">
        <v>269</v>
      </c>
      <c r="C1287" s="258">
        <v>2042</v>
      </c>
      <c r="D1287" s="259" t="s">
        <v>271</v>
      </c>
      <c r="E1287" s="259" t="s">
        <v>185</v>
      </c>
      <c r="F1287" s="261">
        <v>23.2033667338161</v>
      </c>
      <c r="G1287" s="261">
        <f>IF(Table1[[#This Row],[Year]]&lt;=2030,2030,IF(Table1[[#This Row],[Year]]&lt;=2040,2040,2050))</f>
        <v>2050</v>
      </c>
    </row>
    <row r="1288" spans="1:7" x14ac:dyDescent="0.3">
      <c r="A1288" s="257" t="s">
        <v>4</v>
      </c>
      <c r="B1288" s="258" t="s">
        <v>268</v>
      </c>
      <c r="C1288" s="258">
        <v>2042</v>
      </c>
      <c r="D1288" s="259" t="s">
        <v>271</v>
      </c>
      <c r="E1288" s="259" t="s">
        <v>185</v>
      </c>
      <c r="F1288" s="261">
        <v>13.8422500467288</v>
      </c>
      <c r="G1288" s="261">
        <f>IF(Table1[[#This Row],[Year]]&lt;=2030,2030,IF(Table1[[#This Row],[Year]]&lt;=2040,2040,2050))</f>
        <v>2050</v>
      </c>
    </row>
    <row r="1289" spans="1:7" x14ac:dyDescent="0.3">
      <c r="A1289" s="257" t="s">
        <v>4</v>
      </c>
      <c r="B1289" s="258" t="s">
        <v>267</v>
      </c>
      <c r="C1289" s="258">
        <v>2042</v>
      </c>
      <c r="D1289" s="259" t="s">
        <v>271</v>
      </c>
      <c r="E1289" s="259" t="s">
        <v>185</v>
      </c>
      <c r="F1289" s="261">
        <v>3.4521082843355999</v>
      </c>
      <c r="G1289" s="261">
        <f>IF(Table1[[#This Row],[Year]]&lt;=2030,2030,IF(Table1[[#This Row],[Year]]&lt;=2040,2040,2050))</f>
        <v>2050</v>
      </c>
    </row>
    <row r="1290" spans="1:7" x14ac:dyDescent="0.3">
      <c r="A1290" s="257" t="s">
        <v>2</v>
      </c>
      <c r="B1290" s="258" t="s">
        <v>268</v>
      </c>
      <c r="C1290" s="258">
        <v>2042</v>
      </c>
      <c r="D1290" s="259" t="s">
        <v>271</v>
      </c>
      <c r="E1290" s="259" t="s">
        <v>185</v>
      </c>
      <c r="F1290" s="261">
        <v>3.84833174529185</v>
      </c>
      <c r="G1290" s="261">
        <f>IF(Table1[[#This Row],[Year]]&lt;=2030,2030,IF(Table1[[#This Row],[Year]]&lt;=2040,2040,2050))</f>
        <v>2050</v>
      </c>
    </row>
    <row r="1291" spans="1:7" x14ac:dyDescent="0.3">
      <c r="A1291" s="257" t="s">
        <v>2</v>
      </c>
      <c r="B1291" s="258" t="s">
        <v>267</v>
      </c>
      <c r="C1291" s="258">
        <v>2042</v>
      </c>
      <c r="D1291" s="259" t="s">
        <v>271</v>
      </c>
      <c r="E1291" s="259" t="s">
        <v>185</v>
      </c>
      <c r="F1291" s="261">
        <v>2.5322998599114001E-2</v>
      </c>
      <c r="G1291" s="261">
        <f>IF(Table1[[#This Row],[Year]]&lt;=2030,2030,IF(Table1[[#This Row],[Year]]&lt;=2040,2040,2050))</f>
        <v>2050</v>
      </c>
    </row>
    <row r="1292" spans="1:7" x14ac:dyDescent="0.3">
      <c r="A1292" s="257" t="s">
        <v>3</v>
      </c>
      <c r="B1292" s="258" t="s">
        <v>269</v>
      </c>
      <c r="C1292" s="258">
        <v>2042</v>
      </c>
      <c r="D1292" s="259" t="s">
        <v>271</v>
      </c>
      <c r="E1292" s="259" t="s">
        <v>185</v>
      </c>
      <c r="F1292" s="261">
        <v>12.4118401059139</v>
      </c>
      <c r="G1292" s="261">
        <f>IF(Table1[[#This Row],[Year]]&lt;=2030,2030,IF(Table1[[#This Row],[Year]]&lt;=2040,2040,2050))</f>
        <v>2050</v>
      </c>
    </row>
    <row r="1293" spans="1:7" x14ac:dyDescent="0.3">
      <c r="A1293" s="257" t="s">
        <v>3</v>
      </c>
      <c r="B1293" s="258" t="s">
        <v>268</v>
      </c>
      <c r="C1293" s="258">
        <v>2042</v>
      </c>
      <c r="D1293" s="259" t="s">
        <v>271</v>
      </c>
      <c r="E1293" s="259" t="s">
        <v>185</v>
      </c>
      <c r="F1293" s="261">
        <v>7.2443369831255104</v>
      </c>
      <c r="G1293" s="261">
        <f>IF(Table1[[#This Row],[Year]]&lt;=2030,2030,IF(Table1[[#This Row],[Year]]&lt;=2040,2040,2050))</f>
        <v>2050</v>
      </c>
    </row>
    <row r="1294" spans="1:7" x14ac:dyDescent="0.3">
      <c r="A1294" s="257" t="s">
        <v>3</v>
      </c>
      <c r="B1294" s="258" t="s">
        <v>267</v>
      </c>
      <c r="C1294" s="258">
        <v>2042</v>
      </c>
      <c r="D1294" s="259" t="s">
        <v>271</v>
      </c>
      <c r="E1294" s="259" t="s">
        <v>185</v>
      </c>
      <c r="F1294" s="261">
        <v>1.5032336385684599</v>
      </c>
      <c r="G1294" s="261">
        <f>IF(Table1[[#This Row],[Year]]&lt;=2030,2030,IF(Table1[[#This Row],[Year]]&lt;=2040,2040,2050))</f>
        <v>2050</v>
      </c>
    </row>
    <row r="1295" spans="1:7" x14ac:dyDescent="0.3">
      <c r="A1295" s="257" t="s">
        <v>1</v>
      </c>
      <c r="B1295" s="258" t="s">
        <v>268</v>
      </c>
      <c r="C1295" s="258">
        <v>2043</v>
      </c>
      <c r="D1295" s="259" t="s">
        <v>271</v>
      </c>
      <c r="E1295" s="259" t="s">
        <v>185</v>
      </c>
      <c r="F1295" s="261">
        <v>3.72819862928664</v>
      </c>
      <c r="G1295" s="261">
        <f>IF(Table1[[#This Row],[Year]]&lt;=2030,2030,IF(Table1[[#This Row],[Year]]&lt;=2040,2040,2050))</f>
        <v>2050</v>
      </c>
    </row>
    <row r="1296" spans="1:7" x14ac:dyDescent="0.3">
      <c r="A1296" s="257" t="s">
        <v>1</v>
      </c>
      <c r="B1296" s="258" t="s">
        <v>267</v>
      </c>
      <c r="C1296" s="258">
        <v>2043</v>
      </c>
      <c r="D1296" s="259" t="s">
        <v>271</v>
      </c>
      <c r="E1296" s="259" t="s">
        <v>185</v>
      </c>
      <c r="F1296" s="261">
        <v>7.3224802533515002E-2</v>
      </c>
      <c r="G1296" s="261">
        <f>IF(Table1[[#This Row],[Year]]&lt;=2030,2030,IF(Table1[[#This Row],[Year]]&lt;=2040,2040,2050))</f>
        <v>2050</v>
      </c>
    </row>
    <row r="1297" spans="1:7" x14ac:dyDescent="0.3">
      <c r="A1297" s="257" t="s">
        <v>4</v>
      </c>
      <c r="B1297" s="258" t="s">
        <v>269</v>
      </c>
      <c r="C1297" s="258">
        <v>2043</v>
      </c>
      <c r="D1297" s="259" t="s">
        <v>271</v>
      </c>
      <c r="E1297" s="259" t="s">
        <v>185</v>
      </c>
      <c r="F1297" s="261">
        <v>7.6021689950628897</v>
      </c>
      <c r="G1297" s="261">
        <f>IF(Table1[[#This Row],[Year]]&lt;=2030,2030,IF(Table1[[#This Row],[Year]]&lt;=2040,2040,2050))</f>
        <v>2050</v>
      </c>
    </row>
    <row r="1298" spans="1:7" x14ac:dyDescent="0.3">
      <c r="A1298" s="257" t="s">
        <v>4</v>
      </c>
      <c r="B1298" s="258" t="s">
        <v>268</v>
      </c>
      <c r="C1298" s="258">
        <v>2043</v>
      </c>
      <c r="D1298" s="259" t="s">
        <v>271</v>
      </c>
      <c r="E1298" s="259" t="s">
        <v>185</v>
      </c>
      <c r="F1298" s="261">
        <v>27.679370795932201</v>
      </c>
      <c r="G1298" s="261">
        <f>IF(Table1[[#This Row],[Year]]&lt;=2030,2030,IF(Table1[[#This Row],[Year]]&lt;=2040,2040,2050))</f>
        <v>2050</v>
      </c>
    </row>
    <row r="1299" spans="1:7" x14ac:dyDescent="0.3">
      <c r="A1299" s="257" t="s">
        <v>4</v>
      </c>
      <c r="B1299" s="258" t="s">
        <v>267</v>
      </c>
      <c r="C1299" s="258">
        <v>2043</v>
      </c>
      <c r="D1299" s="259" t="s">
        <v>271</v>
      </c>
      <c r="E1299" s="259" t="s">
        <v>185</v>
      </c>
      <c r="F1299" s="261">
        <v>3.2877221755577</v>
      </c>
      <c r="G1299" s="261">
        <f>IF(Table1[[#This Row],[Year]]&lt;=2030,2030,IF(Table1[[#This Row],[Year]]&lt;=2040,2040,2050))</f>
        <v>2050</v>
      </c>
    </row>
    <row r="1300" spans="1:7" x14ac:dyDescent="0.3">
      <c r="A1300" s="257" t="s">
        <v>2</v>
      </c>
      <c r="B1300" s="258" t="s">
        <v>268</v>
      </c>
      <c r="C1300" s="258">
        <v>2043</v>
      </c>
      <c r="D1300" s="259" t="s">
        <v>271</v>
      </c>
      <c r="E1300" s="259" t="s">
        <v>185</v>
      </c>
      <c r="F1300" s="261">
        <v>3.6650778526589001</v>
      </c>
      <c r="G1300" s="261">
        <f>IF(Table1[[#This Row],[Year]]&lt;=2030,2030,IF(Table1[[#This Row],[Year]]&lt;=2040,2040,2050))</f>
        <v>2050</v>
      </c>
    </row>
    <row r="1301" spans="1:7" x14ac:dyDescent="0.3">
      <c r="A1301" s="257" t="s">
        <v>2</v>
      </c>
      <c r="B1301" s="258" t="s">
        <v>267</v>
      </c>
      <c r="C1301" s="258">
        <v>2043</v>
      </c>
      <c r="D1301" s="259" t="s">
        <v>271</v>
      </c>
      <c r="E1301" s="259" t="s">
        <v>185</v>
      </c>
      <c r="F1301" s="261">
        <v>2.4117141522965801E-2</v>
      </c>
      <c r="G1301" s="261">
        <f>IF(Table1[[#This Row],[Year]]&lt;=2030,2030,IF(Table1[[#This Row],[Year]]&lt;=2040,2040,2050))</f>
        <v>2050</v>
      </c>
    </row>
    <row r="1302" spans="1:7" x14ac:dyDescent="0.3">
      <c r="A1302" s="257" t="s">
        <v>3</v>
      </c>
      <c r="B1302" s="258" t="s">
        <v>269</v>
      </c>
      <c r="C1302" s="258">
        <v>2043</v>
      </c>
      <c r="D1302" s="259" t="s">
        <v>271</v>
      </c>
      <c r="E1302" s="259" t="s">
        <v>185</v>
      </c>
      <c r="F1302" s="261">
        <v>13.0542238064461</v>
      </c>
      <c r="G1302" s="261">
        <f>IF(Table1[[#This Row],[Year]]&lt;=2030,2030,IF(Table1[[#This Row],[Year]]&lt;=2040,2040,2050))</f>
        <v>2050</v>
      </c>
    </row>
    <row r="1303" spans="1:7" x14ac:dyDescent="0.3">
      <c r="A1303" s="257" t="s">
        <v>3</v>
      </c>
      <c r="B1303" s="258" t="s">
        <v>268</v>
      </c>
      <c r="C1303" s="258">
        <v>2043</v>
      </c>
      <c r="D1303" s="259" t="s">
        <v>271</v>
      </c>
      <c r="E1303" s="259" t="s">
        <v>185</v>
      </c>
      <c r="F1303" s="261">
        <v>5.6659448497819103</v>
      </c>
      <c r="G1303" s="261">
        <f>IF(Table1[[#This Row],[Year]]&lt;=2030,2030,IF(Table1[[#This Row],[Year]]&lt;=2040,2040,2050))</f>
        <v>2050</v>
      </c>
    </row>
    <row r="1304" spans="1:7" x14ac:dyDescent="0.3">
      <c r="A1304" s="257" t="s">
        <v>3</v>
      </c>
      <c r="B1304" s="258" t="s">
        <v>267</v>
      </c>
      <c r="C1304" s="258">
        <v>2043</v>
      </c>
      <c r="D1304" s="259" t="s">
        <v>271</v>
      </c>
      <c r="E1304" s="259" t="s">
        <v>185</v>
      </c>
      <c r="F1304" s="261">
        <v>1.43165108435091</v>
      </c>
      <c r="G1304" s="261">
        <f>IF(Table1[[#This Row],[Year]]&lt;=2030,2030,IF(Table1[[#This Row],[Year]]&lt;=2040,2040,2050))</f>
        <v>2050</v>
      </c>
    </row>
    <row r="1305" spans="1:7" x14ac:dyDescent="0.3">
      <c r="A1305" s="257" t="s">
        <v>1</v>
      </c>
      <c r="B1305" s="258" t="s">
        <v>269</v>
      </c>
      <c r="C1305" s="258">
        <v>2044</v>
      </c>
      <c r="D1305" s="259" t="s">
        <v>271</v>
      </c>
      <c r="E1305" s="259" t="s">
        <v>185</v>
      </c>
      <c r="F1305" s="261">
        <v>3.5506653612253798</v>
      </c>
      <c r="G1305" s="261">
        <f>IF(Table1[[#This Row],[Year]]&lt;=2030,2030,IF(Table1[[#This Row],[Year]]&lt;=2040,2040,2050))</f>
        <v>2050</v>
      </c>
    </row>
    <row r="1306" spans="1:7" x14ac:dyDescent="0.3">
      <c r="A1306" s="257" t="s">
        <v>1</v>
      </c>
      <c r="B1306" s="258" t="s">
        <v>267</v>
      </c>
      <c r="C1306" s="258">
        <v>2044</v>
      </c>
      <c r="D1306" s="259" t="s">
        <v>271</v>
      </c>
      <c r="E1306" s="259" t="s">
        <v>185</v>
      </c>
      <c r="F1306" s="261">
        <v>6.9737907174775196E-2</v>
      </c>
      <c r="G1306" s="261">
        <f>IF(Table1[[#This Row],[Year]]&lt;=2030,2030,IF(Table1[[#This Row],[Year]]&lt;=2040,2040,2050))</f>
        <v>2050</v>
      </c>
    </row>
    <row r="1307" spans="1:7" x14ac:dyDescent="0.3">
      <c r="A1307" s="257" t="s">
        <v>4</v>
      </c>
      <c r="B1307" s="258" t="s">
        <v>268</v>
      </c>
      <c r="C1307" s="258">
        <v>2044</v>
      </c>
      <c r="D1307" s="259" t="s">
        <v>271</v>
      </c>
      <c r="E1307" s="259" t="s">
        <v>185</v>
      </c>
      <c r="F1307" s="261">
        <v>33.601466467614401</v>
      </c>
      <c r="G1307" s="261">
        <f>IF(Table1[[#This Row],[Year]]&lt;=2030,2030,IF(Table1[[#This Row],[Year]]&lt;=2040,2040,2050))</f>
        <v>2050</v>
      </c>
    </row>
    <row r="1308" spans="1:7" x14ac:dyDescent="0.3">
      <c r="A1308" s="257" t="s">
        <v>4</v>
      </c>
      <c r="B1308" s="258" t="s">
        <v>267</v>
      </c>
      <c r="C1308" s="258">
        <v>2044</v>
      </c>
      <c r="D1308" s="259" t="s">
        <v>271</v>
      </c>
      <c r="E1308" s="259" t="s">
        <v>185</v>
      </c>
      <c r="F1308" s="261">
        <v>3.1311639767216399</v>
      </c>
      <c r="G1308" s="261">
        <f>IF(Table1[[#This Row],[Year]]&lt;=2030,2030,IF(Table1[[#This Row],[Year]]&lt;=2040,2040,2050))</f>
        <v>2050</v>
      </c>
    </row>
    <row r="1309" spans="1:7" x14ac:dyDescent="0.3">
      <c r="A1309" s="257" t="s">
        <v>2</v>
      </c>
      <c r="B1309" s="258" t="s">
        <v>268</v>
      </c>
      <c r="C1309" s="258">
        <v>2044</v>
      </c>
      <c r="D1309" s="259" t="s">
        <v>271</v>
      </c>
      <c r="E1309" s="259" t="s">
        <v>185</v>
      </c>
      <c r="F1309" s="261">
        <v>3.49055033586562</v>
      </c>
      <c r="G1309" s="261">
        <f>IF(Table1[[#This Row],[Year]]&lt;=2030,2030,IF(Table1[[#This Row],[Year]]&lt;=2040,2040,2050))</f>
        <v>2050</v>
      </c>
    </row>
    <row r="1310" spans="1:7" x14ac:dyDescent="0.3">
      <c r="A1310" s="257" t="s">
        <v>2</v>
      </c>
      <c r="B1310" s="258" t="s">
        <v>267</v>
      </c>
      <c r="C1310" s="258">
        <v>2044</v>
      </c>
      <c r="D1310" s="259" t="s">
        <v>271</v>
      </c>
      <c r="E1310" s="259" t="s">
        <v>185</v>
      </c>
      <c r="F1310" s="261">
        <v>2.2968706212347301E-2</v>
      </c>
      <c r="G1310" s="261">
        <f>IF(Table1[[#This Row],[Year]]&lt;=2030,2030,IF(Table1[[#This Row],[Year]]&lt;=2040,2040,2050))</f>
        <v>2050</v>
      </c>
    </row>
    <row r="1311" spans="1:7" x14ac:dyDescent="0.3">
      <c r="A1311" s="257" t="s">
        <v>3</v>
      </c>
      <c r="B1311" s="258" t="s">
        <v>269</v>
      </c>
      <c r="C1311" s="258">
        <v>2044</v>
      </c>
      <c r="D1311" s="259" t="s">
        <v>271</v>
      </c>
      <c r="E1311" s="259" t="s">
        <v>185</v>
      </c>
      <c r="F1311" s="261">
        <v>5.4354329073496501</v>
      </c>
      <c r="G1311" s="261">
        <f>IF(Table1[[#This Row],[Year]]&lt;=2030,2030,IF(Table1[[#This Row],[Year]]&lt;=2040,2040,2050))</f>
        <v>2050</v>
      </c>
    </row>
    <row r="1312" spans="1:7" x14ac:dyDescent="0.3">
      <c r="A1312" s="257" t="s">
        <v>3</v>
      </c>
      <c r="B1312" s="258" t="s">
        <v>268</v>
      </c>
      <c r="C1312" s="258">
        <v>2044</v>
      </c>
      <c r="D1312" s="259" t="s">
        <v>271</v>
      </c>
      <c r="E1312" s="259" t="s">
        <v>185</v>
      </c>
      <c r="F1312" s="261">
        <v>12.3932991462008</v>
      </c>
      <c r="G1312" s="261">
        <f>IF(Table1[[#This Row],[Year]]&lt;=2030,2030,IF(Table1[[#This Row],[Year]]&lt;=2040,2040,2050))</f>
        <v>2050</v>
      </c>
    </row>
    <row r="1313" spans="1:7" x14ac:dyDescent="0.3">
      <c r="A1313" s="257" t="s">
        <v>3</v>
      </c>
      <c r="B1313" s="258" t="s">
        <v>267</v>
      </c>
      <c r="C1313" s="258">
        <v>2044</v>
      </c>
      <c r="D1313" s="259" t="s">
        <v>271</v>
      </c>
      <c r="E1313" s="259" t="s">
        <v>185</v>
      </c>
      <c r="F1313" s="261">
        <v>1.3634772231913499</v>
      </c>
      <c r="G1313" s="261">
        <f>IF(Table1[[#This Row],[Year]]&lt;=2030,2030,IF(Table1[[#This Row],[Year]]&lt;=2040,2040,2050))</f>
        <v>2050</v>
      </c>
    </row>
    <row r="1314" spans="1:7" x14ac:dyDescent="0.3">
      <c r="A1314" s="257" t="s">
        <v>1</v>
      </c>
      <c r="B1314" s="258" t="s">
        <v>269</v>
      </c>
      <c r="C1314" s="258">
        <v>2045</v>
      </c>
      <c r="D1314" s="259" t="s">
        <v>271</v>
      </c>
      <c r="E1314" s="259" t="s">
        <v>185</v>
      </c>
      <c r="F1314" s="261">
        <v>1.61400552111745</v>
      </c>
      <c r="G1314" s="261">
        <f>IF(Table1[[#This Row],[Year]]&lt;=2030,2030,IF(Table1[[#This Row],[Year]]&lt;=2040,2040,2050))</f>
        <v>2050</v>
      </c>
    </row>
    <row r="1315" spans="1:7" x14ac:dyDescent="0.3">
      <c r="A1315" s="257" t="s">
        <v>1</v>
      </c>
      <c r="B1315" s="258" t="s">
        <v>268</v>
      </c>
      <c r="C1315" s="258">
        <v>2045</v>
      </c>
      <c r="D1315" s="259" t="s">
        <v>271</v>
      </c>
      <c r="E1315" s="259" t="s">
        <v>185</v>
      </c>
      <c r="F1315" s="261">
        <v>1.76758053719243</v>
      </c>
      <c r="G1315" s="261">
        <f>IF(Table1[[#This Row],[Year]]&lt;=2030,2030,IF(Table1[[#This Row],[Year]]&lt;=2040,2040,2050))</f>
        <v>2050</v>
      </c>
    </row>
    <row r="1316" spans="1:7" x14ac:dyDescent="0.3">
      <c r="A1316" s="257" t="s">
        <v>1</v>
      </c>
      <c r="B1316" s="258" t="s">
        <v>267</v>
      </c>
      <c r="C1316" s="258">
        <v>2045</v>
      </c>
      <c r="D1316" s="259" t="s">
        <v>271</v>
      </c>
      <c r="E1316" s="259" t="s">
        <v>185</v>
      </c>
      <c r="F1316" s="261">
        <v>6.6417054452168806E-2</v>
      </c>
      <c r="G1316" s="261">
        <f>IF(Table1[[#This Row],[Year]]&lt;=2030,2030,IF(Table1[[#This Row],[Year]]&lt;=2040,2040,2050))</f>
        <v>2050</v>
      </c>
    </row>
    <row r="1317" spans="1:7" x14ac:dyDescent="0.3">
      <c r="A1317" s="257" t="s">
        <v>4</v>
      </c>
      <c r="B1317" s="258" t="s">
        <v>269</v>
      </c>
      <c r="C1317" s="258">
        <v>2045</v>
      </c>
      <c r="D1317" s="259" t="s">
        <v>271</v>
      </c>
      <c r="E1317" s="259" t="s">
        <v>185</v>
      </c>
      <c r="F1317" s="261">
        <v>32.001396635823198</v>
      </c>
      <c r="G1317" s="261">
        <f>IF(Table1[[#This Row],[Year]]&lt;=2030,2030,IF(Table1[[#This Row],[Year]]&lt;=2040,2040,2050))</f>
        <v>2050</v>
      </c>
    </row>
    <row r="1318" spans="1:7" x14ac:dyDescent="0.3">
      <c r="A1318" s="257" t="s">
        <v>4</v>
      </c>
      <c r="B1318" s="258" t="s">
        <v>267</v>
      </c>
      <c r="C1318" s="258">
        <v>2045</v>
      </c>
      <c r="D1318" s="259" t="s">
        <v>271</v>
      </c>
      <c r="E1318" s="259" t="s">
        <v>185</v>
      </c>
      <c r="F1318" s="261">
        <v>2.9820609302110701</v>
      </c>
      <c r="G1318" s="261">
        <f>IF(Table1[[#This Row],[Year]]&lt;=2030,2030,IF(Table1[[#This Row],[Year]]&lt;=2040,2040,2050))</f>
        <v>2050</v>
      </c>
    </row>
    <row r="1319" spans="1:7" x14ac:dyDescent="0.3">
      <c r="A1319" s="257" t="s">
        <v>2</v>
      </c>
      <c r="B1319" s="258" t="s">
        <v>268</v>
      </c>
      <c r="C1319" s="258">
        <v>2045</v>
      </c>
      <c r="D1319" s="259" t="s">
        <v>271</v>
      </c>
      <c r="E1319" s="259" t="s">
        <v>185</v>
      </c>
      <c r="F1319" s="261">
        <v>3.32433365320535</v>
      </c>
      <c r="G1319" s="261">
        <f>IF(Table1[[#This Row],[Year]]&lt;=2030,2030,IF(Table1[[#This Row],[Year]]&lt;=2040,2040,2050))</f>
        <v>2050</v>
      </c>
    </row>
    <row r="1320" spans="1:7" x14ac:dyDescent="0.3">
      <c r="A1320" s="257" t="s">
        <v>2</v>
      </c>
      <c r="B1320" s="258" t="s">
        <v>267</v>
      </c>
      <c r="C1320" s="258">
        <v>2045</v>
      </c>
      <c r="D1320" s="259" t="s">
        <v>271</v>
      </c>
      <c r="E1320" s="259" t="s">
        <v>185</v>
      </c>
      <c r="F1320" s="261">
        <v>2.1874958297475499E-2</v>
      </c>
      <c r="G1320" s="261">
        <f>IF(Table1[[#This Row],[Year]]&lt;=2030,2030,IF(Table1[[#This Row],[Year]]&lt;=2040,2040,2050))</f>
        <v>2050</v>
      </c>
    </row>
    <row r="1321" spans="1:7" x14ac:dyDescent="0.3">
      <c r="A1321" s="257" t="s">
        <v>3</v>
      </c>
      <c r="B1321" s="258" t="s">
        <v>269</v>
      </c>
      <c r="C1321" s="258">
        <v>2045</v>
      </c>
      <c r="D1321" s="259" t="s">
        <v>271</v>
      </c>
      <c r="E1321" s="259" t="s">
        <v>185</v>
      </c>
      <c r="F1321" s="261">
        <v>16.979744812905199</v>
      </c>
      <c r="G1321" s="261">
        <f>IF(Table1[[#This Row],[Year]]&lt;=2030,2030,IF(Table1[[#This Row],[Year]]&lt;=2040,2040,2050))</f>
        <v>2050</v>
      </c>
    </row>
    <row r="1322" spans="1:7" x14ac:dyDescent="0.3">
      <c r="A1322" s="257" t="s">
        <v>3</v>
      </c>
      <c r="B1322" s="258" t="s">
        <v>267</v>
      </c>
      <c r="C1322" s="258">
        <v>2045</v>
      </c>
      <c r="D1322" s="259" t="s">
        <v>271</v>
      </c>
      <c r="E1322" s="259" t="s">
        <v>185</v>
      </c>
      <c r="F1322" s="261">
        <v>1.2985497363727101</v>
      </c>
      <c r="G1322" s="261">
        <f>IF(Table1[[#This Row],[Year]]&lt;=2030,2030,IF(Table1[[#This Row],[Year]]&lt;=2040,2040,2050))</f>
        <v>2050</v>
      </c>
    </row>
    <row r="1323" spans="1:7" x14ac:dyDescent="0.3">
      <c r="A1323" s="257" t="s">
        <v>1</v>
      </c>
      <c r="B1323" s="258" t="s">
        <v>269</v>
      </c>
      <c r="C1323" s="258">
        <v>2046</v>
      </c>
      <c r="D1323" s="259" t="s">
        <v>271</v>
      </c>
      <c r="E1323" s="259" t="s">
        <v>185</v>
      </c>
      <c r="F1323" s="261">
        <v>3.2205581507713101</v>
      </c>
      <c r="G1323" s="261">
        <f>IF(Table1[[#This Row],[Year]]&lt;=2030,2030,IF(Table1[[#This Row],[Year]]&lt;=2040,2040,2050))</f>
        <v>2050</v>
      </c>
    </row>
    <row r="1324" spans="1:7" x14ac:dyDescent="0.3">
      <c r="A1324" s="257" t="s">
        <v>1</v>
      </c>
      <c r="B1324" s="258" t="s">
        <v>267</v>
      </c>
      <c r="C1324" s="258">
        <v>2046</v>
      </c>
      <c r="D1324" s="259" t="s">
        <v>271</v>
      </c>
      <c r="E1324" s="259" t="s">
        <v>185</v>
      </c>
      <c r="F1324" s="261">
        <v>6.32543375734924E-2</v>
      </c>
      <c r="G1324" s="261">
        <f>IF(Table1[[#This Row],[Year]]&lt;=2030,2030,IF(Table1[[#This Row],[Year]]&lt;=2040,2040,2050))</f>
        <v>2050</v>
      </c>
    </row>
    <row r="1325" spans="1:7" x14ac:dyDescent="0.3">
      <c r="A1325" s="257" t="s">
        <v>4</v>
      </c>
      <c r="B1325" s="258" t="s">
        <v>269</v>
      </c>
      <c r="C1325" s="258">
        <v>2046</v>
      </c>
      <c r="D1325" s="259" t="s">
        <v>271</v>
      </c>
      <c r="E1325" s="259" t="s">
        <v>185</v>
      </c>
      <c r="F1325" s="261">
        <v>16.446968210133399</v>
      </c>
      <c r="G1325" s="261">
        <f>IF(Table1[[#This Row],[Year]]&lt;=2030,2030,IF(Table1[[#This Row],[Year]]&lt;=2040,2040,2050))</f>
        <v>2050</v>
      </c>
    </row>
    <row r="1326" spans="1:7" x14ac:dyDescent="0.3">
      <c r="A1326" s="257" t="s">
        <v>4</v>
      </c>
      <c r="B1326" s="258" t="s">
        <v>268</v>
      </c>
      <c r="C1326" s="258">
        <v>2046</v>
      </c>
      <c r="D1326" s="259" t="s">
        <v>271</v>
      </c>
      <c r="E1326" s="259" t="s">
        <v>185</v>
      </c>
      <c r="F1326" s="261">
        <v>14.030552395412499</v>
      </c>
      <c r="G1326" s="261">
        <f>IF(Table1[[#This Row],[Year]]&lt;=2030,2030,IF(Table1[[#This Row],[Year]]&lt;=2040,2040,2050))</f>
        <v>2050</v>
      </c>
    </row>
    <row r="1327" spans="1:7" x14ac:dyDescent="0.3">
      <c r="A1327" s="257" t="s">
        <v>4</v>
      </c>
      <c r="B1327" s="258" t="s">
        <v>267</v>
      </c>
      <c r="C1327" s="258">
        <v>2046</v>
      </c>
      <c r="D1327" s="259" t="s">
        <v>271</v>
      </c>
      <c r="E1327" s="259" t="s">
        <v>185</v>
      </c>
      <c r="F1327" s="261">
        <v>2.8400580287724599</v>
      </c>
      <c r="G1327" s="261">
        <f>IF(Table1[[#This Row],[Year]]&lt;=2030,2030,IF(Table1[[#This Row],[Year]]&lt;=2040,2040,2050))</f>
        <v>2050</v>
      </c>
    </row>
    <row r="1328" spans="1:7" x14ac:dyDescent="0.3">
      <c r="A1328" s="257" t="s">
        <v>2</v>
      </c>
      <c r="B1328" s="258" t="s">
        <v>268</v>
      </c>
      <c r="C1328" s="258">
        <v>2046</v>
      </c>
      <c r="D1328" s="259" t="s">
        <v>271</v>
      </c>
      <c r="E1328" s="259" t="s">
        <v>185</v>
      </c>
      <c r="F1328" s="261">
        <v>3.1660320506717698</v>
      </c>
      <c r="G1328" s="261">
        <f>IF(Table1[[#This Row],[Year]]&lt;=2030,2030,IF(Table1[[#This Row],[Year]]&lt;=2040,2040,2050))</f>
        <v>2050</v>
      </c>
    </row>
    <row r="1329" spans="1:7" x14ac:dyDescent="0.3">
      <c r="A1329" s="257" t="s">
        <v>2</v>
      </c>
      <c r="B1329" s="258" t="s">
        <v>267</v>
      </c>
      <c r="C1329" s="258">
        <v>2046</v>
      </c>
      <c r="D1329" s="259" t="s">
        <v>271</v>
      </c>
      <c r="E1329" s="259" t="s">
        <v>185</v>
      </c>
      <c r="F1329" s="261">
        <v>2.08332936166425E-2</v>
      </c>
      <c r="G1329" s="261">
        <f>IF(Table1[[#This Row],[Year]]&lt;=2030,2030,IF(Table1[[#This Row],[Year]]&lt;=2040,2040,2050))</f>
        <v>2050</v>
      </c>
    </row>
    <row r="1330" spans="1:7" x14ac:dyDescent="0.3">
      <c r="A1330" s="257" t="s">
        <v>3</v>
      </c>
      <c r="B1330" s="258" t="s">
        <v>269</v>
      </c>
      <c r="C1330" s="258">
        <v>2046</v>
      </c>
      <c r="D1330" s="259" t="s">
        <v>271</v>
      </c>
      <c r="E1330" s="259" t="s">
        <v>185</v>
      </c>
      <c r="F1330" s="261">
        <v>4.4823264370128904</v>
      </c>
      <c r="G1330" s="261">
        <f>IF(Table1[[#This Row],[Year]]&lt;=2030,2030,IF(Table1[[#This Row],[Year]]&lt;=2040,2040,2050))</f>
        <v>2050</v>
      </c>
    </row>
    <row r="1331" spans="1:7" x14ac:dyDescent="0.3">
      <c r="A1331" s="257" t="s">
        <v>3</v>
      </c>
      <c r="B1331" s="258" t="s">
        <v>268</v>
      </c>
      <c r="C1331" s="258">
        <v>2046</v>
      </c>
      <c r="D1331" s="259" t="s">
        <v>271</v>
      </c>
      <c r="E1331" s="259" t="s">
        <v>185</v>
      </c>
      <c r="F1331" s="261">
        <v>11.688859099087299</v>
      </c>
      <c r="G1331" s="261">
        <f>IF(Table1[[#This Row],[Year]]&lt;=2030,2030,IF(Table1[[#This Row],[Year]]&lt;=2040,2040,2050))</f>
        <v>2050</v>
      </c>
    </row>
    <row r="1332" spans="1:7" x14ac:dyDescent="0.3">
      <c r="A1332" s="257" t="s">
        <v>3</v>
      </c>
      <c r="B1332" s="258" t="s">
        <v>267</v>
      </c>
      <c r="C1332" s="258">
        <v>2046</v>
      </c>
      <c r="D1332" s="259" t="s">
        <v>271</v>
      </c>
      <c r="E1332" s="259" t="s">
        <v>185</v>
      </c>
      <c r="F1332" s="261">
        <v>1.23671403464067</v>
      </c>
      <c r="G1332" s="261">
        <f>IF(Table1[[#This Row],[Year]]&lt;=2030,2030,IF(Table1[[#This Row],[Year]]&lt;=2040,2040,2050))</f>
        <v>2050</v>
      </c>
    </row>
    <row r="1333" spans="1:7" x14ac:dyDescent="0.3">
      <c r="A1333" s="257" t="s">
        <v>1</v>
      </c>
      <c r="B1333" s="258" t="s">
        <v>268</v>
      </c>
      <c r="C1333" s="258">
        <v>2047</v>
      </c>
      <c r="D1333" s="259" t="s">
        <v>271</v>
      </c>
      <c r="E1333" s="259" t="s">
        <v>185</v>
      </c>
      <c r="F1333" s="261">
        <v>3.0671982388298198</v>
      </c>
      <c r="G1333" s="261">
        <f>IF(Table1[[#This Row],[Year]]&lt;=2030,2030,IF(Table1[[#This Row],[Year]]&lt;=2040,2040,2050))</f>
        <v>2050</v>
      </c>
    </row>
    <row r="1334" spans="1:7" x14ac:dyDescent="0.3">
      <c r="A1334" s="257" t="s">
        <v>1</v>
      </c>
      <c r="B1334" s="258" t="s">
        <v>267</v>
      </c>
      <c r="C1334" s="258">
        <v>2047</v>
      </c>
      <c r="D1334" s="259" t="s">
        <v>271</v>
      </c>
      <c r="E1334" s="259" t="s">
        <v>185</v>
      </c>
      <c r="F1334" s="261">
        <v>6.02422262604696E-2</v>
      </c>
      <c r="G1334" s="261">
        <f>IF(Table1[[#This Row],[Year]]&lt;=2030,2030,IF(Table1[[#This Row],[Year]]&lt;=2040,2040,2050))</f>
        <v>2050</v>
      </c>
    </row>
    <row r="1335" spans="1:7" x14ac:dyDescent="0.3">
      <c r="A1335" s="257" t="s">
        <v>4</v>
      </c>
      <c r="B1335" s="258" t="s">
        <v>269</v>
      </c>
      <c r="C1335" s="258">
        <v>2047</v>
      </c>
      <c r="D1335" s="259" t="s">
        <v>271</v>
      </c>
      <c r="E1335" s="259" t="s">
        <v>185</v>
      </c>
      <c r="F1335" s="261">
        <v>29.02621010052</v>
      </c>
      <c r="G1335" s="261">
        <f>IF(Table1[[#This Row],[Year]]&lt;=2030,2030,IF(Table1[[#This Row],[Year]]&lt;=2040,2040,2050))</f>
        <v>2050</v>
      </c>
    </row>
    <row r="1336" spans="1:7" x14ac:dyDescent="0.3">
      <c r="A1336" s="257" t="s">
        <v>4</v>
      </c>
      <c r="B1336" s="258" t="s">
        <v>267</v>
      </c>
      <c r="C1336" s="258">
        <v>2047</v>
      </c>
      <c r="D1336" s="259" t="s">
        <v>271</v>
      </c>
      <c r="E1336" s="259" t="s">
        <v>185</v>
      </c>
      <c r="F1336" s="261">
        <v>2.7048171702594699</v>
      </c>
      <c r="G1336" s="261">
        <f>IF(Table1[[#This Row],[Year]]&lt;=2030,2030,IF(Table1[[#This Row],[Year]]&lt;=2040,2040,2050))</f>
        <v>2050</v>
      </c>
    </row>
    <row r="1337" spans="1:7" x14ac:dyDescent="0.3">
      <c r="A1337" s="257" t="s">
        <v>2</v>
      </c>
      <c r="B1337" s="258" t="s">
        <v>268</v>
      </c>
      <c r="C1337" s="258">
        <v>2047</v>
      </c>
      <c r="D1337" s="259" t="s">
        <v>271</v>
      </c>
      <c r="E1337" s="259" t="s">
        <v>185</v>
      </c>
      <c r="F1337" s="261">
        <v>3.0152686196873999</v>
      </c>
      <c r="G1337" s="261">
        <f>IF(Table1[[#This Row],[Year]]&lt;=2030,2030,IF(Table1[[#This Row],[Year]]&lt;=2040,2040,2050))</f>
        <v>2050</v>
      </c>
    </row>
    <row r="1338" spans="1:7" x14ac:dyDescent="0.3">
      <c r="A1338" s="257" t="s">
        <v>2</v>
      </c>
      <c r="B1338" s="258" t="s">
        <v>267</v>
      </c>
      <c r="C1338" s="258">
        <v>2047</v>
      </c>
      <c r="D1338" s="259" t="s">
        <v>271</v>
      </c>
      <c r="E1338" s="259" t="s">
        <v>185</v>
      </c>
      <c r="F1338" s="261">
        <v>1.9841232015849999E-2</v>
      </c>
      <c r="G1338" s="261">
        <f>IF(Table1[[#This Row],[Year]]&lt;=2030,2030,IF(Table1[[#This Row],[Year]]&lt;=2040,2040,2050))</f>
        <v>2050</v>
      </c>
    </row>
    <row r="1339" spans="1:7" x14ac:dyDescent="0.3">
      <c r="A1339" s="257" t="s">
        <v>3</v>
      </c>
      <c r="B1339" s="258" t="s">
        <v>269</v>
      </c>
      <c r="C1339" s="258">
        <v>2047</v>
      </c>
      <c r="D1339" s="259" t="s">
        <v>271</v>
      </c>
      <c r="E1339" s="259" t="s">
        <v>185</v>
      </c>
      <c r="F1339" s="261">
        <v>8.0788932461018703</v>
      </c>
      <c r="G1339" s="261">
        <f>IF(Table1[[#This Row],[Year]]&lt;=2030,2030,IF(Table1[[#This Row],[Year]]&lt;=2040,2040,2050))</f>
        <v>2050</v>
      </c>
    </row>
    <row r="1340" spans="1:7" x14ac:dyDescent="0.3">
      <c r="A1340" s="257" t="s">
        <v>3</v>
      </c>
      <c r="B1340" s="258" t="s">
        <v>268</v>
      </c>
      <c r="C1340" s="258">
        <v>2047</v>
      </c>
      <c r="D1340" s="259" t="s">
        <v>271</v>
      </c>
      <c r="E1340" s="259" t="s">
        <v>185</v>
      </c>
      <c r="F1340" s="261">
        <v>7.3222358358982698</v>
      </c>
      <c r="G1340" s="261">
        <f>IF(Table1[[#This Row],[Year]]&lt;=2030,2030,IF(Table1[[#This Row],[Year]]&lt;=2040,2040,2050))</f>
        <v>2050</v>
      </c>
    </row>
    <row r="1341" spans="1:7" x14ac:dyDescent="0.3">
      <c r="A1341" s="257" t="s">
        <v>3</v>
      </c>
      <c r="B1341" s="258" t="s">
        <v>267</v>
      </c>
      <c r="C1341" s="258">
        <v>2047</v>
      </c>
      <c r="D1341" s="259" t="s">
        <v>271</v>
      </c>
      <c r="E1341" s="259" t="s">
        <v>185</v>
      </c>
      <c r="F1341" s="261">
        <v>1.17782289013398</v>
      </c>
      <c r="G1341" s="261">
        <f>IF(Table1[[#This Row],[Year]]&lt;=2030,2030,IF(Table1[[#This Row],[Year]]&lt;=2040,2040,2050))</f>
        <v>2050</v>
      </c>
    </row>
    <row r="1342" spans="1:7" x14ac:dyDescent="0.3">
      <c r="A1342" s="257" t="s">
        <v>1</v>
      </c>
      <c r="B1342" s="258" t="s">
        <v>268</v>
      </c>
      <c r="C1342" s="258">
        <v>2048</v>
      </c>
      <c r="D1342" s="259" t="s">
        <v>271</v>
      </c>
      <c r="E1342" s="259" t="s">
        <v>185</v>
      </c>
      <c r="F1342" s="261">
        <v>2.9211411798379299</v>
      </c>
      <c r="G1342" s="261">
        <f>IF(Table1[[#This Row],[Year]]&lt;=2030,2030,IF(Table1[[#This Row],[Year]]&lt;=2040,2040,2050))</f>
        <v>2050</v>
      </c>
    </row>
    <row r="1343" spans="1:7" x14ac:dyDescent="0.3">
      <c r="A1343" s="257" t="s">
        <v>1</v>
      </c>
      <c r="B1343" s="258" t="s">
        <v>267</v>
      </c>
      <c r="C1343" s="258">
        <v>2048</v>
      </c>
      <c r="D1343" s="259" t="s">
        <v>271</v>
      </c>
      <c r="E1343" s="259" t="s">
        <v>185</v>
      </c>
      <c r="F1343" s="261">
        <v>5.7373548819495003E-2</v>
      </c>
      <c r="G1343" s="261">
        <f>IF(Table1[[#This Row],[Year]]&lt;=2030,2030,IF(Table1[[#This Row],[Year]]&lt;=2040,2040,2050))</f>
        <v>2050</v>
      </c>
    </row>
    <row r="1344" spans="1:7" x14ac:dyDescent="0.3">
      <c r="A1344" s="257" t="s">
        <v>4</v>
      </c>
      <c r="B1344" s="258" t="s">
        <v>269</v>
      </c>
      <c r="C1344" s="258">
        <v>2048</v>
      </c>
      <c r="D1344" s="259" t="s">
        <v>271</v>
      </c>
      <c r="E1344" s="259" t="s">
        <v>185</v>
      </c>
      <c r="F1344" s="261">
        <v>27.6440096195428</v>
      </c>
      <c r="G1344" s="261">
        <f>IF(Table1[[#This Row],[Year]]&lt;=2030,2030,IF(Table1[[#This Row],[Year]]&lt;=2040,2040,2050))</f>
        <v>2050</v>
      </c>
    </row>
    <row r="1345" spans="1:7" x14ac:dyDescent="0.3">
      <c r="A1345" s="257" t="s">
        <v>4</v>
      </c>
      <c r="B1345" s="258" t="s">
        <v>267</v>
      </c>
      <c r="C1345" s="258">
        <v>2048</v>
      </c>
      <c r="D1345" s="259" t="s">
        <v>271</v>
      </c>
      <c r="E1345" s="259" t="s">
        <v>185</v>
      </c>
      <c r="F1345" s="261">
        <v>2.5760163526280899</v>
      </c>
      <c r="G1345" s="261">
        <f>IF(Table1[[#This Row],[Year]]&lt;=2030,2030,IF(Table1[[#This Row],[Year]]&lt;=2040,2040,2050))</f>
        <v>2050</v>
      </c>
    </row>
    <row r="1346" spans="1:7" x14ac:dyDescent="0.3">
      <c r="A1346" s="257" t="s">
        <v>2</v>
      </c>
      <c r="B1346" s="258" t="s">
        <v>268</v>
      </c>
      <c r="C1346" s="258">
        <v>2048</v>
      </c>
      <c r="D1346" s="259" t="s">
        <v>271</v>
      </c>
      <c r="E1346" s="259" t="s">
        <v>185</v>
      </c>
      <c r="F1346" s="261">
        <v>2.8716843997022798</v>
      </c>
      <c r="G1346" s="261">
        <f>IF(Table1[[#This Row],[Year]]&lt;=2030,2030,IF(Table1[[#This Row],[Year]]&lt;=2040,2040,2050))</f>
        <v>2050</v>
      </c>
    </row>
    <row r="1347" spans="1:7" x14ac:dyDescent="0.3">
      <c r="A1347" s="257" t="s">
        <v>2</v>
      </c>
      <c r="B1347" s="258" t="s">
        <v>267</v>
      </c>
      <c r="C1347" s="258">
        <v>2048</v>
      </c>
      <c r="D1347" s="259" t="s">
        <v>271</v>
      </c>
      <c r="E1347" s="259" t="s">
        <v>185</v>
      </c>
      <c r="F1347" s="261">
        <v>1.8896411443666501E-2</v>
      </c>
      <c r="G1347" s="261">
        <f>IF(Table1[[#This Row],[Year]]&lt;=2030,2030,IF(Table1[[#This Row],[Year]]&lt;=2040,2040,2050))</f>
        <v>2050</v>
      </c>
    </row>
    <row r="1348" spans="1:7" x14ac:dyDescent="0.3">
      <c r="A1348" s="257" t="s">
        <v>3</v>
      </c>
      <c r="B1348" s="258" t="s">
        <v>269</v>
      </c>
      <c r="C1348" s="258">
        <v>2048</v>
      </c>
      <c r="D1348" s="259" t="s">
        <v>271</v>
      </c>
      <c r="E1348" s="259" t="s">
        <v>185</v>
      </c>
      <c r="F1348" s="261">
        <v>14.667741982857301</v>
      </c>
      <c r="G1348" s="261">
        <f>IF(Table1[[#This Row],[Year]]&lt;=2030,2030,IF(Table1[[#This Row],[Year]]&lt;=2040,2040,2050))</f>
        <v>2050</v>
      </c>
    </row>
    <row r="1349" spans="1:7" x14ac:dyDescent="0.3">
      <c r="A1349" s="257" t="s">
        <v>3</v>
      </c>
      <c r="B1349" s="258" t="s">
        <v>267</v>
      </c>
      <c r="C1349" s="258">
        <v>2048</v>
      </c>
      <c r="D1349" s="259" t="s">
        <v>271</v>
      </c>
      <c r="E1349" s="259" t="s">
        <v>185</v>
      </c>
      <c r="F1349" s="261">
        <v>1.1217360858419001</v>
      </c>
      <c r="G1349" s="261">
        <f>IF(Table1[[#This Row],[Year]]&lt;=2030,2030,IF(Table1[[#This Row],[Year]]&lt;=2040,2040,2050))</f>
        <v>2050</v>
      </c>
    </row>
    <row r="1350" spans="1:7" x14ac:dyDescent="0.3">
      <c r="A1350" s="257" t="s">
        <v>1</v>
      </c>
      <c r="B1350" s="258" t="s">
        <v>269</v>
      </c>
      <c r="C1350" s="258">
        <v>2049</v>
      </c>
      <c r="D1350" s="259" t="s">
        <v>271</v>
      </c>
      <c r="E1350" s="259" t="s">
        <v>185</v>
      </c>
      <c r="F1350" s="261">
        <v>1.8823338415864199</v>
      </c>
      <c r="G1350" s="261">
        <f>IF(Table1[[#This Row],[Year]]&lt;=2030,2030,IF(Table1[[#This Row],[Year]]&lt;=2040,2040,2050))</f>
        <v>2050</v>
      </c>
    </row>
    <row r="1351" spans="1:7" x14ac:dyDescent="0.3">
      <c r="A1351" s="257" t="s">
        <v>1</v>
      </c>
      <c r="B1351" s="258" t="s">
        <v>268</v>
      </c>
      <c r="C1351" s="258">
        <v>2049</v>
      </c>
      <c r="D1351" s="259" t="s">
        <v>271</v>
      </c>
      <c r="E1351" s="259" t="s">
        <v>185</v>
      </c>
      <c r="F1351" s="261">
        <v>0.89970537730684197</v>
      </c>
      <c r="G1351" s="261">
        <f>IF(Table1[[#This Row],[Year]]&lt;=2030,2030,IF(Table1[[#This Row],[Year]]&lt;=2040,2040,2050))</f>
        <v>2050</v>
      </c>
    </row>
    <row r="1352" spans="1:7" x14ac:dyDescent="0.3">
      <c r="A1352" s="257" t="s">
        <v>1</v>
      </c>
      <c r="B1352" s="258" t="s">
        <v>267</v>
      </c>
      <c r="C1352" s="258">
        <v>2049</v>
      </c>
      <c r="D1352" s="259" t="s">
        <v>271</v>
      </c>
      <c r="E1352" s="259" t="s">
        <v>185</v>
      </c>
      <c r="F1352" s="261">
        <v>5.4641475066185601E-2</v>
      </c>
      <c r="G1352" s="261">
        <f>IF(Table1[[#This Row],[Year]]&lt;=2030,2030,IF(Table1[[#This Row],[Year]]&lt;=2040,2040,2050))</f>
        <v>2050</v>
      </c>
    </row>
    <row r="1353" spans="1:7" x14ac:dyDescent="0.3">
      <c r="A1353" s="257" t="s">
        <v>4</v>
      </c>
      <c r="B1353" s="258" t="s">
        <v>269</v>
      </c>
      <c r="C1353" s="258">
        <v>2049</v>
      </c>
      <c r="D1353" s="259" t="s">
        <v>271</v>
      </c>
      <c r="E1353" s="259" t="s">
        <v>185</v>
      </c>
      <c r="F1353" s="261">
        <v>15.1787442434655</v>
      </c>
      <c r="G1353" s="261">
        <f>IF(Table1[[#This Row],[Year]]&lt;=2030,2030,IF(Table1[[#This Row],[Year]]&lt;=2040,2040,2050))</f>
        <v>2050</v>
      </c>
    </row>
    <row r="1354" spans="1:7" x14ac:dyDescent="0.3">
      <c r="A1354" s="257" t="s">
        <v>4</v>
      </c>
      <c r="B1354" s="258" t="s">
        <v>268</v>
      </c>
      <c r="C1354" s="258">
        <v>2049</v>
      </c>
      <c r="D1354" s="259" t="s">
        <v>271</v>
      </c>
      <c r="E1354" s="259" t="s">
        <v>185</v>
      </c>
      <c r="F1354" s="261">
        <v>11.148883965622799</v>
      </c>
      <c r="G1354" s="261">
        <f>IF(Table1[[#This Row],[Year]]&lt;=2030,2030,IF(Table1[[#This Row],[Year]]&lt;=2040,2040,2050))</f>
        <v>2050</v>
      </c>
    </row>
    <row r="1355" spans="1:7" x14ac:dyDescent="0.3">
      <c r="A1355" s="257" t="s">
        <v>4</v>
      </c>
      <c r="B1355" s="258" t="s">
        <v>267</v>
      </c>
      <c r="C1355" s="258">
        <v>2049</v>
      </c>
      <c r="D1355" s="259" t="s">
        <v>271</v>
      </c>
      <c r="E1355" s="259" t="s">
        <v>185</v>
      </c>
      <c r="F1355" s="261">
        <v>2.4533489072648198</v>
      </c>
      <c r="G1355" s="261">
        <f>IF(Table1[[#This Row],[Year]]&lt;=2030,2030,IF(Table1[[#This Row],[Year]]&lt;=2040,2040,2050))</f>
        <v>2050</v>
      </c>
    </row>
    <row r="1356" spans="1:7" x14ac:dyDescent="0.3">
      <c r="A1356" s="257" t="s">
        <v>2</v>
      </c>
      <c r="B1356" s="258" t="s">
        <v>268</v>
      </c>
      <c r="C1356" s="258">
        <v>2049</v>
      </c>
      <c r="D1356" s="259" t="s">
        <v>271</v>
      </c>
      <c r="E1356" s="259" t="s">
        <v>185</v>
      </c>
      <c r="F1356" s="261">
        <v>2.7349375235259799</v>
      </c>
      <c r="G1356" s="261">
        <f>IF(Table1[[#This Row],[Year]]&lt;=2030,2030,IF(Table1[[#This Row],[Year]]&lt;=2040,2040,2050))</f>
        <v>2050</v>
      </c>
    </row>
    <row r="1357" spans="1:7" x14ac:dyDescent="0.3">
      <c r="A1357" s="257" t="s">
        <v>2</v>
      </c>
      <c r="B1357" s="258" t="s">
        <v>267</v>
      </c>
      <c r="C1357" s="258">
        <v>2049</v>
      </c>
      <c r="D1357" s="259" t="s">
        <v>271</v>
      </c>
      <c r="E1357" s="259" t="s">
        <v>185</v>
      </c>
      <c r="F1357" s="261">
        <v>1.79965823273016E-2</v>
      </c>
      <c r="G1357" s="261">
        <f>IF(Table1[[#This Row],[Year]]&lt;=2030,2030,IF(Table1[[#This Row],[Year]]&lt;=2040,2040,2050))</f>
        <v>2050</v>
      </c>
    </row>
    <row r="1358" spans="1:7" x14ac:dyDescent="0.3">
      <c r="A1358" s="257" t="s">
        <v>3</v>
      </c>
      <c r="B1358" s="258" t="s">
        <v>269</v>
      </c>
      <c r="C1358" s="258">
        <v>2049</v>
      </c>
      <c r="D1358" s="259" t="s">
        <v>271</v>
      </c>
      <c r="E1358" s="259" t="s">
        <v>185</v>
      </c>
      <c r="F1358" s="261">
        <v>8.3319508067368293</v>
      </c>
      <c r="G1358" s="261">
        <f>IF(Table1[[#This Row],[Year]]&lt;=2030,2030,IF(Table1[[#This Row],[Year]]&lt;=2040,2040,2050))</f>
        <v>2050</v>
      </c>
    </row>
    <row r="1359" spans="1:7" x14ac:dyDescent="0.3">
      <c r="A1359" s="257" t="s">
        <v>3</v>
      </c>
      <c r="B1359" s="258" t="s">
        <v>268</v>
      </c>
      <c r="C1359" s="258">
        <v>2049</v>
      </c>
      <c r="D1359" s="259" t="s">
        <v>271</v>
      </c>
      <c r="E1359" s="259" t="s">
        <v>185</v>
      </c>
      <c r="F1359" s="261">
        <v>5.6373272721749101</v>
      </c>
      <c r="G1359" s="261">
        <f>IF(Table1[[#This Row],[Year]]&lt;=2030,2030,IF(Table1[[#This Row],[Year]]&lt;=2040,2040,2050))</f>
        <v>2050</v>
      </c>
    </row>
    <row r="1360" spans="1:7" x14ac:dyDescent="0.3">
      <c r="A1360" s="257" t="s">
        <v>3</v>
      </c>
      <c r="B1360" s="258" t="s">
        <v>267</v>
      </c>
      <c r="C1360" s="258">
        <v>2049</v>
      </c>
      <c r="D1360" s="259" t="s">
        <v>271</v>
      </c>
      <c r="E1360" s="259" t="s">
        <v>185</v>
      </c>
      <c r="F1360" s="261">
        <v>1.06832008175417</v>
      </c>
      <c r="G1360" s="261">
        <f>IF(Table1[[#This Row],[Year]]&lt;=2030,2030,IF(Table1[[#This Row],[Year]]&lt;=2040,2040,2050))</f>
        <v>2050</v>
      </c>
    </row>
    <row r="1361" spans="1:7" x14ac:dyDescent="0.3">
      <c r="A1361" s="257" t="s">
        <v>1</v>
      </c>
      <c r="B1361" s="258" t="s">
        <v>269</v>
      </c>
      <c r="C1361" s="258">
        <v>2050</v>
      </c>
      <c r="D1361" s="259" t="s">
        <v>271</v>
      </c>
      <c r="E1361" s="259" t="s">
        <v>185</v>
      </c>
      <c r="F1361" s="261">
        <v>2.6495611608507201</v>
      </c>
      <c r="G1361" s="261">
        <f>IF(Table1[[#This Row],[Year]]&lt;=2030,2030,IF(Table1[[#This Row],[Year]]&lt;=2040,2040,2050))</f>
        <v>2050</v>
      </c>
    </row>
    <row r="1362" spans="1:7" x14ac:dyDescent="0.3">
      <c r="A1362" s="257" t="s">
        <v>1</v>
      </c>
      <c r="B1362" s="258" t="s">
        <v>267</v>
      </c>
      <c r="C1362" s="258">
        <v>2050</v>
      </c>
      <c r="D1362" s="259" t="s">
        <v>271</v>
      </c>
      <c r="E1362" s="259" t="s">
        <v>185</v>
      </c>
      <c r="F1362" s="261">
        <v>5.2039500063035302E-2</v>
      </c>
      <c r="G1362" s="261">
        <f>IF(Table1[[#This Row],[Year]]&lt;=2030,2030,IF(Table1[[#This Row],[Year]]&lt;=2040,2040,2050))</f>
        <v>2050</v>
      </c>
    </row>
    <row r="1363" spans="1:7" x14ac:dyDescent="0.3">
      <c r="A1363" s="257" t="s">
        <v>4</v>
      </c>
      <c r="B1363" s="258" t="s">
        <v>269</v>
      </c>
      <c r="C1363" s="258">
        <v>2050</v>
      </c>
      <c r="D1363" s="259" t="s">
        <v>271</v>
      </c>
      <c r="E1363" s="259" t="s">
        <v>185</v>
      </c>
      <c r="F1363" s="261">
        <v>3.92957077462848</v>
      </c>
      <c r="G1363" s="261">
        <f>IF(Table1[[#This Row],[Year]]&lt;=2030,2030,IF(Table1[[#This Row],[Year]]&lt;=2040,2040,2050))</f>
        <v>2050</v>
      </c>
    </row>
    <row r="1364" spans="1:7" x14ac:dyDescent="0.3">
      <c r="A1364" s="257" t="s">
        <v>4</v>
      </c>
      <c r="B1364" s="258" t="s">
        <v>268</v>
      </c>
      <c r="C1364" s="258">
        <v>2050</v>
      </c>
      <c r="D1364" s="259" t="s">
        <v>271</v>
      </c>
      <c r="E1364" s="259" t="s">
        <v>185</v>
      </c>
      <c r="F1364" s="261">
        <v>21.144360853074701</v>
      </c>
      <c r="G1364" s="261">
        <f>IF(Table1[[#This Row],[Year]]&lt;=2030,2030,IF(Table1[[#This Row],[Year]]&lt;=2040,2040,2050))</f>
        <v>2050</v>
      </c>
    </row>
    <row r="1365" spans="1:7" x14ac:dyDescent="0.3">
      <c r="A1365" s="257" t="s">
        <v>4</v>
      </c>
      <c r="B1365" s="258" t="s">
        <v>267</v>
      </c>
      <c r="C1365" s="258">
        <v>2050</v>
      </c>
      <c r="D1365" s="259" t="s">
        <v>271</v>
      </c>
      <c r="E1365" s="259" t="s">
        <v>185</v>
      </c>
      <c r="F1365" s="261">
        <v>2.3365227688236598</v>
      </c>
      <c r="G1365" s="261">
        <f>IF(Table1[[#This Row],[Year]]&lt;=2030,2030,IF(Table1[[#This Row],[Year]]&lt;=2040,2040,2050))</f>
        <v>2050</v>
      </c>
    </row>
    <row r="1366" spans="1:7" x14ac:dyDescent="0.3">
      <c r="A1366" s="257" t="s">
        <v>2</v>
      </c>
      <c r="B1366" s="258" t="s">
        <v>268</v>
      </c>
      <c r="C1366" s="258">
        <v>2050</v>
      </c>
      <c r="D1366" s="259" t="s">
        <v>271</v>
      </c>
      <c r="E1366" s="259" t="s">
        <v>185</v>
      </c>
      <c r="F1366" s="261">
        <v>2.6047024033580799</v>
      </c>
      <c r="G1366" s="261">
        <f>IF(Table1[[#This Row],[Year]]&lt;=2030,2030,IF(Table1[[#This Row],[Year]]&lt;=2040,2040,2050))</f>
        <v>2050</v>
      </c>
    </row>
    <row r="1367" spans="1:7" x14ac:dyDescent="0.3">
      <c r="A1367" s="257" t="s">
        <v>2</v>
      </c>
      <c r="B1367" s="258" t="s">
        <v>267</v>
      </c>
      <c r="C1367" s="258">
        <v>2050</v>
      </c>
      <c r="D1367" s="259" t="s">
        <v>271</v>
      </c>
      <c r="E1367" s="259" t="s">
        <v>185</v>
      </c>
      <c r="F1367" s="261">
        <v>1.7139602216477701E-2</v>
      </c>
      <c r="G1367" s="261">
        <f>IF(Table1[[#This Row],[Year]]&lt;=2030,2030,IF(Table1[[#This Row],[Year]]&lt;=2040,2040,2050))</f>
        <v>2050</v>
      </c>
    </row>
    <row r="1368" spans="1:7" x14ac:dyDescent="0.3">
      <c r="A1368" s="257" t="s">
        <v>3</v>
      </c>
      <c r="B1368" s="258" t="s">
        <v>269</v>
      </c>
      <c r="C1368" s="258">
        <v>2050</v>
      </c>
      <c r="D1368" s="259" t="s">
        <v>271</v>
      </c>
      <c r="E1368" s="259" t="s">
        <v>185</v>
      </c>
      <c r="F1368" s="261">
        <v>3.2395552781949699</v>
      </c>
      <c r="G1368" s="261">
        <f>IF(Table1[[#This Row],[Year]]&lt;=2030,2030,IF(Table1[[#This Row],[Year]]&lt;=2040,2040,2050))</f>
        <v>2050</v>
      </c>
    </row>
    <row r="1369" spans="1:7" x14ac:dyDescent="0.3">
      <c r="A1369" s="257" t="s">
        <v>3</v>
      </c>
      <c r="B1369" s="258" t="s">
        <v>268</v>
      </c>
      <c r="C1369" s="258">
        <v>2050</v>
      </c>
      <c r="D1369" s="259" t="s">
        <v>271</v>
      </c>
      <c r="E1369" s="259" t="s">
        <v>185</v>
      </c>
      <c r="F1369" s="261">
        <v>10.064519082673399</v>
      </c>
      <c r="G1369" s="261">
        <f>IF(Table1[[#This Row],[Year]]&lt;=2030,2030,IF(Table1[[#This Row],[Year]]&lt;=2040,2040,2050))</f>
        <v>2050</v>
      </c>
    </row>
    <row r="1370" spans="1:7" x14ac:dyDescent="0.3">
      <c r="A1370" s="262" t="s">
        <v>3</v>
      </c>
      <c r="B1370" s="263" t="s">
        <v>267</v>
      </c>
      <c r="C1370" s="263">
        <v>2050</v>
      </c>
      <c r="D1370" s="264" t="s">
        <v>271</v>
      </c>
      <c r="E1370" s="259" t="s">
        <v>185</v>
      </c>
      <c r="F1370" s="265">
        <v>1.01744769690873</v>
      </c>
      <c r="G1370" s="265">
        <f>IF(Table1[[#This Row],[Year]]&lt;=2030,2030,IF(Table1[[#This Row],[Year]]&lt;=2040,2040,2050))</f>
        <v>2050</v>
      </c>
    </row>
    <row r="1371" spans="1:7" x14ac:dyDescent="0.3">
      <c r="A1371" s="257" t="s">
        <v>1</v>
      </c>
      <c r="B1371" s="258" t="s">
        <v>269</v>
      </c>
      <c r="C1371" s="258">
        <v>2022</v>
      </c>
      <c r="D1371" s="259" t="s">
        <v>271</v>
      </c>
      <c r="E1371" s="266" t="s">
        <v>184</v>
      </c>
      <c r="F1371" s="261">
        <v>38.518431008521702</v>
      </c>
      <c r="G1371" s="261">
        <f>IF(Table1[[#This Row],[Year]]&lt;=2030,2030,IF(Table1[[#This Row],[Year]]&lt;=2040,2040,2050))</f>
        <v>2030</v>
      </c>
    </row>
    <row r="1372" spans="1:7" x14ac:dyDescent="0.3">
      <c r="A1372" s="257" t="s">
        <v>1</v>
      </c>
      <c r="B1372" s="258" t="s">
        <v>268</v>
      </c>
      <c r="C1372" s="258">
        <v>2022</v>
      </c>
      <c r="D1372" s="259" t="s">
        <v>271</v>
      </c>
      <c r="E1372" s="266" t="s">
        <v>184</v>
      </c>
      <c r="F1372" s="261">
        <v>28.6891225318147</v>
      </c>
      <c r="G1372" s="261">
        <f>IF(Table1[[#This Row],[Year]]&lt;=2030,2030,IF(Table1[[#This Row],[Year]]&lt;=2040,2040,2050))</f>
        <v>2030</v>
      </c>
    </row>
    <row r="1373" spans="1:7" x14ac:dyDescent="0.3">
      <c r="A1373" s="257" t="s">
        <v>1</v>
      </c>
      <c r="B1373" s="258" t="s">
        <v>262</v>
      </c>
      <c r="C1373" s="258">
        <v>2022</v>
      </c>
      <c r="D1373" s="259" t="s">
        <v>271</v>
      </c>
      <c r="E1373" s="266" t="s">
        <v>184</v>
      </c>
      <c r="F1373" s="261">
        <v>1.6888323231808999</v>
      </c>
      <c r="G1373" s="261">
        <f>IF(Table1[[#This Row],[Year]]&lt;=2030,2030,IF(Table1[[#This Row],[Year]]&lt;=2040,2040,2050))</f>
        <v>2030</v>
      </c>
    </row>
    <row r="1374" spans="1:7" x14ac:dyDescent="0.3">
      <c r="A1374" s="257" t="s">
        <v>1</v>
      </c>
      <c r="B1374" s="258" t="s">
        <v>261</v>
      </c>
      <c r="C1374" s="258">
        <v>2022</v>
      </c>
      <c r="D1374" s="259" t="s">
        <v>271</v>
      </c>
      <c r="E1374" s="266" t="s">
        <v>184</v>
      </c>
      <c r="F1374" s="261">
        <v>0.64137642925758998</v>
      </c>
      <c r="G1374" s="261">
        <f>IF(Table1[[#This Row],[Year]]&lt;=2030,2030,IF(Table1[[#This Row],[Year]]&lt;=2040,2040,2050))</f>
        <v>2030</v>
      </c>
    </row>
    <row r="1375" spans="1:7" x14ac:dyDescent="0.3">
      <c r="A1375" s="257" t="s">
        <v>1</v>
      </c>
      <c r="B1375" s="258" t="s">
        <v>267</v>
      </c>
      <c r="C1375" s="258">
        <v>2022</v>
      </c>
      <c r="D1375" s="259" t="s">
        <v>271</v>
      </c>
      <c r="E1375" s="266" t="s">
        <v>184</v>
      </c>
      <c r="F1375" s="261">
        <v>1.32001009766301</v>
      </c>
      <c r="G1375" s="261">
        <f>IF(Table1[[#This Row],[Year]]&lt;=2030,2030,IF(Table1[[#This Row],[Year]]&lt;=2040,2040,2050))</f>
        <v>2030</v>
      </c>
    </row>
    <row r="1376" spans="1:7" x14ac:dyDescent="0.3">
      <c r="A1376" s="257" t="s">
        <v>4</v>
      </c>
      <c r="B1376" s="258" t="s">
        <v>269</v>
      </c>
      <c r="C1376" s="258">
        <v>2022</v>
      </c>
      <c r="D1376" s="259" t="s">
        <v>271</v>
      </c>
      <c r="E1376" s="266" t="s">
        <v>184</v>
      </c>
      <c r="F1376" s="261">
        <v>20.9044748589614</v>
      </c>
      <c r="G1376" s="261">
        <f>IF(Table1[[#This Row],[Year]]&lt;=2030,2030,IF(Table1[[#This Row],[Year]]&lt;=2040,2040,2050))</f>
        <v>2030</v>
      </c>
    </row>
    <row r="1377" spans="1:7" x14ac:dyDescent="0.3">
      <c r="A1377" s="257" t="s">
        <v>4</v>
      </c>
      <c r="B1377" s="258" t="s">
        <v>268</v>
      </c>
      <c r="C1377" s="258">
        <v>2022</v>
      </c>
      <c r="D1377" s="259" t="s">
        <v>271</v>
      </c>
      <c r="E1377" s="266" t="s">
        <v>184</v>
      </c>
      <c r="F1377" s="261">
        <v>24.949938413642698</v>
      </c>
      <c r="G1377" s="261">
        <f>IF(Table1[[#This Row],[Year]]&lt;=2030,2030,IF(Table1[[#This Row],[Year]]&lt;=2040,2040,2050))</f>
        <v>2030</v>
      </c>
    </row>
    <row r="1378" spans="1:7" x14ac:dyDescent="0.3">
      <c r="A1378" s="257" t="s">
        <v>4</v>
      </c>
      <c r="B1378" s="258" t="s">
        <v>262</v>
      </c>
      <c r="C1378" s="258">
        <v>2022</v>
      </c>
      <c r="D1378" s="259" t="s">
        <v>271</v>
      </c>
      <c r="E1378" s="266" t="s">
        <v>184</v>
      </c>
      <c r="F1378" s="261">
        <v>211.68964888865801</v>
      </c>
      <c r="G1378" s="261">
        <f>IF(Table1[[#This Row],[Year]]&lt;=2030,2030,IF(Table1[[#This Row],[Year]]&lt;=2040,2040,2050))</f>
        <v>2030</v>
      </c>
    </row>
    <row r="1379" spans="1:7" x14ac:dyDescent="0.3">
      <c r="A1379" s="257" t="s">
        <v>4</v>
      </c>
      <c r="B1379" s="258" t="s">
        <v>261</v>
      </c>
      <c r="C1379" s="258">
        <v>2022</v>
      </c>
      <c r="D1379" s="259" t="s">
        <v>271</v>
      </c>
      <c r="E1379" s="266" t="s">
        <v>184</v>
      </c>
      <c r="F1379" s="261">
        <v>12.0337517688797</v>
      </c>
      <c r="G1379" s="261">
        <f>IF(Table1[[#This Row],[Year]]&lt;=2030,2030,IF(Table1[[#This Row],[Year]]&lt;=2040,2040,2050))</f>
        <v>2030</v>
      </c>
    </row>
    <row r="1380" spans="1:7" x14ac:dyDescent="0.3">
      <c r="A1380" s="257" t="s">
        <v>4</v>
      </c>
      <c r="B1380" s="258" t="s">
        <v>267</v>
      </c>
      <c r="C1380" s="258">
        <v>2022</v>
      </c>
      <c r="D1380" s="259" t="s">
        <v>271</v>
      </c>
      <c r="E1380" s="266" t="s">
        <v>184</v>
      </c>
      <c r="F1380" s="261">
        <v>4.2729589540761896</v>
      </c>
      <c r="G1380" s="261">
        <f>IF(Table1[[#This Row],[Year]]&lt;=2030,2030,IF(Table1[[#This Row],[Year]]&lt;=2040,2040,2050))</f>
        <v>2030</v>
      </c>
    </row>
    <row r="1381" spans="1:7" x14ac:dyDescent="0.3">
      <c r="A1381" s="257" t="s">
        <v>2</v>
      </c>
      <c r="B1381" s="258" t="s">
        <v>262</v>
      </c>
      <c r="C1381" s="258">
        <v>2022</v>
      </c>
      <c r="D1381" s="259" t="s">
        <v>271</v>
      </c>
      <c r="E1381" s="266" t="s">
        <v>184</v>
      </c>
      <c r="F1381" s="261">
        <v>6.1792279724823</v>
      </c>
      <c r="G1381" s="261">
        <f>IF(Table1[[#This Row],[Year]]&lt;=2030,2030,IF(Table1[[#This Row],[Year]]&lt;=2040,2040,2050))</f>
        <v>2030</v>
      </c>
    </row>
    <row r="1382" spans="1:7" x14ac:dyDescent="0.3">
      <c r="A1382" s="257" t="s">
        <v>2</v>
      </c>
      <c r="B1382" s="258" t="s">
        <v>261</v>
      </c>
      <c r="C1382" s="258">
        <v>2022</v>
      </c>
      <c r="D1382" s="259" t="s">
        <v>271</v>
      </c>
      <c r="E1382" s="266" t="s">
        <v>184</v>
      </c>
      <c r="F1382" s="261">
        <v>1.05562143475772</v>
      </c>
      <c r="G1382" s="261">
        <f>IF(Table1[[#This Row],[Year]]&lt;=2030,2030,IF(Table1[[#This Row],[Year]]&lt;=2040,2040,2050))</f>
        <v>2030</v>
      </c>
    </row>
    <row r="1383" spans="1:7" x14ac:dyDescent="0.3">
      <c r="A1383" s="257" t="s">
        <v>3</v>
      </c>
      <c r="B1383" s="258" t="s">
        <v>262</v>
      </c>
      <c r="C1383" s="258">
        <v>2022</v>
      </c>
      <c r="D1383" s="259" t="s">
        <v>271</v>
      </c>
      <c r="E1383" s="266" t="s">
        <v>184</v>
      </c>
      <c r="F1383" s="261">
        <v>278.93207132683</v>
      </c>
      <c r="G1383" s="261">
        <f>IF(Table1[[#This Row],[Year]]&lt;=2030,2030,IF(Table1[[#This Row],[Year]]&lt;=2040,2040,2050))</f>
        <v>2030</v>
      </c>
    </row>
    <row r="1384" spans="1:7" x14ac:dyDescent="0.3">
      <c r="A1384" s="257" t="s">
        <v>3</v>
      </c>
      <c r="B1384" s="258" t="s">
        <v>261</v>
      </c>
      <c r="C1384" s="258">
        <v>2022</v>
      </c>
      <c r="D1384" s="259" t="s">
        <v>271</v>
      </c>
      <c r="E1384" s="266" t="s">
        <v>184</v>
      </c>
      <c r="F1384" s="261">
        <v>9.4482136287843996</v>
      </c>
      <c r="G1384" s="261">
        <f>IF(Table1[[#This Row],[Year]]&lt;=2030,2030,IF(Table1[[#This Row],[Year]]&lt;=2040,2040,2050))</f>
        <v>2030</v>
      </c>
    </row>
    <row r="1385" spans="1:7" x14ac:dyDescent="0.3">
      <c r="A1385" s="257" t="s">
        <v>1</v>
      </c>
      <c r="B1385" s="258" t="s">
        <v>265</v>
      </c>
      <c r="C1385" s="258">
        <v>2023</v>
      </c>
      <c r="D1385" s="259" t="s">
        <v>271</v>
      </c>
      <c r="E1385" s="266" t="s">
        <v>184</v>
      </c>
      <c r="F1385" s="261">
        <v>11.188995241562001</v>
      </c>
      <c r="G1385" s="261">
        <f>IF(Table1[[#This Row],[Year]]&lt;=2030,2030,IF(Table1[[#This Row],[Year]]&lt;=2040,2040,2050))</f>
        <v>2030</v>
      </c>
    </row>
    <row r="1386" spans="1:7" x14ac:dyDescent="0.3">
      <c r="A1386" s="257" t="s">
        <v>1</v>
      </c>
      <c r="B1386" s="258" t="s">
        <v>264</v>
      </c>
      <c r="C1386" s="258">
        <v>2023</v>
      </c>
      <c r="D1386" s="259" t="s">
        <v>271</v>
      </c>
      <c r="E1386" s="266" t="s">
        <v>184</v>
      </c>
      <c r="F1386" s="261">
        <v>10.293875622237</v>
      </c>
      <c r="G1386" s="261">
        <f>IF(Table1[[#This Row],[Year]]&lt;=2030,2030,IF(Table1[[#This Row],[Year]]&lt;=2040,2040,2050))</f>
        <v>2030</v>
      </c>
    </row>
    <row r="1387" spans="1:7" x14ac:dyDescent="0.3">
      <c r="A1387" s="257" t="s">
        <v>1</v>
      </c>
      <c r="B1387" s="258" t="s">
        <v>262</v>
      </c>
      <c r="C1387" s="258">
        <v>2023</v>
      </c>
      <c r="D1387" s="259" t="s">
        <v>271</v>
      </c>
      <c r="E1387" s="266" t="s">
        <v>184</v>
      </c>
      <c r="F1387" s="261">
        <v>1.4624962672052</v>
      </c>
      <c r="G1387" s="261">
        <f>IF(Table1[[#This Row],[Year]]&lt;=2030,2030,IF(Table1[[#This Row],[Year]]&lt;=2040,2040,2050))</f>
        <v>2030</v>
      </c>
    </row>
    <row r="1388" spans="1:7" x14ac:dyDescent="0.3">
      <c r="A1388" s="257" t="s">
        <v>1</v>
      </c>
      <c r="B1388" s="258" t="s">
        <v>261</v>
      </c>
      <c r="C1388" s="258">
        <v>2023</v>
      </c>
      <c r="D1388" s="259" t="s">
        <v>271</v>
      </c>
      <c r="E1388" s="266" t="s">
        <v>184</v>
      </c>
      <c r="F1388" s="261">
        <v>0.59930951161535795</v>
      </c>
      <c r="G1388" s="261">
        <f>IF(Table1[[#This Row],[Year]]&lt;=2030,2030,IF(Table1[[#This Row],[Year]]&lt;=2040,2040,2050))</f>
        <v>2030</v>
      </c>
    </row>
    <row r="1389" spans="1:7" x14ac:dyDescent="0.3">
      <c r="A1389" s="257" t="s">
        <v>1</v>
      </c>
      <c r="B1389" s="258" t="s">
        <v>18</v>
      </c>
      <c r="C1389" s="258">
        <v>2023</v>
      </c>
      <c r="D1389" s="259" t="s">
        <v>271</v>
      </c>
      <c r="E1389" s="266" t="s">
        <v>184</v>
      </c>
      <c r="F1389" s="261">
        <v>1387.86118850855</v>
      </c>
      <c r="G1389" s="261">
        <f>IF(Table1[[#This Row],[Year]]&lt;=2030,2030,IF(Table1[[#This Row],[Year]]&lt;=2040,2040,2050))</f>
        <v>2030</v>
      </c>
    </row>
    <row r="1390" spans="1:7" x14ac:dyDescent="0.3">
      <c r="A1390" s="257" t="s">
        <v>1</v>
      </c>
      <c r="B1390" s="258" t="s">
        <v>260</v>
      </c>
      <c r="C1390" s="258">
        <v>2023</v>
      </c>
      <c r="D1390" s="259" t="s">
        <v>271</v>
      </c>
      <c r="E1390" s="266" t="s">
        <v>184</v>
      </c>
      <c r="F1390" s="261">
        <v>1.1755191964345899</v>
      </c>
      <c r="G1390" s="261">
        <f>IF(Table1[[#This Row],[Year]]&lt;=2030,2030,IF(Table1[[#This Row],[Year]]&lt;=2040,2040,2050))</f>
        <v>2030</v>
      </c>
    </row>
    <row r="1391" spans="1:7" x14ac:dyDescent="0.3">
      <c r="A1391" s="257" t="s">
        <v>4</v>
      </c>
      <c r="B1391" s="258" t="s">
        <v>265</v>
      </c>
      <c r="C1391" s="258">
        <v>2023</v>
      </c>
      <c r="D1391" s="259" t="s">
        <v>271</v>
      </c>
      <c r="E1391" s="266" t="s">
        <v>184</v>
      </c>
      <c r="F1391" s="261">
        <v>48.4856460467687</v>
      </c>
      <c r="G1391" s="261">
        <f>IF(Table1[[#This Row],[Year]]&lt;=2030,2030,IF(Table1[[#This Row],[Year]]&lt;=2040,2040,2050))</f>
        <v>2030</v>
      </c>
    </row>
    <row r="1392" spans="1:7" x14ac:dyDescent="0.3">
      <c r="A1392" s="257" t="s">
        <v>4</v>
      </c>
      <c r="B1392" s="258" t="s">
        <v>264</v>
      </c>
      <c r="C1392" s="258">
        <v>2023</v>
      </c>
      <c r="D1392" s="259" t="s">
        <v>271</v>
      </c>
      <c r="E1392" s="266" t="s">
        <v>184</v>
      </c>
      <c r="F1392" s="261">
        <v>54.546351802614801</v>
      </c>
      <c r="G1392" s="261">
        <f>IF(Table1[[#This Row],[Year]]&lt;=2030,2030,IF(Table1[[#This Row],[Year]]&lt;=2040,2040,2050))</f>
        <v>2030</v>
      </c>
    </row>
    <row r="1393" spans="1:7" x14ac:dyDescent="0.3">
      <c r="A1393" s="257" t="s">
        <v>4</v>
      </c>
      <c r="B1393" s="258" t="s">
        <v>262</v>
      </c>
      <c r="C1393" s="258">
        <v>2023</v>
      </c>
      <c r="D1393" s="259" t="s">
        <v>271</v>
      </c>
      <c r="E1393" s="266" t="s">
        <v>184</v>
      </c>
      <c r="F1393" s="261">
        <v>138.411388746028</v>
      </c>
      <c r="G1393" s="261">
        <f>IF(Table1[[#This Row],[Year]]&lt;=2030,2030,IF(Table1[[#This Row],[Year]]&lt;=2040,2040,2050))</f>
        <v>2030</v>
      </c>
    </row>
    <row r="1394" spans="1:7" x14ac:dyDescent="0.3">
      <c r="A1394" s="257" t="s">
        <v>4</v>
      </c>
      <c r="B1394" s="258" t="s">
        <v>261</v>
      </c>
      <c r="C1394" s="258">
        <v>2023</v>
      </c>
      <c r="D1394" s="259" t="s">
        <v>271</v>
      </c>
      <c r="E1394" s="266" t="s">
        <v>184</v>
      </c>
      <c r="F1394" s="261">
        <v>8.4899120918324709</v>
      </c>
      <c r="G1394" s="261">
        <f>IF(Table1[[#This Row],[Year]]&lt;=2030,2030,IF(Table1[[#This Row],[Year]]&lt;=2040,2040,2050))</f>
        <v>2030</v>
      </c>
    </row>
    <row r="1395" spans="1:7" x14ac:dyDescent="0.3">
      <c r="A1395" s="257" t="s">
        <v>4</v>
      </c>
      <c r="B1395" s="258" t="s">
        <v>260</v>
      </c>
      <c r="C1395" s="258">
        <v>2023</v>
      </c>
      <c r="D1395" s="259" t="s">
        <v>271</v>
      </c>
      <c r="E1395" s="266" t="s">
        <v>184</v>
      </c>
      <c r="F1395" s="261">
        <v>20.347423590839</v>
      </c>
      <c r="G1395" s="261">
        <f>IF(Table1[[#This Row],[Year]]&lt;=2030,2030,IF(Table1[[#This Row],[Year]]&lt;=2040,2040,2050))</f>
        <v>2030</v>
      </c>
    </row>
    <row r="1396" spans="1:7" x14ac:dyDescent="0.3">
      <c r="A1396" s="257" t="s">
        <v>2</v>
      </c>
      <c r="B1396" s="258" t="s">
        <v>264</v>
      </c>
      <c r="C1396" s="258">
        <v>2023</v>
      </c>
      <c r="D1396" s="259" t="s">
        <v>271</v>
      </c>
      <c r="E1396" s="266" t="s">
        <v>184</v>
      </c>
      <c r="F1396" s="261">
        <v>175.44485910625801</v>
      </c>
      <c r="G1396" s="261">
        <f>IF(Table1[[#This Row],[Year]]&lt;=2030,2030,IF(Table1[[#This Row],[Year]]&lt;=2040,2040,2050))</f>
        <v>2030</v>
      </c>
    </row>
    <row r="1397" spans="1:7" x14ac:dyDescent="0.3">
      <c r="A1397" s="257" t="s">
        <v>2</v>
      </c>
      <c r="B1397" s="258" t="s">
        <v>262</v>
      </c>
      <c r="C1397" s="258">
        <v>2023</v>
      </c>
      <c r="D1397" s="259" t="s">
        <v>271</v>
      </c>
      <c r="E1397" s="266" t="s">
        <v>184</v>
      </c>
      <c r="F1397" s="261">
        <v>5.3510924204387704</v>
      </c>
      <c r="G1397" s="261">
        <f>IF(Table1[[#This Row],[Year]]&lt;=2030,2030,IF(Table1[[#This Row],[Year]]&lt;=2040,2040,2050))</f>
        <v>2030</v>
      </c>
    </row>
    <row r="1398" spans="1:7" x14ac:dyDescent="0.3">
      <c r="A1398" s="257" t="s">
        <v>2</v>
      </c>
      <c r="B1398" s="258" t="s">
        <v>261</v>
      </c>
      <c r="C1398" s="258">
        <v>2023</v>
      </c>
      <c r="D1398" s="259" t="s">
        <v>271</v>
      </c>
      <c r="E1398" s="266" t="s">
        <v>184</v>
      </c>
      <c r="F1398" s="261">
        <v>0.98638480875834</v>
      </c>
      <c r="G1398" s="261">
        <f>IF(Table1[[#This Row],[Year]]&lt;=2030,2030,IF(Table1[[#This Row],[Year]]&lt;=2040,2040,2050))</f>
        <v>2030</v>
      </c>
    </row>
    <row r="1399" spans="1:7" x14ac:dyDescent="0.3">
      <c r="A1399" s="257" t="s">
        <v>2</v>
      </c>
      <c r="B1399" s="258" t="s">
        <v>260</v>
      </c>
      <c r="C1399" s="258">
        <v>2023</v>
      </c>
      <c r="D1399" s="259" t="s">
        <v>271</v>
      </c>
      <c r="E1399" s="266" t="s">
        <v>184</v>
      </c>
      <c r="F1399" s="261">
        <v>1.8580937021966699</v>
      </c>
      <c r="G1399" s="261">
        <f>IF(Table1[[#This Row],[Year]]&lt;=2030,2030,IF(Table1[[#This Row],[Year]]&lt;=2040,2040,2050))</f>
        <v>2030</v>
      </c>
    </row>
    <row r="1400" spans="1:7" x14ac:dyDescent="0.3">
      <c r="A1400" s="257" t="s">
        <v>3</v>
      </c>
      <c r="B1400" s="258" t="s">
        <v>265</v>
      </c>
      <c r="C1400" s="258">
        <v>2023</v>
      </c>
      <c r="D1400" s="259" t="s">
        <v>271</v>
      </c>
      <c r="E1400" s="266" t="s">
        <v>184</v>
      </c>
      <c r="F1400" s="261">
        <v>55.9449762078101</v>
      </c>
      <c r="G1400" s="261">
        <f>IF(Table1[[#This Row],[Year]]&lt;=2030,2030,IF(Table1[[#This Row],[Year]]&lt;=2040,2040,2050))</f>
        <v>2030</v>
      </c>
    </row>
    <row r="1401" spans="1:7" x14ac:dyDescent="0.3">
      <c r="A1401" s="257" t="s">
        <v>3</v>
      </c>
      <c r="B1401" s="258" t="s">
        <v>264</v>
      </c>
      <c r="C1401" s="258">
        <v>2023</v>
      </c>
      <c r="D1401" s="259" t="s">
        <v>271</v>
      </c>
      <c r="E1401" s="266" t="s">
        <v>184</v>
      </c>
      <c r="F1401" s="261">
        <v>27.972488103905</v>
      </c>
      <c r="G1401" s="261">
        <f>IF(Table1[[#This Row],[Year]]&lt;=2030,2030,IF(Table1[[#This Row],[Year]]&lt;=2040,2040,2050))</f>
        <v>2030</v>
      </c>
    </row>
    <row r="1402" spans="1:7" x14ac:dyDescent="0.3">
      <c r="A1402" s="257" t="s">
        <v>3</v>
      </c>
      <c r="B1402" s="258" t="s">
        <v>262</v>
      </c>
      <c r="C1402" s="258">
        <v>2023</v>
      </c>
      <c r="D1402" s="259" t="s">
        <v>271</v>
      </c>
      <c r="E1402" s="266" t="s">
        <v>184</v>
      </c>
      <c r="F1402" s="261">
        <v>241.549801907485</v>
      </c>
      <c r="G1402" s="261">
        <f>IF(Table1[[#This Row],[Year]]&lt;=2030,2030,IF(Table1[[#This Row],[Year]]&lt;=2040,2040,2050))</f>
        <v>2030</v>
      </c>
    </row>
    <row r="1403" spans="1:7" x14ac:dyDescent="0.3">
      <c r="A1403" s="257" t="s">
        <v>3</v>
      </c>
      <c r="B1403" s="258" t="s">
        <v>261</v>
      </c>
      <c r="C1403" s="258">
        <v>2023</v>
      </c>
      <c r="D1403" s="259" t="s">
        <v>271</v>
      </c>
      <c r="E1403" s="266" t="s">
        <v>184</v>
      </c>
      <c r="F1403" s="261">
        <v>8.8285194734373604</v>
      </c>
      <c r="G1403" s="261">
        <f>IF(Table1[[#This Row],[Year]]&lt;=2030,2030,IF(Table1[[#This Row],[Year]]&lt;=2040,2040,2050))</f>
        <v>2030</v>
      </c>
    </row>
    <row r="1404" spans="1:7" x14ac:dyDescent="0.3">
      <c r="A1404" s="257" t="s">
        <v>3</v>
      </c>
      <c r="B1404" s="258" t="s">
        <v>260</v>
      </c>
      <c r="C1404" s="258">
        <v>2023</v>
      </c>
      <c r="D1404" s="259" t="s">
        <v>271</v>
      </c>
      <c r="E1404" s="266" t="s">
        <v>184</v>
      </c>
      <c r="F1404" s="261">
        <v>10.7637426420842</v>
      </c>
      <c r="G1404" s="261">
        <f>IF(Table1[[#This Row],[Year]]&lt;=2030,2030,IF(Table1[[#This Row],[Year]]&lt;=2040,2040,2050))</f>
        <v>2030</v>
      </c>
    </row>
    <row r="1405" spans="1:7" x14ac:dyDescent="0.3">
      <c r="A1405" s="257" t="s">
        <v>1</v>
      </c>
      <c r="B1405" s="258" t="s">
        <v>265</v>
      </c>
      <c r="C1405" s="258">
        <v>2024</v>
      </c>
      <c r="D1405" s="259" t="s">
        <v>271</v>
      </c>
      <c r="E1405" s="266" t="s">
        <v>184</v>
      </c>
      <c r="F1405" s="261">
        <v>5.3280929721723904</v>
      </c>
      <c r="G1405" s="261">
        <f>IF(Table1[[#This Row],[Year]]&lt;=2030,2030,IF(Table1[[#This Row],[Year]]&lt;=2040,2040,2050))</f>
        <v>2030</v>
      </c>
    </row>
    <row r="1406" spans="1:7" x14ac:dyDescent="0.3">
      <c r="A1406" s="257" t="s">
        <v>1</v>
      </c>
      <c r="B1406" s="258" t="s">
        <v>264</v>
      </c>
      <c r="C1406" s="258">
        <v>2024</v>
      </c>
      <c r="D1406" s="259" t="s">
        <v>271</v>
      </c>
      <c r="E1406" s="266" t="s">
        <v>184</v>
      </c>
      <c r="F1406" s="261">
        <v>4.9018455343985998</v>
      </c>
      <c r="G1406" s="261">
        <f>IF(Table1[[#This Row],[Year]]&lt;=2030,2030,IF(Table1[[#This Row],[Year]]&lt;=2040,2040,2050))</f>
        <v>2030</v>
      </c>
    </row>
    <row r="1407" spans="1:7" x14ac:dyDescent="0.3">
      <c r="A1407" s="257" t="s">
        <v>1</v>
      </c>
      <c r="B1407" s="258" t="s">
        <v>262</v>
      </c>
      <c r="C1407" s="258">
        <v>2024</v>
      </c>
      <c r="D1407" s="259" t="s">
        <v>271</v>
      </c>
      <c r="E1407" s="266" t="s">
        <v>184</v>
      </c>
      <c r="F1407" s="261">
        <v>1.25388647433108</v>
      </c>
      <c r="G1407" s="261">
        <f>IF(Table1[[#This Row],[Year]]&lt;=2030,2030,IF(Table1[[#This Row],[Year]]&lt;=2040,2040,2050))</f>
        <v>2030</v>
      </c>
    </row>
    <row r="1408" spans="1:7" x14ac:dyDescent="0.3">
      <c r="A1408" s="257" t="s">
        <v>1</v>
      </c>
      <c r="B1408" s="258" t="s">
        <v>261</v>
      </c>
      <c r="C1408" s="258">
        <v>2024</v>
      </c>
      <c r="D1408" s="259" t="s">
        <v>271</v>
      </c>
      <c r="E1408" s="266" t="s">
        <v>184</v>
      </c>
      <c r="F1408" s="261">
        <v>0.55979459876159898</v>
      </c>
      <c r="G1408" s="261">
        <f>IF(Table1[[#This Row],[Year]]&lt;=2030,2030,IF(Table1[[#This Row],[Year]]&lt;=2040,2040,2050))</f>
        <v>2030</v>
      </c>
    </row>
    <row r="1409" spans="1:7" x14ac:dyDescent="0.3">
      <c r="A1409" s="257" t="s">
        <v>1</v>
      </c>
      <c r="B1409" s="258" t="s">
        <v>260</v>
      </c>
      <c r="C1409" s="258">
        <v>2024</v>
      </c>
      <c r="D1409" s="259" t="s">
        <v>271</v>
      </c>
      <c r="E1409" s="266" t="s">
        <v>184</v>
      </c>
      <c r="F1409" s="261">
        <v>0.55977104592123295</v>
      </c>
      <c r="G1409" s="261">
        <f>IF(Table1[[#This Row],[Year]]&lt;=2030,2030,IF(Table1[[#This Row],[Year]]&lt;=2040,2040,2050))</f>
        <v>2030</v>
      </c>
    </row>
    <row r="1410" spans="1:7" x14ac:dyDescent="0.3">
      <c r="A1410" s="257" t="s">
        <v>4</v>
      </c>
      <c r="B1410" s="258" t="s">
        <v>265</v>
      </c>
      <c r="C1410" s="258">
        <v>2024</v>
      </c>
      <c r="D1410" s="259" t="s">
        <v>271</v>
      </c>
      <c r="E1410" s="266" t="s">
        <v>184</v>
      </c>
      <c r="F1410" s="261">
        <v>23.0884028794137</v>
      </c>
      <c r="G1410" s="261">
        <f>IF(Table1[[#This Row],[Year]]&lt;=2030,2030,IF(Table1[[#This Row],[Year]]&lt;=2040,2040,2050))</f>
        <v>2030</v>
      </c>
    </row>
    <row r="1411" spans="1:7" x14ac:dyDescent="0.3">
      <c r="A1411" s="257" t="s">
        <v>4</v>
      </c>
      <c r="B1411" s="258" t="s">
        <v>264</v>
      </c>
      <c r="C1411" s="258">
        <v>2024</v>
      </c>
      <c r="D1411" s="259" t="s">
        <v>271</v>
      </c>
      <c r="E1411" s="266" t="s">
        <v>184</v>
      </c>
      <c r="F1411" s="261">
        <v>25.974453239340399</v>
      </c>
      <c r="G1411" s="261">
        <f>IF(Table1[[#This Row],[Year]]&lt;=2030,2030,IF(Table1[[#This Row],[Year]]&lt;=2040,2040,2050))</f>
        <v>2030</v>
      </c>
    </row>
    <row r="1412" spans="1:7" x14ac:dyDescent="0.3">
      <c r="A1412" s="257" t="s">
        <v>4</v>
      </c>
      <c r="B1412" s="258" t="s">
        <v>262</v>
      </c>
      <c r="C1412" s="258">
        <v>2024</v>
      </c>
      <c r="D1412" s="259" t="s">
        <v>271</v>
      </c>
      <c r="E1412" s="266" t="s">
        <v>184</v>
      </c>
      <c r="F1412" s="261">
        <v>119.297951299866</v>
      </c>
      <c r="G1412" s="261">
        <f>IF(Table1[[#This Row],[Year]]&lt;=2030,2030,IF(Table1[[#This Row],[Year]]&lt;=2040,2040,2050))</f>
        <v>2030</v>
      </c>
    </row>
    <row r="1413" spans="1:7" x14ac:dyDescent="0.3">
      <c r="A1413" s="257" t="s">
        <v>4</v>
      </c>
      <c r="B1413" s="258" t="s">
        <v>261</v>
      </c>
      <c r="C1413" s="258">
        <v>2024</v>
      </c>
      <c r="D1413" s="259" t="s">
        <v>271</v>
      </c>
      <c r="E1413" s="266" t="s">
        <v>184</v>
      </c>
      <c r="F1413" s="261">
        <v>7.1099281483643004</v>
      </c>
      <c r="G1413" s="261">
        <f>IF(Table1[[#This Row],[Year]]&lt;=2030,2030,IF(Table1[[#This Row],[Year]]&lt;=2040,2040,2050))</f>
        <v>2030</v>
      </c>
    </row>
    <row r="1414" spans="1:7" x14ac:dyDescent="0.3">
      <c r="A1414" s="257" t="s">
        <v>4</v>
      </c>
      <c r="B1414" s="258" t="s">
        <v>260</v>
      </c>
      <c r="C1414" s="258">
        <v>2024</v>
      </c>
      <c r="D1414" s="259" t="s">
        <v>271</v>
      </c>
      <c r="E1414" s="266" t="s">
        <v>184</v>
      </c>
      <c r="F1414" s="261">
        <v>9.6892493289709503</v>
      </c>
      <c r="G1414" s="261">
        <f>IF(Table1[[#This Row],[Year]]&lt;=2030,2030,IF(Table1[[#This Row],[Year]]&lt;=2040,2040,2050))</f>
        <v>2030</v>
      </c>
    </row>
    <row r="1415" spans="1:7" x14ac:dyDescent="0.3">
      <c r="A1415" s="257" t="s">
        <v>2</v>
      </c>
      <c r="B1415" s="258" t="s">
        <v>264</v>
      </c>
      <c r="C1415" s="258">
        <v>2024</v>
      </c>
      <c r="D1415" s="259" t="s">
        <v>271</v>
      </c>
      <c r="E1415" s="266" t="s">
        <v>184</v>
      </c>
      <c r="F1415" s="261">
        <v>63.428576082390798</v>
      </c>
      <c r="G1415" s="261">
        <f>IF(Table1[[#This Row],[Year]]&lt;=2030,2030,IF(Table1[[#This Row],[Year]]&lt;=2040,2040,2050))</f>
        <v>2030</v>
      </c>
    </row>
    <row r="1416" spans="1:7" x14ac:dyDescent="0.3">
      <c r="A1416" s="257" t="s">
        <v>2</v>
      </c>
      <c r="B1416" s="258" t="s">
        <v>262</v>
      </c>
      <c r="C1416" s="258">
        <v>2024</v>
      </c>
      <c r="D1416" s="259" t="s">
        <v>271</v>
      </c>
      <c r="E1416" s="266" t="s">
        <v>184</v>
      </c>
      <c r="F1416" s="261">
        <v>5.7808511690589599</v>
      </c>
      <c r="G1416" s="261">
        <f>IF(Table1[[#This Row],[Year]]&lt;=2030,2030,IF(Table1[[#This Row],[Year]]&lt;=2040,2040,2050))</f>
        <v>2030</v>
      </c>
    </row>
    <row r="1417" spans="1:7" x14ac:dyDescent="0.3">
      <c r="A1417" s="257" t="s">
        <v>2</v>
      </c>
      <c r="B1417" s="258" t="s">
        <v>260</v>
      </c>
      <c r="C1417" s="258">
        <v>2024</v>
      </c>
      <c r="D1417" s="259" t="s">
        <v>271</v>
      </c>
      <c r="E1417" s="266" t="s">
        <v>184</v>
      </c>
      <c r="F1417" s="261">
        <v>0.67175657558944601</v>
      </c>
      <c r="G1417" s="261">
        <f>IF(Table1[[#This Row],[Year]]&lt;=2030,2030,IF(Table1[[#This Row],[Year]]&lt;=2040,2040,2050))</f>
        <v>2030</v>
      </c>
    </row>
    <row r="1418" spans="1:7" x14ac:dyDescent="0.3">
      <c r="A1418" s="257" t="s">
        <v>3</v>
      </c>
      <c r="B1418" s="258" t="s">
        <v>265</v>
      </c>
      <c r="C1418" s="258">
        <v>2024</v>
      </c>
      <c r="D1418" s="259" t="s">
        <v>271</v>
      </c>
      <c r="E1418" s="266" t="s">
        <v>184</v>
      </c>
      <c r="F1418" s="261">
        <v>26.640464860861901</v>
      </c>
      <c r="G1418" s="261">
        <f>IF(Table1[[#This Row],[Year]]&lt;=2030,2030,IF(Table1[[#This Row],[Year]]&lt;=2040,2040,2050))</f>
        <v>2030</v>
      </c>
    </row>
    <row r="1419" spans="1:7" x14ac:dyDescent="0.3">
      <c r="A1419" s="257" t="s">
        <v>3</v>
      </c>
      <c r="B1419" s="258" t="s">
        <v>264</v>
      </c>
      <c r="C1419" s="258">
        <v>2024</v>
      </c>
      <c r="D1419" s="259" t="s">
        <v>271</v>
      </c>
      <c r="E1419" s="266" t="s">
        <v>184</v>
      </c>
      <c r="F1419" s="261">
        <v>13.320232430431</v>
      </c>
      <c r="G1419" s="261">
        <f>IF(Table1[[#This Row],[Year]]&lt;=2030,2030,IF(Table1[[#This Row],[Year]]&lt;=2040,2040,2050))</f>
        <v>2030</v>
      </c>
    </row>
    <row r="1420" spans="1:7" x14ac:dyDescent="0.3">
      <c r="A1420" s="257" t="s">
        <v>3</v>
      </c>
      <c r="B1420" s="258" t="s">
        <v>262</v>
      </c>
      <c r="C1420" s="258">
        <v>2024</v>
      </c>
      <c r="D1420" s="259" t="s">
        <v>271</v>
      </c>
      <c r="E1420" s="266" t="s">
        <v>184</v>
      </c>
      <c r="F1420" s="261">
        <v>207.09524959536299</v>
      </c>
      <c r="G1420" s="261">
        <f>IF(Table1[[#This Row],[Year]]&lt;=2030,2030,IF(Table1[[#This Row],[Year]]&lt;=2040,2040,2050))</f>
        <v>2030</v>
      </c>
    </row>
    <row r="1421" spans="1:7" x14ac:dyDescent="0.3">
      <c r="A1421" s="257" t="s">
        <v>3</v>
      </c>
      <c r="B1421" s="258" t="s">
        <v>261</v>
      </c>
      <c r="C1421" s="258">
        <v>2024</v>
      </c>
      <c r="D1421" s="259" t="s">
        <v>271</v>
      </c>
      <c r="E1421" s="266" t="s">
        <v>184</v>
      </c>
      <c r="F1421" s="261">
        <v>8.2464192883756393</v>
      </c>
      <c r="G1421" s="261">
        <f>IF(Table1[[#This Row],[Year]]&lt;=2030,2030,IF(Table1[[#This Row],[Year]]&lt;=2040,2040,2050))</f>
        <v>2030</v>
      </c>
    </row>
    <row r="1422" spans="1:7" x14ac:dyDescent="0.3">
      <c r="A1422" s="257" t="s">
        <v>3</v>
      </c>
      <c r="B1422" s="258" t="s">
        <v>260</v>
      </c>
      <c r="C1422" s="258">
        <v>2024</v>
      </c>
      <c r="D1422" s="259" t="s">
        <v>271</v>
      </c>
      <c r="E1422" s="266" t="s">
        <v>184</v>
      </c>
      <c r="F1422" s="261">
        <v>5.1255917343258197</v>
      </c>
      <c r="G1422" s="261">
        <f>IF(Table1[[#This Row],[Year]]&lt;=2030,2030,IF(Table1[[#This Row],[Year]]&lt;=2040,2040,2050))</f>
        <v>2030</v>
      </c>
    </row>
    <row r="1423" spans="1:7" x14ac:dyDescent="0.3">
      <c r="A1423" s="257" t="s">
        <v>1</v>
      </c>
      <c r="B1423" s="258" t="s">
        <v>265</v>
      </c>
      <c r="C1423" s="258">
        <v>2025</v>
      </c>
      <c r="D1423" s="259" t="s">
        <v>271</v>
      </c>
      <c r="E1423" s="266" t="s">
        <v>184</v>
      </c>
      <c r="F1423" s="261">
        <v>5.0743742592118002</v>
      </c>
      <c r="G1423" s="261">
        <f>IF(Table1[[#This Row],[Year]]&lt;=2030,2030,IF(Table1[[#This Row],[Year]]&lt;=2040,2040,2050))</f>
        <v>2030</v>
      </c>
    </row>
    <row r="1424" spans="1:7" x14ac:dyDescent="0.3">
      <c r="A1424" s="257" t="s">
        <v>1</v>
      </c>
      <c r="B1424" s="258" t="s">
        <v>264</v>
      </c>
      <c r="C1424" s="258">
        <v>2025</v>
      </c>
      <c r="D1424" s="259" t="s">
        <v>271</v>
      </c>
      <c r="E1424" s="266" t="s">
        <v>184</v>
      </c>
      <c r="F1424" s="261">
        <v>4.66842431847485</v>
      </c>
      <c r="G1424" s="261">
        <f>IF(Table1[[#This Row],[Year]]&lt;=2030,2030,IF(Table1[[#This Row],[Year]]&lt;=2040,2040,2050))</f>
        <v>2030</v>
      </c>
    </row>
    <row r="1425" spans="1:7" x14ac:dyDescent="0.3">
      <c r="A1425" s="257" t="s">
        <v>1</v>
      </c>
      <c r="B1425" s="258" t="s">
        <v>262</v>
      </c>
      <c r="C1425" s="258">
        <v>2025</v>
      </c>
      <c r="D1425" s="259" t="s">
        <v>271</v>
      </c>
      <c r="E1425" s="266" t="s">
        <v>184</v>
      </c>
      <c r="F1425" s="261">
        <v>1.75643500309245</v>
      </c>
      <c r="G1425" s="261">
        <f>IF(Table1[[#This Row],[Year]]&lt;=2030,2030,IF(Table1[[#This Row],[Year]]&lt;=2040,2040,2050))</f>
        <v>2030</v>
      </c>
    </row>
    <row r="1426" spans="1:7" x14ac:dyDescent="0.3">
      <c r="A1426" s="257" t="s">
        <v>1</v>
      </c>
      <c r="B1426" s="258" t="s">
        <v>260</v>
      </c>
      <c r="C1426" s="258">
        <v>2025</v>
      </c>
      <c r="D1426" s="259" t="s">
        <v>271</v>
      </c>
      <c r="E1426" s="266" t="s">
        <v>184</v>
      </c>
      <c r="F1426" s="261">
        <v>0.53311528182974299</v>
      </c>
      <c r="G1426" s="261">
        <f>IF(Table1[[#This Row],[Year]]&lt;=2030,2030,IF(Table1[[#This Row],[Year]]&lt;=2040,2040,2050))</f>
        <v>2030</v>
      </c>
    </row>
    <row r="1427" spans="1:7" x14ac:dyDescent="0.3">
      <c r="A1427" s="257" t="s">
        <v>4</v>
      </c>
      <c r="B1427" s="258" t="s">
        <v>265</v>
      </c>
      <c r="C1427" s="258">
        <v>2025</v>
      </c>
      <c r="D1427" s="259" t="s">
        <v>271</v>
      </c>
      <c r="E1427" s="266" t="s">
        <v>184</v>
      </c>
      <c r="F1427" s="261">
        <v>21.988955123251099</v>
      </c>
      <c r="G1427" s="261">
        <f>IF(Table1[[#This Row],[Year]]&lt;=2030,2030,IF(Table1[[#This Row],[Year]]&lt;=2040,2040,2050))</f>
        <v>2030</v>
      </c>
    </row>
    <row r="1428" spans="1:7" x14ac:dyDescent="0.3">
      <c r="A1428" s="257" t="s">
        <v>4</v>
      </c>
      <c r="B1428" s="258" t="s">
        <v>264</v>
      </c>
      <c r="C1428" s="258">
        <v>2025</v>
      </c>
      <c r="D1428" s="259" t="s">
        <v>271</v>
      </c>
      <c r="E1428" s="266" t="s">
        <v>184</v>
      </c>
      <c r="F1428" s="261">
        <v>24.737574513657499</v>
      </c>
      <c r="G1428" s="261">
        <f>IF(Table1[[#This Row],[Year]]&lt;=2030,2030,IF(Table1[[#This Row],[Year]]&lt;=2040,2040,2050))</f>
        <v>2030</v>
      </c>
    </row>
    <row r="1429" spans="1:7" x14ac:dyDescent="0.3">
      <c r="A1429" s="257" t="s">
        <v>4</v>
      </c>
      <c r="B1429" s="258" t="s">
        <v>262</v>
      </c>
      <c r="C1429" s="258">
        <v>2025</v>
      </c>
      <c r="D1429" s="259" t="s">
        <v>271</v>
      </c>
      <c r="E1429" s="266" t="s">
        <v>184</v>
      </c>
      <c r="F1429" s="261">
        <v>105.645968272801</v>
      </c>
      <c r="G1429" s="261">
        <f>IF(Table1[[#This Row],[Year]]&lt;=2030,2030,IF(Table1[[#This Row],[Year]]&lt;=2040,2040,2050))</f>
        <v>2030</v>
      </c>
    </row>
    <row r="1430" spans="1:7" x14ac:dyDescent="0.3">
      <c r="A1430" s="257" t="s">
        <v>4</v>
      </c>
      <c r="B1430" s="258" t="s">
        <v>260</v>
      </c>
      <c r="C1430" s="258">
        <v>2025</v>
      </c>
      <c r="D1430" s="259" t="s">
        <v>271</v>
      </c>
      <c r="E1430" s="266" t="s">
        <v>184</v>
      </c>
      <c r="F1430" s="261">
        <v>9.2278565037818705</v>
      </c>
      <c r="G1430" s="261">
        <f>IF(Table1[[#This Row],[Year]]&lt;=2030,2030,IF(Table1[[#This Row],[Year]]&lt;=2040,2040,2050))</f>
        <v>2030</v>
      </c>
    </row>
    <row r="1431" spans="1:7" x14ac:dyDescent="0.3">
      <c r="A1431" s="257" t="s">
        <v>2</v>
      </c>
      <c r="B1431" s="258" t="s">
        <v>264</v>
      </c>
      <c r="C1431" s="258">
        <v>2025</v>
      </c>
      <c r="D1431" s="259" t="s">
        <v>271</v>
      </c>
      <c r="E1431" s="266" t="s">
        <v>184</v>
      </c>
      <c r="F1431" s="261">
        <v>47.6357264780913</v>
      </c>
      <c r="G1431" s="261">
        <f>IF(Table1[[#This Row],[Year]]&lt;=2030,2030,IF(Table1[[#This Row],[Year]]&lt;=2040,2040,2050))</f>
        <v>2030</v>
      </c>
    </row>
    <row r="1432" spans="1:7" x14ac:dyDescent="0.3">
      <c r="A1432" s="257" t="s">
        <v>2</v>
      </c>
      <c r="B1432" s="258" t="s">
        <v>262</v>
      </c>
      <c r="C1432" s="258">
        <v>2025</v>
      </c>
      <c r="D1432" s="259" t="s">
        <v>271</v>
      </c>
      <c r="E1432" s="266" t="s">
        <v>184</v>
      </c>
      <c r="F1432" s="261">
        <v>4.8953948744508704</v>
      </c>
      <c r="G1432" s="261">
        <f>IF(Table1[[#This Row],[Year]]&lt;=2030,2030,IF(Table1[[#This Row],[Year]]&lt;=2040,2040,2050))</f>
        <v>2030</v>
      </c>
    </row>
    <row r="1433" spans="1:7" x14ac:dyDescent="0.3">
      <c r="A1433" s="257" t="s">
        <v>2</v>
      </c>
      <c r="B1433" s="258" t="s">
        <v>260</v>
      </c>
      <c r="C1433" s="258">
        <v>2025</v>
      </c>
      <c r="D1433" s="259" t="s">
        <v>271</v>
      </c>
      <c r="E1433" s="266" t="s">
        <v>184</v>
      </c>
      <c r="F1433" s="261">
        <v>0.50449835817017397</v>
      </c>
      <c r="G1433" s="261">
        <f>IF(Table1[[#This Row],[Year]]&lt;=2030,2030,IF(Table1[[#This Row],[Year]]&lt;=2040,2040,2050))</f>
        <v>2030</v>
      </c>
    </row>
    <row r="1434" spans="1:7" x14ac:dyDescent="0.3">
      <c r="A1434" s="257" t="s">
        <v>3</v>
      </c>
      <c r="B1434" s="258" t="s">
        <v>265</v>
      </c>
      <c r="C1434" s="258">
        <v>2025</v>
      </c>
      <c r="D1434" s="259" t="s">
        <v>271</v>
      </c>
      <c r="E1434" s="266" t="s">
        <v>184</v>
      </c>
      <c r="F1434" s="261">
        <v>25.371871296058998</v>
      </c>
      <c r="G1434" s="261">
        <f>IF(Table1[[#This Row],[Year]]&lt;=2030,2030,IF(Table1[[#This Row],[Year]]&lt;=2040,2040,2050))</f>
        <v>2030</v>
      </c>
    </row>
    <row r="1435" spans="1:7" x14ac:dyDescent="0.3">
      <c r="A1435" s="257" t="s">
        <v>3</v>
      </c>
      <c r="B1435" s="258" t="s">
        <v>264</v>
      </c>
      <c r="C1435" s="258">
        <v>2025</v>
      </c>
      <c r="D1435" s="259" t="s">
        <v>271</v>
      </c>
      <c r="E1435" s="266" t="s">
        <v>184</v>
      </c>
      <c r="F1435" s="261">
        <v>12.685935648029499</v>
      </c>
      <c r="G1435" s="261">
        <f>IF(Table1[[#This Row],[Year]]&lt;=2030,2030,IF(Table1[[#This Row],[Year]]&lt;=2040,2040,2050))</f>
        <v>2030</v>
      </c>
    </row>
    <row r="1436" spans="1:7" x14ac:dyDescent="0.3">
      <c r="A1436" s="257" t="s">
        <v>3</v>
      </c>
      <c r="B1436" s="258" t="s">
        <v>262</v>
      </c>
      <c r="C1436" s="258">
        <v>2025</v>
      </c>
      <c r="D1436" s="259" t="s">
        <v>271</v>
      </c>
      <c r="E1436" s="266" t="s">
        <v>184</v>
      </c>
      <c r="F1436" s="261">
        <v>185.09509499714699</v>
      </c>
      <c r="G1436" s="261">
        <f>IF(Table1[[#This Row],[Year]]&lt;=2030,2030,IF(Table1[[#This Row],[Year]]&lt;=2040,2040,2050))</f>
        <v>2030</v>
      </c>
    </row>
    <row r="1437" spans="1:7" x14ac:dyDescent="0.3">
      <c r="A1437" s="257" t="s">
        <v>3</v>
      </c>
      <c r="B1437" s="258" t="s">
        <v>260</v>
      </c>
      <c r="C1437" s="258">
        <v>2025</v>
      </c>
      <c r="D1437" s="259" t="s">
        <v>271</v>
      </c>
      <c r="E1437" s="266" t="s">
        <v>184</v>
      </c>
      <c r="F1437" s="261">
        <v>4.8815159374531696</v>
      </c>
      <c r="G1437" s="261">
        <f>IF(Table1[[#This Row],[Year]]&lt;=2030,2030,IF(Table1[[#This Row],[Year]]&lt;=2040,2040,2050))</f>
        <v>2030</v>
      </c>
    </row>
    <row r="1438" spans="1:7" x14ac:dyDescent="0.3">
      <c r="A1438" s="257" t="s">
        <v>1</v>
      </c>
      <c r="B1438" s="258" t="s">
        <v>265</v>
      </c>
      <c r="C1438" s="258">
        <v>2026</v>
      </c>
      <c r="D1438" s="259" t="s">
        <v>271</v>
      </c>
      <c r="E1438" s="266" t="s">
        <v>184</v>
      </c>
      <c r="F1438" s="261">
        <v>4.8327373897255201</v>
      </c>
      <c r="G1438" s="261">
        <f>IF(Table1[[#This Row],[Year]]&lt;=2030,2030,IF(Table1[[#This Row],[Year]]&lt;=2040,2040,2050))</f>
        <v>2030</v>
      </c>
    </row>
    <row r="1439" spans="1:7" x14ac:dyDescent="0.3">
      <c r="A1439" s="257" t="s">
        <v>1</v>
      </c>
      <c r="B1439" s="258" t="s">
        <v>264</v>
      </c>
      <c r="C1439" s="258">
        <v>2026</v>
      </c>
      <c r="D1439" s="259" t="s">
        <v>271</v>
      </c>
      <c r="E1439" s="266" t="s">
        <v>184</v>
      </c>
      <c r="F1439" s="261">
        <v>4.4461183985474797</v>
      </c>
      <c r="G1439" s="261">
        <f>IF(Table1[[#This Row],[Year]]&lt;=2030,2030,IF(Table1[[#This Row],[Year]]&lt;=2040,2040,2050))</f>
        <v>2030</v>
      </c>
    </row>
    <row r="1440" spans="1:7" x14ac:dyDescent="0.3">
      <c r="A1440" s="257" t="s">
        <v>1</v>
      </c>
      <c r="B1440" s="258" t="s">
        <v>262</v>
      </c>
      <c r="C1440" s="258">
        <v>2026</v>
      </c>
      <c r="D1440" s="259" t="s">
        <v>271</v>
      </c>
      <c r="E1440" s="266" t="s">
        <v>184</v>
      </c>
      <c r="F1440" s="261">
        <v>1.4642926943455701</v>
      </c>
      <c r="G1440" s="261">
        <f>IF(Table1[[#This Row],[Year]]&lt;=2030,2030,IF(Table1[[#This Row],[Year]]&lt;=2040,2040,2050))</f>
        <v>2030</v>
      </c>
    </row>
    <row r="1441" spans="1:7" x14ac:dyDescent="0.3">
      <c r="A1441" s="257" t="s">
        <v>1</v>
      </c>
      <c r="B1441" s="258" t="s">
        <v>260</v>
      </c>
      <c r="C1441" s="258">
        <v>2026</v>
      </c>
      <c r="D1441" s="259" t="s">
        <v>271</v>
      </c>
      <c r="E1441" s="266" t="s">
        <v>184</v>
      </c>
      <c r="F1441" s="261">
        <v>0.50772883983785999</v>
      </c>
      <c r="G1441" s="261">
        <f>IF(Table1[[#This Row],[Year]]&lt;=2030,2030,IF(Table1[[#This Row],[Year]]&lt;=2040,2040,2050))</f>
        <v>2030</v>
      </c>
    </row>
    <row r="1442" spans="1:7" x14ac:dyDescent="0.3">
      <c r="A1442" s="257" t="s">
        <v>4</v>
      </c>
      <c r="B1442" s="258" t="s">
        <v>265</v>
      </c>
      <c r="C1442" s="258">
        <v>2026</v>
      </c>
      <c r="D1442" s="259" t="s">
        <v>271</v>
      </c>
      <c r="E1442" s="266" t="s">
        <v>184</v>
      </c>
      <c r="F1442" s="261">
        <v>20.941862022143901</v>
      </c>
      <c r="G1442" s="261">
        <f>IF(Table1[[#This Row],[Year]]&lt;=2030,2030,IF(Table1[[#This Row],[Year]]&lt;=2040,2040,2050))</f>
        <v>2030</v>
      </c>
    </row>
    <row r="1443" spans="1:7" x14ac:dyDescent="0.3">
      <c r="A1443" s="257" t="s">
        <v>4</v>
      </c>
      <c r="B1443" s="258" t="s">
        <v>264</v>
      </c>
      <c r="C1443" s="258">
        <v>2026</v>
      </c>
      <c r="D1443" s="259" t="s">
        <v>271</v>
      </c>
      <c r="E1443" s="266" t="s">
        <v>184</v>
      </c>
      <c r="F1443" s="261">
        <v>23.559594774911901</v>
      </c>
      <c r="G1443" s="261">
        <f>IF(Table1[[#This Row],[Year]]&lt;=2030,2030,IF(Table1[[#This Row],[Year]]&lt;=2040,2040,2050))</f>
        <v>2030</v>
      </c>
    </row>
    <row r="1444" spans="1:7" x14ac:dyDescent="0.3">
      <c r="A1444" s="257" t="s">
        <v>4</v>
      </c>
      <c r="B1444" s="258" t="s">
        <v>262</v>
      </c>
      <c r="C1444" s="258">
        <v>2026</v>
      </c>
      <c r="D1444" s="259" t="s">
        <v>271</v>
      </c>
      <c r="E1444" s="266" t="s">
        <v>184</v>
      </c>
      <c r="F1444" s="261">
        <v>88.074206706516904</v>
      </c>
      <c r="G1444" s="261">
        <f>IF(Table1[[#This Row],[Year]]&lt;=2030,2030,IF(Table1[[#This Row],[Year]]&lt;=2040,2040,2050))</f>
        <v>2030</v>
      </c>
    </row>
    <row r="1445" spans="1:7" x14ac:dyDescent="0.3">
      <c r="A1445" s="257" t="s">
        <v>4</v>
      </c>
      <c r="B1445" s="258" t="s">
        <v>260</v>
      </c>
      <c r="C1445" s="258">
        <v>2026</v>
      </c>
      <c r="D1445" s="259" t="s">
        <v>271</v>
      </c>
      <c r="E1445" s="266" t="s">
        <v>184</v>
      </c>
      <c r="F1445" s="261">
        <v>8.7884347655065191</v>
      </c>
      <c r="G1445" s="261">
        <f>IF(Table1[[#This Row],[Year]]&lt;=2030,2030,IF(Table1[[#This Row],[Year]]&lt;=2040,2040,2050))</f>
        <v>2030</v>
      </c>
    </row>
    <row r="1446" spans="1:7" x14ac:dyDescent="0.3">
      <c r="A1446" s="257" t="s">
        <v>2</v>
      </c>
      <c r="B1446" s="258" t="s">
        <v>264</v>
      </c>
      <c r="C1446" s="258">
        <v>2026</v>
      </c>
      <c r="D1446" s="259" t="s">
        <v>271</v>
      </c>
      <c r="E1446" s="266" t="s">
        <v>184</v>
      </c>
      <c r="F1446" s="261">
        <v>33.203128817779699</v>
      </c>
      <c r="G1446" s="261">
        <f>IF(Table1[[#This Row],[Year]]&lt;=2030,2030,IF(Table1[[#This Row],[Year]]&lt;=2040,2040,2050))</f>
        <v>2030</v>
      </c>
    </row>
    <row r="1447" spans="1:7" x14ac:dyDescent="0.3">
      <c r="A1447" s="257" t="s">
        <v>2</v>
      </c>
      <c r="B1447" s="258" t="s">
        <v>262</v>
      </c>
      <c r="C1447" s="258">
        <v>2026</v>
      </c>
      <c r="D1447" s="259" t="s">
        <v>271</v>
      </c>
      <c r="E1447" s="266" t="s">
        <v>184</v>
      </c>
      <c r="F1447" s="261">
        <v>4.0811592447055398</v>
      </c>
      <c r="G1447" s="261">
        <f>IF(Table1[[#This Row],[Year]]&lt;=2030,2030,IF(Table1[[#This Row],[Year]]&lt;=2040,2040,2050))</f>
        <v>2030</v>
      </c>
    </row>
    <row r="1448" spans="1:7" x14ac:dyDescent="0.3">
      <c r="A1448" s="257" t="s">
        <v>2</v>
      </c>
      <c r="B1448" s="258" t="s">
        <v>260</v>
      </c>
      <c r="C1448" s="258">
        <v>2026</v>
      </c>
      <c r="D1448" s="259" t="s">
        <v>271</v>
      </c>
      <c r="E1448" s="266" t="s">
        <v>184</v>
      </c>
      <c r="F1448" s="261">
        <v>0.35164623724982602</v>
      </c>
      <c r="G1448" s="261">
        <f>IF(Table1[[#This Row],[Year]]&lt;=2030,2030,IF(Table1[[#This Row],[Year]]&lt;=2040,2040,2050))</f>
        <v>2030</v>
      </c>
    </row>
    <row r="1449" spans="1:7" x14ac:dyDescent="0.3">
      <c r="A1449" s="257" t="s">
        <v>3</v>
      </c>
      <c r="B1449" s="258" t="s">
        <v>265</v>
      </c>
      <c r="C1449" s="258">
        <v>2026</v>
      </c>
      <c r="D1449" s="259" t="s">
        <v>271</v>
      </c>
      <c r="E1449" s="266" t="s">
        <v>184</v>
      </c>
      <c r="F1449" s="261">
        <v>24.1636869486276</v>
      </c>
      <c r="G1449" s="261">
        <f>IF(Table1[[#This Row],[Year]]&lt;=2030,2030,IF(Table1[[#This Row],[Year]]&lt;=2040,2040,2050))</f>
        <v>2030</v>
      </c>
    </row>
    <row r="1450" spans="1:7" x14ac:dyDescent="0.3">
      <c r="A1450" s="257" t="s">
        <v>3</v>
      </c>
      <c r="B1450" s="258" t="s">
        <v>264</v>
      </c>
      <c r="C1450" s="258">
        <v>2026</v>
      </c>
      <c r="D1450" s="259" t="s">
        <v>271</v>
      </c>
      <c r="E1450" s="266" t="s">
        <v>184</v>
      </c>
      <c r="F1450" s="261">
        <v>12.0818434743138</v>
      </c>
      <c r="G1450" s="261">
        <f>IF(Table1[[#This Row],[Year]]&lt;=2030,2030,IF(Table1[[#This Row],[Year]]&lt;=2040,2040,2050))</f>
        <v>2030</v>
      </c>
    </row>
    <row r="1451" spans="1:7" x14ac:dyDescent="0.3">
      <c r="A1451" s="257" t="s">
        <v>3</v>
      </c>
      <c r="B1451" s="258" t="s">
        <v>262</v>
      </c>
      <c r="C1451" s="258">
        <v>2026</v>
      </c>
      <c r="D1451" s="259" t="s">
        <v>271</v>
      </c>
      <c r="E1451" s="266" t="s">
        <v>184</v>
      </c>
      <c r="F1451" s="261">
        <v>154.308810110439</v>
      </c>
      <c r="G1451" s="261">
        <f>IF(Table1[[#This Row],[Year]]&lt;=2030,2030,IF(Table1[[#This Row],[Year]]&lt;=2040,2040,2050))</f>
        <v>2030</v>
      </c>
    </row>
    <row r="1452" spans="1:7" x14ac:dyDescent="0.3">
      <c r="A1452" s="257" t="s">
        <v>3</v>
      </c>
      <c r="B1452" s="258" t="s">
        <v>260</v>
      </c>
      <c r="C1452" s="258">
        <v>2026</v>
      </c>
      <c r="D1452" s="259" t="s">
        <v>271</v>
      </c>
      <c r="E1452" s="266" t="s">
        <v>184</v>
      </c>
      <c r="F1452" s="261">
        <v>4.6490627975744303</v>
      </c>
      <c r="G1452" s="261">
        <f>IF(Table1[[#This Row],[Year]]&lt;=2030,2030,IF(Table1[[#This Row],[Year]]&lt;=2040,2040,2050))</f>
        <v>2030</v>
      </c>
    </row>
    <row r="1453" spans="1:7" x14ac:dyDescent="0.3">
      <c r="A1453" s="257" t="s">
        <v>1</v>
      </c>
      <c r="B1453" s="258" t="s">
        <v>265</v>
      </c>
      <c r="C1453" s="258">
        <v>2027</v>
      </c>
      <c r="D1453" s="259" t="s">
        <v>271</v>
      </c>
      <c r="E1453" s="266" t="s">
        <v>184</v>
      </c>
      <c r="F1453" s="261">
        <v>4.6026070378338302</v>
      </c>
      <c r="G1453" s="261">
        <f>IF(Table1[[#This Row],[Year]]&lt;=2030,2030,IF(Table1[[#This Row],[Year]]&lt;=2040,2040,2050))</f>
        <v>2030</v>
      </c>
    </row>
    <row r="1454" spans="1:7" x14ac:dyDescent="0.3">
      <c r="A1454" s="257" t="s">
        <v>1</v>
      </c>
      <c r="B1454" s="258" t="s">
        <v>264</v>
      </c>
      <c r="C1454" s="258">
        <v>2027</v>
      </c>
      <c r="D1454" s="259" t="s">
        <v>271</v>
      </c>
      <c r="E1454" s="266" t="s">
        <v>184</v>
      </c>
      <c r="F1454" s="261">
        <v>4.2343984748071204</v>
      </c>
      <c r="G1454" s="261">
        <f>IF(Table1[[#This Row],[Year]]&lt;=2030,2030,IF(Table1[[#This Row],[Year]]&lt;=2040,2040,2050))</f>
        <v>2030</v>
      </c>
    </row>
    <row r="1455" spans="1:7" x14ac:dyDescent="0.3">
      <c r="A1455" s="257" t="s">
        <v>1</v>
      </c>
      <c r="B1455" s="258" t="s">
        <v>262</v>
      </c>
      <c r="C1455" s="258">
        <v>2027</v>
      </c>
      <c r="D1455" s="259" t="s">
        <v>271</v>
      </c>
      <c r="E1455" s="266" t="s">
        <v>184</v>
      </c>
      <c r="F1455" s="261">
        <v>1.1959906168101999</v>
      </c>
      <c r="G1455" s="261">
        <f>IF(Table1[[#This Row],[Year]]&lt;=2030,2030,IF(Table1[[#This Row],[Year]]&lt;=2040,2040,2050))</f>
        <v>2030</v>
      </c>
    </row>
    <row r="1456" spans="1:7" x14ac:dyDescent="0.3">
      <c r="A1456" s="257" t="s">
        <v>1</v>
      </c>
      <c r="B1456" s="258" t="s">
        <v>260</v>
      </c>
      <c r="C1456" s="258">
        <v>2027</v>
      </c>
      <c r="D1456" s="259" t="s">
        <v>271</v>
      </c>
      <c r="E1456" s="266" t="s">
        <v>184</v>
      </c>
      <c r="F1456" s="261">
        <v>0.48355127603604903</v>
      </c>
      <c r="G1456" s="261">
        <f>IF(Table1[[#This Row],[Year]]&lt;=2030,2030,IF(Table1[[#This Row],[Year]]&lt;=2040,2040,2050))</f>
        <v>2030</v>
      </c>
    </row>
    <row r="1457" spans="1:7" x14ac:dyDescent="0.3">
      <c r="A1457" s="257" t="s">
        <v>4</v>
      </c>
      <c r="B1457" s="258" t="s">
        <v>265</v>
      </c>
      <c r="C1457" s="258">
        <v>2027</v>
      </c>
      <c r="D1457" s="259" t="s">
        <v>271</v>
      </c>
      <c r="E1457" s="266" t="s">
        <v>184</v>
      </c>
      <c r="F1457" s="261">
        <v>19.944630497279899</v>
      </c>
      <c r="G1457" s="261">
        <f>IF(Table1[[#This Row],[Year]]&lt;=2030,2030,IF(Table1[[#This Row],[Year]]&lt;=2040,2040,2050))</f>
        <v>2030</v>
      </c>
    </row>
    <row r="1458" spans="1:7" x14ac:dyDescent="0.3">
      <c r="A1458" s="257" t="s">
        <v>4</v>
      </c>
      <c r="B1458" s="258" t="s">
        <v>264</v>
      </c>
      <c r="C1458" s="258">
        <v>2027</v>
      </c>
      <c r="D1458" s="259" t="s">
        <v>271</v>
      </c>
      <c r="E1458" s="266" t="s">
        <v>184</v>
      </c>
      <c r="F1458" s="261">
        <v>22.437709309439899</v>
      </c>
      <c r="G1458" s="261">
        <f>IF(Table1[[#This Row],[Year]]&lt;=2030,2030,IF(Table1[[#This Row],[Year]]&lt;=2040,2040,2050))</f>
        <v>2030</v>
      </c>
    </row>
    <row r="1459" spans="1:7" x14ac:dyDescent="0.3">
      <c r="A1459" s="257" t="s">
        <v>4</v>
      </c>
      <c r="B1459" s="258" t="s">
        <v>262</v>
      </c>
      <c r="C1459" s="258">
        <v>2027</v>
      </c>
      <c r="D1459" s="259" t="s">
        <v>271</v>
      </c>
      <c r="E1459" s="266" t="s">
        <v>184</v>
      </c>
      <c r="F1459" s="261">
        <v>74.781856315876396</v>
      </c>
      <c r="G1459" s="261">
        <f>IF(Table1[[#This Row],[Year]]&lt;=2030,2030,IF(Table1[[#This Row],[Year]]&lt;=2040,2040,2050))</f>
        <v>2030</v>
      </c>
    </row>
    <row r="1460" spans="1:7" x14ac:dyDescent="0.3">
      <c r="A1460" s="257" t="s">
        <v>4</v>
      </c>
      <c r="B1460" s="258" t="s">
        <v>260</v>
      </c>
      <c r="C1460" s="258">
        <v>2027</v>
      </c>
      <c r="D1460" s="259" t="s">
        <v>271</v>
      </c>
      <c r="E1460" s="266" t="s">
        <v>184</v>
      </c>
      <c r="F1460" s="261">
        <v>8.3699378719109898</v>
      </c>
      <c r="G1460" s="261">
        <f>IF(Table1[[#This Row],[Year]]&lt;=2030,2030,IF(Table1[[#This Row],[Year]]&lt;=2040,2040,2050))</f>
        <v>2030</v>
      </c>
    </row>
    <row r="1461" spans="1:7" x14ac:dyDescent="0.3">
      <c r="A1461" s="257" t="s">
        <v>2</v>
      </c>
      <c r="B1461" s="258" t="s">
        <v>264</v>
      </c>
      <c r="C1461" s="258">
        <v>2027</v>
      </c>
      <c r="D1461" s="259" t="s">
        <v>271</v>
      </c>
      <c r="E1461" s="266" t="s">
        <v>184</v>
      </c>
      <c r="F1461" s="261">
        <v>20.037046747615399</v>
      </c>
      <c r="G1461" s="261">
        <f>IF(Table1[[#This Row],[Year]]&lt;=2030,2030,IF(Table1[[#This Row],[Year]]&lt;=2040,2040,2050))</f>
        <v>2030</v>
      </c>
    </row>
    <row r="1462" spans="1:7" x14ac:dyDescent="0.3">
      <c r="A1462" s="257" t="s">
        <v>2</v>
      </c>
      <c r="B1462" s="258" t="s">
        <v>262</v>
      </c>
      <c r="C1462" s="258">
        <v>2027</v>
      </c>
      <c r="D1462" s="259" t="s">
        <v>271</v>
      </c>
      <c r="E1462" s="266" t="s">
        <v>184</v>
      </c>
      <c r="F1462" s="261">
        <v>3.3333691967625998</v>
      </c>
      <c r="G1462" s="261">
        <f>IF(Table1[[#This Row],[Year]]&lt;=2030,2030,IF(Table1[[#This Row],[Year]]&lt;=2040,2040,2050))</f>
        <v>2030</v>
      </c>
    </row>
    <row r="1463" spans="1:7" x14ac:dyDescent="0.3">
      <c r="A1463" s="257" t="s">
        <v>2</v>
      </c>
      <c r="B1463" s="258" t="s">
        <v>260</v>
      </c>
      <c r="C1463" s="258">
        <v>2027</v>
      </c>
      <c r="D1463" s="259" t="s">
        <v>271</v>
      </c>
      <c r="E1463" s="266" t="s">
        <v>184</v>
      </c>
      <c r="F1463" s="261">
        <v>0.212207473972297</v>
      </c>
      <c r="G1463" s="261">
        <f>IF(Table1[[#This Row],[Year]]&lt;=2030,2030,IF(Table1[[#This Row],[Year]]&lt;=2040,2040,2050))</f>
        <v>2030</v>
      </c>
    </row>
    <row r="1464" spans="1:7" x14ac:dyDescent="0.3">
      <c r="A1464" s="257" t="s">
        <v>3</v>
      </c>
      <c r="B1464" s="258" t="s">
        <v>265</v>
      </c>
      <c r="C1464" s="258">
        <v>2027</v>
      </c>
      <c r="D1464" s="259" t="s">
        <v>271</v>
      </c>
      <c r="E1464" s="266" t="s">
        <v>184</v>
      </c>
      <c r="F1464" s="261">
        <v>23.013035189169099</v>
      </c>
      <c r="G1464" s="261">
        <f>IF(Table1[[#This Row],[Year]]&lt;=2030,2030,IF(Table1[[#This Row],[Year]]&lt;=2040,2040,2050))</f>
        <v>2030</v>
      </c>
    </row>
    <row r="1465" spans="1:7" x14ac:dyDescent="0.3">
      <c r="A1465" s="257" t="s">
        <v>3</v>
      </c>
      <c r="B1465" s="258" t="s">
        <v>264</v>
      </c>
      <c r="C1465" s="258">
        <v>2027</v>
      </c>
      <c r="D1465" s="259" t="s">
        <v>271</v>
      </c>
      <c r="E1465" s="266" t="s">
        <v>184</v>
      </c>
      <c r="F1465" s="261">
        <v>11.506517594584601</v>
      </c>
      <c r="G1465" s="261">
        <f>IF(Table1[[#This Row],[Year]]&lt;=2030,2030,IF(Table1[[#This Row],[Year]]&lt;=2040,2040,2050))</f>
        <v>2030</v>
      </c>
    </row>
    <row r="1466" spans="1:7" x14ac:dyDescent="0.3">
      <c r="A1466" s="257" t="s">
        <v>3</v>
      </c>
      <c r="B1466" s="258" t="s">
        <v>262</v>
      </c>
      <c r="C1466" s="258">
        <v>2027</v>
      </c>
      <c r="D1466" s="259" t="s">
        <v>271</v>
      </c>
      <c r="E1466" s="266" t="s">
        <v>184</v>
      </c>
      <c r="F1466" s="261">
        <v>126.034835587098</v>
      </c>
      <c r="G1466" s="261">
        <f>IF(Table1[[#This Row],[Year]]&lt;=2030,2030,IF(Table1[[#This Row],[Year]]&lt;=2040,2040,2050))</f>
        <v>2030</v>
      </c>
    </row>
    <row r="1467" spans="1:7" x14ac:dyDescent="0.3">
      <c r="A1467" s="257" t="s">
        <v>3</v>
      </c>
      <c r="B1467" s="258" t="s">
        <v>260</v>
      </c>
      <c r="C1467" s="258">
        <v>2027</v>
      </c>
      <c r="D1467" s="259" t="s">
        <v>271</v>
      </c>
      <c r="E1467" s="266" t="s">
        <v>184</v>
      </c>
      <c r="F1467" s="261">
        <v>4.4276788548328003</v>
      </c>
      <c r="G1467" s="261">
        <f>IF(Table1[[#This Row],[Year]]&lt;=2030,2030,IF(Table1[[#This Row],[Year]]&lt;=2040,2040,2050))</f>
        <v>2030</v>
      </c>
    </row>
    <row r="1468" spans="1:7" x14ac:dyDescent="0.3">
      <c r="A1468" s="257" t="s">
        <v>1</v>
      </c>
      <c r="B1468" s="258" t="s">
        <v>265</v>
      </c>
      <c r="C1468" s="258">
        <v>2028</v>
      </c>
      <c r="D1468" s="259" t="s">
        <v>271</v>
      </c>
      <c r="E1468" s="266" t="s">
        <v>184</v>
      </c>
      <c r="F1468" s="261">
        <v>4.3834352741274598</v>
      </c>
      <c r="G1468" s="261">
        <f>IF(Table1[[#This Row],[Year]]&lt;=2030,2030,IF(Table1[[#This Row],[Year]]&lt;=2040,2040,2050))</f>
        <v>2030</v>
      </c>
    </row>
    <row r="1469" spans="1:7" x14ac:dyDescent="0.3">
      <c r="A1469" s="257" t="s">
        <v>1</v>
      </c>
      <c r="B1469" s="258" t="s">
        <v>264</v>
      </c>
      <c r="C1469" s="258">
        <v>2028</v>
      </c>
      <c r="D1469" s="259" t="s">
        <v>271</v>
      </c>
      <c r="E1469" s="266" t="s">
        <v>184</v>
      </c>
      <c r="F1469" s="261">
        <v>4.0327604521972598</v>
      </c>
      <c r="G1469" s="261">
        <f>IF(Table1[[#This Row],[Year]]&lt;=2030,2030,IF(Table1[[#This Row],[Year]]&lt;=2040,2040,2050))</f>
        <v>2030</v>
      </c>
    </row>
    <row r="1470" spans="1:7" x14ac:dyDescent="0.3">
      <c r="A1470" s="257" t="s">
        <v>1</v>
      </c>
      <c r="B1470" s="258" t="s">
        <v>262</v>
      </c>
      <c r="C1470" s="258">
        <v>2028</v>
      </c>
      <c r="D1470" s="259" t="s">
        <v>271</v>
      </c>
      <c r="E1470" s="266" t="s">
        <v>184</v>
      </c>
      <c r="F1470" s="261">
        <v>0.94992072649057002</v>
      </c>
      <c r="G1470" s="261">
        <f>IF(Table1[[#This Row],[Year]]&lt;=2030,2030,IF(Table1[[#This Row],[Year]]&lt;=2040,2040,2050))</f>
        <v>2030</v>
      </c>
    </row>
    <row r="1471" spans="1:7" x14ac:dyDescent="0.3">
      <c r="A1471" s="257" t="s">
        <v>1</v>
      </c>
      <c r="B1471" s="258" t="s">
        <v>260</v>
      </c>
      <c r="C1471" s="258">
        <v>2028</v>
      </c>
      <c r="D1471" s="259" t="s">
        <v>271</v>
      </c>
      <c r="E1471" s="266" t="s">
        <v>184</v>
      </c>
      <c r="F1471" s="261">
        <v>0.46052502479623603</v>
      </c>
      <c r="G1471" s="261">
        <f>IF(Table1[[#This Row],[Year]]&lt;=2030,2030,IF(Table1[[#This Row],[Year]]&lt;=2040,2040,2050))</f>
        <v>2030</v>
      </c>
    </row>
    <row r="1472" spans="1:7" x14ac:dyDescent="0.3">
      <c r="A1472" s="257" t="s">
        <v>4</v>
      </c>
      <c r="B1472" s="258" t="s">
        <v>265</v>
      </c>
      <c r="C1472" s="258">
        <v>2028</v>
      </c>
      <c r="D1472" s="259" t="s">
        <v>271</v>
      </c>
      <c r="E1472" s="266" t="s">
        <v>184</v>
      </c>
      <c r="F1472" s="261">
        <v>20.050666948438501</v>
      </c>
      <c r="G1472" s="261">
        <f>IF(Table1[[#This Row],[Year]]&lt;=2030,2030,IF(Table1[[#This Row],[Year]]&lt;=2040,2040,2050))</f>
        <v>2030</v>
      </c>
    </row>
    <row r="1473" spans="1:7" x14ac:dyDescent="0.3">
      <c r="A1473" s="257" t="s">
        <v>4</v>
      </c>
      <c r="B1473" s="258" t="s">
        <v>264</v>
      </c>
      <c r="C1473" s="258">
        <v>2028</v>
      </c>
      <c r="D1473" s="259" t="s">
        <v>271</v>
      </c>
      <c r="E1473" s="266" t="s">
        <v>184</v>
      </c>
      <c r="F1473" s="261">
        <v>22.5570003169933</v>
      </c>
      <c r="G1473" s="261">
        <f>IF(Table1[[#This Row],[Year]]&lt;=2030,2030,IF(Table1[[#This Row],[Year]]&lt;=2040,2040,2050))</f>
        <v>2030</v>
      </c>
    </row>
    <row r="1474" spans="1:7" x14ac:dyDescent="0.3">
      <c r="A1474" s="257" t="s">
        <v>4</v>
      </c>
      <c r="B1474" s="258" t="s">
        <v>262</v>
      </c>
      <c r="C1474" s="258">
        <v>2028</v>
      </c>
      <c r="D1474" s="259" t="s">
        <v>271</v>
      </c>
      <c r="E1474" s="266" t="s">
        <v>184</v>
      </c>
      <c r="F1474" s="261">
        <v>59.395813212440899</v>
      </c>
      <c r="G1474" s="261">
        <f>IF(Table1[[#This Row],[Year]]&lt;=2030,2030,IF(Table1[[#This Row],[Year]]&lt;=2040,2040,2050))</f>
        <v>2030</v>
      </c>
    </row>
    <row r="1475" spans="1:7" x14ac:dyDescent="0.3">
      <c r="A1475" s="257" t="s">
        <v>4</v>
      </c>
      <c r="B1475" s="258" t="s">
        <v>260</v>
      </c>
      <c r="C1475" s="258">
        <v>2028</v>
      </c>
      <c r="D1475" s="259" t="s">
        <v>271</v>
      </c>
      <c r="E1475" s="266" t="s">
        <v>184</v>
      </c>
      <c r="F1475" s="261">
        <v>8.4144369920363999</v>
      </c>
      <c r="G1475" s="261">
        <f>IF(Table1[[#This Row],[Year]]&lt;=2030,2030,IF(Table1[[#This Row],[Year]]&lt;=2040,2040,2050))</f>
        <v>2030</v>
      </c>
    </row>
    <row r="1476" spans="1:7" x14ac:dyDescent="0.3">
      <c r="A1476" s="257" t="s">
        <v>2</v>
      </c>
      <c r="B1476" s="258" t="s">
        <v>264</v>
      </c>
      <c r="C1476" s="258">
        <v>2028</v>
      </c>
      <c r="D1476" s="259" t="s">
        <v>271</v>
      </c>
      <c r="E1476" s="266" t="s">
        <v>184</v>
      </c>
      <c r="F1476" s="261">
        <v>5.0658584776801003</v>
      </c>
      <c r="G1476" s="261">
        <f>IF(Table1[[#This Row],[Year]]&lt;=2030,2030,IF(Table1[[#This Row],[Year]]&lt;=2040,2040,2050))</f>
        <v>2030</v>
      </c>
    </row>
    <row r="1477" spans="1:7" x14ac:dyDescent="0.3">
      <c r="A1477" s="257" t="s">
        <v>2</v>
      </c>
      <c r="B1477" s="258" t="s">
        <v>262</v>
      </c>
      <c r="C1477" s="258">
        <v>2028</v>
      </c>
      <c r="D1477" s="259" t="s">
        <v>271</v>
      </c>
      <c r="E1477" s="266" t="s">
        <v>184</v>
      </c>
      <c r="F1477" s="261">
        <v>2.6475429192706699</v>
      </c>
      <c r="G1477" s="261">
        <f>IF(Table1[[#This Row],[Year]]&lt;=2030,2030,IF(Table1[[#This Row],[Year]]&lt;=2040,2040,2050))</f>
        <v>2030</v>
      </c>
    </row>
    <row r="1478" spans="1:7" x14ac:dyDescent="0.3">
      <c r="A1478" s="257" t="s">
        <v>2</v>
      </c>
      <c r="B1478" s="258" t="s">
        <v>260</v>
      </c>
      <c r="C1478" s="258">
        <v>2028</v>
      </c>
      <c r="D1478" s="259" t="s">
        <v>271</v>
      </c>
      <c r="E1478" s="266" t="s">
        <v>184</v>
      </c>
      <c r="F1478" s="261">
        <v>5.3651271297132201E-2</v>
      </c>
      <c r="G1478" s="261">
        <f>IF(Table1[[#This Row],[Year]]&lt;=2030,2030,IF(Table1[[#This Row],[Year]]&lt;=2040,2040,2050))</f>
        <v>2030</v>
      </c>
    </row>
    <row r="1479" spans="1:7" x14ac:dyDescent="0.3">
      <c r="A1479" s="257" t="s">
        <v>3</v>
      </c>
      <c r="B1479" s="258" t="s">
        <v>265</v>
      </c>
      <c r="C1479" s="258">
        <v>2028</v>
      </c>
      <c r="D1479" s="259" t="s">
        <v>271</v>
      </c>
      <c r="E1479" s="266" t="s">
        <v>184</v>
      </c>
      <c r="F1479" s="261">
        <v>21.9171763706373</v>
      </c>
      <c r="G1479" s="261">
        <f>IF(Table1[[#This Row],[Year]]&lt;=2030,2030,IF(Table1[[#This Row],[Year]]&lt;=2040,2040,2050))</f>
        <v>2030</v>
      </c>
    </row>
    <row r="1480" spans="1:7" x14ac:dyDescent="0.3">
      <c r="A1480" s="257" t="s">
        <v>3</v>
      </c>
      <c r="B1480" s="258" t="s">
        <v>264</v>
      </c>
      <c r="C1480" s="258">
        <v>2028</v>
      </c>
      <c r="D1480" s="259" t="s">
        <v>271</v>
      </c>
      <c r="E1480" s="266" t="s">
        <v>184</v>
      </c>
      <c r="F1480" s="261">
        <v>10.9585881853186</v>
      </c>
      <c r="G1480" s="261">
        <f>IF(Table1[[#This Row],[Year]]&lt;=2030,2030,IF(Table1[[#This Row],[Year]]&lt;=2040,2040,2050))</f>
        <v>2030</v>
      </c>
    </row>
    <row r="1481" spans="1:7" x14ac:dyDescent="0.3">
      <c r="A1481" s="257" t="s">
        <v>3</v>
      </c>
      <c r="B1481" s="258" t="s">
        <v>262</v>
      </c>
      <c r="C1481" s="258">
        <v>2028</v>
      </c>
      <c r="D1481" s="259" t="s">
        <v>271</v>
      </c>
      <c r="E1481" s="266" t="s">
        <v>184</v>
      </c>
      <c r="F1481" s="261">
        <v>100.10371394328</v>
      </c>
      <c r="G1481" s="261">
        <f>IF(Table1[[#This Row],[Year]]&lt;=2030,2030,IF(Table1[[#This Row],[Year]]&lt;=2040,2040,2050))</f>
        <v>2030</v>
      </c>
    </row>
    <row r="1482" spans="1:7" x14ac:dyDescent="0.3">
      <c r="A1482" s="257" t="s">
        <v>3</v>
      </c>
      <c r="B1482" s="258" t="s">
        <v>260</v>
      </c>
      <c r="C1482" s="258">
        <v>2028</v>
      </c>
      <c r="D1482" s="259" t="s">
        <v>271</v>
      </c>
      <c r="E1482" s="266" t="s">
        <v>184</v>
      </c>
      <c r="F1482" s="261">
        <v>4.2168370046026702</v>
      </c>
      <c r="G1482" s="261">
        <f>IF(Table1[[#This Row],[Year]]&lt;=2030,2030,IF(Table1[[#This Row],[Year]]&lt;=2040,2040,2050))</f>
        <v>2030</v>
      </c>
    </row>
    <row r="1483" spans="1:7" x14ac:dyDescent="0.3">
      <c r="A1483" s="257" t="s">
        <v>1</v>
      </c>
      <c r="B1483" s="258" t="s">
        <v>265</v>
      </c>
      <c r="C1483" s="258">
        <v>2029</v>
      </c>
      <c r="D1483" s="259" t="s">
        <v>271</v>
      </c>
      <c r="E1483" s="266" t="s">
        <v>184</v>
      </c>
      <c r="F1483" s="261">
        <v>4.1747002610737596</v>
      </c>
      <c r="G1483" s="261">
        <f>IF(Table1[[#This Row],[Year]]&lt;=2030,2030,IF(Table1[[#This Row],[Year]]&lt;=2040,2040,2050))</f>
        <v>2030</v>
      </c>
    </row>
    <row r="1484" spans="1:7" x14ac:dyDescent="0.3">
      <c r="A1484" s="257" t="s">
        <v>1</v>
      </c>
      <c r="B1484" s="258" t="s">
        <v>264</v>
      </c>
      <c r="C1484" s="258">
        <v>2029</v>
      </c>
      <c r="D1484" s="259" t="s">
        <v>271</v>
      </c>
      <c r="E1484" s="266" t="s">
        <v>184</v>
      </c>
      <c r="F1484" s="261">
        <v>3.8407242401878698</v>
      </c>
      <c r="G1484" s="261">
        <f>IF(Table1[[#This Row],[Year]]&lt;=2030,2030,IF(Table1[[#This Row],[Year]]&lt;=2040,2040,2050))</f>
        <v>2030</v>
      </c>
    </row>
    <row r="1485" spans="1:7" x14ac:dyDescent="0.3">
      <c r="A1485" s="257" t="s">
        <v>1</v>
      </c>
      <c r="B1485" s="258" t="s">
        <v>262</v>
      </c>
      <c r="C1485" s="258">
        <v>2029</v>
      </c>
      <c r="D1485" s="259" t="s">
        <v>271</v>
      </c>
      <c r="E1485" s="266" t="s">
        <v>184</v>
      </c>
      <c r="F1485" s="261">
        <v>0.72457406695690996</v>
      </c>
      <c r="G1485" s="261">
        <f>IF(Table1[[#This Row],[Year]]&lt;=2030,2030,IF(Table1[[#This Row],[Year]]&lt;=2040,2040,2050))</f>
        <v>2030</v>
      </c>
    </row>
    <row r="1486" spans="1:7" x14ac:dyDescent="0.3">
      <c r="A1486" s="257" t="s">
        <v>1</v>
      </c>
      <c r="B1486" s="258" t="s">
        <v>260</v>
      </c>
      <c r="C1486" s="258">
        <v>2029</v>
      </c>
      <c r="D1486" s="259" t="s">
        <v>271</v>
      </c>
      <c r="E1486" s="266" t="s">
        <v>184</v>
      </c>
      <c r="F1486" s="261">
        <v>0.43859526171070201</v>
      </c>
      <c r="G1486" s="261">
        <f>IF(Table1[[#This Row],[Year]]&lt;=2030,2030,IF(Table1[[#This Row],[Year]]&lt;=2040,2040,2050))</f>
        <v>2030</v>
      </c>
    </row>
    <row r="1487" spans="1:7" x14ac:dyDescent="0.3">
      <c r="A1487" s="257" t="s">
        <v>4</v>
      </c>
      <c r="B1487" s="258" t="s">
        <v>265</v>
      </c>
      <c r="C1487" s="258">
        <v>2029</v>
      </c>
      <c r="D1487" s="259" t="s">
        <v>271</v>
      </c>
      <c r="E1487" s="266" t="s">
        <v>184</v>
      </c>
      <c r="F1487" s="261">
        <v>17.0848623117455</v>
      </c>
      <c r="G1487" s="261">
        <f>IF(Table1[[#This Row],[Year]]&lt;=2030,2030,IF(Table1[[#This Row],[Year]]&lt;=2040,2040,2050))</f>
        <v>2030</v>
      </c>
    </row>
    <row r="1488" spans="1:7" x14ac:dyDescent="0.3">
      <c r="A1488" s="257" t="s">
        <v>4</v>
      </c>
      <c r="B1488" s="258" t="s">
        <v>264</v>
      </c>
      <c r="C1488" s="258">
        <v>2029</v>
      </c>
      <c r="D1488" s="259" t="s">
        <v>271</v>
      </c>
      <c r="E1488" s="266" t="s">
        <v>184</v>
      </c>
      <c r="F1488" s="261">
        <v>19.220470100713701</v>
      </c>
      <c r="G1488" s="261">
        <f>IF(Table1[[#This Row],[Year]]&lt;=2030,2030,IF(Table1[[#This Row],[Year]]&lt;=2040,2040,2050))</f>
        <v>2030</v>
      </c>
    </row>
    <row r="1489" spans="1:7" x14ac:dyDescent="0.3">
      <c r="A1489" s="257" t="s">
        <v>4</v>
      </c>
      <c r="B1489" s="258" t="s">
        <v>262</v>
      </c>
      <c r="C1489" s="258">
        <v>2029</v>
      </c>
      <c r="D1489" s="259" t="s">
        <v>271</v>
      </c>
      <c r="E1489" s="266" t="s">
        <v>184</v>
      </c>
      <c r="F1489" s="261">
        <v>45.305534177097002</v>
      </c>
      <c r="G1489" s="261">
        <f>IF(Table1[[#This Row],[Year]]&lt;=2030,2030,IF(Table1[[#This Row],[Year]]&lt;=2040,2040,2050))</f>
        <v>2030</v>
      </c>
    </row>
    <row r="1490" spans="1:7" x14ac:dyDescent="0.3">
      <c r="A1490" s="257" t="s">
        <v>4</v>
      </c>
      <c r="B1490" s="258" t="s">
        <v>260</v>
      </c>
      <c r="C1490" s="258">
        <v>2029</v>
      </c>
      <c r="D1490" s="259" t="s">
        <v>271</v>
      </c>
      <c r="E1490" s="266" t="s">
        <v>184</v>
      </c>
      <c r="F1490" s="261">
        <v>7.1698112491462904</v>
      </c>
      <c r="G1490" s="261">
        <f>IF(Table1[[#This Row],[Year]]&lt;=2030,2030,IF(Table1[[#This Row],[Year]]&lt;=2040,2040,2050))</f>
        <v>2030</v>
      </c>
    </row>
    <row r="1491" spans="1:7" x14ac:dyDescent="0.3">
      <c r="A1491" s="257" t="s">
        <v>2</v>
      </c>
      <c r="B1491" s="258" t="s">
        <v>262</v>
      </c>
      <c r="C1491" s="258">
        <v>2029</v>
      </c>
      <c r="D1491" s="259" t="s">
        <v>271</v>
      </c>
      <c r="E1491" s="266" t="s">
        <v>184</v>
      </c>
      <c r="F1491" s="261">
        <v>2.0194747698011999</v>
      </c>
      <c r="G1491" s="261">
        <f>IF(Table1[[#This Row],[Year]]&lt;=2030,2030,IF(Table1[[#This Row],[Year]]&lt;=2040,2040,2050))</f>
        <v>2030</v>
      </c>
    </row>
    <row r="1492" spans="1:7" x14ac:dyDescent="0.3">
      <c r="A1492" s="257" t="s">
        <v>3</v>
      </c>
      <c r="B1492" s="258" t="s">
        <v>265</v>
      </c>
      <c r="C1492" s="258">
        <v>2029</v>
      </c>
      <c r="D1492" s="259" t="s">
        <v>271</v>
      </c>
      <c r="E1492" s="266" t="s">
        <v>184</v>
      </c>
      <c r="F1492" s="261">
        <v>20.873501305368801</v>
      </c>
      <c r="G1492" s="261">
        <f>IF(Table1[[#This Row],[Year]]&lt;=2030,2030,IF(Table1[[#This Row],[Year]]&lt;=2040,2040,2050))</f>
        <v>2030</v>
      </c>
    </row>
    <row r="1493" spans="1:7" x14ac:dyDescent="0.3">
      <c r="A1493" s="257" t="s">
        <v>3</v>
      </c>
      <c r="B1493" s="258" t="s">
        <v>264</v>
      </c>
      <c r="C1493" s="258">
        <v>2029</v>
      </c>
      <c r="D1493" s="259" t="s">
        <v>271</v>
      </c>
      <c r="E1493" s="266" t="s">
        <v>184</v>
      </c>
      <c r="F1493" s="261">
        <v>10.436750652684401</v>
      </c>
      <c r="G1493" s="261">
        <f>IF(Table1[[#This Row],[Year]]&lt;=2030,2030,IF(Table1[[#This Row],[Year]]&lt;=2040,2040,2050))</f>
        <v>2030</v>
      </c>
    </row>
    <row r="1494" spans="1:7" x14ac:dyDescent="0.3">
      <c r="A1494" s="257" t="s">
        <v>3</v>
      </c>
      <c r="B1494" s="258" t="s">
        <v>262</v>
      </c>
      <c r="C1494" s="258">
        <v>2029</v>
      </c>
      <c r="D1494" s="259" t="s">
        <v>271</v>
      </c>
      <c r="E1494" s="266" t="s">
        <v>184</v>
      </c>
      <c r="F1494" s="261">
        <v>76.356429654231405</v>
      </c>
      <c r="G1494" s="261">
        <f>IF(Table1[[#This Row],[Year]]&lt;=2030,2030,IF(Table1[[#This Row],[Year]]&lt;=2040,2040,2050))</f>
        <v>2030</v>
      </c>
    </row>
    <row r="1495" spans="1:7" x14ac:dyDescent="0.3">
      <c r="A1495" s="257" t="s">
        <v>3</v>
      </c>
      <c r="B1495" s="258" t="s">
        <v>260</v>
      </c>
      <c r="C1495" s="258">
        <v>2029</v>
      </c>
      <c r="D1495" s="259" t="s">
        <v>271</v>
      </c>
      <c r="E1495" s="266" t="s">
        <v>184</v>
      </c>
      <c r="F1495" s="261">
        <v>4.0160352424787504</v>
      </c>
      <c r="G1495" s="261">
        <f>IF(Table1[[#This Row],[Year]]&lt;=2030,2030,IF(Table1[[#This Row],[Year]]&lt;=2040,2040,2050))</f>
        <v>2030</v>
      </c>
    </row>
    <row r="1496" spans="1:7" x14ac:dyDescent="0.3">
      <c r="A1496" s="257" t="s">
        <v>1</v>
      </c>
      <c r="B1496" s="258" t="s">
        <v>265</v>
      </c>
      <c r="C1496" s="258">
        <v>2030</v>
      </c>
      <c r="D1496" s="259" t="s">
        <v>271</v>
      </c>
      <c r="E1496" s="266" t="s">
        <v>184</v>
      </c>
      <c r="F1496" s="261">
        <v>4.0311259134707003</v>
      </c>
      <c r="G1496" s="261">
        <f>IF(Table1[[#This Row],[Year]]&lt;=2030,2030,IF(Table1[[#This Row],[Year]]&lt;=2040,2040,2050))</f>
        <v>2030</v>
      </c>
    </row>
    <row r="1497" spans="1:7" x14ac:dyDescent="0.3">
      <c r="A1497" s="257" t="s">
        <v>1</v>
      </c>
      <c r="B1497" s="258" t="s">
        <v>264</v>
      </c>
      <c r="C1497" s="258">
        <v>2030</v>
      </c>
      <c r="D1497" s="259" t="s">
        <v>271</v>
      </c>
      <c r="E1497" s="266" t="s">
        <v>184</v>
      </c>
      <c r="F1497" s="261">
        <v>3.7086358403930402</v>
      </c>
      <c r="G1497" s="261">
        <f>IF(Table1[[#This Row],[Year]]&lt;=2030,2030,IF(Table1[[#This Row],[Year]]&lt;=2040,2040,2050))</f>
        <v>2030</v>
      </c>
    </row>
    <row r="1498" spans="1:7" x14ac:dyDescent="0.3">
      <c r="A1498" s="257" t="s">
        <v>1</v>
      </c>
      <c r="B1498" s="258" t="s">
        <v>263</v>
      </c>
      <c r="C1498" s="258">
        <v>2030</v>
      </c>
      <c r="D1498" s="259" t="s">
        <v>271</v>
      </c>
      <c r="E1498" s="266" t="s">
        <v>184</v>
      </c>
      <c r="F1498" s="261">
        <v>15.2921603608312</v>
      </c>
      <c r="G1498" s="261">
        <f>IF(Table1[[#This Row],[Year]]&lt;=2030,2030,IF(Table1[[#This Row],[Year]]&lt;=2040,2040,2050))</f>
        <v>2030</v>
      </c>
    </row>
    <row r="1499" spans="1:7" x14ac:dyDescent="0.3">
      <c r="A1499" s="257" t="s">
        <v>1</v>
      </c>
      <c r="B1499" s="258" t="s">
        <v>262</v>
      </c>
      <c r="C1499" s="258">
        <v>2030</v>
      </c>
      <c r="D1499" s="259" t="s">
        <v>271</v>
      </c>
      <c r="E1499" s="266" t="s">
        <v>184</v>
      </c>
      <c r="F1499" s="261">
        <v>0.51853497879269395</v>
      </c>
      <c r="G1499" s="261">
        <f>IF(Table1[[#This Row],[Year]]&lt;=2030,2030,IF(Table1[[#This Row],[Year]]&lt;=2040,2040,2050))</f>
        <v>2030</v>
      </c>
    </row>
    <row r="1500" spans="1:7" x14ac:dyDescent="0.3">
      <c r="A1500" s="257" t="s">
        <v>1</v>
      </c>
      <c r="B1500" s="258" t="s">
        <v>9</v>
      </c>
      <c r="C1500" s="258">
        <v>2030</v>
      </c>
      <c r="D1500" s="259" t="s">
        <v>271</v>
      </c>
      <c r="E1500" s="266" t="s">
        <v>184</v>
      </c>
      <c r="F1500" s="261">
        <v>115.259919413868</v>
      </c>
      <c r="G1500" s="261">
        <f>IF(Table1[[#This Row],[Year]]&lt;=2030,2030,IF(Table1[[#This Row],[Year]]&lt;=2040,2040,2050))</f>
        <v>2030</v>
      </c>
    </row>
    <row r="1501" spans="1:7" x14ac:dyDescent="0.3">
      <c r="A1501" s="257" t="s">
        <v>1</v>
      </c>
      <c r="B1501" s="258" t="s">
        <v>260</v>
      </c>
      <c r="C1501" s="258">
        <v>2030</v>
      </c>
      <c r="D1501" s="259" t="s">
        <v>271</v>
      </c>
      <c r="E1501" s="266" t="s">
        <v>184</v>
      </c>
      <c r="F1501" s="261">
        <v>0.423511297683624</v>
      </c>
      <c r="G1501" s="261">
        <f>IF(Table1[[#This Row],[Year]]&lt;=2030,2030,IF(Table1[[#This Row],[Year]]&lt;=2040,2040,2050))</f>
        <v>2030</v>
      </c>
    </row>
    <row r="1502" spans="1:7" x14ac:dyDescent="0.3">
      <c r="A1502" s="257" t="s">
        <v>4</v>
      </c>
      <c r="B1502" s="258" t="s">
        <v>265</v>
      </c>
      <c r="C1502" s="258">
        <v>2030</v>
      </c>
      <c r="D1502" s="259" t="s">
        <v>271</v>
      </c>
      <c r="E1502" s="266" t="s">
        <v>184</v>
      </c>
      <c r="F1502" s="261">
        <v>17.0963915453497</v>
      </c>
      <c r="G1502" s="261">
        <f>IF(Table1[[#This Row],[Year]]&lt;=2030,2030,IF(Table1[[#This Row],[Year]]&lt;=2040,2040,2050))</f>
        <v>2030</v>
      </c>
    </row>
    <row r="1503" spans="1:7" x14ac:dyDescent="0.3">
      <c r="A1503" s="257" t="s">
        <v>4</v>
      </c>
      <c r="B1503" s="258" t="s">
        <v>264</v>
      </c>
      <c r="C1503" s="258">
        <v>2030</v>
      </c>
      <c r="D1503" s="259" t="s">
        <v>271</v>
      </c>
      <c r="E1503" s="266" t="s">
        <v>184</v>
      </c>
      <c r="F1503" s="261">
        <v>19.233440488518401</v>
      </c>
      <c r="G1503" s="261">
        <f>IF(Table1[[#This Row],[Year]]&lt;=2030,2030,IF(Table1[[#This Row],[Year]]&lt;=2040,2040,2050))</f>
        <v>2030</v>
      </c>
    </row>
    <row r="1504" spans="1:7" x14ac:dyDescent="0.3">
      <c r="A1504" s="257" t="s">
        <v>4</v>
      </c>
      <c r="B1504" s="258" t="s">
        <v>263</v>
      </c>
      <c r="C1504" s="258">
        <v>2030</v>
      </c>
      <c r="D1504" s="259" t="s">
        <v>271</v>
      </c>
      <c r="E1504" s="266" t="s">
        <v>184</v>
      </c>
      <c r="F1504" s="261">
        <v>96.312016753000705</v>
      </c>
      <c r="G1504" s="261">
        <f>IF(Table1[[#This Row],[Year]]&lt;=2030,2030,IF(Table1[[#This Row],[Year]]&lt;=2040,2040,2050))</f>
        <v>2030</v>
      </c>
    </row>
    <row r="1505" spans="1:7" x14ac:dyDescent="0.3">
      <c r="A1505" s="257" t="s">
        <v>4</v>
      </c>
      <c r="B1505" s="258" t="s">
        <v>262</v>
      </c>
      <c r="C1505" s="258">
        <v>2030</v>
      </c>
      <c r="D1505" s="259" t="s">
        <v>271</v>
      </c>
      <c r="E1505" s="266" t="s">
        <v>184</v>
      </c>
      <c r="F1505" s="261">
        <v>32.422502094751003</v>
      </c>
      <c r="G1505" s="261">
        <f>IF(Table1[[#This Row],[Year]]&lt;=2030,2030,IF(Table1[[#This Row],[Year]]&lt;=2040,2040,2050))</f>
        <v>2030</v>
      </c>
    </row>
    <row r="1506" spans="1:7" x14ac:dyDescent="0.3">
      <c r="A1506" s="257" t="s">
        <v>4</v>
      </c>
      <c r="B1506" s="258" t="s">
        <v>260</v>
      </c>
      <c r="C1506" s="258">
        <v>2030</v>
      </c>
      <c r="D1506" s="259" t="s">
        <v>271</v>
      </c>
      <c r="E1506" s="266" t="s">
        <v>184</v>
      </c>
      <c r="F1506" s="261">
        <v>7.1746495924282403</v>
      </c>
      <c r="G1506" s="261">
        <f>IF(Table1[[#This Row],[Year]]&lt;=2030,2030,IF(Table1[[#This Row],[Year]]&lt;=2040,2040,2050))</f>
        <v>2030</v>
      </c>
    </row>
    <row r="1507" spans="1:7" x14ac:dyDescent="0.3">
      <c r="A1507" s="257" t="s">
        <v>2</v>
      </c>
      <c r="B1507" s="258" t="s">
        <v>263</v>
      </c>
      <c r="C1507" s="258">
        <v>2030</v>
      </c>
      <c r="D1507" s="259" t="s">
        <v>271</v>
      </c>
      <c r="E1507" s="266" t="s">
        <v>184</v>
      </c>
      <c r="F1507" s="261">
        <v>39.493361401714999</v>
      </c>
      <c r="G1507" s="261">
        <f>IF(Table1[[#This Row],[Year]]&lt;=2030,2030,IF(Table1[[#This Row],[Year]]&lt;=2040,2040,2050))</f>
        <v>2030</v>
      </c>
    </row>
    <row r="1508" spans="1:7" x14ac:dyDescent="0.3">
      <c r="A1508" s="257" t="s">
        <v>2</v>
      </c>
      <c r="B1508" s="258" t="s">
        <v>262</v>
      </c>
      <c r="C1508" s="258">
        <v>2030</v>
      </c>
      <c r="D1508" s="259" t="s">
        <v>271</v>
      </c>
      <c r="E1508" s="266" t="s">
        <v>184</v>
      </c>
      <c r="F1508" s="261">
        <v>1.4452191358837501</v>
      </c>
      <c r="G1508" s="261">
        <f>IF(Table1[[#This Row],[Year]]&lt;=2030,2030,IF(Table1[[#This Row],[Year]]&lt;=2040,2040,2050))</f>
        <v>2030</v>
      </c>
    </row>
    <row r="1509" spans="1:7" x14ac:dyDescent="0.3">
      <c r="A1509" s="257" t="s">
        <v>2</v>
      </c>
      <c r="B1509" s="258" t="s">
        <v>9</v>
      </c>
      <c r="C1509" s="258">
        <v>2030</v>
      </c>
      <c r="D1509" s="259" t="s">
        <v>271</v>
      </c>
      <c r="E1509" s="266" t="s">
        <v>184</v>
      </c>
      <c r="F1509" s="261">
        <v>117.21078425192199</v>
      </c>
      <c r="G1509" s="261">
        <f>IF(Table1[[#This Row],[Year]]&lt;=2030,2030,IF(Table1[[#This Row],[Year]]&lt;=2040,2040,2050))</f>
        <v>2030</v>
      </c>
    </row>
    <row r="1510" spans="1:7" x14ac:dyDescent="0.3">
      <c r="A1510" s="257" t="s">
        <v>3</v>
      </c>
      <c r="B1510" s="258" t="s">
        <v>265</v>
      </c>
      <c r="C1510" s="258">
        <v>2030</v>
      </c>
      <c r="D1510" s="259" t="s">
        <v>271</v>
      </c>
      <c r="E1510" s="266" t="s">
        <v>184</v>
      </c>
      <c r="F1510" s="261">
        <v>20.696794416011301</v>
      </c>
      <c r="G1510" s="261">
        <f>IF(Table1[[#This Row],[Year]]&lt;=2030,2030,IF(Table1[[#This Row],[Year]]&lt;=2040,2040,2050))</f>
        <v>2030</v>
      </c>
    </row>
    <row r="1511" spans="1:7" x14ac:dyDescent="0.3">
      <c r="A1511" s="257" t="s">
        <v>3</v>
      </c>
      <c r="B1511" s="258" t="s">
        <v>264</v>
      </c>
      <c r="C1511" s="258">
        <v>2030</v>
      </c>
      <c r="D1511" s="259" t="s">
        <v>271</v>
      </c>
      <c r="E1511" s="266" t="s">
        <v>184</v>
      </c>
      <c r="F1511" s="261">
        <v>10.348397208005601</v>
      </c>
      <c r="G1511" s="261">
        <f>IF(Table1[[#This Row],[Year]]&lt;=2030,2030,IF(Table1[[#This Row],[Year]]&lt;=2040,2040,2050))</f>
        <v>2030</v>
      </c>
    </row>
    <row r="1512" spans="1:7" x14ac:dyDescent="0.3">
      <c r="A1512" s="257" t="s">
        <v>3</v>
      </c>
      <c r="B1512" s="258" t="s">
        <v>263</v>
      </c>
      <c r="C1512" s="258">
        <v>2030</v>
      </c>
      <c r="D1512" s="259" t="s">
        <v>271</v>
      </c>
      <c r="E1512" s="266" t="s">
        <v>184</v>
      </c>
      <c r="F1512" s="261">
        <v>70.600811676484597</v>
      </c>
      <c r="G1512" s="261">
        <f>IF(Table1[[#This Row],[Year]]&lt;=2030,2030,IF(Table1[[#This Row],[Year]]&lt;=2040,2040,2050))</f>
        <v>2030</v>
      </c>
    </row>
    <row r="1513" spans="1:7" x14ac:dyDescent="0.3">
      <c r="A1513" s="257" t="s">
        <v>3</v>
      </c>
      <c r="B1513" s="258" t="s">
        <v>262</v>
      </c>
      <c r="C1513" s="258">
        <v>2030</v>
      </c>
      <c r="D1513" s="259" t="s">
        <v>271</v>
      </c>
      <c r="E1513" s="266" t="s">
        <v>184</v>
      </c>
      <c r="F1513" s="261">
        <v>54.643798939325201</v>
      </c>
      <c r="G1513" s="261">
        <f>IF(Table1[[#This Row],[Year]]&lt;=2030,2030,IF(Table1[[#This Row],[Year]]&lt;=2040,2040,2050))</f>
        <v>2030</v>
      </c>
    </row>
    <row r="1514" spans="1:7" x14ac:dyDescent="0.3">
      <c r="A1514" s="257" t="s">
        <v>3</v>
      </c>
      <c r="B1514" s="258" t="s">
        <v>9</v>
      </c>
      <c r="C1514" s="258">
        <v>2030</v>
      </c>
      <c r="D1514" s="259" t="s">
        <v>271</v>
      </c>
      <c r="E1514" s="266" t="s">
        <v>184</v>
      </c>
      <c r="F1514" s="261">
        <v>238.88373490112201</v>
      </c>
      <c r="G1514" s="261">
        <f>IF(Table1[[#This Row],[Year]]&lt;=2030,2030,IF(Table1[[#This Row],[Year]]&lt;=2040,2040,2050))</f>
        <v>2030</v>
      </c>
    </row>
    <row r="1515" spans="1:7" x14ac:dyDescent="0.3">
      <c r="A1515" s="257" t="s">
        <v>3</v>
      </c>
      <c r="B1515" s="258" t="s">
        <v>260</v>
      </c>
      <c r="C1515" s="258">
        <v>2030</v>
      </c>
      <c r="D1515" s="259" t="s">
        <v>271</v>
      </c>
      <c r="E1515" s="266" t="s">
        <v>184</v>
      </c>
      <c r="F1515" s="261">
        <v>3.9820370605318001</v>
      </c>
      <c r="G1515" s="261">
        <f>IF(Table1[[#This Row],[Year]]&lt;=2030,2030,IF(Table1[[#This Row],[Year]]&lt;=2040,2040,2050))</f>
        <v>2030</v>
      </c>
    </row>
    <row r="1516" spans="1:7" x14ac:dyDescent="0.3">
      <c r="A1516" s="257" t="s">
        <v>1</v>
      </c>
      <c r="B1516" s="258" t="s">
        <v>265</v>
      </c>
      <c r="C1516" s="258">
        <v>2031</v>
      </c>
      <c r="D1516" s="259" t="s">
        <v>271</v>
      </c>
      <c r="E1516" s="266" t="s">
        <v>184</v>
      </c>
      <c r="F1516" s="261">
        <v>5.82186090830014</v>
      </c>
      <c r="G1516" s="261">
        <f>IF(Table1[[#This Row],[Year]]&lt;=2030,2030,IF(Table1[[#This Row],[Year]]&lt;=2040,2040,2050))</f>
        <v>2040</v>
      </c>
    </row>
    <row r="1517" spans="1:7" x14ac:dyDescent="0.3">
      <c r="A1517" s="257" t="s">
        <v>1</v>
      </c>
      <c r="B1517" s="258" t="s">
        <v>264</v>
      </c>
      <c r="C1517" s="258">
        <v>2031</v>
      </c>
      <c r="D1517" s="259" t="s">
        <v>271</v>
      </c>
      <c r="E1517" s="266" t="s">
        <v>184</v>
      </c>
      <c r="F1517" s="261">
        <v>5.3561120356361203</v>
      </c>
      <c r="G1517" s="261">
        <f>IF(Table1[[#This Row],[Year]]&lt;=2030,2030,IF(Table1[[#This Row],[Year]]&lt;=2040,2040,2050))</f>
        <v>2040</v>
      </c>
    </row>
    <row r="1518" spans="1:7" x14ac:dyDescent="0.3">
      <c r="A1518" s="257" t="s">
        <v>1</v>
      </c>
      <c r="B1518" s="258" t="s">
        <v>262</v>
      </c>
      <c r="C1518" s="258">
        <v>2031</v>
      </c>
      <c r="D1518" s="259" t="s">
        <v>271</v>
      </c>
      <c r="E1518" s="266" t="s">
        <v>184</v>
      </c>
      <c r="F1518" s="261">
        <v>0.90862791090790396</v>
      </c>
      <c r="G1518" s="261">
        <f>IF(Table1[[#This Row],[Year]]&lt;=2030,2030,IF(Table1[[#This Row],[Year]]&lt;=2040,2040,2050))</f>
        <v>2040</v>
      </c>
    </row>
    <row r="1519" spans="1:7" x14ac:dyDescent="0.3">
      <c r="A1519" s="257" t="s">
        <v>1</v>
      </c>
      <c r="B1519" s="258" t="s">
        <v>260</v>
      </c>
      <c r="C1519" s="258">
        <v>2031</v>
      </c>
      <c r="D1519" s="259" t="s">
        <v>271</v>
      </c>
      <c r="E1519" s="266" t="s">
        <v>184</v>
      </c>
      <c r="F1519" s="261">
        <v>0.61164645340608204</v>
      </c>
      <c r="G1519" s="261">
        <f>IF(Table1[[#This Row],[Year]]&lt;=2030,2030,IF(Table1[[#This Row],[Year]]&lt;=2040,2040,2050))</f>
        <v>2040</v>
      </c>
    </row>
    <row r="1520" spans="1:7" x14ac:dyDescent="0.3">
      <c r="A1520" s="257" t="s">
        <v>4</v>
      </c>
      <c r="B1520" s="258" t="s">
        <v>265</v>
      </c>
      <c r="C1520" s="258">
        <v>2031</v>
      </c>
      <c r="D1520" s="259" t="s">
        <v>271</v>
      </c>
      <c r="E1520" s="266" t="s">
        <v>184</v>
      </c>
      <c r="F1520" s="261">
        <v>12.0545027933084</v>
      </c>
      <c r="G1520" s="261">
        <f>IF(Table1[[#This Row],[Year]]&lt;=2030,2030,IF(Table1[[#This Row],[Year]]&lt;=2040,2040,2050))</f>
        <v>2040</v>
      </c>
    </row>
    <row r="1521" spans="1:7" x14ac:dyDescent="0.3">
      <c r="A1521" s="257" t="s">
        <v>4</v>
      </c>
      <c r="B1521" s="258" t="s">
        <v>264</v>
      </c>
      <c r="C1521" s="258">
        <v>2031</v>
      </c>
      <c r="D1521" s="259" t="s">
        <v>271</v>
      </c>
      <c r="E1521" s="266" t="s">
        <v>184</v>
      </c>
      <c r="F1521" s="261">
        <v>13.561315642472</v>
      </c>
      <c r="G1521" s="261">
        <f>IF(Table1[[#This Row],[Year]]&lt;=2030,2030,IF(Table1[[#This Row],[Year]]&lt;=2040,2040,2050))</f>
        <v>2040</v>
      </c>
    </row>
    <row r="1522" spans="1:7" x14ac:dyDescent="0.3">
      <c r="A1522" s="257" t="s">
        <v>4</v>
      </c>
      <c r="B1522" s="258" t="s">
        <v>262</v>
      </c>
      <c r="C1522" s="258">
        <v>2031</v>
      </c>
      <c r="D1522" s="259" t="s">
        <v>271</v>
      </c>
      <c r="E1522" s="266" t="s">
        <v>184</v>
      </c>
      <c r="F1522" s="261">
        <v>31.615528219562101</v>
      </c>
      <c r="G1522" s="261">
        <f>IF(Table1[[#This Row],[Year]]&lt;=2030,2030,IF(Table1[[#This Row],[Year]]&lt;=2040,2040,2050))</f>
        <v>2040</v>
      </c>
    </row>
    <row r="1523" spans="1:7" x14ac:dyDescent="0.3">
      <c r="A1523" s="257" t="s">
        <v>4</v>
      </c>
      <c r="B1523" s="258" t="s">
        <v>260</v>
      </c>
      <c r="C1523" s="258">
        <v>2031</v>
      </c>
      <c r="D1523" s="259" t="s">
        <v>271</v>
      </c>
      <c r="E1523" s="266" t="s">
        <v>184</v>
      </c>
      <c r="F1523" s="261">
        <v>5.0587770713791302</v>
      </c>
      <c r="G1523" s="261">
        <f>IF(Table1[[#This Row],[Year]]&lt;=2030,2030,IF(Table1[[#This Row],[Year]]&lt;=2040,2040,2050))</f>
        <v>2040</v>
      </c>
    </row>
    <row r="1524" spans="1:7" x14ac:dyDescent="0.3">
      <c r="A1524" s="257" t="s">
        <v>2</v>
      </c>
      <c r="B1524" s="258" t="s">
        <v>262</v>
      </c>
      <c r="C1524" s="258">
        <v>2031</v>
      </c>
      <c r="D1524" s="259" t="s">
        <v>271</v>
      </c>
      <c r="E1524" s="266" t="s">
        <v>184</v>
      </c>
      <c r="F1524" s="261">
        <v>1.3620858463441601</v>
      </c>
      <c r="G1524" s="261">
        <f>IF(Table1[[#This Row],[Year]]&lt;=2030,2030,IF(Table1[[#This Row],[Year]]&lt;=2040,2040,2050))</f>
        <v>2040</v>
      </c>
    </row>
    <row r="1525" spans="1:7" x14ac:dyDescent="0.3">
      <c r="A1525" s="257" t="s">
        <v>2</v>
      </c>
      <c r="B1525" s="258" t="s">
        <v>9</v>
      </c>
      <c r="C1525" s="258">
        <v>2031</v>
      </c>
      <c r="D1525" s="259" t="s">
        <v>271</v>
      </c>
      <c r="E1525" s="266" t="s">
        <v>184</v>
      </c>
      <c r="F1525" s="261">
        <v>38.685080236790299</v>
      </c>
      <c r="G1525" s="261">
        <f>IF(Table1[[#This Row],[Year]]&lt;=2030,2030,IF(Table1[[#This Row],[Year]]&lt;=2040,2040,2050))</f>
        <v>2040</v>
      </c>
    </row>
    <row r="1526" spans="1:7" x14ac:dyDescent="0.3">
      <c r="A1526" s="257" t="s">
        <v>3</v>
      </c>
      <c r="B1526" s="258" t="s">
        <v>265</v>
      </c>
      <c r="C1526" s="258">
        <v>2031</v>
      </c>
      <c r="D1526" s="259" t="s">
        <v>271</v>
      </c>
      <c r="E1526" s="266" t="s">
        <v>184</v>
      </c>
      <c r="F1526" s="261">
        <v>25.4049210862851</v>
      </c>
      <c r="G1526" s="261">
        <f>IF(Table1[[#This Row],[Year]]&lt;=2030,2030,IF(Table1[[#This Row],[Year]]&lt;=2040,2040,2050))</f>
        <v>2040</v>
      </c>
    </row>
    <row r="1527" spans="1:7" x14ac:dyDescent="0.3">
      <c r="A1527" s="257" t="s">
        <v>3</v>
      </c>
      <c r="B1527" s="258" t="s">
        <v>264</v>
      </c>
      <c r="C1527" s="258">
        <v>2031</v>
      </c>
      <c r="D1527" s="259" t="s">
        <v>271</v>
      </c>
      <c r="E1527" s="266" t="s">
        <v>184</v>
      </c>
      <c r="F1527" s="261">
        <v>12.7024605431425</v>
      </c>
      <c r="G1527" s="261">
        <f>IF(Table1[[#This Row],[Year]]&lt;=2030,2030,IF(Table1[[#This Row],[Year]]&lt;=2040,2040,2050))</f>
        <v>2040</v>
      </c>
    </row>
    <row r="1528" spans="1:7" x14ac:dyDescent="0.3">
      <c r="A1528" s="257" t="s">
        <v>3</v>
      </c>
      <c r="B1528" s="258" t="s">
        <v>262</v>
      </c>
      <c r="C1528" s="258">
        <v>2031</v>
      </c>
      <c r="D1528" s="259" t="s">
        <v>271</v>
      </c>
      <c r="E1528" s="266" t="s">
        <v>184</v>
      </c>
      <c r="F1528" s="261">
        <v>51.357015480402303</v>
      </c>
      <c r="G1528" s="261">
        <f>IF(Table1[[#This Row],[Year]]&lt;=2030,2030,IF(Table1[[#This Row],[Year]]&lt;=2040,2040,2050))</f>
        <v>2040</v>
      </c>
    </row>
    <row r="1529" spans="1:7" x14ac:dyDescent="0.3">
      <c r="A1529" s="257" t="s">
        <v>3</v>
      </c>
      <c r="B1529" s="258" t="s">
        <v>260</v>
      </c>
      <c r="C1529" s="258">
        <v>2031</v>
      </c>
      <c r="D1529" s="259" t="s">
        <v>271</v>
      </c>
      <c r="E1529" s="266" t="s">
        <v>184</v>
      </c>
      <c r="F1529" s="261">
        <v>4.8878746752788098</v>
      </c>
      <c r="G1529" s="261">
        <f>IF(Table1[[#This Row],[Year]]&lt;=2030,2030,IF(Table1[[#This Row],[Year]]&lt;=2040,2040,2050))</f>
        <v>2040</v>
      </c>
    </row>
    <row r="1530" spans="1:7" x14ac:dyDescent="0.3">
      <c r="A1530" s="257" t="s">
        <v>1</v>
      </c>
      <c r="B1530" s="258" t="s">
        <v>265</v>
      </c>
      <c r="C1530" s="258">
        <v>2032</v>
      </c>
      <c r="D1530" s="259" t="s">
        <v>271</v>
      </c>
      <c r="E1530" s="266" t="s">
        <v>184</v>
      </c>
      <c r="F1530" s="261">
        <v>5.1840031316648396</v>
      </c>
      <c r="G1530" s="261">
        <f>IF(Table1[[#This Row],[Year]]&lt;=2030,2030,IF(Table1[[#This Row],[Year]]&lt;=2040,2040,2050))</f>
        <v>2040</v>
      </c>
    </row>
    <row r="1531" spans="1:7" x14ac:dyDescent="0.3">
      <c r="A1531" s="257" t="s">
        <v>1</v>
      </c>
      <c r="B1531" s="258" t="s">
        <v>264</v>
      </c>
      <c r="C1531" s="258">
        <v>2032</v>
      </c>
      <c r="D1531" s="259" t="s">
        <v>271</v>
      </c>
      <c r="E1531" s="266" t="s">
        <v>184</v>
      </c>
      <c r="F1531" s="261">
        <v>4.7692828811316801</v>
      </c>
      <c r="G1531" s="261">
        <f>IF(Table1[[#This Row],[Year]]&lt;=2030,2030,IF(Table1[[#This Row],[Year]]&lt;=2040,2040,2050))</f>
        <v>2040</v>
      </c>
    </row>
    <row r="1532" spans="1:7" x14ac:dyDescent="0.3">
      <c r="A1532" s="257" t="s">
        <v>1</v>
      </c>
      <c r="B1532" s="258" t="s">
        <v>262</v>
      </c>
      <c r="C1532" s="258">
        <v>2032</v>
      </c>
      <c r="D1532" s="259" t="s">
        <v>271</v>
      </c>
      <c r="E1532" s="266" t="s">
        <v>184</v>
      </c>
      <c r="F1532" s="261">
        <v>0.85541324945900099</v>
      </c>
      <c r="G1532" s="261">
        <f>IF(Table1[[#This Row],[Year]]&lt;=2030,2030,IF(Table1[[#This Row],[Year]]&lt;=2040,2040,2050))</f>
        <v>2040</v>
      </c>
    </row>
    <row r="1533" spans="1:7" x14ac:dyDescent="0.3">
      <c r="A1533" s="257" t="s">
        <v>1</v>
      </c>
      <c r="B1533" s="258" t="s">
        <v>260</v>
      </c>
      <c r="C1533" s="258">
        <v>2032</v>
      </c>
      <c r="D1533" s="259" t="s">
        <v>271</v>
      </c>
      <c r="E1533" s="266" t="s">
        <v>184</v>
      </c>
      <c r="F1533" s="261">
        <v>0.54463292405497099</v>
      </c>
      <c r="G1533" s="261">
        <f>IF(Table1[[#This Row],[Year]]&lt;=2030,2030,IF(Table1[[#This Row],[Year]]&lt;=2040,2040,2050))</f>
        <v>2040</v>
      </c>
    </row>
    <row r="1534" spans="1:7" x14ac:dyDescent="0.3">
      <c r="A1534" s="257" t="s">
        <v>4</v>
      </c>
      <c r="B1534" s="258" t="s">
        <v>265</v>
      </c>
      <c r="C1534" s="258">
        <v>2032</v>
      </c>
      <c r="D1534" s="259" t="s">
        <v>271</v>
      </c>
      <c r="E1534" s="266" t="s">
        <v>184</v>
      </c>
      <c r="F1534" s="261">
        <v>10.7180736898472</v>
      </c>
      <c r="G1534" s="261">
        <f>IF(Table1[[#This Row],[Year]]&lt;=2030,2030,IF(Table1[[#This Row],[Year]]&lt;=2040,2040,2050))</f>
        <v>2040</v>
      </c>
    </row>
    <row r="1535" spans="1:7" x14ac:dyDescent="0.3">
      <c r="A1535" s="257" t="s">
        <v>4</v>
      </c>
      <c r="B1535" s="258" t="s">
        <v>264</v>
      </c>
      <c r="C1535" s="258">
        <v>2032</v>
      </c>
      <c r="D1535" s="259" t="s">
        <v>271</v>
      </c>
      <c r="E1535" s="266" t="s">
        <v>184</v>
      </c>
      <c r="F1535" s="261">
        <v>12.0578329010781</v>
      </c>
      <c r="G1535" s="261">
        <f>IF(Table1[[#This Row],[Year]]&lt;=2030,2030,IF(Table1[[#This Row],[Year]]&lt;=2040,2040,2050))</f>
        <v>2040</v>
      </c>
    </row>
    <row r="1536" spans="1:7" x14ac:dyDescent="0.3">
      <c r="A1536" s="257" t="s">
        <v>4</v>
      </c>
      <c r="B1536" s="258" t="s">
        <v>262</v>
      </c>
      <c r="C1536" s="258">
        <v>2032</v>
      </c>
      <c r="D1536" s="259" t="s">
        <v>271</v>
      </c>
      <c r="E1536" s="266" t="s">
        <v>184</v>
      </c>
      <c r="F1536" s="261">
        <v>29.763934612833499</v>
      </c>
      <c r="G1536" s="261">
        <f>IF(Table1[[#This Row],[Year]]&lt;=2030,2030,IF(Table1[[#This Row],[Year]]&lt;=2040,2040,2050))</f>
        <v>2040</v>
      </c>
    </row>
    <row r="1537" spans="1:7" x14ac:dyDescent="0.3">
      <c r="A1537" s="257" t="s">
        <v>4</v>
      </c>
      <c r="B1537" s="258" t="s">
        <v>260</v>
      </c>
      <c r="C1537" s="258">
        <v>2032</v>
      </c>
      <c r="D1537" s="259" t="s">
        <v>271</v>
      </c>
      <c r="E1537" s="266" t="s">
        <v>184</v>
      </c>
      <c r="F1537" s="261">
        <v>4.4979329600927098</v>
      </c>
      <c r="G1537" s="261">
        <f>IF(Table1[[#This Row],[Year]]&lt;=2030,2030,IF(Table1[[#This Row],[Year]]&lt;=2040,2040,2050))</f>
        <v>2040</v>
      </c>
    </row>
    <row r="1538" spans="1:7" x14ac:dyDescent="0.3">
      <c r="A1538" s="257" t="s">
        <v>2</v>
      </c>
      <c r="B1538" s="258" t="s">
        <v>262</v>
      </c>
      <c r="C1538" s="258">
        <v>2032</v>
      </c>
      <c r="D1538" s="259" t="s">
        <v>271</v>
      </c>
      <c r="E1538" s="266" t="s">
        <v>184</v>
      </c>
      <c r="F1538" s="261">
        <v>1.2823139878007399</v>
      </c>
      <c r="G1538" s="261">
        <f>IF(Table1[[#This Row],[Year]]&lt;=2030,2030,IF(Table1[[#This Row],[Year]]&lt;=2040,2040,2050))</f>
        <v>2040</v>
      </c>
    </row>
    <row r="1539" spans="1:7" x14ac:dyDescent="0.3">
      <c r="A1539" s="257" t="s">
        <v>2</v>
      </c>
      <c r="B1539" s="258" t="s">
        <v>9</v>
      </c>
      <c r="C1539" s="258">
        <v>2032</v>
      </c>
      <c r="D1539" s="259" t="s">
        <v>271</v>
      </c>
      <c r="E1539" s="266" t="s">
        <v>184</v>
      </c>
      <c r="F1539" s="261">
        <v>39.248365593924198</v>
      </c>
      <c r="G1539" s="261">
        <f>IF(Table1[[#This Row],[Year]]&lt;=2030,2030,IF(Table1[[#This Row],[Year]]&lt;=2040,2040,2050))</f>
        <v>2040</v>
      </c>
    </row>
    <row r="1540" spans="1:7" x14ac:dyDescent="0.3">
      <c r="A1540" s="257" t="s">
        <v>3</v>
      </c>
      <c r="B1540" s="258" t="s">
        <v>265</v>
      </c>
      <c r="C1540" s="258">
        <v>2032</v>
      </c>
      <c r="D1540" s="259" t="s">
        <v>271</v>
      </c>
      <c r="E1540" s="266" t="s">
        <v>184</v>
      </c>
      <c r="F1540" s="261">
        <v>23.0989734572338</v>
      </c>
      <c r="G1540" s="261">
        <f>IF(Table1[[#This Row],[Year]]&lt;=2030,2030,IF(Table1[[#This Row],[Year]]&lt;=2040,2040,2050))</f>
        <v>2040</v>
      </c>
    </row>
    <row r="1541" spans="1:7" x14ac:dyDescent="0.3">
      <c r="A1541" s="257" t="s">
        <v>3</v>
      </c>
      <c r="B1541" s="258" t="s">
        <v>264</v>
      </c>
      <c r="C1541" s="258">
        <v>2032</v>
      </c>
      <c r="D1541" s="259" t="s">
        <v>271</v>
      </c>
      <c r="E1541" s="266" t="s">
        <v>184</v>
      </c>
      <c r="F1541" s="261">
        <v>11.5494867286169</v>
      </c>
      <c r="G1541" s="261">
        <f>IF(Table1[[#This Row],[Year]]&lt;=2030,2030,IF(Table1[[#This Row],[Year]]&lt;=2040,2040,2050))</f>
        <v>2040</v>
      </c>
    </row>
    <row r="1542" spans="1:7" x14ac:dyDescent="0.3">
      <c r="A1542" s="257" t="s">
        <v>3</v>
      </c>
      <c r="B1542" s="258" t="s">
        <v>262</v>
      </c>
      <c r="C1542" s="258">
        <v>2032</v>
      </c>
      <c r="D1542" s="259" t="s">
        <v>271</v>
      </c>
      <c r="E1542" s="266" t="s">
        <v>184</v>
      </c>
      <c r="F1542" s="261">
        <v>48.349242816798899</v>
      </c>
      <c r="G1542" s="261">
        <f>IF(Table1[[#This Row],[Year]]&lt;=2030,2030,IF(Table1[[#This Row],[Year]]&lt;=2040,2040,2050))</f>
        <v>2040</v>
      </c>
    </row>
    <row r="1543" spans="1:7" x14ac:dyDescent="0.3">
      <c r="A1543" s="257" t="s">
        <v>3</v>
      </c>
      <c r="B1543" s="258" t="s">
        <v>260</v>
      </c>
      <c r="C1543" s="258">
        <v>2032</v>
      </c>
      <c r="D1543" s="259" t="s">
        <v>271</v>
      </c>
      <c r="E1543" s="266" t="s">
        <v>184</v>
      </c>
      <c r="F1543" s="261">
        <v>4.4442132688813203</v>
      </c>
      <c r="G1543" s="261">
        <f>IF(Table1[[#This Row],[Year]]&lt;=2030,2030,IF(Table1[[#This Row],[Year]]&lt;=2040,2040,2050))</f>
        <v>2040</v>
      </c>
    </row>
    <row r="1544" spans="1:7" x14ac:dyDescent="0.3">
      <c r="A1544" s="257" t="s">
        <v>1</v>
      </c>
      <c r="B1544" s="258" t="s">
        <v>265</v>
      </c>
      <c r="C1544" s="258">
        <v>2033</v>
      </c>
      <c r="D1544" s="259" t="s">
        <v>271</v>
      </c>
      <c r="E1544" s="266" t="s">
        <v>184</v>
      </c>
      <c r="F1544" s="261">
        <v>6.0678370166847797</v>
      </c>
      <c r="G1544" s="261">
        <f>IF(Table1[[#This Row],[Year]]&lt;=2030,2030,IF(Table1[[#This Row],[Year]]&lt;=2040,2040,2050))</f>
        <v>2040</v>
      </c>
    </row>
    <row r="1545" spans="1:7" x14ac:dyDescent="0.3">
      <c r="A1545" s="257" t="s">
        <v>1</v>
      </c>
      <c r="B1545" s="258" t="s">
        <v>264</v>
      </c>
      <c r="C1545" s="258">
        <v>2033</v>
      </c>
      <c r="D1545" s="259" t="s">
        <v>271</v>
      </c>
      <c r="E1545" s="266" t="s">
        <v>184</v>
      </c>
      <c r="F1545" s="261">
        <v>5.58241005534998</v>
      </c>
      <c r="G1545" s="261">
        <f>IF(Table1[[#This Row],[Year]]&lt;=2030,2030,IF(Table1[[#This Row],[Year]]&lt;=2040,2040,2050))</f>
        <v>2040</v>
      </c>
    </row>
    <row r="1546" spans="1:7" x14ac:dyDescent="0.3">
      <c r="A1546" s="257" t="s">
        <v>1</v>
      </c>
      <c r="B1546" s="258" t="s">
        <v>262</v>
      </c>
      <c r="C1546" s="258">
        <v>2033</v>
      </c>
      <c r="D1546" s="259" t="s">
        <v>271</v>
      </c>
      <c r="E1546" s="266" t="s">
        <v>184</v>
      </c>
      <c r="F1546" s="261">
        <v>0.80520627025487101</v>
      </c>
      <c r="G1546" s="261">
        <f>IF(Table1[[#This Row],[Year]]&lt;=2030,2030,IF(Table1[[#This Row],[Year]]&lt;=2040,2040,2050))</f>
        <v>2040</v>
      </c>
    </row>
    <row r="1547" spans="1:7" x14ac:dyDescent="0.3">
      <c r="A1547" s="257" t="s">
        <v>1</v>
      </c>
      <c r="B1547" s="258" t="s">
        <v>260</v>
      </c>
      <c r="C1547" s="258">
        <v>2033</v>
      </c>
      <c r="D1547" s="259" t="s">
        <v>271</v>
      </c>
      <c r="E1547" s="266" t="s">
        <v>184</v>
      </c>
      <c r="F1547" s="261">
        <v>0.63748877713827401</v>
      </c>
      <c r="G1547" s="261">
        <f>IF(Table1[[#This Row],[Year]]&lt;=2030,2030,IF(Table1[[#This Row],[Year]]&lt;=2040,2040,2050))</f>
        <v>2040</v>
      </c>
    </row>
    <row r="1548" spans="1:7" x14ac:dyDescent="0.3">
      <c r="A1548" s="257" t="s">
        <v>4</v>
      </c>
      <c r="B1548" s="258" t="s">
        <v>265</v>
      </c>
      <c r="C1548" s="258">
        <v>2033</v>
      </c>
      <c r="D1548" s="259" t="s">
        <v>271</v>
      </c>
      <c r="E1548" s="266" t="s">
        <v>184</v>
      </c>
      <c r="F1548" s="261">
        <v>8.7448576478092104</v>
      </c>
      <c r="G1548" s="261">
        <f>IF(Table1[[#This Row],[Year]]&lt;=2030,2030,IF(Table1[[#This Row],[Year]]&lt;=2040,2040,2050))</f>
        <v>2040</v>
      </c>
    </row>
    <row r="1549" spans="1:7" x14ac:dyDescent="0.3">
      <c r="A1549" s="257" t="s">
        <v>4</v>
      </c>
      <c r="B1549" s="258" t="s">
        <v>264</v>
      </c>
      <c r="C1549" s="258">
        <v>2033</v>
      </c>
      <c r="D1549" s="259" t="s">
        <v>271</v>
      </c>
      <c r="E1549" s="266" t="s">
        <v>184</v>
      </c>
      <c r="F1549" s="261">
        <v>9.8379648537853104</v>
      </c>
      <c r="G1549" s="261">
        <f>IF(Table1[[#This Row],[Year]]&lt;=2030,2030,IF(Table1[[#This Row],[Year]]&lt;=2040,2040,2050))</f>
        <v>2040</v>
      </c>
    </row>
    <row r="1550" spans="1:7" x14ac:dyDescent="0.3">
      <c r="A1550" s="257" t="s">
        <v>4</v>
      </c>
      <c r="B1550" s="258" t="s">
        <v>262</v>
      </c>
      <c r="C1550" s="258">
        <v>2033</v>
      </c>
      <c r="D1550" s="259" t="s">
        <v>271</v>
      </c>
      <c r="E1550" s="266" t="s">
        <v>184</v>
      </c>
      <c r="F1550" s="261">
        <v>28.016992714184301</v>
      </c>
      <c r="G1550" s="261">
        <f>IF(Table1[[#This Row],[Year]]&lt;=2030,2030,IF(Table1[[#This Row],[Year]]&lt;=2040,2040,2050))</f>
        <v>2040</v>
      </c>
    </row>
    <row r="1551" spans="1:7" x14ac:dyDescent="0.3">
      <c r="A1551" s="257" t="s">
        <v>4</v>
      </c>
      <c r="B1551" s="258" t="s">
        <v>260</v>
      </c>
      <c r="C1551" s="258">
        <v>2033</v>
      </c>
      <c r="D1551" s="259" t="s">
        <v>271</v>
      </c>
      <c r="E1551" s="266" t="s">
        <v>184</v>
      </c>
      <c r="F1551" s="261">
        <v>3.6698556647038401</v>
      </c>
      <c r="G1551" s="261">
        <f>IF(Table1[[#This Row],[Year]]&lt;=2030,2030,IF(Table1[[#This Row],[Year]]&lt;=2040,2040,2050))</f>
        <v>2040</v>
      </c>
    </row>
    <row r="1552" spans="1:7" x14ac:dyDescent="0.3">
      <c r="A1552" s="257" t="s">
        <v>2</v>
      </c>
      <c r="B1552" s="258" t="s">
        <v>264</v>
      </c>
      <c r="C1552" s="258">
        <v>2033</v>
      </c>
      <c r="D1552" s="259" t="s">
        <v>271</v>
      </c>
      <c r="E1552" s="266" t="s">
        <v>184</v>
      </c>
      <c r="F1552" s="261">
        <v>0.69404505324802102</v>
      </c>
      <c r="G1552" s="261">
        <f>IF(Table1[[#This Row],[Year]]&lt;=2030,2030,IF(Table1[[#This Row],[Year]]&lt;=2040,2040,2050))</f>
        <v>2040</v>
      </c>
    </row>
    <row r="1553" spans="1:7" x14ac:dyDescent="0.3">
      <c r="A1553" s="257" t="s">
        <v>2</v>
      </c>
      <c r="B1553" s="258" t="s">
        <v>262</v>
      </c>
      <c r="C1553" s="258">
        <v>2033</v>
      </c>
      <c r="D1553" s="259" t="s">
        <v>271</v>
      </c>
      <c r="E1553" s="266" t="s">
        <v>184</v>
      </c>
      <c r="F1553" s="261">
        <v>1.2070508190815401</v>
      </c>
      <c r="G1553" s="261">
        <f>IF(Table1[[#This Row],[Year]]&lt;=2030,2030,IF(Table1[[#This Row],[Year]]&lt;=2040,2040,2050))</f>
        <v>2040</v>
      </c>
    </row>
    <row r="1554" spans="1:7" x14ac:dyDescent="0.3">
      <c r="A1554" s="257" t="s">
        <v>2</v>
      </c>
      <c r="B1554" s="258" t="s">
        <v>9</v>
      </c>
      <c r="C1554" s="258">
        <v>2033</v>
      </c>
      <c r="D1554" s="259" t="s">
        <v>271</v>
      </c>
      <c r="E1554" s="266" t="s">
        <v>184</v>
      </c>
      <c r="F1554" s="261">
        <v>31.218693590020798</v>
      </c>
      <c r="G1554" s="261">
        <f>IF(Table1[[#This Row],[Year]]&lt;=2030,2030,IF(Table1[[#This Row],[Year]]&lt;=2040,2040,2050))</f>
        <v>2040</v>
      </c>
    </row>
    <row r="1555" spans="1:7" x14ac:dyDescent="0.3">
      <c r="A1555" s="257" t="s">
        <v>2</v>
      </c>
      <c r="B1555" s="258" t="s">
        <v>260</v>
      </c>
      <c r="C1555" s="258">
        <v>2033</v>
      </c>
      <c r="D1555" s="259" t="s">
        <v>271</v>
      </c>
      <c r="E1555" s="266" t="s">
        <v>184</v>
      </c>
      <c r="F1555" s="261">
        <v>7.3504618433982904E-3</v>
      </c>
      <c r="G1555" s="261">
        <f>IF(Table1[[#This Row],[Year]]&lt;=2030,2030,IF(Table1[[#This Row],[Year]]&lt;=2040,2040,2050))</f>
        <v>2040</v>
      </c>
    </row>
    <row r="1556" spans="1:7" x14ac:dyDescent="0.3">
      <c r="A1556" s="257" t="s">
        <v>3</v>
      </c>
      <c r="B1556" s="258" t="s">
        <v>265</v>
      </c>
      <c r="C1556" s="258">
        <v>2033</v>
      </c>
      <c r="D1556" s="259" t="s">
        <v>271</v>
      </c>
      <c r="E1556" s="266" t="s">
        <v>184</v>
      </c>
      <c r="F1556" s="261">
        <v>20.481284422467098</v>
      </c>
      <c r="G1556" s="261">
        <f>IF(Table1[[#This Row],[Year]]&lt;=2030,2030,IF(Table1[[#This Row],[Year]]&lt;=2040,2040,2050))</f>
        <v>2040</v>
      </c>
    </row>
    <row r="1557" spans="1:7" x14ac:dyDescent="0.3">
      <c r="A1557" s="257" t="s">
        <v>3</v>
      </c>
      <c r="B1557" s="258" t="s">
        <v>264</v>
      </c>
      <c r="C1557" s="258">
        <v>2033</v>
      </c>
      <c r="D1557" s="259" t="s">
        <v>271</v>
      </c>
      <c r="E1557" s="266" t="s">
        <v>184</v>
      </c>
      <c r="F1557" s="261">
        <v>10.240642211233601</v>
      </c>
      <c r="G1557" s="261">
        <f>IF(Table1[[#This Row],[Year]]&lt;=2030,2030,IF(Table1[[#This Row],[Year]]&lt;=2040,2040,2050))</f>
        <v>2040</v>
      </c>
    </row>
    <row r="1558" spans="1:7" x14ac:dyDescent="0.3">
      <c r="A1558" s="257" t="s">
        <v>3</v>
      </c>
      <c r="B1558" s="258" t="s">
        <v>262</v>
      </c>
      <c r="C1558" s="258">
        <v>2033</v>
      </c>
      <c r="D1558" s="259" t="s">
        <v>271</v>
      </c>
      <c r="E1558" s="266" t="s">
        <v>184</v>
      </c>
      <c r="F1558" s="261">
        <v>45.511468875170699</v>
      </c>
      <c r="G1558" s="261">
        <f>IF(Table1[[#This Row],[Year]]&lt;=2030,2030,IF(Table1[[#This Row],[Year]]&lt;=2040,2040,2050))</f>
        <v>2040</v>
      </c>
    </row>
    <row r="1559" spans="1:7" x14ac:dyDescent="0.3">
      <c r="A1559" s="257" t="s">
        <v>3</v>
      </c>
      <c r="B1559" s="258" t="s">
        <v>260</v>
      </c>
      <c r="C1559" s="258">
        <v>2033</v>
      </c>
      <c r="D1559" s="259" t="s">
        <v>271</v>
      </c>
      <c r="E1559" s="266" t="s">
        <v>184</v>
      </c>
      <c r="F1559" s="261">
        <v>3.9405732104322602</v>
      </c>
      <c r="G1559" s="261">
        <f>IF(Table1[[#This Row],[Year]]&lt;=2030,2030,IF(Table1[[#This Row],[Year]]&lt;=2040,2040,2050))</f>
        <v>2040</v>
      </c>
    </row>
    <row r="1560" spans="1:7" x14ac:dyDescent="0.3">
      <c r="A1560" s="257" t="s">
        <v>1</v>
      </c>
      <c r="B1560" s="258" t="s">
        <v>265</v>
      </c>
      <c r="C1560" s="258">
        <v>2034</v>
      </c>
      <c r="D1560" s="259" t="s">
        <v>271</v>
      </c>
      <c r="E1560" s="266" t="s">
        <v>184</v>
      </c>
      <c r="F1560" s="261">
        <v>7.8061615116512701</v>
      </c>
      <c r="G1560" s="261">
        <f>IF(Table1[[#This Row],[Year]]&lt;=2030,2030,IF(Table1[[#This Row],[Year]]&lt;=2040,2040,2050))</f>
        <v>2040</v>
      </c>
    </row>
    <row r="1561" spans="1:7" x14ac:dyDescent="0.3">
      <c r="A1561" s="257" t="s">
        <v>1</v>
      </c>
      <c r="B1561" s="258" t="s">
        <v>264</v>
      </c>
      <c r="C1561" s="258">
        <v>2034</v>
      </c>
      <c r="D1561" s="259" t="s">
        <v>271</v>
      </c>
      <c r="E1561" s="266" t="s">
        <v>184</v>
      </c>
      <c r="F1561" s="261">
        <v>7.18166859071916</v>
      </c>
      <c r="G1561" s="261">
        <f>IF(Table1[[#This Row],[Year]]&lt;=2030,2030,IF(Table1[[#This Row],[Year]]&lt;=2040,2040,2050))</f>
        <v>2040</v>
      </c>
    </row>
    <row r="1562" spans="1:7" x14ac:dyDescent="0.3">
      <c r="A1562" s="257" t="s">
        <v>1</v>
      </c>
      <c r="B1562" s="258" t="s">
        <v>262</v>
      </c>
      <c r="C1562" s="258">
        <v>2034</v>
      </c>
      <c r="D1562" s="259" t="s">
        <v>271</v>
      </c>
      <c r="E1562" s="266" t="s">
        <v>184</v>
      </c>
      <c r="F1562" s="261">
        <v>0.75784119553400098</v>
      </c>
      <c r="G1562" s="261">
        <f>IF(Table1[[#This Row],[Year]]&lt;=2030,2030,IF(Table1[[#This Row],[Year]]&lt;=2040,2040,2050))</f>
        <v>2040</v>
      </c>
    </row>
    <row r="1563" spans="1:7" x14ac:dyDescent="0.3">
      <c r="A1563" s="257" t="s">
        <v>1</v>
      </c>
      <c r="B1563" s="258" t="s">
        <v>260</v>
      </c>
      <c r="C1563" s="258">
        <v>2034</v>
      </c>
      <c r="D1563" s="259" t="s">
        <v>271</v>
      </c>
      <c r="E1563" s="266" t="s">
        <v>184</v>
      </c>
      <c r="F1563" s="261">
        <v>0.82011767002359703</v>
      </c>
      <c r="G1563" s="261">
        <f>IF(Table1[[#This Row],[Year]]&lt;=2030,2030,IF(Table1[[#This Row],[Year]]&lt;=2040,2040,2050))</f>
        <v>2040</v>
      </c>
    </row>
    <row r="1564" spans="1:7" x14ac:dyDescent="0.3">
      <c r="A1564" s="257" t="s">
        <v>4</v>
      </c>
      <c r="B1564" s="258" t="s">
        <v>265</v>
      </c>
      <c r="C1564" s="258">
        <v>2034</v>
      </c>
      <c r="D1564" s="259" t="s">
        <v>271</v>
      </c>
      <c r="E1564" s="266" t="s">
        <v>184</v>
      </c>
      <c r="F1564" s="261">
        <v>7.03975089117995</v>
      </c>
      <c r="G1564" s="261">
        <f>IF(Table1[[#This Row],[Year]]&lt;=2030,2030,IF(Table1[[#This Row],[Year]]&lt;=2040,2040,2050))</f>
        <v>2040</v>
      </c>
    </row>
    <row r="1565" spans="1:7" x14ac:dyDescent="0.3">
      <c r="A1565" s="257" t="s">
        <v>4</v>
      </c>
      <c r="B1565" s="258" t="s">
        <v>264</v>
      </c>
      <c r="C1565" s="258">
        <v>2034</v>
      </c>
      <c r="D1565" s="259" t="s">
        <v>271</v>
      </c>
      <c r="E1565" s="266" t="s">
        <v>184</v>
      </c>
      <c r="F1565" s="261">
        <v>7.9197197525774499</v>
      </c>
      <c r="G1565" s="261">
        <f>IF(Table1[[#This Row],[Year]]&lt;=2030,2030,IF(Table1[[#This Row],[Year]]&lt;=2040,2040,2050))</f>
        <v>2040</v>
      </c>
    </row>
    <row r="1566" spans="1:7" x14ac:dyDescent="0.3">
      <c r="A1566" s="257" t="s">
        <v>4</v>
      </c>
      <c r="B1566" s="258" t="s">
        <v>262</v>
      </c>
      <c r="C1566" s="258">
        <v>2034</v>
      </c>
      <c r="D1566" s="259" t="s">
        <v>271</v>
      </c>
      <c r="E1566" s="266" t="s">
        <v>184</v>
      </c>
      <c r="F1566" s="261">
        <v>26.368934319232299</v>
      </c>
      <c r="G1566" s="261">
        <f>IF(Table1[[#This Row],[Year]]&lt;=2030,2030,IF(Table1[[#This Row],[Year]]&lt;=2040,2040,2050))</f>
        <v>2040</v>
      </c>
    </row>
    <row r="1567" spans="1:7" x14ac:dyDescent="0.3">
      <c r="A1567" s="257" t="s">
        <v>4</v>
      </c>
      <c r="B1567" s="258" t="s">
        <v>18</v>
      </c>
      <c r="C1567" s="258">
        <v>2034</v>
      </c>
      <c r="D1567" s="259" t="s">
        <v>271</v>
      </c>
      <c r="E1567" s="266" t="s">
        <v>184</v>
      </c>
      <c r="F1567" s="261">
        <v>1785.7311027570299</v>
      </c>
      <c r="G1567" s="261">
        <f>IF(Table1[[#This Row],[Year]]&lt;=2030,2030,IF(Table1[[#This Row],[Year]]&lt;=2040,2040,2050))</f>
        <v>2040</v>
      </c>
    </row>
    <row r="1568" spans="1:7" x14ac:dyDescent="0.3">
      <c r="A1568" s="257" t="s">
        <v>4</v>
      </c>
      <c r="B1568" s="258" t="s">
        <v>260</v>
      </c>
      <c r="C1568" s="258">
        <v>2034</v>
      </c>
      <c r="D1568" s="259" t="s">
        <v>271</v>
      </c>
      <c r="E1568" s="266" t="s">
        <v>184</v>
      </c>
      <c r="F1568" s="261">
        <v>2.9542927657116498</v>
      </c>
      <c r="G1568" s="261">
        <f>IF(Table1[[#This Row],[Year]]&lt;=2030,2030,IF(Table1[[#This Row],[Year]]&lt;=2040,2040,2050))</f>
        <v>2040</v>
      </c>
    </row>
    <row r="1569" spans="1:7" x14ac:dyDescent="0.3">
      <c r="A1569" s="257" t="s">
        <v>2</v>
      </c>
      <c r="B1569" s="258" t="s">
        <v>262</v>
      </c>
      <c r="C1569" s="258">
        <v>2034</v>
      </c>
      <c r="D1569" s="259" t="s">
        <v>271</v>
      </c>
      <c r="E1569" s="266" t="s">
        <v>184</v>
      </c>
      <c r="F1569" s="261">
        <v>1.1360478297237999</v>
      </c>
      <c r="G1569" s="261">
        <f>IF(Table1[[#This Row],[Year]]&lt;=2030,2030,IF(Table1[[#This Row],[Year]]&lt;=2040,2040,2050))</f>
        <v>2040</v>
      </c>
    </row>
    <row r="1570" spans="1:7" x14ac:dyDescent="0.3">
      <c r="A1570" s="257" t="s">
        <v>2</v>
      </c>
      <c r="B1570" s="258" t="s">
        <v>9</v>
      </c>
      <c r="C1570" s="258">
        <v>2034</v>
      </c>
      <c r="D1570" s="259" t="s">
        <v>271</v>
      </c>
      <c r="E1570" s="266" t="s">
        <v>184</v>
      </c>
      <c r="F1570" s="261">
        <v>21.344986374203799</v>
      </c>
      <c r="G1570" s="261">
        <f>IF(Table1[[#This Row],[Year]]&lt;=2030,2030,IF(Table1[[#This Row],[Year]]&lt;=2040,2040,2050))</f>
        <v>2040</v>
      </c>
    </row>
    <row r="1571" spans="1:7" x14ac:dyDescent="0.3">
      <c r="A1571" s="257" t="s">
        <v>3</v>
      </c>
      <c r="B1571" s="258" t="s">
        <v>265</v>
      </c>
      <c r="C1571" s="258">
        <v>2034</v>
      </c>
      <c r="D1571" s="259" t="s">
        <v>271</v>
      </c>
      <c r="E1571" s="266" t="s">
        <v>184</v>
      </c>
      <c r="F1571" s="261">
        <v>18.060520480678001</v>
      </c>
      <c r="G1571" s="261">
        <f>IF(Table1[[#This Row],[Year]]&lt;=2030,2030,IF(Table1[[#This Row],[Year]]&lt;=2040,2040,2050))</f>
        <v>2040</v>
      </c>
    </row>
    <row r="1572" spans="1:7" x14ac:dyDescent="0.3">
      <c r="A1572" s="257" t="s">
        <v>3</v>
      </c>
      <c r="B1572" s="258" t="s">
        <v>264</v>
      </c>
      <c r="C1572" s="258">
        <v>2034</v>
      </c>
      <c r="D1572" s="259" t="s">
        <v>271</v>
      </c>
      <c r="E1572" s="266" t="s">
        <v>184</v>
      </c>
      <c r="F1572" s="261">
        <v>9.0302602403389702</v>
      </c>
      <c r="G1572" s="261">
        <f>IF(Table1[[#This Row],[Year]]&lt;=2030,2030,IF(Table1[[#This Row],[Year]]&lt;=2040,2040,2050))</f>
        <v>2040</v>
      </c>
    </row>
    <row r="1573" spans="1:7" x14ac:dyDescent="0.3">
      <c r="A1573" s="257" t="s">
        <v>3</v>
      </c>
      <c r="B1573" s="258" t="s">
        <v>262</v>
      </c>
      <c r="C1573" s="258">
        <v>2034</v>
      </c>
      <c r="D1573" s="259" t="s">
        <v>271</v>
      </c>
      <c r="E1573" s="266" t="s">
        <v>184</v>
      </c>
      <c r="F1573" s="261">
        <v>42.834323647219399</v>
      </c>
      <c r="G1573" s="261">
        <f>IF(Table1[[#This Row],[Year]]&lt;=2030,2030,IF(Table1[[#This Row],[Year]]&lt;=2040,2040,2050))</f>
        <v>2040</v>
      </c>
    </row>
    <row r="1574" spans="1:7" x14ac:dyDescent="0.3">
      <c r="A1574" s="257" t="s">
        <v>3</v>
      </c>
      <c r="B1574" s="258" t="s">
        <v>260</v>
      </c>
      <c r="C1574" s="258">
        <v>2034</v>
      </c>
      <c r="D1574" s="259" t="s">
        <v>271</v>
      </c>
      <c r="E1574" s="266" t="s">
        <v>184</v>
      </c>
      <c r="F1574" s="261">
        <v>3.4748212907268901</v>
      </c>
      <c r="G1574" s="261">
        <f>IF(Table1[[#This Row],[Year]]&lt;=2030,2030,IF(Table1[[#This Row],[Year]]&lt;=2040,2040,2050))</f>
        <v>2040</v>
      </c>
    </row>
    <row r="1575" spans="1:7" x14ac:dyDescent="0.3">
      <c r="A1575" s="257" t="s">
        <v>1</v>
      </c>
      <c r="B1575" s="258" t="s">
        <v>265</v>
      </c>
      <c r="C1575" s="258">
        <v>2035</v>
      </c>
      <c r="D1575" s="259" t="s">
        <v>271</v>
      </c>
      <c r="E1575" s="266" t="s">
        <v>184</v>
      </c>
      <c r="F1575" s="261">
        <v>6.35029199622414</v>
      </c>
      <c r="G1575" s="261">
        <f>IF(Table1[[#This Row],[Year]]&lt;=2030,2030,IF(Table1[[#This Row],[Year]]&lt;=2040,2040,2050))</f>
        <v>2040</v>
      </c>
    </row>
    <row r="1576" spans="1:7" x14ac:dyDescent="0.3">
      <c r="A1576" s="257" t="s">
        <v>1</v>
      </c>
      <c r="B1576" s="258" t="s">
        <v>264</v>
      </c>
      <c r="C1576" s="258">
        <v>2035</v>
      </c>
      <c r="D1576" s="259" t="s">
        <v>271</v>
      </c>
      <c r="E1576" s="266" t="s">
        <v>184</v>
      </c>
      <c r="F1576" s="261">
        <v>5.8422686365262102</v>
      </c>
      <c r="G1576" s="261">
        <f>IF(Table1[[#This Row],[Year]]&lt;=2030,2030,IF(Table1[[#This Row],[Year]]&lt;=2040,2040,2050))</f>
        <v>2040</v>
      </c>
    </row>
    <row r="1577" spans="1:7" x14ac:dyDescent="0.3">
      <c r="A1577" s="257" t="s">
        <v>1</v>
      </c>
      <c r="B1577" s="258" t="s">
        <v>262</v>
      </c>
      <c r="C1577" s="258">
        <v>2035</v>
      </c>
      <c r="D1577" s="259" t="s">
        <v>271</v>
      </c>
      <c r="E1577" s="266" t="s">
        <v>184</v>
      </c>
      <c r="F1577" s="261">
        <v>0.71316121575194902</v>
      </c>
      <c r="G1577" s="261">
        <f>IF(Table1[[#This Row],[Year]]&lt;=2030,2030,IF(Table1[[#This Row],[Year]]&lt;=2040,2040,2050))</f>
        <v>2040</v>
      </c>
    </row>
    <row r="1578" spans="1:7" x14ac:dyDescent="0.3">
      <c r="A1578" s="257" t="s">
        <v>1</v>
      </c>
      <c r="B1578" s="258" t="s">
        <v>260</v>
      </c>
      <c r="C1578" s="258">
        <v>2035</v>
      </c>
      <c r="D1578" s="259" t="s">
        <v>271</v>
      </c>
      <c r="E1578" s="266" t="s">
        <v>184</v>
      </c>
      <c r="F1578" s="261">
        <v>0.66716358201653103</v>
      </c>
      <c r="G1578" s="261">
        <f>IF(Table1[[#This Row],[Year]]&lt;=2030,2030,IF(Table1[[#This Row],[Year]]&lt;=2040,2040,2050))</f>
        <v>2040</v>
      </c>
    </row>
    <row r="1579" spans="1:7" x14ac:dyDescent="0.3">
      <c r="A1579" s="257" t="s">
        <v>4</v>
      </c>
      <c r="B1579" s="258" t="s">
        <v>265</v>
      </c>
      <c r="C1579" s="258">
        <v>2035</v>
      </c>
      <c r="D1579" s="259" t="s">
        <v>271</v>
      </c>
      <c r="E1579" s="266" t="s">
        <v>184</v>
      </c>
      <c r="F1579" s="261">
        <v>5.5670094752860102</v>
      </c>
      <c r="G1579" s="261">
        <f>IF(Table1[[#This Row],[Year]]&lt;=2030,2030,IF(Table1[[#This Row],[Year]]&lt;=2040,2040,2050))</f>
        <v>2040</v>
      </c>
    </row>
    <row r="1580" spans="1:7" x14ac:dyDescent="0.3">
      <c r="A1580" s="257" t="s">
        <v>4</v>
      </c>
      <c r="B1580" s="258" t="s">
        <v>264</v>
      </c>
      <c r="C1580" s="258">
        <v>2035</v>
      </c>
      <c r="D1580" s="259" t="s">
        <v>271</v>
      </c>
      <c r="E1580" s="266" t="s">
        <v>184</v>
      </c>
      <c r="F1580" s="261">
        <v>6.2628856596967903</v>
      </c>
      <c r="G1580" s="261">
        <f>IF(Table1[[#This Row],[Year]]&lt;=2030,2030,IF(Table1[[#This Row],[Year]]&lt;=2040,2040,2050))</f>
        <v>2040</v>
      </c>
    </row>
    <row r="1581" spans="1:7" x14ac:dyDescent="0.3">
      <c r="A1581" s="257" t="s">
        <v>4</v>
      </c>
      <c r="B1581" s="258" t="s">
        <v>262</v>
      </c>
      <c r="C1581" s="258">
        <v>2035</v>
      </c>
      <c r="D1581" s="259" t="s">
        <v>271</v>
      </c>
      <c r="E1581" s="266" t="s">
        <v>184</v>
      </c>
      <c r="F1581" s="261">
        <v>24.8143032709329</v>
      </c>
      <c r="G1581" s="261">
        <f>IF(Table1[[#This Row],[Year]]&lt;=2030,2030,IF(Table1[[#This Row],[Year]]&lt;=2040,2040,2050))</f>
        <v>2040</v>
      </c>
    </row>
    <row r="1582" spans="1:7" x14ac:dyDescent="0.3">
      <c r="A1582" s="257" t="s">
        <v>4</v>
      </c>
      <c r="B1582" s="258" t="s">
        <v>260</v>
      </c>
      <c r="C1582" s="258">
        <v>2035</v>
      </c>
      <c r="D1582" s="259" t="s">
        <v>271</v>
      </c>
      <c r="E1582" s="266" t="s">
        <v>184</v>
      </c>
      <c r="F1582" s="261">
        <v>2.33624400546503</v>
      </c>
      <c r="G1582" s="261">
        <f>IF(Table1[[#This Row],[Year]]&lt;=2030,2030,IF(Table1[[#This Row],[Year]]&lt;=2040,2040,2050))</f>
        <v>2040</v>
      </c>
    </row>
    <row r="1583" spans="1:7" x14ac:dyDescent="0.3">
      <c r="A1583" s="257" t="s">
        <v>2</v>
      </c>
      <c r="B1583" s="258" t="s">
        <v>262</v>
      </c>
      <c r="C1583" s="258">
        <v>2035</v>
      </c>
      <c r="D1583" s="259" t="s">
        <v>271</v>
      </c>
      <c r="E1583" s="266" t="s">
        <v>184</v>
      </c>
      <c r="F1583" s="261">
        <v>1.06906995314144</v>
      </c>
      <c r="G1583" s="261">
        <f>IF(Table1[[#This Row],[Year]]&lt;=2030,2030,IF(Table1[[#This Row],[Year]]&lt;=2040,2040,2050))</f>
        <v>2040</v>
      </c>
    </row>
    <row r="1584" spans="1:7" x14ac:dyDescent="0.3">
      <c r="A1584" s="257" t="s">
        <v>2</v>
      </c>
      <c r="B1584" s="258" t="s">
        <v>9</v>
      </c>
      <c r="C1584" s="258">
        <v>2035</v>
      </c>
      <c r="D1584" s="259" t="s">
        <v>271</v>
      </c>
      <c r="E1584" s="266" t="s">
        <v>184</v>
      </c>
      <c r="F1584" s="261">
        <v>17.549346823735501</v>
      </c>
      <c r="G1584" s="261">
        <f>IF(Table1[[#This Row],[Year]]&lt;=2030,2030,IF(Table1[[#This Row],[Year]]&lt;=2040,2040,2050))</f>
        <v>2040</v>
      </c>
    </row>
    <row r="1585" spans="1:7" x14ac:dyDescent="0.3">
      <c r="A1585" s="257" t="s">
        <v>3</v>
      </c>
      <c r="B1585" s="258" t="s">
        <v>265</v>
      </c>
      <c r="C1585" s="258">
        <v>2035</v>
      </c>
      <c r="D1585" s="259" t="s">
        <v>271</v>
      </c>
      <c r="E1585" s="266" t="s">
        <v>184</v>
      </c>
      <c r="F1585" s="261">
        <v>15.8238626639064</v>
      </c>
      <c r="G1585" s="261">
        <f>IF(Table1[[#This Row],[Year]]&lt;=2030,2030,IF(Table1[[#This Row],[Year]]&lt;=2040,2040,2050))</f>
        <v>2040</v>
      </c>
    </row>
    <row r="1586" spans="1:7" x14ac:dyDescent="0.3">
      <c r="A1586" s="257" t="s">
        <v>3</v>
      </c>
      <c r="B1586" s="258" t="s">
        <v>264</v>
      </c>
      <c r="C1586" s="258">
        <v>2035</v>
      </c>
      <c r="D1586" s="259" t="s">
        <v>271</v>
      </c>
      <c r="E1586" s="266" t="s">
        <v>184</v>
      </c>
      <c r="F1586" s="261">
        <v>7.9119313319532099</v>
      </c>
      <c r="G1586" s="261">
        <f>IF(Table1[[#This Row],[Year]]&lt;=2030,2030,IF(Table1[[#This Row],[Year]]&lt;=2040,2040,2050))</f>
        <v>2040</v>
      </c>
    </row>
    <row r="1587" spans="1:7" x14ac:dyDescent="0.3">
      <c r="A1587" s="257" t="s">
        <v>3</v>
      </c>
      <c r="B1587" s="258" t="s">
        <v>262</v>
      </c>
      <c r="C1587" s="258">
        <v>2035</v>
      </c>
      <c r="D1587" s="259" t="s">
        <v>271</v>
      </c>
      <c r="E1587" s="266" t="s">
        <v>184</v>
      </c>
      <c r="F1587" s="261">
        <v>40.308944021759899</v>
      </c>
      <c r="G1587" s="261">
        <f>IF(Table1[[#This Row],[Year]]&lt;=2030,2030,IF(Table1[[#This Row],[Year]]&lt;=2040,2040,2050))</f>
        <v>2040</v>
      </c>
    </row>
    <row r="1588" spans="1:7" x14ac:dyDescent="0.3">
      <c r="A1588" s="257" t="s">
        <v>3</v>
      </c>
      <c r="B1588" s="258" t="s">
        <v>260</v>
      </c>
      <c r="C1588" s="258">
        <v>2035</v>
      </c>
      <c r="D1588" s="259" t="s">
        <v>271</v>
      </c>
      <c r="E1588" s="266" t="s">
        <v>184</v>
      </c>
      <c r="F1588" s="261">
        <v>3.0444911565481498</v>
      </c>
      <c r="G1588" s="261">
        <f>IF(Table1[[#This Row],[Year]]&lt;=2030,2030,IF(Table1[[#This Row],[Year]]&lt;=2040,2040,2050))</f>
        <v>2040</v>
      </c>
    </row>
    <row r="1589" spans="1:7" x14ac:dyDescent="0.3">
      <c r="A1589" s="257" t="s">
        <v>1</v>
      </c>
      <c r="B1589" s="258" t="s">
        <v>265</v>
      </c>
      <c r="C1589" s="258">
        <v>2036</v>
      </c>
      <c r="D1589" s="259" t="s">
        <v>271</v>
      </c>
      <c r="E1589" s="266" t="s">
        <v>184</v>
      </c>
      <c r="F1589" s="261">
        <v>3.2484681857300099</v>
      </c>
      <c r="G1589" s="261">
        <f>IF(Table1[[#This Row],[Year]]&lt;=2030,2030,IF(Table1[[#This Row],[Year]]&lt;=2040,2040,2050))</f>
        <v>2040</v>
      </c>
    </row>
    <row r="1590" spans="1:7" x14ac:dyDescent="0.3">
      <c r="A1590" s="257" t="s">
        <v>1</v>
      </c>
      <c r="B1590" s="258" t="s">
        <v>264</v>
      </c>
      <c r="C1590" s="258">
        <v>2036</v>
      </c>
      <c r="D1590" s="259" t="s">
        <v>271</v>
      </c>
      <c r="E1590" s="266" t="s">
        <v>184</v>
      </c>
      <c r="F1590" s="261">
        <v>2.98859073087162</v>
      </c>
      <c r="G1590" s="261">
        <f>IF(Table1[[#This Row],[Year]]&lt;=2030,2030,IF(Table1[[#This Row],[Year]]&lt;=2040,2040,2050))</f>
        <v>2040</v>
      </c>
    </row>
    <row r="1591" spans="1:7" x14ac:dyDescent="0.3">
      <c r="A1591" s="257" t="s">
        <v>1</v>
      </c>
      <c r="B1591" s="258" t="s">
        <v>262</v>
      </c>
      <c r="C1591" s="258">
        <v>2036</v>
      </c>
      <c r="D1591" s="259" t="s">
        <v>271</v>
      </c>
      <c r="E1591" s="266" t="s">
        <v>184</v>
      </c>
      <c r="F1591" s="261">
        <v>0.67101801137877104</v>
      </c>
      <c r="G1591" s="261">
        <f>IF(Table1[[#This Row],[Year]]&lt;=2030,2030,IF(Table1[[#This Row],[Year]]&lt;=2040,2040,2050))</f>
        <v>2040</v>
      </c>
    </row>
    <row r="1592" spans="1:7" x14ac:dyDescent="0.3">
      <c r="A1592" s="257" t="s">
        <v>1</v>
      </c>
      <c r="B1592" s="258" t="s">
        <v>260</v>
      </c>
      <c r="C1592" s="258">
        <v>2036</v>
      </c>
      <c r="D1592" s="259" t="s">
        <v>271</v>
      </c>
      <c r="E1592" s="266" t="s">
        <v>184</v>
      </c>
      <c r="F1592" s="261">
        <v>0.34128504203381799</v>
      </c>
      <c r="G1592" s="261">
        <f>IF(Table1[[#This Row],[Year]]&lt;=2030,2030,IF(Table1[[#This Row],[Year]]&lt;=2040,2040,2050))</f>
        <v>2040</v>
      </c>
    </row>
    <row r="1593" spans="1:7" x14ac:dyDescent="0.3">
      <c r="A1593" s="257" t="s">
        <v>4</v>
      </c>
      <c r="B1593" s="258" t="s">
        <v>265</v>
      </c>
      <c r="C1593" s="258">
        <v>2036</v>
      </c>
      <c r="D1593" s="259" t="s">
        <v>271</v>
      </c>
      <c r="E1593" s="266" t="s">
        <v>184</v>
      </c>
      <c r="F1593" s="261">
        <v>4.2959479779088197</v>
      </c>
      <c r="G1593" s="261">
        <f>IF(Table1[[#This Row],[Year]]&lt;=2030,2030,IF(Table1[[#This Row],[Year]]&lt;=2040,2040,2050))</f>
        <v>2040</v>
      </c>
    </row>
    <row r="1594" spans="1:7" x14ac:dyDescent="0.3">
      <c r="A1594" s="257" t="s">
        <v>4</v>
      </c>
      <c r="B1594" s="258" t="s">
        <v>264</v>
      </c>
      <c r="C1594" s="258">
        <v>2036</v>
      </c>
      <c r="D1594" s="259" t="s">
        <v>271</v>
      </c>
      <c r="E1594" s="266" t="s">
        <v>184</v>
      </c>
      <c r="F1594" s="261">
        <v>4.8329414751473596</v>
      </c>
      <c r="G1594" s="261">
        <f>IF(Table1[[#This Row],[Year]]&lt;=2030,2030,IF(Table1[[#This Row],[Year]]&lt;=2040,2040,2050))</f>
        <v>2040</v>
      </c>
    </row>
    <row r="1595" spans="1:7" x14ac:dyDescent="0.3">
      <c r="A1595" s="257" t="s">
        <v>4</v>
      </c>
      <c r="B1595" s="258" t="s">
        <v>262</v>
      </c>
      <c r="C1595" s="258">
        <v>2036</v>
      </c>
      <c r="D1595" s="259" t="s">
        <v>271</v>
      </c>
      <c r="E1595" s="266" t="s">
        <v>184</v>
      </c>
      <c r="F1595" s="261">
        <v>23.347938820613901</v>
      </c>
      <c r="G1595" s="261">
        <f>IF(Table1[[#This Row],[Year]]&lt;=2030,2030,IF(Table1[[#This Row],[Year]]&lt;=2040,2040,2050))</f>
        <v>2040</v>
      </c>
    </row>
    <row r="1596" spans="1:7" x14ac:dyDescent="0.3">
      <c r="A1596" s="257" t="s">
        <v>4</v>
      </c>
      <c r="B1596" s="258" t="s">
        <v>260</v>
      </c>
      <c r="C1596" s="258">
        <v>2036</v>
      </c>
      <c r="D1596" s="259" t="s">
        <v>271</v>
      </c>
      <c r="E1596" s="266" t="s">
        <v>184</v>
      </c>
      <c r="F1596" s="261">
        <v>1.80283197931199</v>
      </c>
      <c r="G1596" s="261">
        <f>IF(Table1[[#This Row],[Year]]&lt;=2030,2030,IF(Table1[[#This Row],[Year]]&lt;=2040,2040,2050))</f>
        <v>2040</v>
      </c>
    </row>
    <row r="1597" spans="1:7" x14ac:dyDescent="0.3">
      <c r="A1597" s="257" t="s">
        <v>2</v>
      </c>
      <c r="B1597" s="258" t="s">
        <v>264</v>
      </c>
      <c r="C1597" s="258">
        <v>2036</v>
      </c>
      <c r="D1597" s="259" t="s">
        <v>271</v>
      </c>
      <c r="E1597" s="266" t="s">
        <v>184</v>
      </c>
      <c r="F1597" s="261">
        <v>2.75627673588611</v>
      </c>
      <c r="G1597" s="261">
        <f>IF(Table1[[#This Row],[Year]]&lt;=2030,2030,IF(Table1[[#This Row],[Year]]&lt;=2040,2040,2050))</f>
        <v>2040</v>
      </c>
    </row>
    <row r="1598" spans="1:7" x14ac:dyDescent="0.3">
      <c r="A1598" s="257" t="s">
        <v>2</v>
      </c>
      <c r="B1598" s="258" t="s">
        <v>262</v>
      </c>
      <c r="C1598" s="258">
        <v>2036</v>
      </c>
      <c r="D1598" s="259" t="s">
        <v>271</v>
      </c>
      <c r="E1598" s="266" t="s">
        <v>184</v>
      </c>
      <c r="F1598" s="261">
        <v>1.00589484977165</v>
      </c>
      <c r="G1598" s="261">
        <f>IF(Table1[[#This Row],[Year]]&lt;=2030,2030,IF(Table1[[#This Row],[Year]]&lt;=2040,2040,2050))</f>
        <v>2040</v>
      </c>
    </row>
    <row r="1599" spans="1:7" x14ac:dyDescent="0.3">
      <c r="A1599" s="257" t="s">
        <v>2</v>
      </c>
      <c r="B1599" s="258" t="s">
        <v>9</v>
      </c>
      <c r="C1599" s="258">
        <v>2036</v>
      </c>
      <c r="D1599" s="259" t="s">
        <v>271</v>
      </c>
      <c r="E1599" s="266" t="s">
        <v>184</v>
      </c>
      <c r="F1599" s="261">
        <v>17.543277549283701</v>
      </c>
      <c r="G1599" s="261">
        <f>IF(Table1[[#This Row],[Year]]&lt;=2030,2030,IF(Table1[[#This Row],[Year]]&lt;=2040,2040,2050))</f>
        <v>2040</v>
      </c>
    </row>
    <row r="1600" spans="1:7" x14ac:dyDescent="0.3">
      <c r="A1600" s="257" t="s">
        <v>2</v>
      </c>
      <c r="B1600" s="258" t="s">
        <v>260</v>
      </c>
      <c r="C1600" s="258">
        <v>2036</v>
      </c>
      <c r="D1600" s="259" t="s">
        <v>271</v>
      </c>
      <c r="E1600" s="266" t="s">
        <v>184</v>
      </c>
      <c r="F1600" s="261">
        <v>2.91910545031096E-2</v>
      </c>
      <c r="G1600" s="261">
        <f>IF(Table1[[#This Row],[Year]]&lt;=2030,2030,IF(Table1[[#This Row],[Year]]&lt;=2040,2040,2050))</f>
        <v>2040</v>
      </c>
    </row>
    <row r="1601" spans="1:7" x14ac:dyDescent="0.3">
      <c r="A1601" s="257" t="s">
        <v>3</v>
      </c>
      <c r="B1601" s="258" t="s">
        <v>265</v>
      </c>
      <c r="C1601" s="258">
        <v>2036</v>
      </c>
      <c r="D1601" s="259" t="s">
        <v>271</v>
      </c>
      <c r="E1601" s="266" t="s">
        <v>184</v>
      </c>
      <c r="F1601" s="261">
        <v>13.759266316122501</v>
      </c>
      <c r="G1601" s="261">
        <f>IF(Table1[[#This Row],[Year]]&lt;=2030,2030,IF(Table1[[#This Row],[Year]]&lt;=2040,2040,2050))</f>
        <v>2040</v>
      </c>
    </row>
    <row r="1602" spans="1:7" x14ac:dyDescent="0.3">
      <c r="A1602" s="257" t="s">
        <v>3</v>
      </c>
      <c r="B1602" s="258" t="s">
        <v>264</v>
      </c>
      <c r="C1602" s="258">
        <v>2036</v>
      </c>
      <c r="D1602" s="259" t="s">
        <v>271</v>
      </c>
      <c r="E1602" s="266" t="s">
        <v>184</v>
      </c>
      <c r="F1602" s="261">
        <v>6.8796331580612504</v>
      </c>
      <c r="G1602" s="261">
        <f>IF(Table1[[#This Row],[Year]]&lt;=2030,2030,IF(Table1[[#This Row],[Year]]&lt;=2040,2040,2050))</f>
        <v>2040</v>
      </c>
    </row>
    <row r="1603" spans="1:7" x14ac:dyDescent="0.3">
      <c r="A1603" s="257" t="s">
        <v>3</v>
      </c>
      <c r="B1603" s="258" t="s">
        <v>262</v>
      </c>
      <c r="C1603" s="258">
        <v>2036</v>
      </c>
      <c r="D1603" s="259" t="s">
        <v>271</v>
      </c>
      <c r="E1603" s="266" t="s">
        <v>184</v>
      </c>
      <c r="F1603" s="261">
        <v>37.926946755987402</v>
      </c>
      <c r="G1603" s="261">
        <f>IF(Table1[[#This Row],[Year]]&lt;=2030,2030,IF(Table1[[#This Row],[Year]]&lt;=2040,2040,2050))</f>
        <v>2040</v>
      </c>
    </row>
    <row r="1604" spans="1:7" x14ac:dyDescent="0.3">
      <c r="A1604" s="257" t="s">
        <v>3</v>
      </c>
      <c r="B1604" s="258" t="s">
        <v>260</v>
      </c>
      <c r="C1604" s="258">
        <v>2036</v>
      </c>
      <c r="D1604" s="259" t="s">
        <v>271</v>
      </c>
      <c r="E1604" s="266" t="s">
        <v>184</v>
      </c>
      <c r="F1604" s="261">
        <v>2.64726543131437</v>
      </c>
      <c r="G1604" s="261">
        <f>IF(Table1[[#This Row],[Year]]&lt;=2030,2030,IF(Table1[[#This Row],[Year]]&lt;=2040,2040,2050))</f>
        <v>2040</v>
      </c>
    </row>
    <row r="1605" spans="1:7" x14ac:dyDescent="0.3">
      <c r="A1605" s="257" t="s">
        <v>1</v>
      </c>
      <c r="B1605" s="258" t="s">
        <v>265</v>
      </c>
      <c r="C1605" s="258">
        <v>2037</v>
      </c>
      <c r="D1605" s="259" t="s">
        <v>271</v>
      </c>
      <c r="E1605" s="266" t="s">
        <v>184</v>
      </c>
      <c r="F1605" s="261">
        <v>0.62623608017661603</v>
      </c>
      <c r="G1605" s="261">
        <f>IF(Table1[[#This Row],[Year]]&lt;=2030,2030,IF(Table1[[#This Row],[Year]]&lt;=2040,2040,2050))</f>
        <v>2040</v>
      </c>
    </row>
    <row r="1606" spans="1:7" x14ac:dyDescent="0.3">
      <c r="A1606" s="257" t="s">
        <v>1</v>
      </c>
      <c r="B1606" s="258" t="s">
        <v>264</v>
      </c>
      <c r="C1606" s="258">
        <v>2037</v>
      </c>
      <c r="D1606" s="259" t="s">
        <v>271</v>
      </c>
      <c r="E1606" s="266" t="s">
        <v>184</v>
      </c>
      <c r="F1606" s="261">
        <v>0.57613719376248296</v>
      </c>
      <c r="G1606" s="261">
        <f>IF(Table1[[#This Row],[Year]]&lt;=2030,2030,IF(Table1[[#This Row],[Year]]&lt;=2040,2040,2050))</f>
        <v>2040</v>
      </c>
    </row>
    <row r="1607" spans="1:7" x14ac:dyDescent="0.3">
      <c r="A1607" s="257" t="s">
        <v>1</v>
      </c>
      <c r="B1607" s="258" t="s">
        <v>262</v>
      </c>
      <c r="C1607" s="258">
        <v>2037</v>
      </c>
      <c r="D1607" s="259" t="s">
        <v>271</v>
      </c>
      <c r="E1607" s="266" t="s">
        <v>184</v>
      </c>
      <c r="F1607" s="261">
        <v>0.63127129990337205</v>
      </c>
      <c r="G1607" s="261">
        <f>IF(Table1[[#This Row],[Year]]&lt;=2030,2030,IF(Table1[[#This Row],[Year]]&lt;=2040,2040,2050))</f>
        <v>2040</v>
      </c>
    </row>
    <row r="1608" spans="1:7" x14ac:dyDescent="0.3">
      <c r="A1608" s="257" t="s">
        <v>1</v>
      </c>
      <c r="B1608" s="258" t="s">
        <v>260</v>
      </c>
      <c r="C1608" s="258">
        <v>2037</v>
      </c>
      <c r="D1608" s="259" t="s">
        <v>271</v>
      </c>
      <c r="E1608" s="266" t="s">
        <v>184</v>
      </c>
      <c r="F1608" s="261">
        <v>6.5792550435011699E-2</v>
      </c>
      <c r="G1608" s="261">
        <f>IF(Table1[[#This Row],[Year]]&lt;=2030,2030,IF(Table1[[#This Row],[Year]]&lt;=2040,2040,2050))</f>
        <v>2040</v>
      </c>
    </row>
    <row r="1609" spans="1:7" x14ac:dyDescent="0.3">
      <c r="A1609" s="257" t="s">
        <v>4</v>
      </c>
      <c r="B1609" s="258" t="s">
        <v>265</v>
      </c>
      <c r="C1609" s="258">
        <v>2037</v>
      </c>
      <c r="D1609" s="259" t="s">
        <v>271</v>
      </c>
      <c r="E1609" s="266" t="s">
        <v>184</v>
      </c>
      <c r="F1609" s="261">
        <v>3.2001579341518802</v>
      </c>
      <c r="G1609" s="261">
        <f>IF(Table1[[#This Row],[Year]]&lt;=2030,2030,IF(Table1[[#This Row],[Year]]&lt;=2040,2040,2050))</f>
        <v>2040</v>
      </c>
    </row>
    <row r="1610" spans="1:7" x14ac:dyDescent="0.3">
      <c r="A1610" s="257" t="s">
        <v>4</v>
      </c>
      <c r="B1610" s="258" t="s">
        <v>264</v>
      </c>
      <c r="C1610" s="258">
        <v>2037</v>
      </c>
      <c r="D1610" s="259" t="s">
        <v>271</v>
      </c>
      <c r="E1610" s="266" t="s">
        <v>184</v>
      </c>
      <c r="F1610" s="261">
        <v>3.6001776759209099</v>
      </c>
      <c r="G1610" s="261">
        <f>IF(Table1[[#This Row],[Year]]&lt;=2030,2030,IF(Table1[[#This Row],[Year]]&lt;=2040,2040,2050))</f>
        <v>2040</v>
      </c>
    </row>
    <row r="1611" spans="1:7" x14ac:dyDescent="0.3">
      <c r="A1611" s="257" t="s">
        <v>4</v>
      </c>
      <c r="B1611" s="258" t="s">
        <v>262</v>
      </c>
      <c r="C1611" s="258">
        <v>2037</v>
      </c>
      <c r="D1611" s="259" t="s">
        <v>271</v>
      </c>
      <c r="E1611" s="266" t="s">
        <v>184</v>
      </c>
      <c r="F1611" s="261">
        <v>21.964959866082602</v>
      </c>
      <c r="G1611" s="261">
        <f>IF(Table1[[#This Row],[Year]]&lt;=2030,2030,IF(Table1[[#This Row],[Year]]&lt;=2040,2040,2050))</f>
        <v>2040</v>
      </c>
    </row>
    <row r="1612" spans="1:7" x14ac:dyDescent="0.3">
      <c r="A1612" s="257" t="s">
        <v>4</v>
      </c>
      <c r="B1612" s="258" t="s">
        <v>260</v>
      </c>
      <c r="C1612" s="258">
        <v>2037</v>
      </c>
      <c r="D1612" s="259" t="s">
        <v>271</v>
      </c>
      <c r="E1612" s="266" t="s">
        <v>184</v>
      </c>
      <c r="F1612" s="261">
        <v>1.34297414498648</v>
      </c>
      <c r="G1612" s="261">
        <f>IF(Table1[[#This Row],[Year]]&lt;=2030,2030,IF(Table1[[#This Row],[Year]]&lt;=2040,2040,2050))</f>
        <v>2040</v>
      </c>
    </row>
    <row r="1613" spans="1:7" x14ac:dyDescent="0.3">
      <c r="A1613" s="257" t="s">
        <v>2</v>
      </c>
      <c r="B1613" s="258" t="s">
        <v>264</v>
      </c>
      <c r="C1613" s="258">
        <v>2037</v>
      </c>
      <c r="D1613" s="259" t="s">
        <v>271</v>
      </c>
      <c r="E1613" s="266" t="s">
        <v>184</v>
      </c>
      <c r="F1613" s="261">
        <v>4.3339491767648797</v>
      </c>
      <c r="G1613" s="261">
        <f>IF(Table1[[#This Row],[Year]]&lt;=2030,2030,IF(Table1[[#This Row],[Year]]&lt;=2040,2040,2050))</f>
        <v>2040</v>
      </c>
    </row>
    <row r="1614" spans="1:7" x14ac:dyDescent="0.3">
      <c r="A1614" s="257" t="s">
        <v>2</v>
      </c>
      <c r="B1614" s="258" t="s">
        <v>262</v>
      </c>
      <c r="C1614" s="258">
        <v>2037</v>
      </c>
      <c r="D1614" s="259" t="s">
        <v>271</v>
      </c>
      <c r="E1614" s="266" t="s">
        <v>184</v>
      </c>
      <c r="F1614" s="261">
        <v>0.94631222800816295</v>
      </c>
      <c r="G1614" s="261">
        <f>IF(Table1[[#This Row],[Year]]&lt;=2030,2030,IF(Table1[[#This Row],[Year]]&lt;=2040,2040,2050))</f>
        <v>2040</v>
      </c>
    </row>
    <row r="1615" spans="1:7" x14ac:dyDescent="0.3">
      <c r="A1615" s="257" t="s">
        <v>2</v>
      </c>
      <c r="B1615" s="258" t="s">
        <v>9</v>
      </c>
      <c r="C1615" s="258">
        <v>2037</v>
      </c>
      <c r="D1615" s="259" t="s">
        <v>271</v>
      </c>
      <c r="E1615" s="266" t="s">
        <v>184</v>
      </c>
      <c r="F1615" s="261">
        <v>17.214095873391699</v>
      </c>
      <c r="G1615" s="261">
        <f>IF(Table1[[#This Row],[Year]]&lt;=2030,2030,IF(Table1[[#This Row],[Year]]&lt;=2040,2040,2050))</f>
        <v>2040</v>
      </c>
    </row>
    <row r="1616" spans="1:7" x14ac:dyDescent="0.3">
      <c r="A1616" s="257" t="s">
        <v>2</v>
      </c>
      <c r="B1616" s="258" t="s">
        <v>260</v>
      </c>
      <c r="C1616" s="258">
        <v>2037</v>
      </c>
      <c r="D1616" s="259" t="s">
        <v>271</v>
      </c>
      <c r="E1616" s="266" t="s">
        <v>184</v>
      </c>
      <c r="F1616" s="261">
        <v>4.5899798443852197E-2</v>
      </c>
      <c r="G1616" s="261">
        <f>IF(Table1[[#This Row],[Year]]&lt;=2030,2030,IF(Table1[[#This Row],[Year]]&lt;=2040,2040,2050))</f>
        <v>2040</v>
      </c>
    </row>
    <row r="1617" spans="1:7" x14ac:dyDescent="0.3">
      <c r="A1617" s="257" t="s">
        <v>3</v>
      </c>
      <c r="B1617" s="258" t="s">
        <v>265</v>
      </c>
      <c r="C1617" s="258">
        <v>2037</v>
      </c>
      <c r="D1617" s="259" t="s">
        <v>271</v>
      </c>
      <c r="E1617" s="266" t="s">
        <v>184</v>
      </c>
      <c r="F1617" s="261">
        <v>11.8554164171892</v>
      </c>
      <c r="G1617" s="261">
        <f>IF(Table1[[#This Row],[Year]]&lt;=2030,2030,IF(Table1[[#This Row],[Year]]&lt;=2040,2040,2050))</f>
        <v>2040</v>
      </c>
    </row>
    <row r="1618" spans="1:7" x14ac:dyDescent="0.3">
      <c r="A1618" s="257" t="s">
        <v>3</v>
      </c>
      <c r="B1618" s="258" t="s">
        <v>264</v>
      </c>
      <c r="C1618" s="258">
        <v>2037</v>
      </c>
      <c r="D1618" s="259" t="s">
        <v>271</v>
      </c>
      <c r="E1618" s="266" t="s">
        <v>184</v>
      </c>
      <c r="F1618" s="261">
        <v>5.92770820859461</v>
      </c>
      <c r="G1618" s="261">
        <f>IF(Table1[[#This Row],[Year]]&lt;=2030,2030,IF(Table1[[#This Row],[Year]]&lt;=2040,2040,2050))</f>
        <v>2040</v>
      </c>
    </row>
    <row r="1619" spans="1:7" x14ac:dyDescent="0.3">
      <c r="A1619" s="257" t="s">
        <v>3</v>
      </c>
      <c r="B1619" s="258" t="s">
        <v>262</v>
      </c>
      <c r="C1619" s="258">
        <v>2037</v>
      </c>
      <c r="D1619" s="259" t="s">
        <v>271</v>
      </c>
      <c r="E1619" s="266" t="s">
        <v>184</v>
      </c>
      <c r="F1619" s="261">
        <v>35.680402871487203</v>
      </c>
      <c r="G1619" s="261">
        <f>IF(Table1[[#This Row],[Year]]&lt;=2030,2030,IF(Table1[[#This Row],[Year]]&lt;=2040,2040,2050))</f>
        <v>2040</v>
      </c>
    </row>
    <row r="1620" spans="1:7" x14ac:dyDescent="0.3">
      <c r="A1620" s="257" t="s">
        <v>3</v>
      </c>
      <c r="B1620" s="258" t="s">
        <v>260</v>
      </c>
      <c r="C1620" s="258">
        <v>2037</v>
      </c>
      <c r="D1620" s="259" t="s">
        <v>271</v>
      </c>
      <c r="E1620" s="266" t="s">
        <v>184</v>
      </c>
      <c r="F1620" s="261">
        <v>2.2809671194667498</v>
      </c>
      <c r="G1620" s="261">
        <f>IF(Table1[[#This Row],[Year]]&lt;=2030,2030,IF(Table1[[#This Row],[Year]]&lt;=2040,2040,2050))</f>
        <v>2040</v>
      </c>
    </row>
    <row r="1621" spans="1:7" x14ac:dyDescent="0.3">
      <c r="A1621" s="257" t="s">
        <v>1</v>
      </c>
      <c r="B1621" s="258" t="s">
        <v>262</v>
      </c>
      <c r="C1621" s="258">
        <v>2038</v>
      </c>
      <c r="D1621" s="259" t="s">
        <v>271</v>
      </c>
      <c r="E1621" s="266" t="s">
        <v>184</v>
      </c>
      <c r="F1621" s="261">
        <v>0.59378840672862898</v>
      </c>
      <c r="G1621" s="261">
        <f>IF(Table1[[#This Row],[Year]]&lt;=2030,2030,IF(Table1[[#This Row],[Year]]&lt;=2040,2040,2050))</f>
        <v>2040</v>
      </c>
    </row>
    <row r="1622" spans="1:7" x14ac:dyDescent="0.3">
      <c r="A1622" s="257" t="s">
        <v>4</v>
      </c>
      <c r="B1622" s="258" t="s">
        <v>265</v>
      </c>
      <c r="C1622" s="258">
        <v>2038</v>
      </c>
      <c r="D1622" s="259" t="s">
        <v>271</v>
      </c>
      <c r="E1622" s="266" t="s">
        <v>184</v>
      </c>
      <c r="F1622" s="261">
        <v>2.25685896781689</v>
      </c>
      <c r="G1622" s="261">
        <f>IF(Table1[[#This Row],[Year]]&lt;=2030,2030,IF(Table1[[#This Row],[Year]]&lt;=2040,2040,2050))</f>
        <v>2040</v>
      </c>
    </row>
    <row r="1623" spans="1:7" x14ac:dyDescent="0.3">
      <c r="A1623" s="257" t="s">
        <v>4</v>
      </c>
      <c r="B1623" s="258" t="s">
        <v>264</v>
      </c>
      <c r="C1623" s="258">
        <v>2038</v>
      </c>
      <c r="D1623" s="259" t="s">
        <v>271</v>
      </c>
      <c r="E1623" s="266" t="s">
        <v>184</v>
      </c>
      <c r="F1623" s="261">
        <v>2.5389663387939998</v>
      </c>
      <c r="G1623" s="261">
        <f>IF(Table1[[#This Row],[Year]]&lt;=2030,2030,IF(Table1[[#This Row],[Year]]&lt;=2040,2040,2050))</f>
        <v>2040</v>
      </c>
    </row>
    <row r="1624" spans="1:7" x14ac:dyDescent="0.3">
      <c r="A1624" s="257" t="s">
        <v>4</v>
      </c>
      <c r="B1624" s="258" t="s">
        <v>262</v>
      </c>
      <c r="C1624" s="258">
        <v>2038</v>
      </c>
      <c r="D1624" s="259" t="s">
        <v>271</v>
      </c>
      <c r="E1624" s="266" t="s">
        <v>184</v>
      </c>
      <c r="F1624" s="261">
        <v>20.660750021006798</v>
      </c>
      <c r="G1624" s="261">
        <f>IF(Table1[[#This Row],[Year]]&lt;=2030,2030,IF(Table1[[#This Row],[Year]]&lt;=2040,2040,2050))</f>
        <v>2040</v>
      </c>
    </row>
    <row r="1625" spans="1:7" x14ac:dyDescent="0.3">
      <c r="A1625" s="257" t="s">
        <v>4</v>
      </c>
      <c r="B1625" s="258" t="s">
        <v>260</v>
      </c>
      <c r="C1625" s="258">
        <v>2038</v>
      </c>
      <c r="D1625" s="259" t="s">
        <v>271</v>
      </c>
      <c r="E1625" s="266" t="s">
        <v>184</v>
      </c>
      <c r="F1625" s="261">
        <v>0.94711051923808098</v>
      </c>
      <c r="G1625" s="261">
        <f>IF(Table1[[#This Row],[Year]]&lt;=2030,2030,IF(Table1[[#This Row],[Year]]&lt;=2040,2040,2050))</f>
        <v>2040</v>
      </c>
    </row>
    <row r="1626" spans="1:7" x14ac:dyDescent="0.3">
      <c r="A1626" s="257" t="s">
        <v>2</v>
      </c>
      <c r="B1626" s="258" t="s">
        <v>264</v>
      </c>
      <c r="C1626" s="258">
        <v>2038</v>
      </c>
      <c r="D1626" s="259" t="s">
        <v>271</v>
      </c>
      <c r="E1626" s="266" t="s">
        <v>184</v>
      </c>
      <c r="F1626" s="261">
        <v>2.43061546332406</v>
      </c>
      <c r="G1626" s="261">
        <f>IF(Table1[[#This Row],[Year]]&lt;=2030,2030,IF(Table1[[#This Row],[Year]]&lt;=2040,2040,2050))</f>
        <v>2040</v>
      </c>
    </row>
    <row r="1627" spans="1:7" x14ac:dyDescent="0.3">
      <c r="A1627" s="257" t="s">
        <v>2</v>
      </c>
      <c r="B1627" s="258" t="s">
        <v>262</v>
      </c>
      <c r="C1627" s="258">
        <v>2038</v>
      </c>
      <c r="D1627" s="259" t="s">
        <v>271</v>
      </c>
      <c r="E1627" s="266" t="s">
        <v>184</v>
      </c>
      <c r="F1627" s="261">
        <v>0.89012320094830299</v>
      </c>
      <c r="G1627" s="261">
        <f>IF(Table1[[#This Row],[Year]]&lt;=2030,2030,IF(Table1[[#This Row],[Year]]&lt;=2040,2040,2050))</f>
        <v>2040</v>
      </c>
    </row>
    <row r="1628" spans="1:7" x14ac:dyDescent="0.3">
      <c r="A1628" s="257" t="s">
        <v>2</v>
      </c>
      <c r="B1628" s="258" t="s">
        <v>9</v>
      </c>
      <c r="C1628" s="258">
        <v>2038</v>
      </c>
      <c r="D1628" s="259" t="s">
        <v>271</v>
      </c>
      <c r="E1628" s="266" t="s">
        <v>184</v>
      </c>
      <c r="F1628" s="261">
        <v>13.3925342935072</v>
      </c>
      <c r="G1628" s="261">
        <f>IF(Table1[[#This Row],[Year]]&lt;=2030,2030,IF(Table1[[#This Row],[Year]]&lt;=2040,2040,2050))</f>
        <v>2040</v>
      </c>
    </row>
    <row r="1629" spans="1:7" x14ac:dyDescent="0.3">
      <c r="A1629" s="257" t="s">
        <v>2</v>
      </c>
      <c r="B1629" s="258" t="s">
        <v>260</v>
      </c>
      <c r="C1629" s="258">
        <v>2038</v>
      </c>
      <c r="D1629" s="259" t="s">
        <v>271</v>
      </c>
      <c r="E1629" s="266" t="s">
        <v>184</v>
      </c>
      <c r="F1629" s="261">
        <v>2.57420554120029E-2</v>
      </c>
      <c r="G1629" s="261">
        <f>IF(Table1[[#This Row],[Year]]&lt;=2030,2030,IF(Table1[[#This Row],[Year]]&lt;=2040,2040,2050))</f>
        <v>2040</v>
      </c>
    </row>
    <row r="1630" spans="1:7" x14ac:dyDescent="0.3">
      <c r="A1630" s="257" t="s">
        <v>3</v>
      </c>
      <c r="B1630" s="258" t="s">
        <v>265</v>
      </c>
      <c r="C1630" s="258">
        <v>2038</v>
      </c>
      <c r="D1630" s="259" t="s">
        <v>271</v>
      </c>
      <c r="E1630" s="266" t="s">
        <v>184</v>
      </c>
      <c r="F1630" s="261">
        <v>10.1016854058728</v>
      </c>
      <c r="G1630" s="261">
        <f>IF(Table1[[#This Row],[Year]]&lt;=2030,2030,IF(Table1[[#This Row],[Year]]&lt;=2040,2040,2050))</f>
        <v>2040</v>
      </c>
    </row>
    <row r="1631" spans="1:7" x14ac:dyDescent="0.3">
      <c r="A1631" s="257" t="s">
        <v>3</v>
      </c>
      <c r="B1631" s="258" t="s">
        <v>264</v>
      </c>
      <c r="C1631" s="258">
        <v>2038</v>
      </c>
      <c r="D1631" s="259" t="s">
        <v>271</v>
      </c>
      <c r="E1631" s="266" t="s">
        <v>184</v>
      </c>
      <c r="F1631" s="261">
        <v>5.0508427029363796</v>
      </c>
      <c r="G1631" s="261">
        <f>IF(Table1[[#This Row],[Year]]&lt;=2030,2030,IF(Table1[[#This Row],[Year]]&lt;=2040,2040,2050))</f>
        <v>2040</v>
      </c>
    </row>
    <row r="1632" spans="1:7" x14ac:dyDescent="0.3">
      <c r="A1632" s="257" t="s">
        <v>3</v>
      </c>
      <c r="B1632" s="258" t="s">
        <v>262</v>
      </c>
      <c r="C1632" s="258">
        <v>2038</v>
      </c>
      <c r="D1632" s="259" t="s">
        <v>271</v>
      </c>
      <c r="E1632" s="266" t="s">
        <v>184</v>
      </c>
      <c r="F1632" s="261">
        <v>33.561813400574401</v>
      </c>
      <c r="G1632" s="261">
        <f>IF(Table1[[#This Row],[Year]]&lt;=2030,2030,IF(Table1[[#This Row],[Year]]&lt;=2040,2040,2050))</f>
        <v>2040</v>
      </c>
    </row>
    <row r="1633" spans="1:7" x14ac:dyDescent="0.3">
      <c r="A1633" s="257" t="s">
        <v>3</v>
      </c>
      <c r="B1633" s="258" t="s">
        <v>260</v>
      </c>
      <c r="C1633" s="258">
        <v>2038</v>
      </c>
      <c r="D1633" s="259" t="s">
        <v>271</v>
      </c>
      <c r="E1633" s="266" t="s">
        <v>184</v>
      </c>
      <c r="F1633" s="261">
        <v>1.9435514916696499</v>
      </c>
      <c r="G1633" s="261">
        <f>IF(Table1[[#This Row],[Year]]&lt;=2030,2030,IF(Table1[[#This Row],[Year]]&lt;=2040,2040,2050))</f>
        <v>2040</v>
      </c>
    </row>
    <row r="1634" spans="1:7" x14ac:dyDescent="0.3">
      <c r="A1634" s="257" t="s">
        <v>1</v>
      </c>
      <c r="B1634" s="258" t="s">
        <v>262</v>
      </c>
      <c r="C1634" s="258">
        <v>2039</v>
      </c>
      <c r="D1634" s="259" t="s">
        <v>271</v>
      </c>
      <c r="E1634" s="266" t="s">
        <v>184</v>
      </c>
      <c r="F1634" s="261">
        <v>0.55844385870906799</v>
      </c>
      <c r="G1634" s="261">
        <f>IF(Table1[[#This Row],[Year]]&lt;=2030,2030,IF(Table1[[#This Row],[Year]]&lt;=2040,2040,2050))</f>
        <v>2040</v>
      </c>
    </row>
    <row r="1635" spans="1:7" x14ac:dyDescent="0.3">
      <c r="A1635" s="257" t="s">
        <v>4</v>
      </c>
      <c r="B1635" s="258" t="s">
        <v>265</v>
      </c>
      <c r="C1635" s="258">
        <v>2039</v>
      </c>
      <c r="D1635" s="259" t="s">
        <v>271</v>
      </c>
      <c r="E1635" s="266" t="s">
        <v>184</v>
      </c>
      <c r="F1635" s="261">
        <v>1.4463579435766101</v>
      </c>
      <c r="G1635" s="261">
        <f>IF(Table1[[#This Row],[Year]]&lt;=2030,2030,IF(Table1[[#This Row],[Year]]&lt;=2040,2040,2050))</f>
        <v>2040</v>
      </c>
    </row>
    <row r="1636" spans="1:7" x14ac:dyDescent="0.3">
      <c r="A1636" s="257" t="s">
        <v>4</v>
      </c>
      <c r="B1636" s="258" t="s">
        <v>264</v>
      </c>
      <c r="C1636" s="258">
        <v>2039</v>
      </c>
      <c r="D1636" s="259" t="s">
        <v>271</v>
      </c>
      <c r="E1636" s="266" t="s">
        <v>184</v>
      </c>
      <c r="F1636" s="261">
        <v>1.6271526865236901</v>
      </c>
      <c r="G1636" s="261">
        <f>IF(Table1[[#This Row],[Year]]&lt;=2030,2030,IF(Table1[[#This Row],[Year]]&lt;=2040,2040,2050))</f>
        <v>2040</v>
      </c>
    </row>
    <row r="1637" spans="1:7" x14ac:dyDescent="0.3">
      <c r="A1637" s="257" t="s">
        <v>4</v>
      </c>
      <c r="B1637" s="258" t="s">
        <v>262</v>
      </c>
      <c r="C1637" s="258">
        <v>2039</v>
      </c>
      <c r="D1637" s="259" t="s">
        <v>271</v>
      </c>
      <c r="E1637" s="266" t="s">
        <v>184</v>
      </c>
      <c r="F1637" s="261">
        <v>19.430943472137201</v>
      </c>
      <c r="G1637" s="261">
        <f>IF(Table1[[#This Row],[Year]]&lt;=2030,2030,IF(Table1[[#This Row],[Year]]&lt;=2040,2040,2050))</f>
        <v>2040</v>
      </c>
    </row>
    <row r="1638" spans="1:7" x14ac:dyDescent="0.3">
      <c r="A1638" s="257" t="s">
        <v>4</v>
      </c>
      <c r="B1638" s="258" t="s">
        <v>260</v>
      </c>
      <c r="C1638" s="258">
        <v>2039</v>
      </c>
      <c r="D1638" s="259" t="s">
        <v>271</v>
      </c>
      <c r="E1638" s="266" t="s">
        <v>184</v>
      </c>
      <c r="F1638" s="261">
        <v>0.60697670633368395</v>
      </c>
      <c r="G1638" s="261">
        <f>IF(Table1[[#This Row],[Year]]&lt;=2030,2030,IF(Table1[[#This Row],[Year]]&lt;=2040,2040,2050))</f>
        <v>2040</v>
      </c>
    </row>
    <row r="1639" spans="1:7" x14ac:dyDescent="0.3">
      <c r="A1639" s="257" t="s">
        <v>2</v>
      </c>
      <c r="B1639" s="258" t="s">
        <v>264</v>
      </c>
      <c r="C1639" s="258">
        <v>2039</v>
      </c>
      <c r="D1639" s="259" t="s">
        <v>271</v>
      </c>
      <c r="E1639" s="266" t="s">
        <v>184</v>
      </c>
      <c r="F1639" s="261">
        <v>2.1262609468247402</v>
      </c>
      <c r="G1639" s="261">
        <f>IF(Table1[[#This Row],[Year]]&lt;=2030,2030,IF(Table1[[#This Row],[Year]]&lt;=2040,2040,2050))</f>
        <v>2040</v>
      </c>
    </row>
    <row r="1640" spans="1:7" x14ac:dyDescent="0.3">
      <c r="A1640" s="257" t="s">
        <v>2</v>
      </c>
      <c r="B1640" s="258" t="s">
        <v>262</v>
      </c>
      <c r="C1640" s="258">
        <v>2039</v>
      </c>
      <c r="D1640" s="259" t="s">
        <v>271</v>
      </c>
      <c r="E1640" s="266" t="s">
        <v>184</v>
      </c>
      <c r="F1640" s="261">
        <v>0.83713967708232895</v>
      </c>
      <c r="G1640" s="261">
        <f>IF(Table1[[#This Row],[Year]]&lt;=2030,2030,IF(Table1[[#This Row],[Year]]&lt;=2040,2040,2050))</f>
        <v>2040</v>
      </c>
    </row>
    <row r="1641" spans="1:7" x14ac:dyDescent="0.3">
      <c r="A1641" s="257" t="s">
        <v>2</v>
      </c>
      <c r="B1641" s="258" t="s">
        <v>9</v>
      </c>
      <c r="C1641" s="258">
        <v>2039</v>
      </c>
      <c r="D1641" s="259" t="s">
        <v>271</v>
      </c>
      <c r="E1641" s="266" t="s">
        <v>184</v>
      </c>
      <c r="F1641" s="261">
        <v>11.555942447995699</v>
      </c>
      <c r="G1641" s="261">
        <f>IF(Table1[[#This Row],[Year]]&lt;=2030,2030,IF(Table1[[#This Row],[Year]]&lt;=2040,2040,2050))</f>
        <v>2040</v>
      </c>
    </row>
    <row r="1642" spans="1:7" x14ac:dyDescent="0.3">
      <c r="A1642" s="257" t="s">
        <v>2</v>
      </c>
      <c r="B1642" s="258" t="s">
        <v>260</v>
      </c>
      <c r="C1642" s="258">
        <v>2039</v>
      </c>
      <c r="D1642" s="259" t="s">
        <v>271</v>
      </c>
      <c r="E1642" s="266" t="s">
        <v>184</v>
      </c>
      <c r="F1642" s="261">
        <v>2.2518710976472501E-2</v>
      </c>
      <c r="G1642" s="261">
        <f>IF(Table1[[#This Row],[Year]]&lt;=2030,2030,IF(Table1[[#This Row],[Year]]&lt;=2040,2040,2050))</f>
        <v>2040</v>
      </c>
    </row>
    <row r="1643" spans="1:7" x14ac:dyDescent="0.3">
      <c r="A1643" s="257" t="s">
        <v>3</v>
      </c>
      <c r="B1643" s="258" t="s">
        <v>265</v>
      </c>
      <c r="C1643" s="258">
        <v>2039</v>
      </c>
      <c r="D1643" s="259" t="s">
        <v>271</v>
      </c>
      <c r="E1643" s="266" t="s">
        <v>184</v>
      </c>
      <c r="F1643" s="261">
        <v>8.4880933652096004</v>
      </c>
      <c r="G1643" s="261">
        <f>IF(Table1[[#This Row],[Year]]&lt;=2030,2030,IF(Table1[[#This Row],[Year]]&lt;=2040,2040,2050))</f>
        <v>2040</v>
      </c>
    </row>
    <row r="1644" spans="1:7" x14ac:dyDescent="0.3">
      <c r="A1644" s="257" t="s">
        <v>3</v>
      </c>
      <c r="B1644" s="258" t="s">
        <v>264</v>
      </c>
      <c r="C1644" s="258">
        <v>2039</v>
      </c>
      <c r="D1644" s="259" t="s">
        <v>271</v>
      </c>
      <c r="E1644" s="266" t="s">
        <v>184</v>
      </c>
      <c r="F1644" s="261">
        <v>4.2440466826048002</v>
      </c>
      <c r="G1644" s="261">
        <f>IF(Table1[[#This Row],[Year]]&lt;=2030,2030,IF(Table1[[#This Row],[Year]]&lt;=2040,2040,2050))</f>
        <v>2040</v>
      </c>
    </row>
    <row r="1645" spans="1:7" x14ac:dyDescent="0.3">
      <c r="A1645" s="257" t="s">
        <v>3</v>
      </c>
      <c r="B1645" s="258" t="s">
        <v>262</v>
      </c>
      <c r="C1645" s="258">
        <v>2039</v>
      </c>
      <c r="D1645" s="259" t="s">
        <v>271</v>
      </c>
      <c r="E1645" s="266" t="s">
        <v>184</v>
      </c>
      <c r="F1645" s="261">
        <v>31.5640864124458</v>
      </c>
      <c r="G1645" s="261">
        <f>IF(Table1[[#This Row],[Year]]&lt;=2030,2030,IF(Table1[[#This Row],[Year]]&lt;=2040,2040,2050))</f>
        <v>2040</v>
      </c>
    </row>
    <row r="1646" spans="1:7" x14ac:dyDescent="0.3">
      <c r="A1646" s="257" t="s">
        <v>3</v>
      </c>
      <c r="B1646" s="258" t="s">
        <v>260</v>
      </c>
      <c r="C1646" s="258">
        <v>2039</v>
      </c>
      <c r="D1646" s="259" t="s">
        <v>271</v>
      </c>
      <c r="E1646" s="266" t="s">
        <v>184</v>
      </c>
      <c r="F1646" s="261">
        <v>1.6330984245256699</v>
      </c>
      <c r="G1646" s="261">
        <f>IF(Table1[[#This Row],[Year]]&lt;=2030,2030,IF(Table1[[#This Row],[Year]]&lt;=2040,2040,2050))</f>
        <v>2040</v>
      </c>
    </row>
    <row r="1647" spans="1:7" x14ac:dyDescent="0.3">
      <c r="A1647" s="257" t="s">
        <v>1</v>
      </c>
      <c r="B1647" s="258" t="s">
        <v>265</v>
      </c>
      <c r="C1647" s="258">
        <v>2040</v>
      </c>
      <c r="D1647" s="259" t="s">
        <v>271</v>
      </c>
      <c r="E1647" s="266" t="s">
        <v>184</v>
      </c>
      <c r="F1647" s="261">
        <v>3.1930905748985001</v>
      </c>
      <c r="G1647" s="261">
        <f>IF(Table1[[#This Row],[Year]]&lt;=2030,2030,IF(Table1[[#This Row],[Year]]&lt;=2040,2040,2050))</f>
        <v>2040</v>
      </c>
    </row>
    <row r="1648" spans="1:7" x14ac:dyDescent="0.3">
      <c r="A1648" s="257" t="s">
        <v>1</v>
      </c>
      <c r="B1648" s="258" t="s">
        <v>264</v>
      </c>
      <c r="C1648" s="258">
        <v>2040</v>
      </c>
      <c r="D1648" s="259" t="s">
        <v>271</v>
      </c>
      <c r="E1648" s="266" t="s">
        <v>184</v>
      </c>
      <c r="F1648" s="261">
        <v>2.9376433289066401</v>
      </c>
      <c r="G1648" s="261">
        <f>IF(Table1[[#This Row],[Year]]&lt;=2030,2030,IF(Table1[[#This Row],[Year]]&lt;=2040,2040,2050))</f>
        <v>2040</v>
      </c>
    </row>
    <row r="1649" spans="1:7" x14ac:dyDescent="0.3">
      <c r="A1649" s="257" t="s">
        <v>1</v>
      </c>
      <c r="B1649" s="258" t="s">
        <v>262</v>
      </c>
      <c r="C1649" s="258">
        <v>2040</v>
      </c>
      <c r="D1649" s="259" t="s">
        <v>271</v>
      </c>
      <c r="E1649" s="266" t="s">
        <v>184</v>
      </c>
      <c r="F1649" s="261">
        <v>0.52511899914776505</v>
      </c>
      <c r="G1649" s="261">
        <f>IF(Table1[[#This Row],[Year]]&lt;=2030,2030,IF(Table1[[#This Row],[Year]]&lt;=2040,2040,2050))</f>
        <v>2040</v>
      </c>
    </row>
    <row r="1650" spans="1:7" x14ac:dyDescent="0.3">
      <c r="A1650" s="257" t="s">
        <v>1</v>
      </c>
      <c r="B1650" s="258" t="s">
        <v>260</v>
      </c>
      <c r="C1650" s="258">
        <v>2040</v>
      </c>
      <c r="D1650" s="259" t="s">
        <v>271</v>
      </c>
      <c r="E1650" s="266" t="s">
        <v>184</v>
      </c>
      <c r="F1650" s="261">
        <v>0.33546705362827001</v>
      </c>
      <c r="G1650" s="261">
        <f>IF(Table1[[#This Row],[Year]]&lt;=2030,2030,IF(Table1[[#This Row],[Year]]&lt;=2040,2040,2050))</f>
        <v>2040</v>
      </c>
    </row>
    <row r="1651" spans="1:7" x14ac:dyDescent="0.3">
      <c r="A1651" s="257" t="s">
        <v>4</v>
      </c>
      <c r="B1651" s="258" t="s">
        <v>265</v>
      </c>
      <c r="C1651" s="258">
        <v>2040</v>
      </c>
      <c r="D1651" s="259" t="s">
        <v>271</v>
      </c>
      <c r="E1651" s="266" t="s">
        <v>184</v>
      </c>
      <c r="F1651" s="261">
        <v>4.2821080849315996</v>
      </c>
      <c r="G1651" s="261">
        <f>IF(Table1[[#This Row],[Year]]&lt;=2030,2030,IF(Table1[[#This Row],[Year]]&lt;=2040,2040,2050))</f>
        <v>2040</v>
      </c>
    </row>
    <row r="1652" spans="1:7" x14ac:dyDescent="0.3">
      <c r="A1652" s="257" t="s">
        <v>4</v>
      </c>
      <c r="B1652" s="258" t="s">
        <v>264</v>
      </c>
      <c r="C1652" s="258">
        <v>2040</v>
      </c>
      <c r="D1652" s="259" t="s">
        <v>271</v>
      </c>
      <c r="E1652" s="266" t="s">
        <v>184</v>
      </c>
      <c r="F1652" s="261">
        <v>4.81737159554807</v>
      </c>
      <c r="G1652" s="261">
        <f>IF(Table1[[#This Row],[Year]]&lt;=2030,2030,IF(Table1[[#This Row],[Year]]&lt;=2040,2040,2050))</f>
        <v>2040</v>
      </c>
    </row>
    <row r="1653" spans="1:7" x14ac:dyDescent="0.3">
      <c r="A1653" s="257" t="s">
        <v>4</v>
      </c>
      <c r="B1653" s="258" t="s">
        <v>262</v>
      </c>
      <c r="C1653" s="258">
        <v>2040</v>
      </c>
      <c r="D1653" s="259" t="s">
        <v>271</v>
      </c>
      <c r="E1653" s="266" t="s">
        <v>184</v>
      </c>
      <c r="F1653" s="261">
        <v>18.2714115832033</v>
      </c>
      <c r="G1653" s="261">
        <f>IF(Table1[[#This Row],[Year]]&lt;=2030,2030,IF(Table1[[#This Row],[Year]]&lt;=2040,2040,2050))</f>
        <v>2040</v>
      </c>
    </row>
    <row r="1654" spans="1:7" x14ac:dyDescent="0.3">
      <c r="A1654" s="257" t="s">
        <v>4</v>
      </c>
      <c r="B1654" s="258" t="s">
        <v>260</v>
      </c>
      <c r="C1654" s="258">
        <v>2040</v>
      </c>
      <c r="D1654" s="259" t="s">
        <v>271</v>
      </c>
      <c r="E1654" s="266" t="s">
        <v>184</v>
      </c>
      <c r="F1654" s="261">
        <v>1.79702394770231</v>
      </c>
      <c r="G1654" s="261">
        <f>IF(Table1[[#This Row],[Year]]&lt;=2030,2030,IF(Table1[[#This Row],[Year]]&lt;=2040,2040,2050))</f>
        <v>2040</v>
      </c>
    </row>
    <row r="1655" spans="1:7" x14ac:dyDescent="0.3">
      <c r="A1655" s="257" t="s">
        <v>2</v>
      </c>
      <c r="B1655" s="258" t="s">
        <v>262</v>
      </c>
      <c r="C1655" s="258">
        <v>2040</v>
      </c>
      <c r="D1655" s="259" t="s">
        <v>271</v>
      </c>
      <c r="E1655" s="266" t="s">
        <v>184</v>
      </c>
      <c r="F1655" s="261">
        <v>0.78718378315156001</v>
      </c>
      <c r="G1655" s="261">
        <f>IF(Table1[[#This Row],[Year]]&lt;=2030,2030,IF(Table1[[#This Row],[Year]]&lt;=2040,2040,2050))</f>
        <v>2040</v>
      </c>
    </row>
    <row r="1656" spans="1:7" x14ac:dyDescent="0.3">
      <c r="A1656" s="257" t="s">
        <v>2</v>
      </c>
      <c r="B1656" s="258" t="s">
        <v>9</v>
      </c>
      <c r="C1656" s="258">
        <v>2040</v>
      </c>
      <c r="D1656" s="259" t="s">
        <v>271</v>
      </c>
      <c r="E1656" s="266" t="s">
        <v>184</v>
      </c>
      <c r="F1656" s="261">
        <v>3.8750664441239802</v>
      </c>
      <c r="G1656" s="261">
        <f>IF(Table1[[#This Row],[Year]]&lt;=2030,2030,IF(Table1[[#This Row],[Year]]&lt;=2040,2040,2050))</f>
        <v>2040</v>
      </c>
    </row>
    <row r="1657" spans="1:7" x14ac:dyDescent="0.3">
      <c r="A1657" s="257" t="s">
        <v>3</v>
      </c>
      <c r="B1657" s="258" t="s">
        <v>262</v>
      </c>
      <c r="C1657" s="258">
        <v>2040</v>
      </c>
      <c r="D1657" s="259" t="s">
        <v>271</v>
      </c>
      <c r="E1657" s="266" t="s">
        <v>184</v>
      </c>
      <c r="F1657" s="261">
        <v>29.680515252209101</v>
      </c>
      <c r="G1657" s="261">
        <f>IF(Table1[[#This Row],[Year]]&lt;=2030,2030,IF(Table1[[#This Row],[Year]]&lt;=2040,2040,2050))</f>
        <v>2040</v>
      </c>
    </row>
    <row r="1658" spans="1:7" x14ac:dyDescent="0.3">
      <c r="A1658" s="257" t="s">
        <v>1</v>
      </c>
      <c r="B1658" s="258" t="s">
        <v>265</v>
      </c>
      <c r="C1658" s="258">
        <v>2041</v>
      </c>
      <c r="D1658" s="259" t="s">
        <v>271</v>
      </c>
      <c r="E1658" s="266" t="s">
        <v>184</v>
      </c>
      <c r="F1658" s="261">
        <v>3.3554353659590102</v>
      </c>
      <c r="G1658" s="261">
        <f>IF(Table1[[#This Row],[Year]]&lt;=2030,2030,IF(Table1[[#This Row],[Year]]&lt;=2040,2040,2050))</f>
        <v>2050</v>
      </c>
    </row>
    <row r="1659" spans="1:7" x14ac:dyDescent="0.3">
      <c r="A1659" s="257" t="s">
        <v>1</v>
      </c>
      <c r="B1659" s="258" t="s">
        <v>264</v>
      </c>
      <c r="C1659" s="258">
        <v>2041</v>
      </c>
      <c r="D1659" s="259" t="s">
        <v>271</v>
      </c>
      <c r="E1659" s="266" t="s">
        <v>184</v>
      </c>
      <c r="F1659" s="261">
        <v>3.0870005366822602</v>
      </c>
      <c r="G1659" s="261">
        <f>IF(Table1[[#This Row],[Year]]&lt;=2030,2030,IF(Table1[[#This Row],[Year]]&lt;=2040,2040,2050))</f>
        <v>2050</v>
      </c>
    </row>
    <row r="1660" spans="1:7" x14ac:dyDescent="0.3">
      <c r="A1660" s="257" t="s">
        <v>1</v>
      </c>
      <c r="B1660" s="258" t="s">
        <v>262</v>
      </c>
      <c r="C1660" s="258">
        <v>2041</v>
      </c>
      <c r="D1660" s="259" t="s">
        <v>271</v>
      </c>
      <c r="E1660" s="266" t="s">
        <v>184</v>
      </c>
      <c r="F1660" s="261">
        <v>0.56734731574077901</v>
      </c>
      <c r="G1660" s="261">
        <f>IF(Table1[[#This Row],[Year]]&lt;=2030,2030,IF(Table1[[#This Row],[Year]]&lt;=2040,2040,2050))</f>
        <v>2050</v>
      </c>
    </row>
    <row r="1661" spans="1:7" x14ac:dyDescent="0.3">
      <c r="A1661" s="257" t="s">
        <v>1</v>
      </c>
      <c r="B1661" s="258" t="s">
        <v>260</v>
      </c>
      <c r="C1661" s="258">
        <v>2041</v>
      </c>
      <c r="D1661" s="259" t="s">
        <v>271</v>
      </c>
      <c r="E1661" s="266" t="s">
        <v>184</v>
      </c>
      <c r="F1661" s="261">
        <v>0.35252304607555401</v>
      </c>
      <c r="G1661" s="261">
        <f>IF(Table1[[#This Row],[Year]]&lt;=2030,2030,IF(Table1[[#This Row],[Year]]&lt;=2040,2040,2050))</f>
        <v>2050</v>
      </c>
    </row>
    <row r="1662" spans="1:7" x14ac:dyDescent="0.3">
      <c r="A1662" s="257" t="s">
        <v>4</v>
      </c>
      <c r="B1662" s="258" t="s">
        <v>265</v>
      </c>
      <c r="C1662" s="258">
        <v>2041</v>
      </c>
      <c r="D1662" s="259" t="s">
        <v>271</v>
      </c>
      <c r="E1662" s="266" t="s">
        <v>184</v>
      </c>
      <c r="F1662" s="261">
        <v>11.0361189703991</v>
      </c>
      <c r="G1662" s="261">
        <f>IF(Table1[[#This Row],[Year]]&lt;=2030,2030,IF(Table1[[#This Row],[Year]]&lt;=2040,2040,2050))</f>
        <v>2050</v>
      </c>
    </row>
    <row r="1663" spans="1:7" x14ac:dyDescent="0.3">
      <c r="A1663" s="257" t="s">
        <v>4</v>
      </c>
      <c r="B1663" s="258" t="s">
        <v>264</v>
      </c>
      <c r="C1663" s="258">
        <v>2041</v>
      </c>
      <c r="D1663" s="259" t="s">
        <v>271</v>
      </c>
      <c r="E1663" s="266" t="s">
        <v>184</v>
      </c>
      <c r="F1663" s="261">
        <v>12.415633841699</v>
      </c>
      <c r="G1663" s="261">
        <f>IF(Table1[[#This Row],[Year]]&lt;=2030,2030,IF(Table1[[#This Row],[Year]]&lt;=2040,2040,2050))</f>
        <v>2050</v>
      </c>
    </row>
    <row r="1664" spans="1:7" x14ac:dyDescent="0.3">
      <c r="A1664" s="257" t="s">
        <v>4</v>
      </c>
      <c r="B1664" s="258" t="s">
        <v>260</v>
      </c>
      <c r="C1664" s="258">
        <v>2041</v>
      </c>
      <c r="D1664" s="259" t="s">
        <v>271</v>
      </c>
      <c r="E1664" s="266" t="s">
        <v>184</v>
      </c>
      <c r="F1664" s="261">
        <v>4.6314034317084198</v>
      </c>
      <c r="G1664" s="261">
        <f>IF(Table1[[#This Row],[Year]]&lt;=2030,2030,IF(Table1[[#This Row],[Year]]&lt;=2040,2040,2050))</f>
        <v>2050</v>
      </c>
    </row>
    <row r="1665" spans="1:7" x14ac:dyDescent="0.3">
      <c r="A1665" s="257" t="s">
        <v>2</v>
      </c>
      <c r="B1665" s="258" t="s">
        <v>264</v>
      </c>
      <c r="C1665" s="258">
        <v>2041</v>
      </c>
      <c r="D1665" s="259" t="s">
        <v>271</v>
      </c>
      <c r="E1665" s="266" t="s">
        <v>184</v>
      </c>
      <c r="F1665" s="261">
        <v>2.6148066780647801</v>
      </c>
      <c r="G1665" s="261">
        <f>IF(Table1[[#This Row],[Year]]&lt;=2030,2030,IF(Table1[[#This Row],[Year]]&lt;=2040,2040,2050))</f>
        <v>2050</v>
      </c>
    </row>
    <row r="1666" spans="1:7" x14ac:dyDescent="0.3">
      <c r="A1666" s="257" t="s">
        <v>2</v>
      </c>
      <c r="B1666" s="258" t="s">
        <v>262</v>
      </c>
      <c r="C1666" s="258">
        <v>2041</v>
      </c>
      <c r="D1666" s="259" t="s">
        <v>271</v>
      </c>
      <c r="E1666" s="266" t="s">
        <v>184</v>
      </c>
      <c r="F1666" s="261">
        <v>0.73846431898964404</v>
      </c>
      <c r="G1666" s="261">
        <f>IF(Table1[[#This Row],[Year]]&lt;=2030,2030,IF(Table1[[#This Row],[Year]]&lt;=2040,2040,2050))</f>
        <v>2050</v>
      </c>
    </row>
    <row r="1667" spans="1:7" x14ac:dyDescent="0.3">
      <c r="A1667" s="257" t="s">
        <v>2</v>
      </c>
      <c r="B1667" s="258" t="s">
        <v>260</v>
      </c>
      <c r="C1667" s="258">
        <v>2041</v>
      </c>
      <c r="D1667" s="259" t="s">
        <v>271</v>
      </c>
      <c r="E1667" s="266" t="s">
        <v>184</v>
      </c>
      <c r="F1667" s="261">
        <v>2.7692779633009201E-2</v>
      </c>
      <c r="G1667" s="261">
        <f>IF(Table1[[#This Row],[Year]]&lt;=2030,2030,IF(Table1[[#This Row],[Year]]&lt;=2040,2040,2050))</f>
        <v>2050</v>
      </c>
    </row>
    <row r="1668" spans="1:7" x14ac:dyDescent="0.3">
      <c r="A1668" s="257" t="s">
        <v>3</v>
      </c>
      <c r="B1668" s="258" t="s">
        <v>265</v>
      </c>
      <c r="C1668" s="258">
        <v>2041</v>
      </c>
      <c r="D1668" s="259" t="s">
        <v>271</v>
      </c>
      <c r="E1668" s="266" t="s">
        <v>184</v>
      </c>
      <c r="F1668" s="261">
        <v>10.447917310380999</v>
      </c>
      <c r="G1668" s="261">
        <f>IF(Table1[[#This Row],[Year]]&lt;=2030,2030,IF(Table1[[#This Row],[Year]]&lt;=2040,2040,2050))</f>
        <v>2050</v>
      </c>
    </row>
    <row r="1669" spans="1:7" x14ac:dyDescent="0.3">
      <c r="A1669" s="257" t="s">
        <v>3</v>
      </c>
      <c r="B1669" s="258" t="s">
        <v>264</v>
      </c>
      <c r="C1669" s="258">
        <v>2041</v>
      </c>
      <c r="D1669" s="259" t="s">
        <v>271</v>
      </c>
      <c r="E1669" s="266" t="s">
        <v>184</v>
      </c>
      <c r="F1669" s="261">
        <v>5.2239586551905202</v>
      </c>
      <c r="G1669" s="261">
        <f>IF(Table1[[#This Row],[Year]]&lt;=2030,2030,IF(Table1[[#This Row],[Year]]&lt;=2040,2040,2050))</f>
        <v>2050</v>
      </c>
    </row>
    <row r="1670" spans="1:7" x14ac:dyDescent="0.3">
      <c r="A1670" s="257" t="s">
        <v>3</v>
      </c>
      <c r="B1670" s="258" t="s">
        <v>262</v>
      </c>
      <c r="C1670" s="258">
        <v>2041</v>
      </c>
      <c r="D1670" s="259" t="s">
        <v>271</v>
      </c>
      <c r="E1670" s="266" t="s">
        <v>184</v>
      </c>
      <c r="F1670" s="261">
        <v>27.9669835933217</v>
      </c>
      <c r="G1670" s="261">
        <f>IF(Table1[[#This Row],[Year]]&lt;=2030,2030,IF(Table1[[#This Row],[Year]]&lt;=2040,2040,2050))</f>
        <v>2050</v>
      </c>
    </row>
    <row r="1671" spans="1:7" x14ac:dyDescent="0.3">
      <c r="A1671" s="257" t="s">
        <v>3</v>
      </c>
      <c r="B1671" s="258" t="s">
        <v>260</v>
      </c>
      <c r="C1671" s="258">
        <v>2041</v>
      </c>
      <c r="D1671" s="259" t="s">
        <v>271</v>
      </c>
      <c r="E1671" s="266" t="s">
        <v>184</v>
      </c>
      <c r="F1671" s="261">
        <v>2.01016607205236</v>
      </c>
      <c r="G1671" s="261">
        <f>IF(Table1[[#This Row],[Year]]&lt;=2030,2030,IF(Table1[[#This Row],[Year]]&lt;=2040,2040,2050))</f>
        <v>2050</v>
      </c>
    </row>
    <row r="1672" spans="1:7" x14ac:dyDescent="0.3">
      <c r="A1672" s="257" t="s">
        <v>1</v>
      </c>
      <c r="B1672" s="258" t="s">
        <v>265</v>
      </c>
      <c r="C1672" s="258">
        <v>2042</v>
      </c>
      <c r="D1672" s="259" t="s">
        <v>271</v>
      </c>
      <c r="E1672" s="266" t="s">
        <v>184</v>
      </c>
      <c r="F1672" s="261">
        <v>2.6203376671551402</v>
      </c>
      <c r="G1672" s="261">
        <f>IF(Table1[[#This Row],[Year]]&lt;=2030,2030,IF(Table1[[#This Row],[Year]]&lt;=2040,2040,2050))</f>
        <v>2050</v>
      </c>
    </row>
    <row r="1673" spans="1:7" x14ac:dyDescent="0.3">
      <c r="A1673" s="257" t="s">
        <v>1</v>
      </c>
      <c r="B1673" s="258" t="s">
        <v>264</v>
      </c>
      <c r="C1673" s="258">
        <v>2042</v>
      </c>
      <c r="D1673" s="259" t="s">
        <v>271</v>
      </c>
      <c r="E1673" s="266" t="s">
        <v>184</v>
      </c>
      <c r="F1673" s="261">
        <v>2.4107106537827301</v>
      </c>
      <c r="G1673" s="261">
        <f>IF(Table1[[#This Row],[Year]]&lt;=2030,2030,IF(Table1[[#This Row],[Year]]&lt;=2040,2040,2050))</f>
        <v>2050</v>
      </c>
    </row>
    <row r="1674" spans="1:7" x14ac:dyDescent="0.3">
      <c r="A1674" s="257" t="s">
        <v>1</v>
      </c>
      <c r="B1674" s="258" t="s">
        <v>262</v>
      </c>
      <c r="C1674" s="258">
        <v>2042</v>
      </c>
      <c r="D1674" s="259" t="s">
        <v>271</v>
      </c>
      <c r="E1674" s="266" t="s">
        <v>184</v>
      </c>
      <c r="F1674" s="261">
        <v>0.53331349407915196</v>
      </c>
      <c r="G1674" s="261">
        <f>IF(Table1[[#This Row],[Year]]&lt;=2030,2030,IF(Table1[[#This Row],[Year]]&lt;=2040,2040,2050))</f>
        <v>2050</v>
      </c>
    </row>
    <row r="1675" spans="1:7" x14ac:dyDescent="0.3">
      <c r="A1675" s="257" t="s">
        <v>1</v>
      </c>
      <c r="B1675" s="258" t="s">
        <v>260</v>
      </c>
      <c r="C1675" s="258">
        <v>2042</v>
      </c>
      <c r="D1675" s="259" t="s">
        <v>271</v>
      </c>
      <c r="E1675" s="266" t="s">
        <v>184</v>
      </c>
      <c r="F1675" s="261">
        <v>0.275293461332413</v>
      </c>
      <c r="G1675" s="261">
        <f>IF(Table1[[#This Row],[Year]]&lt;=2030,2030,IF(Table1[[#This Row],[Year]]&lt;=2040,2040,2050))</f>
        <v>2050</v>
      </c>
    </row>
    <row r="1676" spans="1:7" x14ac:dyDescent="0.3">
      <c r="A1676" s="257" t="s">
        <v>4</v>
      </c>
      <c r="B1676" s="258" t="s">
        <v>265</v>
      </c>
      <c r="C1676" s="258">
        <v>2042</v>
      </c>
      <c r="D1676" s="259" t="s">
        <v>271</v>
      </c>
      <c r="E1676" s="266" t="s">
        <v>184</v>
      </c>
      <c r="F1676" s="261">
        <v>10.304850296980501</v>
      </c>
      <c r="G1676" s="261">
        <f>IF(Table1[[#This Row],[Year]]&lt;=2030,2030,IF(Table1[[#This Row],[Year]]&lt;=2040,2040,2050))</f>
        <v>2050</v>
      </c>
    </row>
    <row r="1677" spans="1:7" x14ac:dyDescent="0.3">
      <c r="A1677" s="257" t="s">
        <v>4</v>
      </c>
      <c r="B1677" s="258" t="s">
        <v>264</v>
      </c>
      <c r="C1677" s="258">
        <v>2042</v>
      </c>
      <c r="D1677" s="259" t="s">
        <v>271</v>
      </c>
      <c r="E1677" s="266" t="s">
        <v>184</v>
      </c>
      <c r="F1677" s="261">
        <v>11.592956584103</v>
      </c>
      <c r="G1677" s="261">
        <f>IF(Table1[[#This Row],[Year]]&lt;=2030,2030,IF(Table1[[#This Row],[Year]]&lt;=2040,2040,2050))</f>
        <v>2050</v>
      </c>
    </row>
    <row r="1678" spans="1:7" x14ac:dyDescent="0.3">
      <c r="A1678" s="257" t="s">
        <v>4</v>
      </c>
      <c r="B1678" s="258" t="s">
        <v>260</v>
      </c>
      <c r="C1678" s="258">
        <v>2042</v>
      </c>
      <c r="D1678" s="259" t="s">
        <v>271</v>
      </c>
      <c r="E1678" s="266" t="s">
        <v>184</v>
      </c>
      <c r="F1678" s="261">
        <v>4.3245201648049001</v>
      </c>
      <c r="G1678" s="261">
        <f>IF(Table1[[#This Row],[Year]]&lt;=2030,2030,IF(Table1[[#This Row],[Year]]&lt;=2040,2040,2050))</f>
        <v>2050</v>
      </c>
    </row>
    <row r="1679" spans="1:7" x14ac:dyDescent="0.3">
      <c r="A1679" s="257" t="s">
        <v>2</v>
      </c>
      <c r="B1679" s="258" t="s">
        <v>264</v>
      </c>
      <c r="C1679" s="258">
        <v>2042</v>
      </c>
      <c r="D1679" s="259" t="s">
        <v>271</v>
      </c>
      <c r="E1679" s="266" t="s">
        <v>184</v>
      </c>
      <c r="F1679" s="261">
        <v>6.2079989313921997</v>
      </c>
      <c r="G1679" s="261">
        <f>IF(Table1[[#This Row],[Year]]&lt;=2030,2030,IF(Table1[[#This Row],[Year]]&lt;=2040,2040,2050))</f>
        <v>2050</v>
      </c>
    </row>
    <row r="1680" spans="1:7" x14ac:dyDescent="0.3">
      <c r="A1680" s="257" t="s">
        <v>2</v>
      </c>
      <c r="B1680" s="258" t="s">
        <v>262</v>
      </c>
      <c r="C1680" s="258">
        <v>2042</v>
      </c>
      <c r="D1680" s="259" t="s">
        <v>271</v>
      </c>
      <c r="E1680" s="266" t="s">
        <v>184</v>
      </c>
      <c r="F1680" s="261">
        <v>0.69416559360807795</v>
      </c>
      <c r="G1680" s="261">
        <f>IF(Table1[[#This Row],[Year]]&lt;=2030,2030,IF(Table1[[#This Row],[Year]]&lt;=2040,2040,2050))</f>
        <v>2050</v>
      </c>
    </row>
    <row r="1681" spans="1:7" x14ac:dyDescent="0.3">
      <c r="A1681" s="257" t="s">
        <v>2</v>
      </c>
      <c r="B1681" s="258" t="s">
        <v>260</v>
      </c>
      <c r="C1681" s="258">
        <v>2042</v>
      </c>
      <c r="D1681" s="259" t="s">
        <v>271</v>
      </c>
      <c r="E1681" s="266" t="s">
        <v>184</v>
      </c>
      <c r="F1681" s="261">
        <v>6.5747402211867104E-2</v>
      </c>
      <c r="G1681" s="261">
        <f>IF(Table1[[#This Row],[Year]]&lt;=2030,2030,IF(Table1[[#This Row],[Year]]&lt;=2040,2040,2050))</f>
        <v>2050</v>
      </c>
    </row>
    <row r="1682" spans="1:7" x14ac:dyDescent="0.3">
      <c r="A1682" s="257" t="s">
        <v>3</v>
      </c>
      <c r="B1682" s="258" t="s">
        <v>265</v>
      </c>
      <c r="C1682" s="258">
        <v>2042</v>
      </c>
      <c r="D1682" s="259" t="s">
        <v>271</v>
      </c>
      <c r="E1682" s="266" t="s">
        <v>184</v>
      </c>
      <c r="F1682" s="261">
        <v>13.030223790237899</v>
      </c>
      <c r="G1682" s="261">
        <f>IF(Table1[[#This Row],[Year]]&lt;=2030,2030,IF(Table1[[#This Row],[Year]]&lt;=2040,2040,2050))</f>
        <v>2050</v>
      </c>
    </row>
    <row r="1683" spans="1:7" x14ac:dyDescent="0.3">
      <c r="A1683" s="257" t="s">
        <v>3</v>
      </c>
      <c r="B1683" s="258" t="s">
        <v>264</v>
      </c>
      <c r="C1683" s="258">
        <v>2042</v>
      </c>
      <c r="D1683" s="259" t="s">
        <v>271</v>
      </c>
      <c r="E1683" s="266" t="s">
        <v>184</v>
      </c>
      <c r="F1683" s="261">
        <v>6.5151118951189302</v>
      </c>
      <c r="G1683" s="261">
        <f>IF(Table1[[#This Row],[Year]]&lt;=2030,2030,IF(Table1[[#This Row],[Year]]&lt;=2040,2040,2050))</f>
        <v>2050</v>
      </c>
    </row>
    <row r="1684" spans="1:7" x14ac:dyDescent="0.3">
      <c r="A1684" s="257" t="s">
        <v>3</v>
      </c>
      <c r="B1684" s="258" t="s">
        <v>262</v>
      </c>
      <c r="C1684" s="258">
        <v>2042</v>
      </c>
      <c r="D1684" s="259" t="s">
        <v>271</v>
      </c>
      <c r="E1684" s="266" t="s">
        <v>184</v>
      </c>
      <c r="F1684" s="261">
        <v>26.289310489702501</v>
      </c>
      <c r="G1684" s="261">
        <f>IF(Table1[[#This Row],[Year]]&lt;=2030,2030,IF(Table1[[#This Row],[Year]]&lt;=2040,2040,2050))</f>
        <v>2050</v>
      </c>
    </row>
    <row r="1685" spans="1:7" x14ac:dyDescent="0.3">
      <c r="A1685" s="257" t="s">
        <v>3</v>
      </c>
      <c r="B1685" s="258" t="s">
        <v>260</v>
      </c>
      <c r="C1685" s="258">
        <v>2042</v>
      </c>
      <c r="D1685" s="259" t="s">
        <v>271</v>
      </c>
      <c r="E1685" s="266" t="s">
        <v>184</v>
      </c>
      <c r="F1685" s="261">
        <v>2.50699857170203</v>
      </c>
      <c r="G1685" s="261">
        <f>IF(Table1[[#This Row],[Year]]&lt;=2030,2030,IF(Table1[[#This Row],[Year]]&lt;=2040,2040,2050))</f>
        <v>2050</v>
      </c>
    </row>
    <row r="1686" spans="1:7" x14ac:dyDescent="0.3">
      <c r="A1686" s="257" t="s">
        <v>1</v>
      </c>
      <c r="B1686" s="258" t="s">
        <v>265</v>
      </c>
      <c r="C1686" s="258">
        <v>2043</v>
      </c>
      <c r="D1686" s="259" t="s">
        <v>271</v>
      </c>
      <c r="E1686" s="266" t="s">
        <v>184</v>
      </c>
      <c r="F1686" s="261">
        <v>2.3182621358440998</v>
      </c>
      <c r="G1686" s="261">
        <f>IF(Table1[[#This Row],[Year]]&lt;=2030,2030,IF(Table1[[#This Row],[Year]]&lt;=2040,2040,2050))</f>
        <v>2050</v>
      </c>
    </row>
    <row r="1687" spans="1:7" x14ac:dyDescent="0.3">
      <c r="A1687" s="257" t="s">
        <v>1</v>
      </c>
      <c r="B1687" s="258" t="s">
        <v>264</v>
      </c>
      <c r="C1687" s="258">
        <v>2043</v>
      </c>
      <c r="D1687" s="259" t="s">
        <v>271</v>
      </c>
      <c r="E1687" s="266" t="s">
        <v>184</v>
      </c>
      <c r="F1687" s="261">
        <v>2.1328011649765801</v>
      </c>
      <c r="G1687" s="261">
        <f>IF(Table1[[#This Row],[Year]]&lt;=2030,2030,IF(Table1[[#This Row],[Year]]&lt;=2040,2040,2050))</f>
        <v>2050</v>
      </c>
    </row>
    <row r="1688" spans="1:7" x14ac:dyDescent="0.3">
      <c r="A1688" s="257" t="s">
        <v>1</v>
      </c>
      <c r="B1688" s="258" t="s">
        <v>262</v>
      </c>
      <c r="C1688" s="258">
        <v>2043</v>
      </c>
      <c r="D1688" s="259" t="s">
        <v>271</v>
      </c>
      <c r="E1688" s="266" t="s">
        <v>184</v>
      </c>
      <c r="F1688" s="261">
        <v>0.50123448691649197</v>
      </c>
      <c r="G1688" s="261">
        <f>IF(Table1[[#This Row],[Year]]&lt;=2030,2030,IF(Table1[[#This Row],[Year]]&lt;=2040,2040,2050))</f>
        <v>2050</v>
      </c>
    </row>
    <row r="1689" spans="1:7" x14ac:dyDescent="0.3">
      <c r="A1689" s="257" t="s">
        <v>1</v>
      </c>
      <c r="B1689" s="258" t="s">
        <v>260</v>
      </c>
      <c r="C1689" s="258">
        <v>2043</v>
      </c>
      <c r="D1689" s="259" t="s">
        <v>271</v>
      </c>
      <c r="E1689" s="266" t="s">
        <v>184</v>
      </c>
      <c r="F1689" s="261">
        <v>0.24355731539946199</v>
      </c>
      <c r="G1689" s="261">
        <f>IF(Table1[[#This Row],[Year]]&lt;=2030,2030,IF(Table1[[#This Row],[Year]]&lt;=2040,2040,2050))</f>
        <v>2050</v>
      </c>
    </row>
    <row r="1690" spans="1:7" x14ac:dyDescent="0.3">
      <c r="A1690" s="257" t="s">
        <v>4</v>
      </c>
      <c r="B1690" s="258" t="s">
        <v>265</v>
      </c>
      <c r="C1690" s="258">
        <v>2043</v>
      </c>
      <c r="D1690" s="259" t="s">
        <v>271</v>
      </c>
      <c r="E1690" s="266" t="s">
        <v>184</v>
      </c>
      <c r="F1690" s="261">
        <v>9.61820104604082</v>
      </c>
      <c r="G1690" s="261">
        <f>IF(Table1[[#This Row],[Year]]&lt;=2030,2030,IF(Table1[[#This Row],[Year]]&lt;=2040,2040,2050))</f>
        <v>2050</v>
      </c>
    </row>
    <row r="1691" spans="1:7" x14ac:dyDescent="0.3">
      <c r="A1691" s="257" t="s">
        <v>4</v>
      </c>
      <c r="B1691" s="258" t="s">
        <v>264</v>
      </c>
      <c r="C1691" s="258">
        <v>2043</v>
      </c>
      <c r="D1691" s="259" t="s">
        <v>271</v>
      </c>
      <c r="E1691" s="266" t="s">
        <v>184</v>
      </c>
      <c r="F1691" s="261">
        <v>10.820476176795999</v>
      </c>
      <c r="G1691" s="261">
        <f>IF(Table1[[#This Row],[Year]]&lt;=2030,2030,IF(Table1[[#This Row],[Year]]&lt;=2040,2040,2050))</f>
        <v>2050</v>
      </c>
    </row>
    <row r="1692" spans="1:7" x14ac:dyDescent="0.3">
      <c r="A1692" s="257" t="s">
        <v>4</v>
      </c>
      <c r="B1692" s="258" t="s">
        <v>260</v>
      </c>
      <c r="C1692" s="258">
        <v>2043</v>
      </c>
      <c r="D1692" s="259" t="s">
        <v>271</v>
      </c>
      <c r="E1692" s="266" t="s">
        <v>184</v>
      </c>
      <c r="F1692" s="261">
        <v>4.0363618271038204</v>
      </c>
      <c r="G1692" s="261">
        <f>IF(Table1[[#This Row],[Year]]&lt;=2030,2030,IF(Table1[[#This Row],[Year]]&lt;=2040,2040,2050))</f>
        <v>2050</v>
      </c>
    </row>
    <row r="1693" spans="1:7" x14ac:dyDescent="0.3">
      <c r="A1693" s="257" t="s">
        <v>2</v>
      </c>
      <c r="B1693" s="258" t="s">
        <v>264</v>
      </c>
      <c r="C1693" s="258">
        <v>2043</v>
      </c>
      <c r="D1693" s="259" t="s">
        <v>271</v>
      </c>
      <c r="E1693" s="266" t="s">
        <v>184</v>
      </c>
      <c r="F1693" s="261">
        <v>5.5962098846774202</v>
      </c>
      <c r="G1693" s="261">
        <f>IF(Table1[[#This Row],[Year]]&lt;=2030,2030,IF(Table1[[#This Row],[Year]]&lt;=2040,2040,2050))</f>
        <v>2050</v>
      </c>
    </row>
    <row r="1694" spans="1:7" x14ac:dyDescent="0.3">
      <c r="A1694" s="257" t="s">
        <v>2</v>
      </c>
      <c r="B1694" s="258" t="s">
        <v>262</v>
      </c>
      <c r="C1694" s="258">
        <v>2043</v>
      </c>
      <c r="D1694" s="259" t="s">
        <v>271</v>
      </c>
      <c r="E1694" s="266" t="s">
        <v>184</v>
      </c>
      <c r="F1694" s="261">
        <v>0.65241127218803996</v>
      </c>
      <c r="G1694" s="261">
        <f>IF(Table1[[#This Row],[Year]]&lt;=2030,2030,IF(Table1[[#This Row],[Year]]&lt;=2040,2040,2050))</f>
        <v>2050</v>
      </c>
    </row>
    <row r="1695" spans="1:7" x14ac:dyDescent="0.3">
      <c r="A1695" s="257" t="s">
        <v>2</v>
      </c>
      <c r="B1695" s="258" t="s">
        <v>260</v>
      </c>
      <c r="C1695" s="258">
        <v>2043</v>
      </c>
      <c r="D1695" s="259" t="s">
        <v>271</v>
      </c>
      <c r="E1695" s="266" t="s">
        <v>184</v>
      </c>
      <c r="F1695" s="261">
        <v>5.9268093666923899E-2</v>
      </c>
      <c r="G1695" s="261">
        <f>IF(Table1[[#This Row],[Year]]&lt;=2030,2030,IF(Table1[[#This Row],[Year]]&lt;=2040,2040,2050))</f>
        <v>2050</v>
      </c>
    </row>
    <row r="1696" spans="1:7" x14ac:dyDescent="0.3">
      <c r="A1696" s="257" t="s">
        <v>3</v>
      </c>
      <c r="B1696" s="258" t="s">
        <v>265</v>
      </c>
      <c r="C1696" s="258">
        <v>2043</v>
      </c>
      <c r="D1696" s="259" t="s">
        <v>271</v>
      </c>
      <c r="E1696" s="266" t="s">
        <v>184</v>
      </c>
      <c r="F1696" s="261">
        <v>11.4819937243824</v>
      </c>
      <c r="G1696" s="261">
        <f>IF(Table1[[#This Row],[Year]]&lt;=2030,2030,IF(Table1[[#This Row],[Year]]&lt;=2040,2040,2050))</f>
        <v>2050</v>
      </c>
    </row>
    <row r="1697" spans="1:7" x14ac:dyDescent="0.3">
      <c r="A1697" s="257" t="s">
        <v>3</v>
      </c>
      <c r="B1697" s="258" t="s">
        <v>264</v>
      </c>
      <c r="C1697" s="258">
        <v>2043</v>
      </c>
      <c r="D1697" s="259" t="s">
        <v>271</v>
      </c>
      <c r="E1697" s="266" t="s">
        <v>184</v>
      </c>
      <c r="F1697" s="261">
        <v>5.74099686219121</v>
      </c>
      <c r="G1697" s="261">
        <f>IF(Table1[[#This Row],[Year]]&lt;=2030,2030,IF(Table1[[#This Row],[Year]]&lt;=2040,2040,2050))</f>
        <v>2050</v>
      </c>
    </row>
    <row r="1698" spans="1:7" x14ac:dyDescent="0.3">
      <c r="A1698" s="257" t="s">
        <v>3</v>
      </c>
      <c r="B1698" s="258" t="s">
        <v>262</v>
      </c>
      <c r="C1698" s="258">
        <v>2043</v>
      </c>
      <c r="D1698" s="259" t="s">
        <v>271</v>
      </c>
      <c r="E1698" s="266" t="s">
        <v>184</v>
      </c>
      <c r="F1698" s="261">
        <v>24.7079985805474</v>
      </c>
      <c r="G1698" s="261">
        <f>IF(Table1[[#This Row],[Year]]&lt;=2030,2030,IF(Table1[[#This Row],[Year]]&lt;=2040,2040,2050))</f>
        <v>2050</v>
      </c>
    </row>
    <row r="1699" spans="1:7" x14ac:dyDescent="0.3">
      <c r="A1699" s="257" t="s">
        <v>3</v>
      </c>
      <c r="B1699" s="258" t="s">
        <v>260</v>
      </c>
      <c r="C1699" s="258">
        <v>2043</v>
      </c>
      <c r="D1699" s="259" t="s">
        <v>271</v>
      </c>
      <c r="E1699" s="266" t="s">
        <v>184</v>
      </c>
      <c r="F1699" s="261">
        <v>2.2091210658165301</v>
      </c>
      <c r="G1699" s="261">
        <f>IF(Table1[[#This Row],[Year]]&lt;=2030,2030,IF(Table1[[#This Row],[Year]]&lt;=2040,2040,2050))</f>
        <v>2050</v>
      </c>
    </row>
    <row r="1700" spans="1:7" x14ac:dyDescent="0.3">
      <c r="A1700" s="257" t="s">
        <v>1</v>
      </c>
      <c r="B1700" s="258" t="s">
        <v>265</v>
      </c>
      <c r="C1700" s="258">
        <v>2044</v>
      </c>
      <c r="D1700" s="259" t="s">
        <v>271</v>
      </c>
      <c r="E1700" s="266" t="s">
        <v>184</v>
      </c>
      <c r="F1700" s="261">
        <v>2.042354490463</v>
      </c>
      <c r="G1700" s="261">
        <f>IF(Table1[[#This Row],[Year]]&lt;=2030,2030,IF(Table1[[#This Row],[Year]]&lt;=2040,2040,2050))</f>
        <v>2050</v>
      </c>
    </row>
    <row r="1701" spans="1:7" x14ac:dyDescent="0.3">
      <c r="A1701" s="257" t="s">
        <v>1</v>
      </c>
      <c r="B1701" s="258" t="s">
        <v>264</v>
      </c>
      <c r="C1701" s="258">
        <v>2044</v>
      </c>
      <c r="D1701" s="259" t="s">
        <v>271</v>
      </c>
      <c r="E1701" s="266" t="s">
        <v>184</v>
      </c>
      <c r="F1701" s="261">
        <v>1.87896613122596</v>
      </c>
      <c r="G1701" s="261">
        <f>IF(Table1[[#This Row],[Year]]&lt;=2030,2030,IF(Table1[[#This Row],[Year]]&lt;=2040,2040,2050))</f>
        <v>2050</v>
      </c>
    </row>
    <row r="1702" spans="1:7" x14ac:dyDescent="0.3">
      <c r="A1702" s="257" t="s">
        <v>1</v>
      </c>
      <c r="B1702" s="258" t="s">
        <v>262</v>
      </c>
      <c r="C1702" s="258">
        <v>2044</v>
      </c>
      <c r="D1702" s="259" t="s">
        <v>271</v>
      </c>
      <c r="E1702" s="266" t="s">
        <v>184</v>
      </c>
      <c r="F1702" s="261">
        <v>0.47100129564216903</v>
      </c>
      <c r="G1702" s="261">
        <f>IF(Table1[[#This Row],[Year]]&lt;=2030,2030,IF(Table1[[#This Row],[Year]]&lt;=2040,2040,2050))</f>
        <v>2050</v>
      </c>
    </row>
    <row r="1703" spans="1:7" x14ac:dyDescent="0.3">
      <c r="A1703" s="257" t="s">
        <v>1</v>
      </c>
      <c r="B1703" s="258" t="s">
        <v>260</v>
      </c>
      <c r="C1703" s="258">
        <v>2044</v>
      </c>
      <c r="D1703" s="259" t="s">
        <v>271</v>
      </c>
      <c r="E1703" s="266" t="s">
        <v>184</v>
      </c>
      <c r="F1703" s="261">
        <v>0.21457037541187499</v>
      </c>
      <c r="G1703" s="261">
        <f>IF(Table1[[#This Row],[Year]]&lt;=2030,2030,IF(Table1[[#This Row],[Year]]&lt;=2040,2040,2050))</f>
        <v>2050</v>
      </c>
    </row>
    <row r="1704" spans="1:7" x14ac:dyDescent="0.3">
      <c r="A1704" s="257" t="s">
        <v>4</v>
      </c>
      <c r="B1704" s="258" t="s">
        <v>265</v>
      </c>
      <c r="C1704" s="258">
        <v>2044</v>
      </c>
      <c r="D1704" s="259" t="s">
        <v>271</v>
      </c>
      <c r="E1704" s="266" t="s">
        <v>184</v>
      </c>
      <c r="F1704" s="261">
        <v>8.9735799543811705</v>
      </c>
      <c r="G1704" s="261">
        <f>IF(Table1[[#This Row],[Year]]&lt;=2030,2030,IF(Table1[[#This Row],[Year]]&lt;=2040,2040,2050))</f>
        <v>2050</v>
      </c>
    </row>
    <row r="1705" spans="1:7" x14ac:dyDescent="0.3">
      <c r="A1705" s="257" t="s">
        <v>4</v>
      </c>
      <c r="B1705" s="258" t="s">
        <v>264</v>
      </c>
      <c r="C1705" s="258">
        <v>2044</v>
      </c>
      <c r="D1705" s="259" t="s">
        <v>271</v>
      </c>
      <c r="E1705" s="266" t="s">
        <v>184</v>
      </c>
      <c r="F1705" s="261">
        <v>10.0952774486788</v>
      </c>
      <c r="G1705" s="261">
        <f>IF(Table1[[#This Row],[Year]]&lt;=2030,2030,IF(Table1[[#This Row],[Year]]&lt;=2040,2040,2050))</f>
        <v>2050</v>
      </c>
    </row>
    <row r="1706" spans="1:7" x14ac:dyDescent="0.3">
      <c r="A1706" s="257" t="s">
        <v>4</v>
      </c>
      <c r="B1706" s="258" t="s">
        <v>260</v>
      </c>
      <c r="C1706" s="258">
        <v>2044</v>
      </c>
      <c r="D1706" s="259" t="s">
        <v>271</v>
      </c>
      <c r="E1706" s="266" t="s">
        <v>184</v>
      </c>
      <c r="F1706" s="261">
        <v>3.7658409724381001</v>
      </c>
      <c r="G1706" s="261">
        <f>IF(Table1[[#This Row],[Year]]&lt;=2030,2030,IF(Table1[[#This Row],[Year]]&lt;=2040,2040,2050))</f>
        <v>2050</v>
      </c>
    </row>
    <row r="1707" spans="1:7" x14ac:dyDescent="0.3">
      <c r="A1707" s="257" t="s">
        <v>2</v>
      </c>
      <c r="B1707" s="258" t="s">
        <v>264</v>
      </c>
      <c r="C1707" s="258">
        <v>2044</v>
      </c>
      <c r="D1707" s="259" t="s">
        <v>271</v>
      </c>
      <c r="E1707" s="266" t="s">
        <v>184</v>
      </c>
      <c r="F1707" s="261">
        <v>5.0521339236671601</v>
      </c>
      <c r="G1707" s="261">
        <f>IF(Table1[[#This Row],[Year]]&lt;=2030,2030,IF(Table1[[#This Row],[Year]]&lt;=2040,2040,2050))</f>
        <v>2050</v>
      </c>
    </row>
    <row r="1708" spans="1:7" x14ac:dyDescent="0.3">
      <c r="A1708" s="257" t="s">
        <v>2</v>
      </c>
      <c r="B1708" s="258" t="s">
        <v>262</v>
      </c>
      <c r="C1708" s="258">
        <v>2044</v>
      </c>
      <c r="D1708" s="259" t="s">
        <v>271</v>
      </c>
      <c r="E1708" s="266" t="s">
        <v>184</v>
      </c>
      <c r="F1708" s="261">
        <v>0.61305948116718001</v>
      </c>
      <c r="G1708" s="261">
        <f>IF(Table1[[#This Row],[Year]]&lt;=2030,2030,IF(Table1[[#This Row],[Year]]&lt;=2040,2040,2050))</f>
        <v>2050</v>
      </c>
    </row>
    <row r="1709" spans="1:7" x14ac:dyDescent="0.3">
      <c r="A1709" s="257" t="s">
        <v>2</v>
      </c>
      <c r="B1709" s="258" t="s">
        <v>260</v>
      </c>
      <c r="C1709" s="258">
        <v>2044</v>
      </c>
      <c r="D1709" s="259" t="s">
        <v>271</v>
      </c>
      <c r="E1709" s="266" t="s">
        <v>184</v>
      </c>
      <c r="F1709" s="261">
        <v>5.3505917893750497E-2</v>
      </c>
      <c r="G1709" s="261">
        <f>IF(Table1[[#This Row],[Year]]&lt;=2030,2030,IF(Table1[[#This Row],[Year]]&lt;=2040,2040,2050))</f>
        <v>2050</v>
      </c>
    </row>
    <row r="1710" spans="1:7" x14ac:dyDescent="0.3">
      <c r="A1710" s="257" t="s">
        <v>3</v>
      </c>
      <c r="B1710" s="258" t="s">
        <v>265</v>
      </c>
      <c r="C1710" s="258">
        <v>2044</v>
      </c>
      <c r="D1710" s="259" t="s">
        <v>271</v>
      </c>
      <c r="E1710" s="266" t="s">
        <v>184</v>
      </c>
      <c r="F1710" s="261">
        <v>10.051667148267599</v>
      </c>
      <c r="G1710" s="261">
        <f>IF(Table1[[#This Row],[Year]]&lt;=2030,2030,IF(Table1[[#This Row],[Year]]&lt;=2040,2040,2050))</f>
        <v>2050</v>
      </c>
    </row>
    <row r="1711" spans="1:7" x14ac:dyDescent="0.3">
      <c r="A1711" s="257" t="s">
        <v>3</v>
      </c>
      <c r="B1711" s="258" t="s">
        <v>264</v>
      </c>
      <c r="C1711" s="258">
        <v>2044</v>
      </c>
      <c r="D1711" s="259" t="s">
        <v>271</v>
      </c>
      <c r="E1711" s="266" t="s">
        <v>184</v>
      </c>
      <c r="F1711" s="261">
        <v>5.0258335741337703</v>
      </c>
      <c r="G1711" s="261">
        <f>IF(Table1[[#This Row],[Year]]&lt;=2030,2030,IF(Table1[[#This Row],[Year]]&lt;=2040,2040,2050))</f>
        <v>2050</v>
      </c>
    </row>
    <row r="1712" spans="1:7" x14ac:dyDescent="0.3">
      <c r="A1712" s="257" t="s">
        <v>3</v>
      </c>
      <c r="B1712" s="258" t="s">
        <v>262</v>
      </c>
      <c r="C1712" s="258">
        <v>2044</v>
      </c>
      <c r="D1712" s="259" t="s">
        <v>271</v>
      </c>
      <c r="E1712" s="266" t="s">
        <v>184</v>
      </c>
      <c r="F1712" s="261">
        <v>23.217674856641501</v>
      </c>
      <c r="G1712" s="261">
        <f>IF(Table1[[#This Row],[Year]]&lt;=2030,2030,IF(Table1[[#This Row],[Year]]&lt;=2040,2040,2050))</f>
        <v>2050</v>
      </c>
    </row>
    <row r="1713" spans="1:7" x14ac:dyDescent="0.3">
      <c r="A1713" s="257" t="s">
        <v>3</v>
      </c>
      <c r="B1713" s="258" t="s">
        <v>9</v>
      </c>
      <c r="C1713" s="258">
        <v>2044</v>
      </c>
      <c r="D1713" s="259" t="s">
        <v>271</v>
      </c>
      <c r="E1713" s="266" t="s">
        <v>184</v>
      </c>
      <c r="F1713" s="261">
        <v>0.60162603115119095</v>
      </c>
      <c r="G1713" s="261">
        <f>IF(Table1[[#This Row],[Year]]&lt;=2030,2030,IF(Table1[[#This Row],[Year]]&lt;=2040,2040,2050))</f>
        <v>2050</v>
      </c>
    </row>
    <row r="1714" spans="1:7" x14ac:dyDescent="0.3">
      <c r="A1714" s="257" t="s">
        <v>3</v>
      </c>
      <c r="B1714" s="258" t="s">
        <v>260</v>
      </c>
      <c r="C1714" s="258">
        <v>2044</v>
      </c>
      <c r="D1714" s="259" t="s">
        <v>271</v>
      </c>
      <c r="E1714" s="266" t="s">
        <v>184</v>
      </c>
      <c r="F1714" s="261">
        <v>1.93392804218836</v>
      </c>
      <c r="G1714" s="261">
        <f>IF(Table1[[#This Row],[Year]]&lt;=2030,2030,IF(Table1[[#This Row],[Year]]&lt;=2040,2040,2050))</f>
        <v>2050</v>
      </c>
    </row>
    <row r="1715" spans="1:7" x14ac:dyDescent="0.3">
      <c r="A1715" s="257" t="s">
        <v>1</v>
      </c>
      <c r="B1715" s="258" t="s">
        <v>265</v>
      </c>
      <c r="C1715" s="258">
        <v>2045</v>
      </c>
      <c r="D1715" s="259" t="s">
        <v>271</v>
      </c>
      <c r="E1715" s="266" t="s">
        <v>184</v>
      </c>
      <c r="F1715" s="261">
        <v>2.4074335377796601</v>
      </c>
      <c r="G1715" s="261">
        <f>IF(Table1[[#This Row],[Year]]&lt;=2030,2030,IF(Table1[[#This Row],[Year]]&lt;=2040,2040,2050))</f>
        <v>2050</v>
      </c>
    </row>
    <row r="1716" spans="1:7" x14ac:dyDescent="0.3">
      <c r="A1716" s="257" t="s">
        <v>1</v>
      </c>
      <c r="B1716" s="258" t="s">
        <v>264</v>
      </c>
      <c r="C1716" s="258">
        <v>2045</v>
      </c>
      <c r="D1716" s="259" t="s">
        <v>271</v>
      </c>
      <c r="E1716" s="266" t="s">
        <v>184</v>
      </c>
      <c r="F1716" s="261">
        <v>2.2148388547572999</v>
      </c>
      <c r="G1716" s="261">
        <f>IF(Table1[[#This Row],[Year]]&lt;=2030,2030,IF(Table1[[#This Row],[Year]]&lt;=2040,2040,2050))</f>
        <v>2050</v>
      </c>
    </row>
    <row r="1717" spans="1:7" x14ac:dyDescent="0.3">
      <c r="A1717" s="257" t="s">
        <v>1</v>
      </c>
      <c r="B1717" s="258" t="s">
        <v>262</v>
      </c>
      <c r="C1717" s="258">
        <v>2045</v>
      </c>
      <c r="D1717" s="259" t="s">
        <v>271</v>
      </c>
      <c r="E1717" s="266" t="s">
        <v>184</v>
      </c>
      <c r="F1717" s="261">
        <v>0.44251086977963999</v>
      </c>
      <c r="G1717" s="261">
        <f>IF(Table1[[#This Row],[Year]]&lt;=2030,2030,IF(Table1[[#This Row],[Year]]&lt;=2040,2040,2050))</f>
        <v>2050</v>
      </c>
    </row>
    <row r="1718" spans="1:7" x14ac:dyDescent="0.3">
      <c r="A1718" s="257" t="s">
        <v>1</v>
      </c>
      <c r="B1718" s="258" t="s">
        <v>260</v>
      </c>
      <c r="C1718" s="258">
        <v>2045</v>
      </c>
      <c r="D1718" s="259" t="s">
        <v>271</v>
      </c>
      <c r="E1718" s="266" t="s">
        <v>184</v>
      </c>
      <c r="F1718" s="261">
        <v>0.25292568963550299</v>
      </c>
      <c r="G1718" s="261">
        <f>IF(Table1[[#This Row],[Year]]&lt;=2030,2030,IF(Table1[[#This Row],[Year]]&lt;=2040,2040,2050))</f>
        <v>2050</v>
      </c>
    </row>
    <row r="1719" spans="1:7" x14ac:dyDescent="0.3">
      <c r="A1719" s="257" t="s">
        <v>4</v>
      </c>
      <c r="B1719" s="258" t="s">
        <v>265</v>
      </c>
      <c r="C1719" s="258">
        <v>2045</v>
      </c>
      <c r="D1719" s="259" t="s">
        <v>271</v>
      </c>
      <c r="E1719" s="266" t="s">
        <v>184</v>
      </c>
      <c r="F1719" s="261">
        <v>8.3685413679452303</v>
      </c>
      <c r="G1719" s="261">
        <f>IF(Table1[[#This Row],[Year]]&lt;=2030,2030,IF(Table1[[#This Row],[Year]]&lt;=2040,2040,2050))</f>
        <v>2050</v>
      </c>
    </row>
    <row r="1720" spans="1:7" x14ac:dyDescent="0.3">
      <c r="A1720" s="257" t="s">
        <v>4</v>
      </c>
      <c r="B1720" s="258" t="s">
        <v>264</v>
      </c>
      <c r="C1720" s="258">
        <v>2045</v>
      </c>
      <c r="D1720" s="259" t="s">
        <v>271</v>
      </c>
      <c r="E1720" s="266" t="s">
        <v>184</v>
      </c>
      <c r="F1720" s="261">
        <v>9.4146090389383392</v>
      </c>
      <c r="G1720" s="261">
        <f>IF(Table1[[#This Row],[Year]]&lt;=2030,2030,IF(Table1[[#This Row],[Year]]&lt;=2040,2040,2050))</f>
        <v>2050</v>
      </c>
    </row>
    <row r="1721" spans="1:7" x14ac:dyDescent="0.3">
      <c r="A1721" s="257" t="s">
        <v>4</v>
      </c>
      <c r="B1721" s="258" t="s">
        <v>260</v>
      </c>
      <c r="C1721" s="258">
        <v>2045</v>
      </c>
      <c r="D1721" s="259" t="s">
        <v>271</v>
      </c>
      <c r="E1721" s="266" t="s">
        <v>184</v>
      </c>
      <c r="F1721" s="261">
        <v>3.51193126078577</v>
      </c>
      <c r="G1721" s="261">
        <f>IF(Table1[[#This Row],[Year]]&lt;=2030,2030,IF(Table1[[#This Row],[Year]]&lt;=2040,2040,2050))</f>
        <v>2050</v>
      </c>
    </row>
    <row r="1722" spans="1:7" x14ac:dyDescent="0.3">
      <c r="A1722" s="257" t="s">
        <v>2</v>
      </c>
      <c r="B1722" s="258" t="s">
        <v>264</v>
      </c>
      <c r="C1722" s="258">
        <v>2045</v>
      </c>
      <c r="D1722" s="259" t="s">
        <v>271</v>
      </c>
      <c r="E1722" s="266" t="s">
        <v>184</v>
      </c>
      <c r="F1722" s="261">
        <v>4.5673146904798498</v>
      </c>
      <c r="G1722" s="261">
        <f>IF(Table1[[#This Row],[Year]]&lt;=2030,2030,IF(Table1[[#This Row],[Year]]&lt;=2040,2040,2050))</f>
        <v>2050</v>
      </c>
    </row>
    <row r="1723" spans="1:7" x14ac:dyDescent="0.3">
      <c r="A1723" s="257" t="s">
        <v>2</v>
      </c>
      <c r="B1723" s="258" t="s">
        <v>262</v>
      </c>
      <c r="C1723" s="258">
        <v>2045</v>
      </c>
      <c r="D1723" s="259" t="s">
        <v>271</v>
      </c>
      <c r="E1723" s="266" t="s">
        <v>184</v>
      </c>
      <c r="F1723" s="261">
        <v>0.57597608912746301</v>
      </c>
      <c r="G1723" s="261">
        <f>IF(Table1[[#This Row],[Year]]&lt;=2030,2030,IF(Table1[[#This Row],[Year]]&lt;=2040,2040,2050))</f>
        <v>2050</v>
      </c>
    </row>
    <row r="1724" spans="1:7" x14ac:dyDescent="0.3">
      <c r="A1724" s="257" t="s">
        <v>2</v>
      </c>
      <c r="B1724" s="258" t="s">
        <v>260</v>
      </c>
      <c r="C1724" s="258">
        <v>2045</v>
      </c>
      <c r="D1724" s="259" t="s">
        <v>271</v>
      </c>
      <c r="E1724" s="266" t="s">
        <v>184</v>
      </c>
      <c r="F1724" s="261">
        <v>4.8371315668993803E-2</v>
      </c>
      <c r="G1724" s="261">
        <f>IF(Table1[[#This Row],[Year]]&lt;=2030,2030,IF(Table1[[#This Row],[Year]]&lt;=2040,2040,2050))</f>
        <v>2050</v>
      </c>
    </row>
    <row r="1725" spans="1:7" x14ac:dyDescent="0.3">
      <c r="A1725" s="257" t="s">
        <v>3</v>
      </c>
      <c r="B1725" s="258" t="s">
        <v>265</v>
      </c>
      <c r="C1725" s="258">
        <v>2045</v>
      </c>
      <c r="D1725" s="259" t="s">
        <v>271</v>
      </c>
      <c r="E1725" s="266" t="s">
        <v>184</v>
      </c>
      <c r="F1725" s="261">
        <v>8.7315258838817797</v>
      </c>
      <c r="G1725" s="261">
        <f>IF(Table1[[#This Row],[Year]]&lt;=2030,2030,IF(Table1[[#This Row],[Year]]&lt;=2040,2040,2050))</f>
        <v>2050</v>
      </c>
    </row>
    <row r="1726" spans="1:7" x14ac:dyDescent="0.3">
      <c r="A1726" s="257" t="s">
        <v>3</v>
      </c>
      <c r="B1726" s="258" t="s">
        <v>264</v>
      </c>
      <c r="C1726" s="258">
        <v>2045</v>
      </c>
      <c r="D1726" s="259" t="s">
        <v>271</v>
      </c>
      <c r="E1726" s="266" t="s">
        <v>184</v>
      </c>
      <c r="F1726" s="261">
        <v>4.3657629419408899</v>
      </c>
      <c r="G1726" s="261">
        <f>IF(Table1[[#This Row],[Year]]&lt;=2030,2030,IF(Table1[[#This Row],[Year]]&lt;=2040,2040,2050))</f>
        <v>2050</v>
      </c>
    </row>
    <row r="1727" spans="1:7" x14ac:dyDescent="0.3">
      <c r="A1727" s="257" t="s">
        <v>3</v>
      </c>
      <c r="B1727" s="258" t="s">
        <v>262</v>
      </c>
      <c r="C1727" s="258">
        <v>2045</v>
      </c>
      <c r="D1727" s="259" t="s">
        <v>271</v>
      </c>
      <c r="E1727" s="266" t="s">
        <v>184</v>
      </c>
      <c r="F1727" s="261">
        <v>21.813259517822701</v>
      </c>
      <c r="G1727" s="261">
        <f>IF(Table1[[#This Row],[Year]]&lt;=2030,2030,IF(Table1[[#This Row],[Year]]&lt;=2040,2040,2050))</f>
        <v>2050</v>
      </c>
    </row>
    <row r="1728" spans="1:7" x14ac:dyDescent="0.3">
      <c r="A1728" s="257" t="s">
        <v>3</v>
      </c>
      <c r="B1728" s="258" t="s">
        <v>18</v>
      </c>
      <c r="C1728" s="258">
        <v>2045</v>
      </c>
      <c r="D1728" s="259" t="s">
        <v>271</v>
      </c>
      <c r="E1728" s="266" t="s">
        <v>184</v>
      </c>
      <c r="F1728" s="261">
        <v>338.42224900933098</v>
      </c>
      <c r="G1728" s="261">
        <f>IF(Table1[[#This Row],[Year]]&lt;=2030,2030,IF(Table1[[#This Row],[Year]]&lt;=2040,2040,2050))</f>
        <v>2050</v>
      </c>
    </row>
    <row r="1729" spans="1:7" x14ac:dyDescent="0.3">
      <c r="A1729" s="257" t="s">
        <v>3</v>
      </c>
      <c r="B1729" s="258" t="s">
        <v>9</v>
      </c>
      <c r="C1729" s="258">
        <v>2045</v>
      </c>
      <c r="D1729" s="259" t="s">
        <v>271</v>
      </c>
      <c r="E1729" s="266" t="s">
        <v>184</v>
      </c>
      <c r="F1729" s="261">
        <v>5.0590603213363003</v>
      </c>
      <c r="G1729" s="261">
        <f>IF(Table1[[#This Row],[Year]]&lt;=2030,2030,IF(Table1[[#This Row],[Year]]&lt;=2040,2040,2050))</f>
        <v>2050</v>
      </c>
    </row>
    <row r="1730" spans="1:7" x14ac:dyDescent="0.3">
      <c r="A1730" s="257" t="s">
        <v>3</v>
      </c>
      <c r="B1730" s="258" t="s">
        <v>260</v>
      </c>
      <c r="C1730" s="258">
        <v>2045</v>
      </c>
      <c r="D1730" s="259" t="s">
        <v>271</v>
      </c>
      <c r="E1730" s="266" t="s">
        <v>184</v>
      </c>
      <c r="F1730" s="261">
        <v>1.6799345331329301</v>
      </c>
      <c r="G1730" s="261">
        <f>IF(Table1[[#This Row],[Year]]&lt;=2030,2030,IF(Table1[[#This Row],[Year]]&lt;=2040,2040,2050))</f>
        <v>2050</v>
      </c>
    </row>
    <row r="1731" spans="1:7" x14ac:dyDescent="0.3">
      <c r="A1731" s="257" t="s">
        <v>1</v>
      </c>
      <c r="B1731" s="258" t="s">
        <v>265</v>
      </c>
      <c r="C1731" s="258">
        <v>2046</v>
      </c>
      <c r="D1731" s="259" t="s">
        <v>271</v>
      </c>
      <c r="E1731" s="266" t="s">
        <v>184</v>
      </c>
      <c r="F1731" s="261">
        <v>1.3863567566919099</v>
      </c>
      <c r="G1731" s="261">
        <f>IF(Table1[[#This Row],[Year]]&lt;=2030,2030,IF(Table1[[#This Row],[Year]]&lt;=2040,2040,2050))</f>
        <v>2050</v>
      </c>
    </row>
    <row r="1732" spans="1:7" x14ac:dyDescent="0.3">
      <c r="A1732" s="257" t="s">
        <v>1</v>
      </c>
      <c r="B1732" s="258" t="s">
        <v>264</v>
      </c>
      <c r="C1732" s="258">
        <v>2046</v>
      </c>
      <c r="D1732" s="259" t="s">
        <v>271</v>
      </c>
      <c r="E1732" s="266" t="s">
        <v>184</v>
      </c>
      <c r="F1732" s="261">
        <v>1.2754482161565399</v>
      </c>
      <c r="G1732" s="261">
        <f>IF(Table1[[#This Row],[Year]]&lt;=2030,2030,IF(Table1[[#This Row],[Year]]&lt;=2040,2040,2050))</f>
        <v>2050</v>
      </c>
    </row>
    <row r="1733" spans="1:7" x14ac:dyDescent="0.3">
      <c r="A1733" s="257" t="s">
        <v>1</v>
      </c>
      <c r="B1733" s="258" t="s">
        <v>262</v>
      </c>
      <c r="C1733" s="258">
        <v>2046</v>
      </c>
      <c r="D1733" s="259" t="s">
        <v>271</v>
      </c>
      <c r="E1733" s="266" t="s">
        <v>184</v>
      </c>
      <c r="F1733" s="261">
        <v>0.415665787659936</v>
      </c>
      <c r="G1733" s="261">
        <f>IF(Table1[[#This Row],[Year]]&lt;=2030,2030,IF(Table1[[#This Row],[Year]]&lt;=2040,2040,2050))</f>
        <v>2050</v>
      </c>
    </row>
    <row r="1734" spans="1:7" x14ac:dyDescent="0.3">
      <c r="A1734" s="257" t="s">
        <v>1</v>
      </c>
      <c r="B1734" s="258" t="s">
        <v>260</v>
      </c>
      <c r="C1734" s="258">
        <v>2046</v>
      </c>
      <c r="D1734" s="259" t="s">
        <v>271</v>
      </c>
      <c r="E1734" s="266" t="s">
        <v>184</v>
      </c>
      <c r="F1734" s="261">
        <v>0.145651056722645</v>
      </c>
      <c r="G1734" s="261">
        <f>IF(Table1[[#This Row],[Year]]&lt;=2030,2030,IF(Table1[[#This Row],[Year]]&lt;=2040,2040,2050))</f>
        <v>2050</v>
      </c>
    </row>
    <row r="1735" spans="1:7" x14ac:dyDescent="0.3">
      <c r="A1735" s="257" t="s">
        <v>4</v>
      </c>
      <c r="B1735" s="258" t="s">
        <v>265</v>
      </c>
      <c r="C1735" s="258">
        <v>2046</v>
      </c>
      <c r="D1735" s="259" t="s">
        <v>271</v>
      </c>
      <c r="E1735" s="266" t="s">
        <v>184</v>
      </c>
      <c r="F1735" s="261">
        <v>7.8007772501622101</v>
      </c>
      <c r="G1735" s="261">
        <f>IF(Table1[[#This Row],[Year]]&lt;=2030,2030,IF(Table1[[#This Row],[Year]]&lt;=2040,2040,2050))</f>
        <v>2050</v>
      </c>
    </row>
    <row r="1736" spans="1:7" x14ac:dyDescent="0.3">
      <c r="A1736" s="257" t="s">
        <v>4</v>
      </c>
      <c r="B1736" s="258" t="s">
        <v>264</v>
      </c>
      <c r="C1736" s="258">
        <v>2046</v>
      </c>
      <c r="D1736" s="259" t="s">
        <v>271</v>
      </c>
      <c r="E1736" s="266" t="s">
        <v>184</v>
      </c>
      <c r="F1736" s="261">
        <v>8.7758744064325196</v>
      </c>
      <c r="G1736" s="261">
        <f>IF(Table1[[#This Row],[Year]]&lt;=2030,2030,IF(Table1[[#This Row],[Year]]&lt;=2040,2040,2050))</f>
        <v>2050</v>
      </c>
    </row>
    <row r="1737" spans="1:7" x14ac:dyDescent="0.3">
      <c r="A1737" s="257" t="s">
        <v>4</v>
      </c>
      <c r="B1737" s="258" t="s">
        <v>260</v>
      </c>
      <c r="C1737" s="258">
        <v>2046</v>
      </c>
      <c r="D1737" s="259" t="s">
        <v>271</v>
      </c>
      <c r="E1737" s="266" t="s">
        <v>184</v>
      </c>
      <c r="F1737" s="261">
        <v>3.27366410450065</v>
      </c>
      <c r="G1737" s="261">
        <f>IF(Table1[[#This Row],[Year]]&lt;=2030,2030,IF(Table1[[#This Row],[Year]]&lt;=2040,2040,2050))</f>
        <v>2050</v>
      </c>
    </row>
    <row r="1738" spans="1:7" x14ac:dyDescent="0.3">
      <c r="A1738" s="257" t="s">
        <v>2</v>
      </c>
      <c r="B1738" s="258" t="s">
        <v>264</v>
      </c>
      <c r="C1738" s="258">
        <v>2046</v>
      </c>
      <c r="D1738" s="259" t="s">
        <v>271</v>
      </c>
      <c r="E1738" s="266" t="s">
        <v>184</v>
      </c>
      <c r="F1738" s="261">
        <v>4.1344857169831997</v>
      </c>
      <c r="G1738" s="261">
        <f>IF(Table1[[#This Row],[Year]]&lt;=2030,2030,IF(Table1[[#This Row],[Year]]&lt;=2040,2040,2050))</f>
        <v>2050</v>
      </c>
    </row>
    <row r="1739" spans="1:7" x14ac:dyDescent="0.3">
      <c r="A1739" s="257" t="s">
        <v>2</v>
      </c>
      <c r="B1739" s="258" t="s">
        <v>262</v>
      </c>
      <c r="C1739" s="258">
        <v>2046</v>
      </c>
      <c r="D1739" s="259" t="s">
        <v>271</v>
      </c>
      <c r="E1739" s="266" t="s">
        <v>184</v>
      </c>
      <c r="F1739" s="261">
        <v>0.54103429115691104</v>
      </c>
      <c r="G1739" s="261">
        <f>IF(Table1[[#This Row],[Year]]&lt;=2030,2030,IF(Table1[[#This Row],[Year]]&lt;=2040,2040,2050))</f>
        <v>2050</v>
      </c>
    </row>
    <row r="1740" spans="1:7" x14ac:dyDescent="0.3">
      <c r="A1740" s="257" t="s">
        <v>2</v>
      </c>
      <c r="B1740" s="258" t="s">
        <v>260</v>
      </c>
      <c r="C1740" s="258">
        <v>2046</v>
      </c>
      <c r="D1740" s="259" t="s">
        <v>271</v>
      </c>
      <c r="E1740" s="266" t="s">
        <v>184</v>
      </c>
      <c r="F1740" s="261">
        <v>4.3787329601352599E-2</v>
      </c>
      <c r="G1740" s="261">
        <f>IF(Table1[[#This Row],[Year]]&lt;=2030,2030,IF(Table1[[#This Row],[Year]]&lt;=2040,2040,2050))</f>
        <v>2050</v>
      </c>
    </row>
    <row r="1741" spans="1:7" x14ac:dyDescent="0.3">
      <c r="A1741" s="257" t="s">
        <v>3</v>
      </c>
      <c r="B1741" s="258" t="s">
        <v>265</v>
      </c>
      <c r="C1741" s="258">
        <v>2046</v>
      </c>
      <c r="D1741" s="259" t="s">
        <v>271</v>
      </c>
      <c r="E1741" s="266" t="s">
        <v>184</v>
      </c>
      <c r="F1741" s="261">
        <v>7.5143194629333498</v>
      </c>
      <c r="G1741" s="261">
        <f>IF(Table1[[#This Row],[Year]]&lt;=2030,2030,IF(Table1[[#This Row],[Year]]&lt;=2040,2040,2050))</f>
        <v>2050</v>
      </c>
    </row>
    <row r="1742" spans="1:7" x14ac:dyDescent="0.3">
      <c r="A1742" s="257" t="s">
        <v>3</v>
      </c>
      <c r="B1742" s="258" t="s">
        <v>264</v>
      </c>
      <c r="C1742" s="258">
        <v>2046</v>
      </c>
      <c r="D1742" s="259" t="s">
        <v>271</v>
      </c>
      <c r="E1742" s="266" t="s">
        <v>184</v>
      </c>
      <c r="F1742" s="261">
        <v>3.7571597314666998</v>
      </c>
      <c r="G1742" s="261">
        <f>IF(Table1[[#This Row],[Year]]&lt;=2030,2030,IF(Table1[[#This Row],[Year]]&lt;=2040,2040,2050))</f>
        <v>2050</v>
      </c>
    </row>
    <row r="1743" spans="1:7" x14ac:dyDescent="0.3">
      <c r="A1743" s="257" t="s">
        <v>3</v>
      </c>
      <c r="B1743" s="258" t="s">
        <v>262</v>
      </c>
      <c r="C1743" s="258">
        <v>2046</v>
      </c>
      <c r="D1743" s="259" t="s">
        <v>271</v>
      </c>
      <c r="E1743" s="266" t="s">
        <v>184</v>
      </c>
      <c r="F1743" s="261">
        <v>20.489950232005501</v>
      </c>
      <c r="G1743" s="261">
        <f>IF(Table1[[#This Row],[Year]]&lt;=2030,2030,IF(Table1[[#This Row],[Year]]&lt;=2040,2040,2050))</f>
        <v>2050</v>
      </c>
    </row>
    <row r="1744" spans="1:7" x14ac:dyDescent="0.3">
      <c r="A1744" s="257" t="s">
        <v>3</v>
      </c>
      <c r="B1744" s="258" t="s">
        <v>9</v>
      </c>
      <c r="C1744" s="258">
        <v>2046</v>
      </c>
      <c r="D1744" s="259" t="s">
        <v>271</v>
      </c>
      <c r="E1744" s="266" t="s">
        <v>184</v>
      </c>
      <c r="F1744" s="261">
        <v>4.3092088445535301</v>
      </c>
      <c r="G1744" s="261">
        <f>IF(Table1[[#This Row],[Year]]&lt;=2030,2030,IF(Table1[[#This Row],[Year]]&lt;=2040,2040,2050))</f>
        <v>2050</v>
      </c>
    </row>
    <row r="1745" spans="1:7" x14ac:dyDescent="0.3">
      <c r="A1745" s="257" t="s">
        <v>3</v>
      </c>
      <c r="B1745" s="258" t="s">
        <v>260</v>
      </c>
      <c r="C1745" s="258">
        <v>2046</v>
      </c>
      <c r="D1745" s="259" t="s">
        <v>271</v>
      </c>
      <c r="E1745" s="266" t="s">
        <v>184</v>
      </c>
      <c r="F1745" s="261">
        <v>1.4457455577240601</v>
      </c>
      <c r="G1745" s="261">
        <f>IF(Table1[[#This Row],[Year]]&lt;=2030,2030,IF(Table1[[#This Row],[Year]]&lt;=2040,2040,2050))</f>
        <v>2050</v>
      </c>
    </row>
    <row r="1746" spans="1:7" x14ac:dyDescent="0.3">
      <c r="A1746" s="257" t="s">
        <v>1</v>
      </c>
      <c r="B1746" s="258" t="s">
        <v>265</v>
      </c>
      <c r="C1746" s="258">
        <v>2047</v>
      </c>
      <c r="D1746" s="259" t="s">
        <v>271</v>
      </c>
      <c r="E1746" s="266" t="s">
        <v>184</v>
      </c>
      <c r="F1746" s="261">
        <v>1.6695040290715999</v>
      </c>
      <c r="G1746" s="261">
        <f>IF(Table1[[#This Row],[Year]]&lt;=2030,2030,IF(Table1[[#This Row],[Year]]&lt;=2040,2040,2050))</f>
        <v>2050</v>
      </c>
    </row>
    <row r="1747" spans="1:7" x14ac:dyDescent="0.3">
      <c r="A1747" s="257" t="s">
        <v>1</v>
      </c>
      <c r="B1747" s="258" t="s">
        <v>264</v>
      </c>
      <c r="C1747" s="258">
        <v>2047</v>
      </c>
      <c r="D1747" s="259" t="s">
        <v>271</v>
      </c>
      <c r="E1747" s="266" t="s">
        <v>184</v>
      </c>
      <c r="F1747" s="261">
        <v>1.5359437067458801</v>
      </c>
      <c r="G1747" s="261">
        <f>IF(Table1[[#This Row],[Year]]&lt;=2030,2030,IF(Table1[[#This Row],[Year]]&lt;=2040,2040,2050))</f>
        <v>2050</v>
      </c>
    </row>
    <row r="1748" spans="1:7" x14ac:dyDescent="0.3">
      <c r="A1748" s="257" t="s">
        <v>1</v>
      </c>
      <c r="B1748" s="258" t="s">
        <v>262</v>
      </c>
      <c r="C1748" s="258">
        <v>2047</v>
      </c>
      <c r="D1748" s="259" t="s">
        <v>271</v>
      </c>
      <c r="E1748" s="266" t="s">
        <v>184</v>
      </c>
      <c r="F1748" s="261">
        <v>0.39037395401925401</v>
      </c>
      <c r="G1748" s="261">
        <f>IF(Table1[[#This Row],[Year]]&lt;=2030,2030,IF(Table1[[#This Row],[Year]]&lt;=2040,2040,2050))</f>
        <v>2050</v>
      </c>
    </row>
    <row r="1749" spans="1:7" x14ac:dyDescent="0.3">
      <c r="A1749" s="257" t="s">
        <v>1</v>
      </c>
      <c r="B1749" s="258" t="s">
        <v>260</v>
      </c>
      <c r="C1749" s="258">
        <v>2047</v>
      </c>
      <c r="D1749" s="259" t="s">
        <v>271</v>
      </c>
      <c r="E1749" s="266" t="s">
        <v>184</v>
      </c>
      <c r="F1749" s="261">
        <v>0.175398594094369</v>
      </c>
      <c r="G1749" s="261">
        <f>IF(Table1[[#This Row],[Year]]&lt;=2030,2030,IF(Table1[[#This Row],[Year]]&lt;=2040,2040,2050))</f>
        <v>2050</v>
      </c>
    </row>
    <row r="1750" spans="1:7" x14ac:dyDescent="0.3">
      <c r="A1750" s="257" t="s">
        <v>4</v>
      </c>
      <c r="B1750" s="258" t="s">
        <v>265</v>
      </c>
      <c r="C1750" s="258">
        <v>2047</v>
      </c>
      <c r="D1750" s="259" t="s">
        <v>271</v>
      </c>
      <c r="E1750" s="266" t="s">
        <v>184</v>
      </c>
      <c r="F1750" s="261">
        <v>7.89714803829317</v>
      </c>
      <c r="G1750" s="261">
        <f>IF(Table1[[#This Row],[Year]]&lt;=2030,2030,IF(Table1[[#This Row],[Year]]&lt;=2040,2040,2050))</f>
        <v>2050</v>
      </c>
    </row>
    <row r="1751" spans="1:7" x14ac:dyDescent="0.3">
      <c r="A1751" s="257" t="s">
        <v>4</v>
      </c>
      <c r="B1751" s="258" t="s">
        <v>264</v>
      </c>
      <c r="C1751" s="258">
        <v>2047</v>
      </c>
      <c r="D1751" s="259" t="s">
        <v>271</v>
      </c>
      <c r="E1751" s="266" t="s">
        <v>184</v>
      </c>
      <c r="F1751" s="261">
        <v>8.8842915430798008</v>
      </c>
      <c r="G1751" s="261">
        <f>IF(Table1[[#This Row],[Year]]&lt;=2030,2030,IF(Table1[[#This Row],[Year]]&lt;=2040,2040,2050))</f>
        <v>2050</v>
      </c>
    </row>
    <row r="1752" spans="1:7" x14ac:dyDescent="0.3">
      <c r="A1752" s="257" t="s">
        <v>4</v>
      </c>
      <c r="B1752" s="258" t="s">
        <v>260</v>
      </c>
      <c r="C1752" s="258">
        <v>2047</v>
      </c>
      <c r="D1752" s="259" t="s">
        <v>271</v>
      </c>
      <c r="E1752" s="266" t="s">
        <v>184</v>
      </c>
      <c r="F1752" s="261">
        <v>3.3141069449651099</v>
      </c>
      <c r="G1752" s="261">
        <f>IF(Table1[[#This Row],[Year]]&lt;=2030,2030,IF(Table1[[#This Row],[Year]]&lt;=2040,2040,2050))</f>
        <v>2050</v>
      </c>
    </row>
    <row r="1753" spans="1:7" x14ac:dyDescent="0.3">
      <c r="A1753" s="257" t="s">
        <v>2</v>
      </c>
      <c r="B1753" s="258" t="s">
        <v>264</v>
      </c>
      <c r="C1753" s="258">
        <v>2047</v>
      </c>
      <c r="D1753" s="259" t="s">
        <v>271</v>
      </c>
      <c r="E1753" s="266" t="s">
        <v>184</v>
      </c>
      <c r="F1753" s="261">
        <v>1.5852957073095899</v>
      </c>
      <c r="G1753" s="261">
        <f>IF(Table1[[#This Row],[Year]]&lt;=2030,2030,IF(Table1[[#This Row],[Year]]&lt;=2040,2040,2050))</f>
        <v>2050</v>
      </c>
    </row>
    <row r="1754" spans="1:7" x14ac:dyDescent="0.3">
      <c r="A1754" s="257" t="s">
        <v>2</v>
      </c>
      <c r="B1754" s="258" t="s">
        <v>262</v>
      </c>
      <c r="C1754" s="258">
        <v>2047</v>
      </c>
      <c r="D1754" s="259" t="s">
        <v>271</v>
      </c>
      <c r="E1754" s="266" t="s">
        <v>184</v>
      </c>
      <c r="F1754" s="261">
        <v>0.50811421523996003</v>
      </c>
      <c r="G1754" s="261">
        <f>IF(Table1[[#This Row],[Year]]&lt;=2030,2030,IF(Table1[[#This Row],[Year]]&lt;=2040,2040,2050))</f>
        <v>2050</v>
      </c>
    </row>
    <row r="1755" spans="1:7" x14ac:dyDescent="0.3">
      <c r="A1755" s="257" t="s">
        <v>2</v>
      </c>
      <c r="B1755" s="258" t="s">
        <v>260</v>
      </c>
      <c r="C1755" s="258">
        <v>2047</v>
      </c>
      <c r="D1755" s="259" t="s">
        <v>271</v>
      </c>
      <c r="E1755" s="266" t="s">
        <v>184</v>
      </c>
      <c r="F1755" s="261">
        <v>1.6789480095779599E-2</v>
      </c>
      <c r="G1755" s="261">
        <f>IF(Table1[[#This Row],[Year]]&lt;=2030,2030,IF(Table1[[#This Row],[Year]]&lt;=2040,2040,2050))</f>
        <v>2050</v>
      </c>
    </row>
    <row r="1756" spans="1:7" x14ac:dyDescent="0.3">
      <c r="A1756" s="257" t="s">
        <v>3</v>
      </c>
      <c r="B1756" s="258" t="s">
        <v>265</v>
      </c>
      <c r="C1756" s="258">
        <v>2047</v>
      </c>
      <c r="D1756" s="259" t="s">
        <v>271</v>
      </c>
      <c r="E1756" s="266" t="s">
        <v>184</v>
      </c>
      <c r="F1756" s="261">
        <v>6.3932380846061498</v>
      </c>
      <c r="G1756" s="261">
        <f>IF(Table1[[#This Row],[Year]]&lt;=2030,2030,IF(Table1[[#This Row],[Year]]&lt;=2040,2040,2050))</f>
        <v>2050</v>
      </c>
    </row>
    <row r="1757" spans="1:7" x14ac:dyDescent="0.3">
      <c r="A1757" s="257" t="s">
        <v>3</v>
      </c>
      <c r="B1757" s="258" t="s">
        <v>264</v>
      </c>
      <c r="C1757" s="258">
        <v>2047</v>
      </c>
      <c r="D1757" s="259" t="s">
        <v>271</v>
      </c>
      <c r="E1757" s="266" t="s">
        <v>184</v>
      </c>
      <c r="F1757" s="261">
        <v>3.1966190423030598</v>
      </c>
      <c r="G1757" s="261">
        <f>IF(Table1[[#This Row],[Year]]&lt;=2030,2030,IF(Table1[[#This Row],[Year]]&lt;=2040,2040,2050))</f>
        <v>2050</v>
      </c>
    </row>
    <row r="1758" spans="1:7" x14ac:dyDescent="0.3">
      <c r="A1758" s="257" t="s">
        <v>3</v>
      </c>
      <c r="B1758" s="258" t="s">
        <v>262</v>
      </c>
      <c r="C1758" s="258">
        <v>2047</v>
      </c>
      <c r="D1758" s="259" t="s">
        <v>271</v>
      </c>
      <c r="E1758" s="266" t="s">
        <v>184</v>
      </c>
      <c r="F1758" s="261">
        <v>19.243207228470901</v>
      </c>
      <c r="G1758" s="261">
        <f>IF(Table1[[#This Row],[Year]]&lt;=2030,2030,IF(Table1[[#This Row],[Year]]&lt;=2040,2040,2050))</f>
        <v>2050</v>
      </c>
    </row>
    <row r="1759" spans="1:7" x14ac:dyDescent="0.3">
      <c r="A1759" s="257" t="s">
        <v>3</v>
      </c>
      <c r="B1759" s="258" t="s">
        <v>9</v>
      </c>
      <c r="C1759" s="258">
        <v>2047</v>
      </c>
      <c r="D1759" s="259" t="s">
        <v>271</v>
      </c>
      <c r="E1759" s="266" t="s">
        <v>184</v>
      </c>
      <c r="F1759" s="261">
        <v>3.6372434390737101</v>
      </c>
      <c r="G1759" s="261">
        <f>IF(Table1[[#This Row],[Year]]&lt;=2030,2030,IF(Table1[[#This Row],[Year]]&lt;=2040,2040,2050))</f>
        <v>2050</v>
      </c>
    </row>
    <row r="1760" spans="1:7" x14ac:dyDescent="0.3">
      <c r="A1760" s="257" t="s">
        <v>3</v>
      </c>
      <c r="B1760" s="258" t="s">
        <v>260</v>
      </c>
      <c r="C1760" s="258">
        <v>2047</v>
      </c>
      <c r="D1760" s="259" t="s">
        <v>271</v>
      </c>
      <c r="E1760" s="266" t="s">
        <v>184</v>
      </c>
      <c r="F1760" s="261">
        <v>1.2300509189002999</v>
      </c>
      <c r="G1760" s="261">
        <f>IF(Table1[[#This Row],[Year]]&lt;=2030,2030,IF(Table1[[#This Row],[Year]]&lt;=2040,2040,2050))</f>
        <v>2050</v>
      </c>
    </row>
    <row r="1761" spans="1:7" x14ac:dyDescent="0.3">
      <c r="A1761" s="257" t="s">
        <v>1</v>
      </c>
      <c r="B1761" s="258" t="s">
        <v>265</v>
      </c>
      <c r="C1761" s="258">
        <v>2048</v>
      </c>
      <c r="D1761" s="259" t="s">
        <v>271</v>
      </c>
      <c r="E1761" s="266" t="s">
        <v>184</v>
      </c>
      <c r="F1761" s="261">
        <v>1.7382166380508499</v>
      </c>
      <c r="G1761" s="261">
        <f>IF(Table1[[#This Row],[Year]]&lt;=2030,2030,IF(Table1[[#This Row],[Year]]&lt;=2040,2040,2050))</f>
        <v>2050</v>
      </c>
    </row>
    <row r="1762" spans="1:7" x14ac:dyDescent="0.3">
      <c r="A1762" s="257" t="s">
        <v>1</v>
      </c>
      <c r="B1762" s="258" t="s">
        <v>264</v>
      </c>
      <c r="C1762" s="258">
        <v>2048</v>
      </c>
      <c r="D1762" s="259" t="s">
        <v>271</v>
      </c>
      <c r="E1762" s="266" t="s">
        <v>184</v>
      </c>
      <c r="F1762" s="261">
        <v>1.59915930700678</v>
      </c>
      <c r="G1762" s="261">
        <f>IF(Table1[[#This Row],[Year]]&lt;=2030,2030,IF(Table1[[#This Row],[Year]]&lt;=2040,2040,2050))</f>
        <v>2050</v>
      </c>
    </row>
    <row r="1763" spans="1:7" x14ac:dyDescent="0.3">
      <c r="A1763" s="257" t="s">
        <v>1</v>
      </c>
      <c r="B1763" s="258" t="s">
        <v>262</v>
      </c>
      <c r="C1763" s="258">
        <v>2048</v>
      </c>
      <c r="D1763" s="259" t="s">
        <v>271</v>
      </c>
      <c r="E1763" s="266" t="s">
        <v>184</v>
      </c>
      <c r="F1763" s="261">
        <v>0.36654831363309998</v>
      </c>
      <c r="G1763" s="261">
        <f>IF(Table1[[#This Row],[Year]]&lt;=2030,2030,IF(Table1[[#This Row],[Year]]&lt;=2040,2040,2050))</f>
        <v>2050</v>
      </c>
    </row>
    <row r="1764" spans="1:7" x14ac:dyDescent="0.3">
      <c r="A1764" s="257" t="s">
        <v>1</v>
      </c>
      <c r="B1764" s="258" t="s">
        <v>260</v>
      </c>
      <c r="C1764" s="258">
        <v>2048</v>
      </c>
      <c r="D1764" s="259" t="s">
        <v>271</v>
      </c>
      <c r="E1764" s="266" t="s">
        <v>184</v>
      </c>
      <c r="F1764" s="261">
        <v>0.18261756140540999</v>
      </c>
      <c r="G1764" s="261">
        <f>IF(Table1[[#This Row],[Year]]&lt;=2030,2030,IF(Table1[[#This Row],[Year]]&lt;=2040,2040,2050))</f>
        <v>2050</v>
      </c>
    </row>
    <row r="1765" spans="1:7" x14ac:dyDescent="0.3">
      <c r="A1765" s="257" t="s">
        <v>4</v>
      </c>
      <c r="B1765" s="258" t="s">
        <v>265</v>
      </c>
      <c r="C1765" s="258">
        <v>2048</v>
      </c>
      <c r="D1765" s="259" t="s">
        <v>271</v>
      </c>
      <c r="E1765" s="266" t="s">
        <v>184</v>
      </c>
      <c r="F1765" s="261">
        <v>7.7692706609764803</v>
      </c>
      <c r="G1765" s="261">
        <f>IF(Table1[[#This Row],[Year]]&lt;=2030,2030,IF(Table1[[#This Row],[Year]]&lt;=2040,2040,2050))</f>
        <v>2050</v>
      </c>
    </row>
    <row r="1766" spans="1:7" x14ac:dyDescent="0.3">
      <c r="A1766" s="257" t="s">
        <v>4</v>
      </c>
      <c r="B1766" s="258" t="s">
        <v>264</v>
      </c>
      <c r="C1766" s="258">
        <v>2048</v>
      </c>
      <c r="D1766" s="259" t="s">
        <v>271</v>
      </c>
      <c r="E1766" s="266" t="s">
        <v>184</v>
      </c>
      <c r="F1766" s="261">
        <v>8.7404294935985707</v>
      </c>
      <c r="G1766" s="261">
        <f>IF(Table1[[#This Row],[Year]]&lt;=2030,2030,IF(Table1[[#This Row],[Year]]&lt;=2040,2040,2050))</f>
        <v>2050</v>
      </c>
    </row>
    <row r="1767" spans="1:7" x14ac:dyDescent="0.3">
      <c r="A1767" s="257" t="s">
        <v>4</v>
      </c>
      <c r="B1767" s="258" t="s">
        <v>260</v>
      </c>
      <c r="C1767" s="258">
        <v>2048</v>
      </c>
      <c r="D1767" s="259" t="s">
        <v>271</v>
      </c>
      <c r="E1767" s="266" t="s">
        <v>184</v>
      </c>
      <c r="F1767" s="261">
        <v>3.2604420899801698</v>
      </c>
      <c r="G1767" s="261">
        <f>IF(Table1[[#This Row],[Year]]&lt;=2030,2030,IF(Table1[[#This Row],[Year]]&lt;=2040,2040,2050))</f>
        <v>2050</v>
      </c>
    </row>
    <row r="1768" spans="1:7" x14ac:dyDescent="0.3">
      <c r="A1768" s="257" t="s">
        <v>2</v>
      </c>
      <c r="B1768" s="258" t="s">
        <v>262</v>
      </c>
      <c r="C1768" s="258">
        <v>2048</v>
      </c>
      <c r="D1768" s="259" t="s">
        <v>271</v>
      </c>
      <c r="E1768" s="266" t="s">
        <v>184</v>
      </c>
      <c r="F1768" s="261">
        <v>0.47710254952108699</v>
      </c>
      <c r="G1768" s="261">
        <f>IF(Table1[[#This Row],[Year]]&lt;=2030,2030,IF(Table1[[#This Row],[Year]]&lt;=2040,2040,2050))</f>
        <v>2050</v>
      </c>
    </row>
    <row r="1769" spans="1:7" x14ac:dyDescent="0.3">
      <c r="A1769" s="257" t="s">
        <v>3</v>
      </c>
      <c r="B1769" s="258" t="s">
        <v>265</v>
      </c>
      <c r="C1769" s="258">
        <v>2048</v>
      </c>
      <c r="D1769" s="259" t="s">
        <v>271</v>
      </c>
      <c r="E1769" s="266" t="s">
        <v>184</v>
      </c>
      <c r="F1769" s="261">
        <v>5.36188708819917</v>
      </c>
      <c r="G1769" s="261">
        <f>IF(Table1[[#This Row],[Year]]&lt;=2030,2030,IF(Table1[[#This Row],[Year]]&lt;=2040,2040,2050))</f>
        <v>2050</v>
      </c>
    </row>
    <row r="1770" spans="1:7" x14ac:dyDescent="0.3">
      <c r="A1770" s="257" t="s">
        <v>3</v>
      </c>
      <c r="B1770" s="258" t="s">
        <v>264</v>
      </c>
      <c r="C1770" s="258">
        <v>2048</v>
      </c>
      <c r="D1770" s="259" t="s">
        <v>271</v>
      </c>
      <c r="E1770" s="266" t="s">
        <v>184</v>
      </c>
      <c r="F1770" s="261">
        <v>2.6809435440996499</v>
      </c>
      <c r="G1770" s="261">
        <f>IF(Table1[[#This Row],[Year]]&lt;=2030,2030,IF(Table1[[#This Row],[Year]]&lt;=2040,2040,2050))</f>
        <v>2050</v>
      </c>
    </row>
    <row r="1771" spans="1:7" x14ac:dyDescent="0.3">
      <c r="A1771" s="257" t="s">
        <v>3</v>
      </c>
      <c r="B1771" s="258" t="s">
        <v>262</v>
      </c>
      <c r="C1771" s="258">
        <v>2048</v>
      </c>
      <c r="D1771" s="259" t="s">
        <v>271</v>
      </c>
      <c r="E1771" s="266" t="s">
        <v>184</v>
      </c>
      <c r="F1771" s="261">
        <v>18.068739181662899</v>
      </c>
      <c r="G1771" s="261">
        <f>IF(Table1[[#This Row],[Year]]&lt;=2030,2030,IF(Table1[[#This Row],[Year]]&lt;=2040,2040,2050))</f>
        <v>2050</v>
      </c>
    </row>
    <row r="1772" spans="1:7" x14ac:dyDescent="0.3">
      <c r="A1772" s="257" t="s">
        <v>3</v>
      </c>
      <c r="B1772" s="258" t="s">
        <v>9</v>
      </c>
      <c r="C1772" s="258">
        <v>2048</v>
      </c>
      <c r="D1772" s="259" t="s">
        <v>271</v>
      </c>
      <c r="E1772" s="266" t="s">
        <v>184</v>
      </c>
      <c r="F1772" s="261">
        <v>3.0365922779216299</v>
      </c>
      <c r="G1772" s="261">
        <f>IF(Table1[[#This Row],[Year]]&lt;=2030,2030,IF(Table1[[#This Row],[Year]]&lt;=2040,2040,2050))</f>
        <v>2050</v>
      </c>
    </row>
    <row r="1773" spans="1:7" x14ac:dyDescent="0.3">
      <c r="A1773" s="257" t="s">
        <v>3</v>
      </c>
      <c r="B1773" s="258" t="s">
        <v>260</v>
      </c>
      <c r="C1773" s="258">
        <v>2048</v>
      </c>
      <c r="D1773" s="259" t="s">
        <v>271</v>
      </c>
      <c r="E1773" s="266" t="s">
        <v>184</v>
      </c>
      <c r="F1773" s="261">
        <v>1.0316202920331901</v>
      </c>
      <c r="G1773" s="261">
        <f>IF(Table1[[#This Row],[Year]]&lt;=2030,2030,IF(Table1[[#This Row],[Year]]&lt;=2040,2040,2050))</f>
        <v>2050</v>
      </c>
    </row>
    <row r="1774" spans="1:7" x14ac:dyDescent="0.3">
      <c r="A1774" s="257" t="s">
        <v>1</v>
      </c>
      <c r="B1774" s="258" t="s">
        <v>265</v>
      </c>
      <c r="C1774" s="258">
        <v>2049</v>
      </c>
      <c r="D1774" s="259" t="s">
        <v>271</v>
      </c>
      <c r="E1774" s="266" t="s">
        <v>184</v>
      </c>
      <c r="F1774" s="261">
        <v>1.59485608558062</v>
      </c>
      <c r="G1774" s="261">
        <f>IF(Table1[[#This Row],[Year]]&lt;=2030,2030,IF(Table1[[#This Row],[Year]]&lt;=2040,2040,2050))</f>
        <v>2050</v>
      </c>
    </row>
    <row r="1775" spans="1:7" x14ac:dyDescent="0.3">
      <c r="A1775" s="257" t="s">
        <v>1</v>
      </c>
      <c r="B1775" s="258" t="s">
        <v>264</v>
      </c>
      <c r="C1775" s="258">
        <v>2049</v>
      </c>
      <c r="D1775" s="259" t="s">
        <v>271</v>
      </c>
      <c r="E1775" s="266" t="s">
        <v>184</v>
      </c>
      <c r="F1775" s="261">
        <v>1.4672675987341599</v>
      </c>
      <c r="G1775" s="261">
        <f>IF(Table1[[#This Row],[Year]]&lt;=2030,2030,IF(Table1[[#This Row],[Year]]&lt;=2040,2040,2050))</f>
        <v>2050</v>
      </c>
    </row>
    <row r="1776" spans="1:7" x14ac:dyDescent="0.3">
      <c r="A1776" s="257" t="s">
        <v>1</v>
      </c>
      <c r="B1776" s="258" t="s">
        <v>262</v>
      </c>
      <c r="C1776" s="258">
        <v>2049</v>
      </c>
      <c r="D1776" s="259" t="s">
        <v>271</v>
      </c>
      <c r="E1776" s="266" t="s">
        <v>184</v>
      </c>
      <c r="F1776" s="261">
        <v>0.34410658014536299</v>
      </c>
      <c r="G1776" s="261">
        <f>IF(Table1[[#This Row],[Year]]&lt;=2030,2030,IF(Table1[[#This Row],[Year]]&lt;=2040,2040,2050))</f>
        <v>2050</v>
      </c>
    </row>
    <row r="1777" spans="1:7" x14ac:dyDescent="0.3">
      <c r="A1777" s="257" t="s">
        <v>1</v>
      </c>
      <c r="B1777" s="258" t="s">
        <v>260</v>
      </c>
      <c r="C1777" s="258">
        <v>2049</v>
      </c>
      <c r="D1777" s="259" t="s">
        <v>271</v>
      </c>
      <c r="E1777" s="266" t="s">
        <v>184</v>
      </c>
      <c r="F1777" s="261">
        <v>0.16755605875910601</v>
      </c>
      <c r="G1777" s="261">
        <f>IF(Table1[[#This Row],[Year]]&lt;=2030,2030,IF(Table1[[#This Row],[Year]]&lt;=2040,2040,2050))</f>
        <v>2050</v>
      </c>
    </row>
    <row r="1778" spans="1:7" x14ac:dyDescent="0.3">
      <c r="A1778" s="257" t="s">
        <v>4</v>
      </c>
      <c r="B1778" s="258" t="s">
        <v>265</v>
      </c>
      <c r="C1778" s="258">
        <v>2049</v>
      </c>
      <c r="D1778" s="259" t="s">
        <v>271</v>
      </c>
      <c r="E1778" s="266" t="s">
        <v>184</v>
      </c>
      <c r="F1778" s="261">
        <v>7.1915157721672101</v>
      </c>
      <c r="G1778" s="261">
        <f>IF(Table1[[#This Row],[Year]]&lt;=2030,2030,IF(Table1[[#This Row],[Year]]&lt;=2040,2040,2050))</f>
        <v>2050</v>
      </c>
    </row>
    <row r="1779" spans="1:7" x14ac:dyDescent="0.3">
      <c r="A1779" s="257" t="s">
        <v>4</v>
      </c>
      <c r="B1779" s="258" t="s">
        <v>264</v>
      </c>
      <c r="C1779" s="258">
        <v>2049</v>
      </c>
      <c r="D1779" s="259" t="s">
        <v>271</v>
      </c>
      <c r="E1779" s="266" t="s">
        <v>184</v>
      </c>
      <c r="F1779" s="261">
        <v>8.0904552436881101</v>
      </c>
      <c r="G1779" s="261">
        <f>IF(Table1[[#This Row],[Year]]&lt;=2030,2030,IF(Table1[[#This Row],[Year]]&lt;=2040,2040,2050))</f>
        <v>2050</v>
      </c>
    </row>
    <row r="1780" spans="1:7" x14ac:dyDescent="0.3">
      <c r="A1780" s="257" t="s">
        <v>4</v>
      </c>
      <c r="B1780" s="258" t="s">
        <v>260</v>
      </c>
      <c r="C1780" s="258">
        <v>2049</v>
      </c>
      <c r="D1780" s="259" t="s">
        <v>271</v>
      </c>
      <c r="E1780" s="266" t="s">
        <v>184</v>
      </c>
      <c r="F1780" s="261">
        <v>3.01798221963133</v>
      </c>
      <c r="G1780" s="261">
        <f>IF(Table1[[#This Row],[Year]]&lt;=2030,2030,IF(Table1[[#This Row],[Year]]&lt;=2040,2040,2050))</f>
        <v>2050</v>
      </c>
    </row>
    <row r="1781" spans="1:7" x14ac:dyDescent="0.3">
      <c r="A1781" s="257" t="s">
        <v>2</v>
      </c>
      <c r="B1781" s="258" t="s">
        <v>262</v>
      </c>
      <c r="C1781" s="258">
        <v>2049</v>
      </c>
      <c r="D1781" s="259" t="s">
        <v>271</v>
      </c>
      <c r="E1781" s="266" t="s">
        <v>184</v>
      </c>
      <c r="F1781" s="261">
        <v>0.44789218934632502</v>
      </c>
      <c r="G1781" s="261">
        <f>IF(Table1[[#This Row],[Year]]&lt;=2030,2030,IF(Table1[[#This Row],[Year]]&lt;=2040,2040,2050))</f>
        <v>2050</v>
      </c>
    </row>
    <row r="1782" spans="1:7" x14ac:dyDescent="0.3">
      <c r="A1782" s="257" t="s">
        <v>3</v>
      </c>
      <c r="B1782" s="258" t="s">
        <v>265</v>
      </c>
      <c r="C1782" s="258">
        <v>2049</v>
      </c>
      <c r="D1782" s="259" t="s">
        <v>271</v>
      </c>
      <c r="E1782" s="266" t="s">
        <v>184</v>
      </c>
      <c r="F1782" s="261">
        <v>4.4142628576982004</v>
      </c>
      <c r="G1782" s="261">
        <f>IF(Table1[[#This Row],[Year]]&lt;=2030,2030,IF(Table1[[#This Row],[Year]]&lt;=2040,2040,2050))</f>
        <v>2050</v>
      </c>
    </row>
    <row r="1783" spans="1:7" x14ac:dyDescent="0.3">
      <c r="A1783" s="257" t="s">
        <v>3</v>
      </c>
      <c r="B1783" s="258" t="s">
        <v>264</v>
      </c>
      <c r="C1783" s="258">
        <v>2049</v>
      </c>
      <c r="D1783" s="259" t="s">
        <v>271</v>
      </c>
      <c r="E1783" s="266" t="s">
        <v>184</v>
      </c>
      <c r="F1783" s="261">
        <v>2.20713142884905</v>
      </c>
      <c r="G1783" s="261">
        <f>IF(Table1[[#This Row],[Year]]&lt;=2030,2030,IF(Table1[[#This Row],[Year]]&lt;=2040,2040,2050))</f>
        <v>2050</v>
      </c>
    </row>
    <row r="1784" spans="1:7" x14ac:dyDescent="0.3">
      <c r="A1784" s="257" t="s">
        <v>3</v>
      </c>
      <c r="B1784" s="258" t="s">
        <v>262</v>
      </c>
      <c r="C1784" s="258">
        <v>2049</v>
      </c>
      <c r="D1784" s="259" t="s">
        <v>271</v>
      </c>
      <c r="E1784" s="266" t="s">
        <v>184</v>
      </c>
      <c r="F1784" s="261">
        <v>16.962489844010001</v>
      </c>
      <c r="G1784" s="261">
        <f>IF(Table1[[#This Row],[Year]]&lt;=2030,2030,IF(Table1[[#This Row],[Year]]&lt;=2040,2040,2050))</f>
        <v>2050</v>
      </c>
    </row>
    <row r="1785" spans="1:7" x14ac:dyDescent="0.3">
      <c r="A1785" s="257" t="s">
        <v>3</v>
      </c>
      <c r="B1785" s="258" t="s">
        <v>9</v>
      </c>
      <c r="C1785" s="258">
        <v>2049</v>
      </c>
      <c r="D1785" s="259" t="s">
        <v>271</v>
      </c>
      <c r="E1785" s="266" t="s">
        <v>184</v>
      </c>
      <c r="F1785" s="261">
        <v>2.5011734980647802</v>
      </c>
      <c r="G1785" s="261">
        <f>IF(Table1[[#This Row],[Year]]&lt;=2030,2030,IF(Table1[[#This Row],[Year]]&lt;=2040,2040,2050))</f>
        <v>2050</v>
      </c>
    </row>
    <row r="1786" spans="1:7" x14ac:dyDescent="0.3">
      <c r="A1786" s="257" t="s">
        <v>3</v>
      </c>
      <c r="B1786" s="258" t="s">
        <v>260</v>
      </c>
      <c r="C1786" s="258">
        <v>2049</v>
      </c>
      <c r="D1786" s="259" t="s">
        <v>271</v>
      </c>
      <c r="E1786" s="266" t="s">
        <v>184</v>
      </c>
      <c r="F1786" s="261">
        <v>0.84929858899718902</v>
      </c>
      <c r="G1786" s="261">
        <f>IF(Table1[[#This Row],[Year]]&lt;=2030,2030,IF(Table1[[#This Row],[Year]]&lt;=2040,2040,2050))</f>
        <v>2050</v>
      </c>
    </row>
    <row r="1787" spans="1:7" x14ac:dyDescent="0.3">
      <c r="A1787" s="257" t="s">
        <v>1</v>
      </c>
      <c r="B1787" s="258" t="s">
        <v>265</v>
      </c>
      <c r="C1787" s="258">
        <v>2050</v>
      </c>
      <c r="D1787" s="259" t="s">
        <v>271</v>
      </c>
      <c r="E1787" s="266" t="s">
        <v>184</v>
      </c>
      <c r="F1787" s="261">
        <v>0.89530203774494699</v>
      </c>
      <c r="G1787" s="261">
        <f>IF(Table1[[#This Row],[Year]]&lt;=2030,2030,IF(Table1[[#This Row],[Year]]&lt;=2040,2040,2050))</f>
        <v>2050</v>
      </c>
    </row>
    <row r="1788" spans="1:7" x14ac:dyDescent="0.3">
      <c r="A1788" s="257" t="s">
        <v>1</v>
      </c>
      <c r="B1788" s="258" t="s">
        <v>264</v>
      </c>
      <c r="C1788" s="258">
        <v>2050</v>
      </c>
      <c r="D1788" s="259" t="s">
        <v>271</v>
      </c>
      <c r="E1788" s="266" t="s">
        <v>184</v>
      </c>
      <c r="F1788" s="261">
        <v>0.82367787472534604</v>
      </c>
      <c r="G1788" s="261">
        <f>IF(Table1[[#This Row],[Year]]&lt;=2030,2030,IF(Table1[[#This Row],[Year]]&lt;=2040,2040,2050))</f>
        <v>2050</v>
      </c>
    </row>
    <row r="1789" spans="1:7" x14ac:dyDescent="0.3">
      <c r="A1789" s="257" t="s">
        <v>1</v>
      </c>
      <c r="B1789" s="258" t="s">
        <v>262</v>
      </c>
      <c r="C1789" s="258">
        <v>2050</v>
      </c>
      <c r="D1789" s="259" t="s">
        <v>271</v>
      </c>
      <c r="E1789" s="266" t="s">
        <v>184</v>
      </c>
      <c r="F1789" s="261">
        <v>0.32297097929447099</v>
      </c>
      <c r="G1789" s="261">
        <f>IF(Table1[[#This Row],[Year]]&lt;=2030,2030,IF(Table1[[#This Row],[Year]]&lt;=2040,2040,2050))</f>
        <v>2050</v>
      </c>
    </row>
    <row r="1790" spans="1:7" x14ac:dyDescent="0.3">
      <c r="A1790" s="257" t="s">
        <v>1</v>
      </c>
      <c r="B1790" s="258" t="s">
        <v>260</v>
      </c>
      <c r="C1790" s="258">
        <v>2050</v>
      </c>
      <c r="D1790" s="259" t="s">
        <v>271</v>
      </c>
      <c r="E1790" s="266" t="s">
        <v>184</v>
      </c>
      <c r="F1790" s="261">
        <v>9.4060700648690002E-2</v>
      </c>
      <c r="G1790" s="261">
        <f>IF(Table1[[#This Row],[Year]]&lt;=2030,2030,IF(Table1[[#This Row],[Year]]&lt;=2040,2040,2050))</f>
        <v>2050</v>
      </c>
    </row>
    <row r="1791" spans="1:7" x14ac:dyDescent="0.3">
      <c r="A1791" s="257" t="s">
        <v>4</v>
      </c>
      <c r="B1791" s="258" t="s">
        <v>265</v>
      </c>
      <c r="C1791" s="258">
        <v>2050</v>
      </c>
      <c r="D1791" s="259" t="s">
        <v>271</v>
      </c>
      <c r="E1791" s="266" t="s">
        <v>184</v>
      </c>
      <c r="F1791" s="261">
        <v>6.7996091968562604</v>
      </c>
      <c r="G1791" s="261">
        <f>IF(Table1[[#This Row],[Year]]&lt;=2030,2030,IF(Table1[[#This Row],[Year]]&lt;=2040,2040,2050))</f>
        <v>2050</v>
      </c>
    </row>
    <row r="1792" spans="1:7" x14ac:dyDescent="0.3">
      <c r="A1792" s="257" t="s">
        <v>4</v>
      </c>
      <c r="B1792" s="258" t="s">
        <v>264</v>
      </c>
      <c r="C1792" s="258">
        <v>2050</v>
      </c>
      <c r="D1792" s="259" t="s">
        <v>271</v>
      </c>
      <c r="E1792" s="266" t="s">
        <v>184</v>
      </c>
      <c r="F1792" s="261">
        <v>7.6495603464632902</v>
      </c>
      <c r="G1792" s="261">
        <f>IF(Table1[[#This Row],[Year]]&lt;=2030,2030,IF(Table1[[#This Row],[Year]]&lt;=2040,2040,2050))</f>
        <v>2050</v>
      </c>
    </row>
    <row r="1793" spans="1:7" x14ac:dyDescent="0.3">
      <c r="A1793" s="257" t="s">
        <v>4</v>
      </c>
      <c r="B1793" s="258" t="s">
        <v>260</v>
      </c>
      <c r="C1793" s="258">
        <v>2050</v>
      </c>
      <c r="D1793" s="259" t="s">
        <v>271</v>
      </c>
      <c r="E1793" s="266" t="s">
        <v>184</v>
      </c>
      <c r="F1793" s="261">
        <v>2.85351521246396</v>
      </c>
      <c r="G1793" s="261">
        <f>IF(Table1[[#This Row],[Year]]&lt;=2030,2030,IF(Table1[[#This Row],[Year]]&lt;=2040,2040,2050))</f>
        <v>2050</v>
      </c>
    </row>
    <row r="1794" spans="1:7" x14ac:dyDescent="0.3">
      <c r="A1794" s="257" t="s">
        <v>2</v>
      </c>
      <c r="B1794" s="258" t="s">
        <v>262</v>
      </c>
      <c r="C1794" s="258">
        <v>2050</v>
      </c>
      <c r="D1794" s="259" t="s">
        <v>271</v>
      </c>
      <c r="E1794" s="266" t="s">
        <v>184</v>
      </c>
      <c r="F1794" s="261">
        <v>0.420381903044172</v>
      </c>
      <c r="G1794" s="261">
        <f>IF(Table1[[#This Row],[Year]]&lt;=2030,2030,IF(Table1[[#This Row],[Year]]&lt;=2040,2040,2050))</f>
        <v>2050</v>
      </c>
    </row>
    <row r="1795" spans="1:7" x14ac:dyDescent="0.3">
      <c r="A1795" s="257" t="s">
        <v>3</v>
      </c>
      <c r="B1795" s="258" t="s">
        <v>265</v>
      </c>
      <c r="C1795" s="258">
        <v>2050</v>
      </c>
      <c r="D1795" s="259" t="s">
        <v>271</v>
      </c>
      <c r="E1795" s="266" t="s">
        <v>184</v>
      </c>
      <c r="F1795" s="261">
        <v>4.9316535915141797</v>
      </c>
      <c r="G1795" s="261">
        <f>IF(Table1[[#This Row],[Year]]&lt;=2030,2030,IF(Table1[[#This Row],[Year]]&lt;=2040,2040,2050))</f>
        <v>2050</v>
      </c>
    </row>
    <row r="1796" spans="1:7" x14ac:dyDescent="0.3">
      <c r="A1796" s="257" t="s">
        <v>3</v>
      </c>
      <c r="B1796" s="258" t="s">
        <v>264</v>
      </c>
      <c r="C1796" s="258">
        <v>2050</v>
      </c>
      <c r="D1796" s="259" t="s">
        <v>271</v>
      </c>
      <c r="E1796" s="266" t="s">
        <v>184</v>
      </c>
      <c r="F1796" s="261">
        <v>2.4658267957570899</v>
      </c>
      <c r="G1796" s="261">
        <f>IF(Table1[[#This Row],[Year]]&lt;=2030,2030,IF(Table1[[#This Row],[Year]]&lt;=2040,2040,2050))</f>
        <v>2050</v>
      </c>
    </row>
    <row r="1797" spans="1:7" x14ac:dyDescent="0.3">
      <c r="A1797" s="257" t="s">
        <v>3</v>
      </c>
      <c r="B1797" s="258" t="s">
        <v>262</v>
      </c>
      <c r="C1797" s="258">
        <v>2050</v>
      </c>
      <c r="D1797" s="259" t="s">
        <v>271</v>
      </c>
      <c r="E1797" s="266" t="s">
        <v>184</v>
      </c>
      <c r="F1797" s="261">
        <v>15.9206253884429</v>
      </c>
      <c r="G1797" s="261">
        <f>IF(Table1[[#This Row],[Year]]&lt;=2030,2030,IF(Table1[[#This Row],[Year]]&lt;=2040,2040,2050))</f>
        <v>2050</v>
      </c>
    </row>
    <row r="1798" spans="1:7" x14ac:dyDescent="0.3">
      <c r="A1798" s="257" t="s">
        <v>3</v>
      </c>
      <c r="B1798" s="258" t="s">
        <v>9</v>
      </c>
      <c r="C1798" s="258">
        <v>2050</v>
      </c>
      <c r="D1798" s="259" t="s">
        <v>271</v>
      </c>
      <c r="E1798" s="266" t="s">
        <v>184</v>
      </c>
      <c r="F1798" s="261">
        <v>2.20948527464228</v>
      </c>
      <c r="G1798" s="261">
        <f>IF(Table1[[#This Row],[Year]]&lt;=2030,2030,IF(Table1[[#This Row],[Year]]&lt;=2040,2040,2050))</f>
        <v>2050</v>
      </c>
    </row>
    <row r="1799" spans="1:7" x14ac:dyDescent="0.3">
      <c r="A1799" s="262" t="s">
        <v>3</v>
      </c>
      <c r="B1799" s="263" t="s">
        <v>260</v>
      </c>
      <c r="C1799" s="263">
        <v>2050</v>
      </c>
      <c r="D1799" s="264" t="s">
        <v>271</v>
      </c>
      <c r="E1799" s="267" t="s">
        <v>184</v>
      </c>
      <c r="F1799" s="265">
        <v>0.94884391159251802</v>
      </c>
      <c r="G1799" s="265">
        <f>IF(Table1[[#This Row],[Year]]&lt;=2030,2030,IF(Table1[[#This Row],[Year]]&lt;=2040,2040,2050))</f>
        <v>2050</v>
      </c>
    </row>
    <row r="1800" spans="1:7" x14ac:dyDescent="0.3">
      <c r="A1800" s="257" t="s">
        <v>1</v>
      </c>
      <c r="B1800" s="258" t="s">
        <v>269</v>
      </c>
      <c r="C1800" s="258">
        <v>2022</v>
      </c>
      <c r="D1800" s="259" t="s">
        <v>259</v>
      </c>
      <c r="E1800" s="266" t="s">
        <v>184</v>
      </c>
      <c r="F1800" s="261">
        <v>4.9931324858015502</v>
      </c>
      <c r="G1800" s="261">
        <f>IF(Table1[[#This Row],[Year]]&lt;=2030,2030,IF(Table1[[#This Row],[Year]]&lt;=2040,2040,2050))</f>
        <v>2030</v>
      </c>
    </row>
    <row r="1801" spans="1:7" x14ac:dyDescent="0.3">
      <c r="A1801" s="257" t="s">
        <v>1</v>
      </c>
      <c r="B1801" s="258" t="s">
        <v>268</v>
      </c>
      <c r="C1801" s="258">
        <v>2022</v>
      </c>
      <c r="D1801" s="259" t="s">
        <v>259</v>
      </c>
      <c r="E1801" s="266" t="s">
        <v>184</v>
      </c>
      <c r="F1801" s="261">
        <v>2.6058957124547799</v>
      </c>
      <c r="G1801" s="261">
        <f>IF(Table1[[#This Row],[Year]]&lt;=2030,2030,IF(Table1[[#This Row],[Year]]&lt;=2040,2040,2050))</f>
        <v>2030</v>
      </c>
    </row>
    <row r="1802" spans="1:7" x14ac:dyDescent="0.3">
      <c r="A1802" s="257" t="s">
        <v>1</v>
      </c>
      <c r="B1802" s="258" t="s">
        <v>262</v>
      </c>
      <c r="C1802" s="258">
        <v>2022</v>
      </c>
      <c r="D1802" s="259" t="s">
        <v>259</v>
      </c>
      <c r="E1802" s="266" t="s">
        <v>184</v>
      </c>
      <c r="F1802" s="261">
        <v>0.14862595298405901</v>
      </c>
      <c r="G1802" s="261">
        <f>IF(Table1[[#This Row],[Year]]&lt;=2030,2030,IF(Table1[[#This Row],[Year]]&lt;=2040,2040,2050))</f>
        <v>2030</v>
      </c>
    </row>
    <row r="1803" spans="1:7" x14ac:dyDescent="0.3">
      <c r="A1803" s="257" t="s">
        <v>1</v>
      </c>
      <c r="B1803" s="258" t="s">
        <v>261</v>
      </c>
      <c r="C1803" s="258">
        <v>2022</v>
      </c>
      <c r="D1803" s="259" t="s">
        <v>259</v>
      </c>
      <c r="E1803" s="266" t="s">
        <v>184</v>
      </c>
      <c r="F1803" s="261">
        <v>2.5039823791437502E-2</v>
      </c>
      <c r="G1803" s="261">
        <f>IF(Table1[[#This Row],[Year]]&lt;=2030,2030,IF(Table1[[#This Row],[Year]]&lt;=2040,2040,2050))</f>
        <v>2030</v>
      </c>
    </row>
    <row r="1804" spans="1:7" x14ac:dyDescent="0.3">
      <c r="A1804" s="257" t="s">
        <v>1</v>
      </c>
      <c r="B1804" s="258" t="s">
        <v>270</v>
      </c>
      <c r="C1804" s="258">
        <v>2022</v>
      </c>
      <c r="D1804" s="259" t="s">
        <v>259</v>
      </c>
      <c r="E1804" s="266" t="s">
        <v>184</v>
      </c>
      <c r="F1804" s="261">
        <v>460.048410578171</v>
      </c>
      <c r="G1804" s="261">
        <f>IF(Table1[[#This Row],[Year]]&lt;=2030,2030,IF(Table1[[#This Row],[Year]]&lt;=2040,2040,2050))</f>
        <v>2030</v>
      </c>
    </row>
    <row r="1805" spans="1:7" x14ac:dyDescent="0.3">
      <c r="A1805" s="257" t="s">
        <v>1</v>
      </c>
      <c r="B1805" s="258" t="s">
        <v>267</v>
      </c>
      <c r="C1805" s="258">
        <v>2022</v>
      </c>
      <c r="D1805" s="259" t="s">
        <v>259</v>
      </c>
      <c r="E1805" s="266" t="s">
        <v>184</v>
      </c>
      <c r="F1805" s="261">
        <v>0.133463875886498</v>
      </c>
      <c r="G1805" s="261">
        <f>IF(Table1[[#This Row],[Year]]&lt;=2030,2030,IF(Table1[[#This Row],[Year]]&lt;=2040,2040,2050))</f>
        <v>2030</v>
      </c>
    </row>
    <row r="1806" spans="1:7" x14ac:dyDescent="0.3">
      <c r="A1806" s="257" t="s">
        <v>4</v>
      </c>
      <c r="B1806" s="258" t="s">
        <v>269</v>
      </c>
      <c r="C1806" s="258">
        <v>2022</v>
      </c>
      <c r="D1806" s="259" t="s">
        <v>259</v>
      </c>
      <c r="E1806" s="266" t="s">
        <v>184</v>
      </c>
      <c r="F1806" s="261">
        <v>3.8772834399707801</v>
      </c>
      <c r="G1806" s="261">
        <f>IF(Table1[[#This Row],[Year]]&lt;=2030,2030,IF(Table1[[#This Row],[Year]]&lt;=2040,2040,2050))</f>
        <v>2030</v>
      </c>
    </row>
    <row r="1807" spans="1:7" x14ac:dyDescent="0.3">
      <c r="A1807" s="257" t="s">
        <v>4</v>
      </c>
      <c r="B1807" s="258" t="s">
        <v>268</v>
      </c>
      <c r="C1807" s="258">
        <v>2022</v>
      </c>
      <c r="D1807" s="259" t="s">
        <v>259</v>
      </c>
      <c r="E1807" s="266" t="s">
        <v>184</v>
      </c>
      <c r="F1807" s="261">
        <v>2.5252784019569998</v>
      </c>
      <c r="G1807" s="261">
        <f>IF(Table1[[#This Row],[Year]]&lt;=2030,2030,IF(Table1[[#This Row],[Year]]&lt;=2040,2040,2050))</f>
        <v>2030</v>
      </c>
    </row>
    <row r="1808" spans="1:7" x14ac:dyDescent="0.3">
      <c r="A1808" s="257" t="s">
        <v>4</v>
      </c>
      <c r="B1808" s="258" t="s">
        <v>262</v>
      </c>
      <c r="C1808" s="258">
        <v>2022</v>
      </c>
      <c r="D1808" s="259" t="s">
        <v>259</v>
      </c>
      <c r="E1808" s="266" t="s">
        <v>184</v>
      </c>
      <c r="F1808" s="261">
        <v>19.221512065246301</v>
      </c>
      <c r="G1808" s="261">
        <f>IF(Table1[[#This Row],[Year]]&lt;=2030,2030,IF(Table1[[#This Row],[Year]]&lt;=2040,2040,2050))</f>
        <v>2030</v>
      </c>
    </row>
    <row r="1809" spans="1:7" x14ac:dyDescent="0.3">
      <c r="A1809" s="257" t="s">
        <v>4</v>
      </c>
      <c r="B1809" s="258" t="s">
        <v>261</v>
      </c>
      <c r="C1809" s="258">
        <v>2022</v>
      </c>
      <c r="D1809" s="259" t="s">
        <v>259</v>
      </c>
      <c r="E1809" s="266" t="s">
        <v>184</v>
      </c>
      <c r="F1809" s="261">
        <v>0.46980682497396398</v>
      </c>
      <c r="G1809" s="261">
        <f>IF(Table1[[#This Row],[Year]]&lt;=2030,2030,IF(Table1[[#This Row],[Year]]&lt;=2040,2040,2050))</f>
        <v>2030</v>
      </c>
    </row>
    <row r="1810" spans="1:7" x14ac:dyDescent="0.3">
      <c r="A1810" s="257" t="s">
        <v>4</v>
      </c>
      <c r="B1810" s="258" t="s">
        <v>18</v>
      </c>
      <c r="C1810" s="258">
        <v>2022</v>
      </c>
      <c r="D1810" s="259" t="s">
        <v>259</v>
      </c>
      <c r="E1810" s="266" t="s">
        <v>184</v>
      </c>
      <c r="F1810" s="261">
        <v>2239.2695431118</v>
      </c>
      <c r="G1810" s="261">
        <f>IF(Table1[[#This Row],[Year]]&lt;=2030,2030,IF(Table1[[#This Row],[Year]]&lt;=2040,2040,2050))</f>
        <v>2030</v>
      </c>
    </row>
    <row r="1811" spans="1:7" x14ac:dyDescent="0.3">
      <c r="A1811" s="257" t="s">
        <v>4</v>
      </c>
      <c r="B1811" s="258" t="s">
        <v>270</v>
      </c>
      <c r="C1811" s="258">
        <v>2022</v>
      </c>
      <c r="D1811" s="259" t="s">
        <v>259</v>
      </c>
      <c r="E1811" s="266" t="s">
        <v>184</v>
      </c>
      <c r="F1811" s="261">
        <v>2138.2823947197498</v>
      </c>
      <c r="G1811" s="261">
        <f>IF(Table1[[#This Row],[Year]]&lt;=2030,2030,IF(Table1[[#This Row],[Year]]&lt;=2040,2040,2050))</f>
        <v>2030</v>
      </c>
    </row>
    <row r="1812" spans="1:7" x14ac:dyDescent="0.3">
      <c r="A1812" s="257" t="s">
        <v>4</v>
      </c>
      <c r="B1812" s="258" t="s">
        <v>267</v>
      </c>
      <c r="C1812" s="258">
        <v>2022</v>
      </c>
      <c r="D1812" s="259" t="s">
        <v>259</v>
      </c>
      <c r="E1812" s="266" t="s">
        <v>184</v>
      </c>
      <c r="F1812" s="261">
        <v>0.43203128864284901</v>
      </c>
      <c r="G1812" s="261">
        <f>IF(Table1[[#This Row],[Year]]&lt;=2030,2030,IF(Table1[[#This Row],[Year]]&lt;=2040,2040,2050))</f>
        <v>2030</v>
      </c>
    </row>
    <row r="1813" spans="1:7" x14ac:dyDescent="0.3">
      <c r="A1813" s="257" t="s">
        <v>2</v>
      </c>
      <c r="B1813" s="258" t="s">
        <v>262</v>
      </c>
      <c r="C1813" s="258">
        <v>2022</v>
      </c>
      <c r="D1813" s="259" t="s">
        <v>259</v>
      </c>
      <c r="E1813" s="266" t="s">
        <v>184</v>
      </c>
      <c r="F1813" s="261">
        <v>0.476948675463442</v>
      </c>
      <c r="G1813" s="261">
        <f>IF(Table1[[#This Row],[Year]]&lt;=2030,2030,IF(Table1[[#This Row],[Year]]&lt;=2040,2040,2050))</f>
        <v>2030</v>
      </c>
    </row>
    <row r="1814" spans="1:7" x14ac:dyDescent="0.3">
      <c r="A1814" s="257" t="s">
        <v>2</v>
      </c>
      <c r="B1814" s="258" t="s">
        <v>261</v>
      </c>
      <c r="C1814" s="258">
        <v>2022</v>
      </c>
      <c r="D1814" s="259" t="s">
        <v>259</v>
      </c>
      <c r="E1814" s="266" t="s">
        <v>184</v>
      </c>
      <c r="F1814" s="261">
        <v>4.1212263985744298E-2</v>
      </c>
      <c r="G1814" s="261">
        <f>IF(Table1[[#This Row],[Year]]&lt;=2030,2030,IF(Table1[[#This Row],[Year]]&lt;=2040,2040,2050))</f>
        <v>2030</v>
      </c>
    </row>
    <row r="1815" spans="1:7" x14ac:dyDescent="0.3">
      <c r="A1815" s="257" t="s">
        <v>2</v>
      </c>
      <c r="B1815" s="258" t="s">
        <v>270</v>
      </c>
      <c r="C1815" s="258">
        <v>2022</v>
      </c>
      <c r="D1815" s="259" t="s">
        <v>259</v>
      </c>
      <c r="E1815" s="266" t="s">
        <v>184</v>
      </c>
      <c r="F1815" s="261">
        <v>4699.1639053851904</v>
      </c>
      <c r="G1815" s="261">
        <f>IF(Table1[[#This Row],[Year]]&lt;=2030,2030,IF(Table1[[#This Row],[Year]]&lt;=2040,2040,2050))</f>
        <v>2030</v>
      </c>
    </row>
    <row r="1816" spans="1:7" x14ac:dyDescent="0.3">
      <c r="A1816" s="257" t="s">
        <v>2</v>
      </c>
      <c r="B1816" s="258" t="s">
        <v>266</v>
      </c>
      <c r="C1816" s="258">
        <v>2022</v>
      </c>
      <c r="D1816" s="259" t="s">
        <v>259</v>
      </c>
      <c r="E1816" s="266" t="s">
        <v>184</v>
      </c>
      <c r="F1816" s="261">
        <v>48.804506951358199</v>
      </c>
      <c r="G1816" s="261">
        <f>IF(Table1[[#This Row],[Year]]&lt;=2030,2030,IF(Table1[[#This Row],[Year]]&lt;=2040,2040,2050))</f>
        <v>2030</v>
      </c>
    </row>
    <row r="1817" spans="1:7" x14ac:dyDescent="0.3">
      <c r="A1817" s="257" t="s">
        <v>3</v>
      </c>
      <c r="B1817" s="258" t="s">
        <v>262</v>
      </c>
      <c r="C1817" s="258">
        <v>2022</v>
      </c>
      <c r="D1817" s="259" t="s">
        <v>259</v>
      </c>
      <c r="E1817" s="266" t="s">
        <v>184</v>
      </c>
      <c r="F1817" s="261">
        <v>27.341601580347501</v>
      </c>
      <c r="G1817" s="261">
        <f>IF(Table1[[#This Row],[Year]]&lt;=2030,2030,IF(Table1[[#This Row],[Year]]&lt;=2040,2040,2050))</f>
        <v>2030</v>
      </c>
    </row>
    <row r="1818" spans="1:7" x14ac:dyDescent="0.3">
      <c r="A1818" s="257" t="s">
        <v>3</v>
      </c>
      <c r="B1818" s="258" t="s">
        <v>261</v>
      </c>
      <c r="C1818" s="258">
        <v>2022</v>
      </c>
      <c r="D1818" s="259" t="s">
        <v>259</v>
      </c>
      <c r="E1818" s="266" t="s">
        <v>184</v>
      </c>
      <c r="F1818" s="261">
        <v>0.36886544877002903</v>
      </c>
      <c r="G1818" s="261">
        <f>IF(Table1[[#This Row],[Year]]&lt;=2030,2030,IF(Table1[[#This Row],[Year]]&lt;=2040,2040,2050))</f>
        <v>2030</v>
      </c>
    </row>
    <row r="1819" spans="1:7" x14ac:dyDescent="0.3">
      <c r="A1819" s="257" t="s">
        <v>3</v>
      </c>
      <c r="B1819" s="258" t="s">
        <v>18</v>
      </c>
      <c r="C1819" s="258">
        <v>2022</v>
      </c>
      <c r="D1819" s="259" t="s">
        <v>259</v>
      </c>
      <c r="E1819" s="266" t="s">
        <v>184</v>
      </c>
      <c r="F1819" s="261">
        <v>252.18990091969999</v>
      </c>
      <c r="G1819" s="261">
        <f>IF(Table1[[#This Row],[Year]]&lt;=2030,2030,IF(Table1[[#This Row],[Year]]&lt;=2040,2040,2050))</f>
        <v>2030</v>
      </c>
    </row>
    <row r="1820" spans="1:7" x14ac:dyDescent="0.3">
      <c r="A1820" s="257" t="s">
        <v>3</v>
      </c>
      <c r="B1820" s="258" t="s">
        <v>270</v>
      </c>
      <c r="C1820" s="258">
        <v>2022</v>
      </c>
      <c r="D1820" s="259" t="s">
        <v>259</v>
      </c>
      <c r="E1820" s="266" t="s">
        <v>184</v>
      </c>
      <c r="F1820" s="261">
        <v>1882.51338303591</v>
      </c>
      <c r="G1820" s="261">
        <f>IF(Table1[[#This Row],[Year]]&lt;=2030,2030,IF(Table1[[#This Row],[Year]]&lt;=2040,2040,2050))</f>
        <v>2030</v>
      </c>
    </row>
    <row r="1821" spans="1:7" x14ac:dyDescent="0.3">
      <c r="A1821" s="257" t="s">
        <v>1</v>
      </c>
      <c r="B1821" s="258" t="s">
        <v>265</v>
      </c>
      <c r="C1821" s="258">
        <v>2023</v>
      </c>
      <c r="D1821" s="259" t="s">
        <v>259</v>
      </c>
      <c r="E1821" s="266" t="s">
        <v>184</v>
      </c>
      <c r="F1821" s="261">
        <v>4.0675017890621801</v>
      </c>
      <c r="G1821" s="261">
        <f>IF(Table1[[#This Row],[Year]]&lt;=2030,2030,IF(Table1[[#This Row],[Year]]&lt;=2040,2040,2050))</f>
        <v>2030</v>
      </c>
    </row>
    <row r="1822" spans="1:7" x14ac:dyDescent="0.3">
      <c r="A1822" s="257" t="s">
        <v>1</v>
      </c>
      <c r="B1822" s="258" t="s">
        <v>269</v>
      </c>
      <c r="C1822" s="258">
        <v>2023</v>
      </c>
      <c r="D1822" s="259" t="s">
        <v>259</v>
      </c>
      <c r="E1822" s="266" t="s">
        <v>184</v>
      </c>
      <c r="F1822" s="261">
        <v>4.75536427219195</v>
      </c>
      <c r="G1822" s="261">
        <f>IF(Table1[[#This Row],[Year]]&lt;=2030,2030,IF(Table1[[#This Row],[Year]]&lt;=2040,2040,2050))</f>
        <v>2030</v>
      </c>
    </row>
    <row r="1823" spans="1:7" x14ac:dyDescent="0.3">
      <c r="A1823" s="257" t="s">
        <v>1</v>
      </c>
      <c r="B1823" s="258" t="s">
        <v>264</v>
      </c>
      <c r="C1823" s="258">
        <v>2023</v>
      </c>
      <c r="D1823" s="259" t="s">
        <v>259</v>
      </c>
      <c r="E1823" s="266" t="s">
        <v>184</v>
      </c>
      <c r="F1823" s="261">
        <v>2.0704578588923801</v>
      </c>
      <c r="G1823" s="261">
        <f>IF(Table1[[#This Row],[Year]]&lt;=2030,2030,IF(Table1[[#This Row],[Year]]&lt;=2040,2040,2050))</f>
        <v>2030</v>
      </c>
    </row>
    <row r="1824" spans="1:7" x14ac:dyDescent="0.3">
      <c r="A1824" s="257" t="s">
        <v>1</v>
      </c>
      <c r="B1824" s="258" t="s">
        <v>268</v>
      </c>
      <c r="C1824" s="258">
        <v>2023</v>
      </c>
      <c r="D1824" s="259" t="s">
        <v>259</v>
      </c>
      <c r="E1824" s="266" t="s">
        <v>184</v>
      </c>
      <c r="F1824" s="261">
        <v>2.4818054404331198</v>
      </c>
      <c r="G1824" s="261">
        <f>IF(Table1[[#This Row],[Year]]&lt;=2030,2030,IF(Table1[[#This Row],[Year]]&lt;=2040,2040,2050))</f>
        <v>2030</v>
      </c>
    </row>
    <row r="1825" spans="1:7" x14ac:dyDescent="0.3">
      <c r="A1825" s="257" t="s">
        <v>1</v>
      </c>
      <c r="B1825" s="258" t="s">
        <v>262</v>
      </c>
      <c r="C1825" s="258">
        <v>2023</v>
      </c>
      <c r="D1825" s="259" t="s">
        <v>259</v>
      </c>
      <c r="E1825" s="266" t="s">
        <v>184</v>
      </c>
      <c r="F1825" s="261">
        <v>0.27345425266261703</v>
      </c>
      <c r="G1825" s="261">
        <f>IF(Table1[[#This Row],[Year]]&lt;=2030,2030,IF(Table1[[#This Row],[Year]]&lt;=2040,2040,2050))</f>
        <v>2030</v>
      </c>
    </row>
    <row r="1826" spans="1:7" x14ac:dyDescent="0.3">
      <c r="A1826" s="257" t="s">
        <v>1</v>
      </c>
      <c r="B1826" s="258" t="s">
        <v>261</v>
      </c>
      <c r="C1826" s="258">
        <v>2023</v>
      </c>
      <c r="D1826" s="259" t="s">
        <v>259</v>
      </c>
      <c r="E1826" s="266" t="s">
        <v>184</v>
      </c>
      <c r="F1826" s="261">
        <v>4.6800920935722502E-2</v>
      </c>
      <c r="G1826" s="261">
        <f>IF(Table1[[#This Row],[Year]]&lt;=2030,2030,IF(Table1[[#This Row],[Year]]&lt;=2040,2040,2050))</f>
        <v>2030</v>
      </c>
    </row>
    <row r="1827" spans="1:7" x14ac:dyDescent="0.3">
      <c r="A1827" s="257" t="s">
        <v>1</v>
      </c>
      <c r="B1827" s="258" t="s">
        <v>18</v>
      </c>
      <c r="C1827" s="258">
        <v>2023</v>
      </c>
      <c r="D1827" s="259" t="s">
        <v>259</v>
      </c>
      <c r="E1827" s="266" t="s">
        <v>184</v>
      </c>
      <c r="F1827" s="261">
        <v>774.22307718002401</v>
      </c>
      <c r="G1827" s="261">
        <f>IF(Table1[[#This Row],[Year]]&lt;=2030,2030,IF(Table1[[#This Row],[Year]]&lt;=2040,2040,2050))</f>
        <v>2030</v>
      </c>
    </row>
    <row r="1828" spans="1:7" x14ac:dyDescent="0.3">
      <c r="A1828" s="257" t="s">
        <v>1</v>
      </c>
      <c r="B1828" s="258" t="s">
        <v>260</v>
      </c>
      <c r="C1828" s="258">
        <v>2023</v>
      </c>
      <c r="D1828" s="259" t="s">
        <v>259</v>
      </c>
      <c r="E1828" s="266" t="s">
        <v>184</v>
      </c>
      <c r="F1828" s="261">
        <v>0.11885465756126</v>
      </c>
      <c r="G1828" s="261">
        <f>IF(Table1[[#This Row],[Year]]&lt;=2030,2030,IF(Table1[[#This Row],[Year]]&lt;=2040,2040,2050))</f>
        <v>2030</v>
      </c>
    </row>
    <row r="1829" spans="1:7" x14ac:dyDescent="0.3">
      <c r="A1829" s="257" t="s">
        <v>1</v>
      </c>
      <c r="B1829" s="258" t="s">
        <v>267</v>
      </c>
      <c r="C1829" s="258">
        <v>2023</v>
      </c>
      <c r="D1829" s="259" t="s">
        <v>259</v>
      </c>
      <c r="E1829" s="266" t="s">
        <v>184</v>
      </c>
      <c r="F1829" s="261">
        <v>0.12710845322523601</v>
      </c>
      <c r="G1829" s="261">
        <f>IF(Table1[[#This Row],[Year]]&lt;=2030,2030,IF(Table1[[#This Row],[Year]]&lt;=2040,2040,2050))</f>
        <v>2030</v>
      </c>
    </row>
    <row r="1830" spans="1:7" x14ac:dyDescent="0.3">
      <c r="A1830" s="257" t="s">
        <v>4</v>
      </c>
      <c r="B1830" s="258" t="s">
        <v>265</v>
      </c>
      <c r="C1830" s="258">
        <v>2023</v>
      </c>
      <c r="D1830" s="259" t="s">
        <v>259</v>
      </c>
      <c r="E1830" s="266" t="s">
        <v>184</v>
      </c>
      <c r="F1830" s="261">
        <v>17.625841085936099</v>
      </c>
      <c r="G1830" s="261">
        <f>IF(Table1[[#This Row],[Year]]&lt;=2030,2030,IF(Table1[[#This Row],[Year]]&lt;=2040,2040,2050))</f>
        <v>2030</v>
      </c>
    </row>
    <row r="1831" spans="1:7" x14ac:dyDescent="0.3">
      <c r="A1831" s="257" t="s">
        <v>4</v>
      </c>
      <c r="B1831" s="258" t="s">
        <v>269</v>
      </c>
      <c r="C1831" s="258">
        <v>2023</v>
      </c>
      <c r="D1831" s="259" t="s">
        <v>259</v>
      </c>
      <c r="E1831" s="266" t="s">
        <v>184</v>
      </c>
      <c r="F1831" s="261">
        <v>3.6926508952102699</v>
      </c>
      <c r="G1831" s="261">
        <f>IF(Table1[[#This Row],[Year]]&lt;=2030,2030,IF(Table1[[#This Row],[Year]]&lt;=2040,2040,2050))</f>
        <v>2030</v>
      </c>
    </row>
    <row r="1832" spans="1:7" x14ac:dyDescent="0.3">
      <c r="A1832" s="257" t="s">
        <v>4</v>
      </c>
      <c r="B1832" s="258" t="s">
        <v>264</v>
      </c>
      <c r="C1832" s="258">
        <v>2023</v>
      </c>
      <c r="D1832" s="259" t="s">
        <v>259</v>
      </c>
      <c r="E1832" s="266" t="s">
        <v>184</v>
      </c>
      <c r="F1832" s="261">
        <v>10.9711761544569</v>
      </c>
      <c r="G1832" s="261">
        <f>IF(Table1[[#This Row],[Year]]&lt;=2030,2030,IF(Table1[[#This Row],[Year]]&lt;=2040,2040,2050))</f>
        <v>2030</v>
      </c>
    </row>
    <row r="1833" spans="1:7" x14ac:dyDescent="0.3">
      <c r="A1833" s="257" t="s">
        <v>4</v>
      </c>
      <c r="B1833" s="258" t="s">
        <v>268</v>
      </c>
      <c r="C1833" s="258">
        <v>2023</v>
      </c>
      <c r="D1833" s="259" t="s">
        <v>259</v>
      </c>
      <c r="E1833" s="266" t="s">
        <v>184</v>
      </c>
      <c r="F1833" s="261">
        <v>2.4050270494828601</v>
      </c>
      <c r="G1833" s="261">
        <f>IF(Table1[[#This Row],[Year]]&lt;=2030,2030,IF(Table1[[#This Row],[Year]]&lt;=2040,2040,2050))</f>
        <v>2030</v>
      </c>
    </row>
    <row r="1834" spans="1:7" x14ac:dyDescent="0.3">
      <c r="A1834" s="257" t="s">
        <v>4</v>
      </c>
      <c r="B1834" s="258" t="s">
        <v>262</v>
      </c>
      <c r="C1834" s="258">
        <v>2023</v>
      </c>
      <c r="D1834" s="259" t="s">
        <v>259</v>
      </c>
      <c r="E1834" s="266" t="s">
        <v>184</v>
      </c>
      <c r="F1834" s="261">
        <v>31.0408625365618</v>
      </c>
      <c r="G1834" s="261">
        <f>IF(Table1[[#This Row],[Year]]&lt;=2030,2030,IF(Table1[[#This Row],[Year]]&lt;=2040,2040,2050))</f>
        <v>2030</v>
      </c>
    </row>
    <row r="1835" spans="1:7" x14ac:dyDescent="0.3">
      <c r="A1835" s="257" t="s">
        <v>4</v>
      </c>
      <c r="B1835" s="258" t="s">
        <v>261</v>
      </c>
      <c r="C1835" s="258">
        <v>2023</v>
      </c>
      <c r="D1835" s="259" t="s">
        <v>259</v>
      </c>
      <c r="E1835" s="266" t="s">
        <v>184</v>
      </c>
      <c r="F1835" s="261">
        <v>0.77054303416820602</v>
      </c>
      <c r="G1835" s="261">
        <f>IF(Table1[[#This Row],[Year]]&lt;=2030,2030,IF(Table1[[#This Row],[Year]]&lt;=2040,2040,2050))</f>
        <v>2030</v>
      </c>
    </row>
    <row r="1836" spans="1:7" x14ac:dyDescent="0.3">
      <c r="A1836" s="257" t="s">
        <v>4</v>
      </c>
      <c r="B1836" s="258" t="s">
        <v>18</v>
      </c>
      <c r="C1836" s="258">
        <v>2023</v>
      </c>
      <c r="D1836" s="259" t="s">
        <v>259</v>
      </c>
      <c r="E1836" s="266" t="s">
        <v>184</v>
      </c>
      <c r="F1836" s="261">
        <v>3770.2046455692798</v>
      </c>
      <c r="G1836" s="261">
        <f>IF(Table1[[#This Row],[Year]]&lt;=2030,2030,IF(Table1[[#This Row],[Year]]&lt;=2040,2040,2050))</f>
        <v>2030</v>
      </c>
    </row>
    <row r="1837" spans="1:7" x14ac:dyDescent="0.3">
      <c r="A1837" s="257" t="s">
        <v>4</v>
      </c>
      <c r="B1837" s="258" t="s">
        <v>260</v>
      </c>
      <c r="C1837" s="258">
        <v>2023</v>
      </c>
      <c r="D1837" s="259" t="s">
        <v>259</v>
      </c>
      <c r="E1837" s="266" t="s">
        <v>184</v>
      </c>
      <c r="F1837" s="261">
        <v>2.05729185068023</v>
      </c>
      <c r="G1837" s="261">
        <f>IF(Table1[[#This Row],[Year]]&lt;=2030,2030,IF(Table1[[#This Row],[Year]]&lt;=2040,2040,2050))</f>
        <v>2030</v>
      </c>
    </row>
    <row r="1838" spans="1:7" x14ac:dyDescent="0.3">
      <c r="A1838" s="257" t="s">
        <v>4</v>
      </c>
      <c r="B1838" s="258" t="s">
        <v>267</v>
      </c>
      <c r="C1838" s="258">
        <v>2023</v>
      </c>
      <c r="D1838" s="259" t="s">
        <v>259</v>
      </c>
      <c r="E1838" s="266" t="s">
        <v>184</v>
      </c>
      <c r="F1838" s="261">
        <v>0.41145837013604702</v>
      </c>
      <c r="G1838" s="261">
        <f>IF(Table1[[#This Row],[Year]]&lt;=2030,2030,IF(Table1[[#This Row],[Year]]&lt;=2040,2040,2050))</f>
        <v>2030</v>
      </c>
    </row>
    <row r="1839" spans="1:7" x14ac:dyDescent="0.3">
      <c r="A1839" s="257" t="s">
        <v>2</v>
      </c>
      <c r="B1839" s="258" t="s">
        <v>264</v>
      </c>
      <c r="C1839" s="258">
        <v>2023</v>
      </c>
      <c r="D1839" s="259" t="s">
        <v>259</v>
      </c>
      <c r="E1839" s="266" t="s">
        <v>184</v>
      </c>
      <c r="F1839" s="261">
        <v>35.288087856250598</v>
      </c>
      <c r="G1839" s="261">
        <f>IF(Table1[[#This Row],[Year]]&lt;=2030,2030,IF(Table1[[#This Row],[Year]]&lt;=2040,2040,2050))</f>
        <v>2030</v>
      </c>
    </row>
    <row r="1840" spans="1:7" x14ac:dyDescent="0.3">
      <c r="A1840" s="257" t="s">
        <v>2</v>
      </c>
      <c r="B1840" s="258" t="s">
        <v>262</v>
      </c>
      <c r="C1840" s="258">
        <v>2023</v>
      </c>
      <c r="D1840" s="259" t="s">
        <v>259</v>
      </c>
      <c r="E1840" s="266" t="s">
        <v>184</v>
      </c>
      <c r="F1840" s="261">
        <v>0.87659310038862204</v>
      </c>
      <c r="G1840" s="261">
        <f>IF(Table1[[#This Row],[Year]]&lt;=2030,2030,IF(Table1[[#This Row],[Year]]&lt;=2040,2040,2050))</f>
        <v>2030</v>
      </c>
    </row>
    <row r="1841" spans="1:7" x14ac:dyDescent="0.3">
      <c r="A1841" s="257" t="s">
        <v>2</v>
      </c>
      <c r="B1841" s="258" t="s">
        <v>261</v>
      </c>
      <c r="C1841" s="258">
        <v>2023</v>
      </c>
      <c r="D1841" s="259" t="s">
        <v>259</v>
      </c>
      <c r="E1841" s="266" t="s">
        <v>184</v>
      </c>
      <c r="F1841" s="261">
        <v>7.7028174177427494E-2</v>
      </c>
      <c r="G1841" s="261">
        <f>IF(Table1[[#This Row],[Year]]&lt;=2030,2030,IF(Table1[[#This Row],[Year]]&lt;=2040,2040,2050))</f>
        <v>2030</v>
      </c>
    </row>
    <row r="1842" spans="1:7" x14ac:dyDescent="0.3">
      <c r="A1842" s="257" t="s">
        <v>2</v>
      </c>
      <c r="B1842" s="258" t="s">
        <v>18</v>
      </c>
      <c r="C1842" s="258">
        <v>2023</v>
      </c>
      <c r="D1842" s="259" t="s">
        <v>259</v>
      </c>
      <c r="E1842" s="266" t="s">
        <v>184</v>
      </c>
      <c r="F1842" s="261">
        <v>4778.3039596621102</v>
      </c>
      <c r="G1842" s="261">
        <f>IF(Table1[[#This Row],[Year]]&lt;=2030,2030,IF(Table1[[#This Row],[Year]]&lt;=2040,2040,2050))</f>
        <v>2030</v>
      </c>
    </row>
    <row r="1843" spans="1:7" x14ac:dyDescent="0.3">
      <c r="A1843" s="257" t="s">
        <v>2</v>
      </c>
      <c r="B1843" s="258" t="s">
        <v>266</v>
      </c>
      <c r="C1843" s="258">
        <v>2023</v>
      </c>
      <c r="D1843" s="259" t="s">
        <v>259</v>
      </c>
      <c r="E1843" s="266" t="s">
        <v>184</v>
      </c>
      <c r="F1843" s="261">
        <v>46.4804828108173</v>
      </c>
      <c r="G1843" s="261">
        <f>IF(Table1[[#This Row],[Year]]&lt;=2030,2030,IF(Table1[[#This Row],[Year]]&lt;=2040,2040,2050))</f>
        <v>2030</v>
      </c>
    </row>
    <row r="1844" spans="1:7" x14ac:dyDescent="0.3">
      <c r="A1844" s="257" t="s">
        <v>2</v>
      </c>
      <c r="B1844" s="258" t="s">
        <v>260</v>
      </c>
      <c r="C1844" s="258">
        <v>2023</v>
      </c>
      <c r="D1844" s="259" t="s">
        <v>259</v>
      </c>
      <c r="E1844" s="266" t="s">
        <v>184</v>
      </c>
      <c r="F1844" s="261">
        <v>0.18786855319857501</v>
      </c>
      <c r="G1844" s="261">
        <f>IF(Table1[[#This Row],[Year]]&lt;=2030,2030,IF(Table1[[#This Row],[Year]]&lt;=2040,2040,2050))</f>
        <v>2030</v>
      </c>
    </row>
    <row r="1845" spans="1:7" x14ac:dyDescent="0.3">
      <c r="A1845" s="257" t="s">
        <v>3</v>
      </c>
      <c r="B1845" s="258" t="s">
        <v>265</v>
      </c>
      <c r="C1845" s="258">
        <v>2023</v>
      </c>
      <c r="D1845" s="259" t="s">
        <v>259</v>
      </c>
      <c r="E1845" s="266" t="s">
        <v>184</v>
      </c>
      <c r="F1845" s="261">
        <v>20.337508945310901</v>
      </c>
      <c r="G1845" s="261">
        <f>IF(Table1[[#This Row],[Year]]&lt;=2030,2030,IF(Table1[[#This Row],[Year]]&lt;=2040,2040,2050))</f>
        <v>2030</v>
      </c>
    </row>
    <row r="1846" spans="1:7" x14ac:dyDescent="0.3">
      <c r="A1846" s="257" t="s">
        <v>3</v>
      </c>
      <c r="B1846" s="258" t="s">
        <v>264</v>
      </c>
      <c r="C1846" s="258">
        <v>2023</v>
      </c>
      <c r="D1846" s="259" t="s">
        <v>259</v>
      </c>
      <c r="E1846" s="266" t="s">
        <v>184</v>
      </c>
      <c r="F1846" s="261">
        <v>5.62624418177277</v>
      </c>
      <c r="G1846" s="261">
        <f>IF(Table1[[#This Row],[Year]]&lt;=2030,2030,IF(Table1[[#This Row],[Year]]&lt;=2040,2040,2050))</f>
        <v>2030</v>
      </c>
    </row>
    <row r="1847" spans="1:7" x14ac:dyDescent="0.3">
      <c r="A1847" s="257" t="s">
        <v>3</v>
      </c>
      <c r="B1847" s="258" t="s">
        <v>262</v>
      </c>
      <c r="C1847" s="258">
        <v>2023</v>
      </c>
      <c r="D1847" s="259" t="s">
        <v>259</v>
      </c>
      <c r="E1847" s="266" t="s">
        <v>184</v>
      </c>
      <c r="F1847" s="261">
        <v>50.344459088495299</v>
      </c>
      <c r="G1847" s="261">
        <f>IF(Table1[[#This Row],[Year]]&lt;=2030,2030,IF(Table1[[#This Row],[Year]]&lt;=2040,2040,2050))</f>
        <v>2030</v>
      </c>
    </row>
    <row r="1848" spans="1:7" x14ac:dyDescent="0.3">
      <c r="A1848" s="257" t="s">
        <v>3</v>
      </c>
      <c r="B1848" s="258" t="s">
        <v>261</v>
      </c>
      <c r="C1848" s="258">
        <v>2023</v>
      </c>
      <c r="D1848" s="259" t="s">
        <v>259</v>
      </c>
      <c r="E1848" s="266" t="s">
        <v>184</v>
      </c>
      <c r="F1848" s="261">
        <v>0.68943147713799702</v>
      </c>
      <c r="G1848" s="261">
        <f>IF(Table1[[#This Row],[Year]]&lt;=2030,2030,IF(Table1[[#This Row],[Year]]&lt;=2040,2040,2050))</f>
        <v>2030</v>
      </c>
    </row>
    <row r="1849" spans="1:7" x14ac:dyDescent="0.3">
      <c r="A1849" s="257" t="s">
        <v>3</v>
      </c>
      <c r="B1849" s="258" t="s">
        <v>18</v>
      </c>
      <c r="C1849" s="258">
        <v>2023</v>
      </c>
      <c r="D1849" s="259" t="s">
        <v>259</v>
      </c>
      <c r="E1849" s="266" t="s">
        <v>184</v>
      </c>
      <c r="F1849" s="261">
        <v>3677.0461434087802</v>
      </c>
      <c r="G1849" s="261">
        <f>IF(Table1[[#This Row],[Year]]&lt;=2030,2030,IF(Table1[[#This Row],[Year]]&lt;=2040,2040,2050))</f>
        <v>2030</v>
      </c>
    </row>
    <row r="1850" spans="1:7" x14ac:dyDescent="0.3">
      <c r="A1850" s="257" t="s">
        <v>3</v>
      </c>
      <c r="B1850" s="258" t="s">
        <v>260</v>
      </c>
      <c r="C1850" s="258">
        <v>2023</v>
      </c>
      <c r="D1850" s="259" t="s">
        <v>259</v>
      </c>
      <c r="E1850" s="266" t="s">
        <v>184</v>
      </c>
      <c r="F1850" s="261">
        <v>1.08830289601624</v>
      </c>
      <c r="G1850" s="261">
        <f>IF(Table1[[#This Row],[Year]]&lt;=2030,2030,IF(Table1[[#This Row],[Year]]&lt;=2040,2040,2050))</f>
        <v>2030</v>
      </c>
    </row>
    <row r="1851" spans="1:7" x14ac:dyDescent="0.3">
      <c r="A1851" s="257" t="s">
        <v>1</v>
      </c>
      <c r="B1851" s="258" t="s">
        <v>265</v>
      </c>
      <c r="C1851" s="258">
        <v>2024</v>
      </c>
      <c r="D1851" s="259" t="s">
        <v>259</v>
      </c>
      <c r="E1851" s="266" t="s">
        <v>184</v>
      </c>
      <c r="F1851" s="261">
        <v>5.8107168415173902</v>
      </c>
      <c r="G1851" s="261">
        <f>IF(Table1[[#This Row],[Year]]&lt;=2030,2030,IF(Table1[[#This Row],[Year]]&lt;=2040,2040,2050))</f>
        <v>2030</v>
      </c>
    </row>
    <row r="1852" spans="1:7" x14ac:dyDescent="0.3">
      <c r="A1852" s="257" t="s">
        <v>1</v>
      </c>
      <c r="B1852" s="258" t="s">
        <v>269</v>
      </c>
      <c r="C1852" s="258">
        <v>2024</v>
      </c>
      <c r="D1852" s="259" t="s">
        <v>259</v>
      </c>
      <c r="E1852" s="266" t="s">
        <v>184</v>
      </c>
      <c r="F1852" s="261">
        <v>4.5289183544685301</v>
      </c>
      <c r="G1852" s="261">
        <f>IF(Table1[[#This Row],[Year]]&lt;=2030,2030,IF(Table1[[#This Row],[Year]]&lt;=2040,2040,2050))</f>
        <v>2030</v>
      </c>
    </row>
    <row r="1853" spans="1:7" x14ac:dyDescent="0.3">
      <c r="A1853" s="257" t="s">
        <v>1</v>
      </c>
      <c r="B1853" s="258" t="s">
        <v>264</v>
      </c>
      <c r="C1853" s="258">
        <v>2024</v>
      </c>
      <c r="D1853" s="259" t="s">
        <v>259</v>
      </c>
      <c r="E1853" s="266" t="s">
        <v>184</v>
      </c>
      <c r="F1853" s="261">
        <v>2.9577969412748302</v>
      </c>
      <c r="G1853" s="261">
        <f>IF(Table1[[#This Row],[Year]]&lt;=2030,2030,IF(Table1[[#This Row],[Year]]&lt;=2040,2040,2050))</f>
        <v>2030</v>
      </c>
    </row>
    <row r="1854" spans="1:7" x14ac:dyDescent="0.3">
      <c r="A1854" s="257" t="s">
        <v>1</v>
      </c>
      <c r="B1854" s="258" t="s">
        <v>268</v>
      </c>
      <c r="C1854" s="258">
        <v>2024</v>
      </c>
      <c r="D1854" s="259" t="s">
        <v>259</v>
      </c>
      <c r="E1854" s="266" t="s">
        <v>184</v>
      </c>
      <c r="F1854" s="261">
        <v>2.3636242289839302</v>
      </c>
      <c r="G1854" s="261">
        <f>IF(Table1[[#This Row],[Year]]&lt;=2030,2030,IF(Table1[[#This Row],[Year]]&lt;=2040,2040,2050))</f>
        <v>2030</v>
      </c>
    </row>
    <row r="1855" spans="1:7" x14ac:dyDescent="0.3">
      <c r="A1855" s="257" t="s">
        <v>1</v>
      </c>
      <c r="B1855" s="258" t="s">
        <v>262</v>
      </c>
      <c r="C1855" s="258">
        <v>2024</v>
      </c>
      <c r="D1855" s="259" t="s">
        <v>259</v>
      </c>
      <c r="E1855" s="266" t="s">
        <v>184</v>
      </c>
      <c r="F1855" s="261">
        <v>0.37701044208052398</v>
      </c>
      <c r="G1855" s="261">
        <f>IF(Table1[[#This Row],[Year]]&lt;=2030,2030,IF(Table1[[#This Row],[Year]]&lt;=2040,2040,2050))</f>
        <v>2030</v>
      </c>
    </row>
    <row r="1856" spans="1:7" x14ac:dyDescent="0.3">
      <c r="A1856" s="257" t="s">
        <v>1</v>
      </c>
      <c r="B1856" s="258" t="s">
        <v>261</v>
      </c>
      <c r="C1856" s="258">
        <v>2024</v>
      </c>
      <c r="D1856" s="259" t="s">
        <v>259</v>
      </c>
      <c r="E1856" s="266" t="s">
        <v>184</v>
      </c>
      <c r="F1856" s="261">
        <v>6.5581342016520106E-2</v>
      </c>
      <c r="G1856" s="261">
        <f>IF(Table1[[#This Row],[Year]]&lt;=2030,2030,IF(Table1[[#This Row],[Year]]&lt;=2040,2040,2050))</f>
        <v>2030</v>
      </c>
    </row>
    <row r="1857" spans="1:7" x14ac:dyDescent="0.3">
      <c r="A1857" s="257" t="s">
        <v>1</v>
      </c>
      <c r="B1857" s="258" t="s">
        <v>18</v>
      </c>
      <c r="C1857" s="258">
        <v>2024</v>
      </c>
      <c r="D1857" s="259" t="s">
        <v>259</v>
      </c>
      <c r="E1857" s="266" t="s">
        <v>184</v>
      </c>
      <c r="F1857" s="261">
        <v>727.87841982570103</v>
      </c>
      <c r="G1857" s="261">
        <f>IF(Table1[[#This Row],[Year]]&lt;=2030,2030,IF(Table1[[#This Row],[Year]]&lt;=2040,2040,2050))</f>
        <v>2030</v>
      </c>
    </row>
    <row r="1858" spans="1:7" x14ac:dyDescent="0.3">
      <c r="A1858" s="257" t="s">
        <v>1</v>
      </c>
      <c r="B1858" s="258" t="s">
        <v>260</v>
      </c>
      <c r="C1858" s="258">
        <v>2024</v>
      </c>
      <c r="D1858" s="259" t="s">
        <v>259</v>
      </c>
      <c r="E1858" s="266" t="s">
        <v>184</v>
      </c>
      <c r="F1858" s="261">
        <v>0.16979236794465599</v>
      </c>
      <c r="G1858" s="261">
        <f>IF(Table1[[#This Row],[Year]]&lt;=2030,2030,IF(Table1[[#This Row],[Year]]&lt;=2040,2040,2050))</f>
        <v>2030</v>
      </c>
    </row>
    <row r="1859" spans="1:7" x14ac:dyDescent="0.3">
      <c r="A1859" s="257" t="s">
        <v>1</v>
      </c>
      <c r="B1859" s="258" t="s">
        <v>267</v>
      </c>
      <c r="C1859" s="258">
        <v>2024</v>
      </c>
      <c r="D1859" s="259" t="s">
        <v>259</v>
      </c>
      <c r="E1859" s="266" t="s">
        <v>184</v>
      </c>
      <c r="F1859" s="261">
        <v>0.12105566973831999</v>
      </c>
      <c r="G1859" s="261">
        <f>IF(Table1[[#This Row],[Year]]&lt;=2030,2030,IF(Table1[[#This Row],[Year]]&lt;=2040,2040,2050))</f>
        <v>2030</v>
      </c>
    </row>
    <row r="1860" spans="1:7" x14ac:dyDescent="0.3">
      <c r="A1860" s="257" t="s">
        <v>4</v>
      </c>
      <c r="B1860" s="258" t="s">
        <v>265</v>
      </c>
      <c r="C1860" s="258">
        <v>2024</v>
      </c>
      <c r="D1860" s="259" t="s">
        <v>259</v>
      </c>
      <c r="E1860" s="266" t="s">
        <v>184</v>
      </c>
      <c r="F1860" s="261">
        <v>25.179772979908702</v>
      </c>
      <c r="G1860" s="261">
        <f>IF(Table1[[#This Row],[Year]]&lt;=2030,2030,IF(Table1[[#This Row],[Year]]&lt;=2040,2040,2050))</f>
        <v>2030</v>
      </c>
    </row>
    <row r="1861" spans="1:7" x14ac:dyDescent="0.3">
      <c r="A1861" s="257" t="s">
        <v>4</v>
      </c>
      <c r="B1861" s="258" t="s">
        <v>269</v>
      </c>
      <c r="C1861" s="258">
        <v>2024</v>
      </c>
      <c r="D1861" s="259" t="s">
        <v>259</v>
      </c>
      <c r="E1861" s="266" t="s">
        <v>184</v>
      </c>
      <c r="F1861" s="261">
        <v>3.5168103763907301</v>
      </c>
      <c r="G1861" s="261">
        <f>IF(Table1[[#This Row],[Year]]&lt;=2030,2030,IF(Table1[[#This Row],[Year]]&lt;=2040,2040,2050))</f>
        <v>2030</v>
      </c>
    </row>
    <row r="1862" spans="1:7" x14ac:dyDescent="0.3">
      <c r="A1862" s="257" t="s">
        <v>4</v>
      </c>
      <c r="B1862" s="258" t="s">
        <v>264</v>
      </c>
      <c r="C1862" s="258">
        <v>2024</v>
      </c>
      <c r="D1862" s="259" t="s">
        <v>259</v>
      </c>
      <c r="E1862" s="266" t="s">
        <v>184</v>
      </c>
      <c r="F1862" s="261">
        <v>15.673108792081299</v>
      </c>
      <c r="G1862" s="261">
        <f>IF(Table1[[#This Row],[Year]]&lt;=2030,2030,IF(Table1[[#This Row],[Year]]&lt;=2040,2040,2050))</f>
        <v>2030</v>
      </c>
    </row>
    <row r="1863" spans="1:7" x14ac:dyDescent="0.3">
      <c r="A1863" s="257" t="s">
        <v>4</v>
      </c>
      <c r="B1863" s="258" t="s">
        <v>268</v>
      </c>
      <c r="C1863" s="258">
        <v>2024</v>
      </c>
      <c r="D1863" s="259" t="s">
        <v>259</v>
      </c>
      <c r="E1863" s="266" t="s">
        <v>184</v>
      </c>
      <c r="F1863" s="261">
        <v>2.29050195188844</v>
      </c>
      <c r="G1863" s="261">
        <f>IF(Table1[[#This Row],[Year]]&lt;=2030,2030,IF(Table1[[#This Row],[Year]]&lt;=2040,2040,2050))</f>
        <v>2030</v>
      </c>
    </row>
    <row r="1864" spans="1:7" x14ac:dyDescent="0.3">
      <c r="A1864" s="257" t="s">
        <v>4</v>
      </c>
      <c r="B1864" s="258" t="s">
        <v>262</v>
      </c>
      <c r="C1864" s="258">
        <v>2024</v>
      </c>
      <c r="D1864" s="259" t="s">
        <v>259</v>
      </c>
      <c r="E1864" s="266" t="s">
        <v>184</v>
      </c>
      <c r="F1864" s="261">
        <v>40.821074246166397</v>
      </c>
      <c r="G1864" s="261">
        <f>IF(Table1[[#This Row],[Year]]&lt;=2030,2030,IF(Table1[[#This Row],[Year]]&lt;=2040,2040,2050))</f>
        <v>2030</v>
      </c>
    </row>
    <row r="1865" spans="1:7" x14ac:dyDescent="0.3">
      <c r="A1865" s="257" t="s">
        <v>4</v>
      </c>
      <c r="B1865" s="258" t="s">
        <v>261</v>
      </c>
      <c r="C1865" s="258">
        <v>2024</v>
      </c>
      <c r="D1865" s="259" t="s">
        <v>259</v>
      </c>
      <c r="E1865" s="266" t="s">
        <v>184</v>
      </c>
      <c r="F1865" s="261">
        <v>0.99748128941263603</v>
      </c>
      <c r="G1865" s="261">
        <f>IF(Table1[[#This Row],[Year]]&lt;=2030,2030,IF(Table1[[#This Row],[Year]]&lt;=2040,2040,2050))</f>
        <v>2030</v>
      </c>
    </row>
    <row r="1866" spans="1:7" x14ac:dyDescent="0.3">
      <c r="A1866" s="257" t="s">
        <v>4</v>
      </c>
      <c r="B1866" s="258" t="s">
        <v>18</v>
      </c>
      <c r="C1866" s="258">
        <v>2024</v>
      </c>
      <c r="D1866" s="259" t="s">
        <v>259</v>
      </c>
      <c r="E1866" s="266" t="s">
        <v>184</v>
      </c>
      <c r="F1866" s="261">
        <v>3535.1376286546201</v>
      </c>
      <c r="G1866" s="261">
        <f>IF(Table1[[#This Row],[Year]]&lt;=2030,2030,IF(Table1[[#This Row],[Year]]&lt;=2040,2040,2050))</f>
        <v>2030</v>
      </c>
    </row>
    <row r="1867" spans="1:7" x14ac:dyDescent="0.3">
      <c r="A1867" s="257" t="s">
        <v>4</v>
      </c>
      <c r="B1867" s="258" t="s">
        <v>260</v>
      </c>
      <c r="C1867" s="258">
        <v>2024</v>
      </c>
      <c r="D1867" s="259" t="s">
        <v>259</v>
      </c>
      <c r="E1867" s="266" t="s">
        <v>184</v>
      </c>
      <c r="F1867" s="261">
        <v>2.9389883581146199</v>
      </c>
      <c r="G1867" s="261">
        <f>IF(Table1[[#This Row],[Year]]&lt;=2030,2030,IF(Table1[[#This Row],[Year]]&lt;=2040,2040,2050))</f>
        <v>2030</v>
      </c>
    </row>
    <row r="1868" spans="1:7" x14ac:dyDescent="0.3">
      <c r="A1868" s="257" t="s">
        <v>4</v>
      </c>
      <c r="B1868" s="258" t="s">
        <v>267</v>
      </c>
      <c r="C1868" s="258">
        <v>2024</v>
      </c>
      <c r="D1868" s="259" t="s">
        <v>259</v>
      </c>
      <c r="E1868" s="266" t="s">
        <v>184</v>
      </c>
      <c r="F1868" s="261">
        <v>0.39186511441528299</v>
      </c>
      <c r="G1868" s="261">
        <f>IF(Table1[[#This Row],[Year]]&lt;=2030,2030,IF(Table1[[#This Row],[Year]]&lt;=2040,2040,2050))</f>
        <v>2030</v>
      </c>
    </row>
    <row r="1869" spans="1:7" x14ac:dyDescent="0.3">
      <c r="A1869" s="257" t="s">
        <v>2</v>
      </c>
      <c r="B1869" s="258" t="s">
        <v>264</v>
      </c>
      <c r="C1869" s="258">
        <v>2024</v>
      </c>
      <c r="D1869" s="259" t="s">
        <v>259</v>
      </c>
      <c r="E1869" s="266" t="s">
        <v>184</v>
      </c>
      <c r="F1869" s="261">
        <v>46.365404352502999</v>
      </c>
      <c r="G1869" s="261">
        <f>IF(Table1[[#This Row],[Year]]&lt;=2030,2030,IF(Table1[[#This Row],[Year]]&lt;=2040,2040,2050))</f>
        <v>2030</v>
      </c>
    </row>
    <row r="1870" spans="1:7" x14ac:dyDescent="0.3">
      <c r="A1870" s="257" t="s">
        <v>2</v>
      </c>
      <c r="B1870" s="258" t="s">
        <v>262</v>
      </c>
      <c r="C1870" s="258">
        <v>2024</v>
      </c>
      <c r="D1870" s="259" t="s">
        <v>259</v>
      </c>
      <c r="E1870" s="266" t="s">
        <v>184</v>
      </c>
      <c r="F1870" s="261">
        <v>1.2187488920327401</v>
      </c>
      <c r="G1870" s="261">
        <f>IF(Table1[[#This Row],[Year]]&lt;=2030,2030,IF(Table1[[#This Row],[Year]]&lt;=2040,2040,2050))</f>
        <v>2030</v>
      </c>
    </row>
    <row r="1871" spans="1:7" x14ac:dyDescent="0.3">
      <c r="A1871" s="257" t="s">
        <v>2</v>
      </c>
      <c r="B1871" s="258" t="s">
        <v>261</v>
      </c>
      <c r="C1871" s="258">
        <v>2024</v>
      </c>
      <c r="D1871" s="259" t="s">
        <v>259</v>
      </c>
      <c r="E1871" s="266" t="s">
        <v>184</v>
      </c>
      <c r="F1871" s="261">
        <v>7.1958855148398407E-2</v>
      </c>
      <c r="G1871" s="261">
        <f>IF(Table1[[#This Row],[Year]]&lt;=2030,2030,IF(Table1[[#This Row],[Year]]&lt;=2040,2040,2050))</f>
        <v>2030</v>
      </c>
    </row>
    <row r="1872" spans="1:7" x14ac:dyDescent="0.3">
      <c r="A1872" s="257" t="s">
        <v>2</v>
      </c>
      <c r="B1872" s="258" t="s">
        <v>18</v>
      </c>
      <c r="C1872" s="258">
        <v>2024</v>
      </c>
      <c r="D1872" s="259" t="s">
        <v>259</v>
      </c>
      <c r="E1872" s="266" t="s">
        <v>184</v>
      </c>
      <c r="F1872" s="261">
        <v>4130.5735783506398</v>
      </c>
      <c r="G1872" s="261">
        <f>IF(Table1[[#This Row],[Year]]&lt;=2030,2030,IF(Table1[[#This Row],[Year]]&lt;=2040,2040,2050))</f>
        <v>2030</v>
      </c>
    </row>
    <row r="1873" spans="1:7" x14ac:dyDescent="0.3">
      <c r="A1873" s="257" t="s">
        <v>2</v>
      </c>
      <c r="B1873" s="258" t="s">
        <v>266</v>
      </c>
      <c r="C1873" s="258">
        <v>2024</v>
      </c>
      <c r="D1873" s="259" t="s">
        <v>259</v>
      </c>
      <c r="E1873" s="266" t="s">
        <v>184</v>
      </c>
      <c r="F1873" s="261">
        <v>44.2671264864927</v>
      </c>
      <c r="G1873" s="261">
        <f>IF(Table1[[#This Row],[Year]]&lt;=2030,2030,IF(Table1[[#This Row],[Year]]&lt;=2040,2040,2050))</f>
        <v>2030</v>
      </c>
    </row>
    <row r="1874" spans="1:7" x14ac:dyDescent="0.3">
      <c r="A1874" s="257" t="s">
        <v>2</v>
      </c>
      <c r="B1874" s="258" t="s">
        <v>260</v>
      </c>
      <c r="C1874" s="258">
        <v>2024</v>
      </c>
      <c r="D1874" s="259" t="s">
        <v>259</v>
      </c>
      <c r="E1874" s="266" t="s">
        <v>184</v>
      </c>
      <c r="F1874" s="261">
        <v>0.246842545554043</v>
      </c>
      <c r="G1874" s="261">
        <f>IF(Table1[[#This Row],[Year]]&lt;=2030,2030,IF(Table1[[#This Row],[Year]]&lt;=2040,2040,2050))</f>
        <v>2030</v>
      </c>
    </row>
    <row r="1875" spans="1:7" x14ac:dyDescent="0.3">
      <c r="A1875" s="257" t="s">
        <v>3</v>
      </c>
      <c r="B1875" s="258" t="s">
        <v>265</v>
      </c>
      <c r="C1875" s="258">
        <v>2024</v>
      </c>
      <c r="D1875" s="259" t="s">
        <v>259</v>
      </c>
      <c r="E1875" s="266" t="s">
        <v>184</v>
      </c>
      <c r="F1875" s="261">
        <v>29.053584207587001</v>
      </c>
      <c r="G1875" s="261">
        <f>IF(Table1[[#This Row],[Year]]&lt;=2030,2030,IF(Table1[[#This Row],[Year]]&lt;=2040,2040,2050))</f>
        <v>2030</v>
      </c>
    </row>
    <row r="1876" spans="1:7" x14ac:dyDescent="0.3">
      <c r="A1876" s="257" t="s">
        <v>3</v>
      </c>
      <c r="B1876" s="258" t="s">
        <v>264</v>
      </c>
      <c r="C1876" s="258">
        <v>2024</v>
      </c>
      <c r="D1876" s="259" t="s">
        <v>259</v>
      </c>
      <c r="E1876" s="266" t="s">
        <v>184</v>
      </c>
      <c r="F1876" s="261">
        <v>8.0374916882468099</v>
      </c>
      <c r="G1876" s="261">
        <f>IF(Table1[[#This Row],[Year]]&lt;=2030,2030,IF(Table1[[#This Row],[Year]]&lt;=2040,2040,2050))</f>
        <v>2030</v>
      </c>
    </row>
    <row r="1877" spans="1:7" x14ac:dyDescent="0.3">
      <c r="A1877" s="257" t="s">
        <v>3</v>
      </c>
      <c r="B1877" s="258" t="s">
        <v>262</v>
      </c>
      <c r="C1877" s="258">
        <v>2024</v>
      </c>
      <c r="D1877" s="259" t="s">
        <v>259</v>
      </c>
      <c r="E1877" s="266" t="s">
        <v>184</v>
      </c>
      <c r="F1877" s="261">
        <v>69.467916152993595</v>
      </c>
      <c r="G1877" s="261">
        <f>IF(Table1[[#This Row],[Year]]&lt;=2030,2030,IF(Table1[[#This Row],[Year]]&lt;=2040,2040,2050))</f>
        <v>2030</v>
      </c>
    </row>
    <row r="1878" spans="1:7" x14ac:dyDescent="0.3">
      <c r="A1878" s="257" t="s">
        <v>3</v>
      </c>
      <c r="B1878" s="258" t="s">
        <v>261</v>
      </c>
      <c r="C1878" s="258">
        <v>2024</v>
      </c>
      <c r="D1878" s="259" t="s">
        <v>259</v>
      </c>
      <c r="E1878" s="266" t="s">
        <v>184</v>
      </c>
      <c r="F1878" s="261">
        <v>0.96608871353706005</v>
      </c>
      <c r="G1878" s="261">
        <f>IF(Table1[[#This Row],[Year]]&lt;=2030,2030,IF(Table1[[#This Row],[Year]]&lt;=2040,2040,2050))</f>
        <v>2030</v>
      </c>
    </row>
    <row r="1879" spans="1:7" x14ac:dyDescent="0.3">
      <c r="A1879" s="257" t="s">
        <v>3</v>
      </c>
      <c r="B1879" s="258" t="s">
        <v>18</v>
      </c>
      <c r="C1879" s="258">
        <v>2024</v>
      </c>
      <c r="D1879" s="259" t="s">
        <v>259</v>
      </c>
      <c r="E1879" s="266" t="s">
        <v>184</v>
      </c>
      <c r="F1879" s="261">
        <v>3465.2139913555802</v>
      </c>
      <c r="G1879" s="261">
        <f>IF(Table1[[#This Row],[Year]]&lt;=2030,2030,IF(Table1[[#This Row],[Year]]&lt;=2040,2040,2050))</f>
        <v>2030</v>
      </c>
    </row>
    <row r="1880" spans="1:7" x14ac:dyDescent="0.3">
      <c r="A1880" s="257" t="s">
        <v>3</v>
      </c>
      <c r="B1880" s="258" t="s">
        <v>260</v>
      </c>
      <c r="C1880" s="258">
        <v>2024</v>
      </c>
      <c r="D1880" s="259" t="s">
        <v>259</v>
      </c>
      <c r="E1880" s="266" t="s">
        <v>184</v>
      </c>
      <c r="F1880" s="261">
        <v>1.5547184228803399</v>
      </c>
      <c r="G1880" s="261">
        <f>IF(Table1[[#This Row],[Year]]&lt;=2030,2030,IF(Table1[[#This Row],[Year]]&lt;=2040,2040,2050))</f>
        <v>2030</v>
      </c>
    </row>
    <row r="1881" spans="1:7" x14ac:dyDescent="0.3">
      <c r="A1881" s="257" t="s">
        <v>1</v>
      </c>
      <c r="B1881" s="258" t="s">
        <v>265</v>
      </c>
      <c r="C1881" s="258">
        <v>2025</v>
      </c>
      <c r="D1881" s="259" t="s">
        <v>259</v>
      </c>
      <c r="E1881" s="266" t="s">
        <v>184</v>
      </c>
      <c r="F1881" s="261">
        <v>7.3786880527205003</v>
      </c>
      <c r="G1881" s="261">
        <f>IF(Table1[[#This Row],[Year]]&lt;=2030,2030,IF(Table1[[#This Row],[Year]]&lt;=2040,2040,2050))</f>
        <v>2030</v>
      </c>
    </row>
    <row r="1882" spans="1:7" x14ac:dyDescent="0.3">
      <c r="A1882" s="257" t="s">
        <v>1</v>
      </c>
      <c r="B1882" s="258" t="s">
        <v>269</v>
      </c>
      <c r="C1882" s="258">
        <v>2025</v>
      </c>
      <c r="D1882" s="259" t="s">
        <v>259</v>
      </c>
      <c r="E1882" s="266" t="s">
        <v>184</v>
      </c>
      <c r="F1882" s="261">
        <v>4.3132555756843098</v>
      </c>
      <c r="G1882" s="261">
        <f>IF(Table1[[#This Row],[Year]]&lt;=2030,2030,IF(Table1[[#This Row],[Year]]&lt;=2040,2040,2050))</f>
        <v>2030</v>
      </c>
    </row>
    <row r="1883" spans="1:7" x14ac:dyDescent="0.3">
      <c r="A1883" s="257" t="s">
        <v>1</v>
      </c>
      <c r="B1883" s="258" t="s">
        <v>264</v>
      </c>
      <c r="C1883" s="258">
        <v>2025</v>
      </c>
      <c r="D1883" s="259" t="s">
        <v>259</v>
      </c>
      <c r="E1883" s="266" t="s">
        <v>184</v>
      </c>
      <c r="F1883" s="261">
        <v>3.75593262384105</v>
      </c>
      <c r="G1883" s="261">
        <f>IF(Table1[[#This Row],[Year]]&lt;=2030,2030,IF(Table1[[#This Row],[Year]]&lt;=2040,2040,2050))</f>
        <v>2030</v>
      </c>
    </row>
    <row r="1884" spans="1:7" x14ac:dyDescent="0.3">
      <c r="A1884" s="257" t="s">
        <v>1</v>
      </c>
      <c r="B1884" s="258" t="s">
        <v>268</v>
      </c>
      <c r="C1884" s="258">
        <v>2025</v>
      </c>
      <c r="D1884" s="259" t="s">
        <v>259</v>
      </c>
      <c r="E1884" s="266" t="s">
        <v>184</v>
      </c>
      <c r="F1884" s="261">
        <v>2.25107069427041</v>
      </c>
      <c r="G1884" s="261">
        <f>IF(Table1[[#This Row],[Year]]&lt;=2030,2030,IF(Table1[[#This Row],[Year]]&lt;=2040,2040,2050))</f>
        <v>2030</v>
      </c>
    </row>
    <row r="1885" spans="1:7" x14ac:dyDescent="0.3">
      <c r="A1885" s="257" t="s">
        <v>1</v>
      </c>
      <c r="B1885" s="258" t="s">
        <v>262</v>
      </c>
      <c r="C1885" s="258">
        <v>2025</v>
      </c>
      <c r="D1885" s="259" t="s">
        <v>259</v>
      </c>
      <c r="E1885" s="266" t="s">
        <v>184</v>
      </c>
      <c r="F1885" s="261">
        <v>0.46833374399504901</v>
      </c>
      <c r="G1885" s="261">
        <f>IF(Table1[[#This Row],[Year]]&lt;=2030,2030,IF(Table1[[#This Row],[Year]]&lt;=2040,2040,2050))</f>
        <v>2030</v>
      </c>
    </row>
    <row r="1886" spans="1:7" x14ac:dyDescent="0.3">
      <c r="A1886" s="257" t="s">
        <v>1</v>
      </c>
      <c r="B1886" s="258" t="s">
        <v>261</v>
      </c>
      <c r="C1886" s="258">
        <v>2025</v>
      </c>
      <c r="D1886" s="259" t="s">
        <v>259</v>
      </c>
      <c r="E1886" s="266" t="s">
        <v>184</v>
      </c>
      <c r="F1886" s="261">
        <v>6.1242119574701499E-2</v>
      </c>
      <c r="G1886" s="261">
        <f>IF(Table1[[#This Row],[Year]]&lt;=2030,2030,IF(Table1[[#This Row],[Year]]&lt;=2040,2040,2050))</f>
        <v>2030</v>
      </c>
    </row>
    <row r="1887" spans="1:7" x14ac:dyDescent="0.3">
      <c r="A1887" s="257" t="s">
        <v>1</v>
      </c>
      <c r="B1887" s="258" t="s">
        <v>18</v>
      </c>
      <c r="C1887" s="258">
        <v>2025</v>
      </c>
      <c r="D1887" s="259" t="s">
        <v>259</v>
      </c>
      <c r="E1887" s="266" t="s">
        <v>184</v>
      </c>
      <c r="F1887" s="261">
        <v>684.01561128979995</v>
      </c>
      <c r="G1887" s="261">
        <f>IF(Table1[[#This Row],[Year]]&lt;=2030,2030,IF(Table1[[#This Row],[Year]]&lt;=2040,2040,2050))</f>
        <v>2030</v>
      </c>
    </row>
    <row r="1888" spans="1:7" x14ac:dyDescent="0.3">
      <c r="A1888" s="257" t="s">
        <v>1</v>
      </c>
      <c r="B1888" s="258" t="s">
        <v>260</v>
      </c>
      <c r="C1888" s="258">
        <v>2025</v>
      </c>
      <c r="D1888" s="259" t="s">
        <v>259</v>
      </c>
      <c r="E1888" s="266" t="s">
        <v>184</v>
      </c>
      <c r="F1888" s="261">
        <v>0.21560935612019799</v>
      </c>
      <c r="G1888" s="261">
        <f>IF(Table1[[#This Row],[Year]]&lt;=2030,2030,IF(Table1[[#This Row],[Year]]&lt;=2040,2040,2050))</f>
        <v>2030</v>
      </c>
    </row>
    <row r="1889" spans="1:7" x14ac:dyDescent="0.3">
      <c r="A1889" s="257" t="s">
        <v>1</v>
      </c>
      <c r="B1889" s="258" t="s">
        <v>267</v>
      </c>
      <c r="C1889" s="258">
        <v>2025</v>
      </c>
      <c r="D1889" s="259" t="s">
        <v>259</v>
      </c>
      <c r="E1889" s="266" t="s">
        <v>184</v>
      </c>
      <c r="F1889" s="261">
        <v>0.115291114036495</v>
      </c>
      <c r="G1889" s="261">
        <f>IF(Table1[[#This Row],[Year]]&lt;=2030,2030,IF(Table1[[#This Row],[Year]]&lt;=2040,2040,2050))</f>
        <v>2030</v>
      </c>
    </row>
    <row r="1890" spans="1:7" x14ac:dyDescent="0.3">
      <c r="A1890" s="257" t="s">
        <v>4</v>
      </c>
      <c r="B1890" s="258" t="s">
        <v>265</v>
      </c>
      <c r="C1890" s="258">
        <v>2025</v>
      </c>
      <c r="D1890" s="259" t="s">
        <v>259</v>
      </c>
      <c r="E1890" s="266" t="s">
        <v>184</v>
      </c>
      <c r="F1890" s="261">
        <v>31.974314895122099</v>
      </c>
      <c r="G1890" s="261">
        <f>IF(Table1[[#This Row],[Year]]&lt;=2030,2030,IF(Table1[[#This Row],[Year]]&lt;=2040,2040,2050))</f>
        <v>2030</v>
      </c>
    </row>
    <row r="1891" spans="1:7" x14ac:dyDescent="0.3">
      <c r="A1891" s="257" t="s">
        <v>4</v>
      </c>
      <c r="B1891" s="258" t="s">
        <v>269</v>
      </c>
      <c r="C1891" s="258">
        <v>2025</v>
      </c>
      <c r="D1891" s="259" t="s">
        <v>259</v>
      </c>
      <c r="E1891" s="266" t="s">
        <v>184</v>
      </c>
      <c r="F1891" s="261">
        <v>3.3493432156102201</v>
      </c>
      <c r="G1891" s="261">
        <f>IF(Table1[[#This Row],[Year]]&lt;=2030,2030,IF(Table1[[#This Row],[Year]]&lt;=2040,2040,2050))</f>
        <v>2030</v>
      </c>
    </row>
    <row r="1892" spans="1:7" x14ac:dyDescent="0.3">
      <c r="A1892" s="257" t="s">
        <v>4</v>
      </c>
      <c r="B1892" s="258" t="s">
        <v>264</v>
      </c>
      <c r="C1892" s="258">
        <v>2025</v>
      </c>
      <c r="D1892" s="259" t="s">
        <v>259</v>
      </c>
      <c r="E1892" s="266" t="s">
        <v>184</v>
      </c>
      <c r="F1892" s="261">
        <v>19.902360370896901</v>
      </c>
      <c r="G1892" s="261">
        <f>IF(Table1[[#This Row],[Year]]&lt;=2030,2030,IF(Table1[[#This Row],[Year]]&lt;=2040,2040,2050))</f>
        <v>2030</v>
      </c>
    </row>
    <row r="1893" spans="1:7" x14ac:dyDescent="0.3">
      <c r="A1893" s="257" t="s">
        <v>4</v>
      </c>
      <c r="B1893" s="258" t="s">
        <v>268</v>
      </c>
      <c r="C1893" s="258">
        <v>2025</v>
      </c>
      <c r="D1893" s="259" t="s">
        <v>259</v>
      </c>
      <c r="E1893" s="266" t="s">
        <v>184</v>
      </c>
      <c r="F1893" s="261">
        <v>2.1814304303699399</v>
      </c>
      <c r="G1893" s="261">
        <f>IF(Table1[[#This Row],[Year]]&lt;=2030,2030,IF(Table1[[#This Row],[Year]]&lt;=2040,2040,2050))</f>
        <v>2030</v>
      </c>
    </row>
    <row r="1894" spans="1:7" x14ac:dyDescent="0.3">
      <c r="A1894" s="257" t="s">
        <v>4</v>
      </c>
      <c r="B1894" s="258" t="s">
        <v>262</v>
      </c>
      <c r="C1894" s="258">
        <v>2025</v>
      </c>
      <c r="D1894" s="259" t="s">
        <v>259</v>
      </c>
      <c r="E1894" s="266" t="s">
        <v>184</v>
      </c>
      <c r="F1894" s="261">
        <v>48.8201451220854</v>
      </c>
      <c r="G1894" s="261">
        <f>IF(Table1[[#This Row],[Year]]&lt;=2030,2030,IF(Table1[[#This Row],[Year]]&lt;=2040,2040,2050))</f>
        <v>2030</v>
      </c>
    </row>
    <row r="1895" spans="1:7" x14ac:dyDescent="0.3">
      <c r="A1895" s="257" t="s">
        <v>4</v>
      </c>
      <c r="B1895" s="258" t="s">
        <v>261</v>
      </c>
      <c r="C1895" s="258">
        <v>2025</v>
      </c>
      <c r="D1895" s="259" t="s">
        <v>259</v>
      </c>
      <c r="E1895" s="266" t="s">
        <v>184</v>
      </c>
      <c r="F1895" s="261">
        <v>0.93148243877577197</v>
      </c>
      <c r="G1895" s="261">
        <f>IF(Table1[[#This Row],[Year]]&lt;=2030,2030,IF(Table1[[#This Row],[Year]]&lt;=2040,2040,2050))</f>
        <v>2030</v>
      </c>
    </row>
    <row r="1896" spans="1:7" x14ac:dyDescent="0.3">
      <c r="A1896" s="257" t="s">
        <v>4</v>
      </c>
      <c r="B1896" s="258" t="s">
        <v>18</v>
      </c>
      <c r="C1896" s="258">
        <v>2025</v>
      </c>
      <c r="D1896" s="259" t="s">
        <v>259</v>
      </c>
      <c r="E1896" s="266" t="s">
        <v>184</v>
      </c>
      <c r="F1896" s="261">
        <v>3312.91336898995</v>
      </c>
      <c r="G1896" s="261">
        <f>IF(Table1[[#This Row],[Year]]&lt;=2030,2030,IF(Table1[[#This Row],[Year]]&lt;=2040,2040,2050))</f>
        <v>2030</v>
      </c>
    </row>
    <row r="1897" spans="1:7" x14ac:dyDescent="0.3">
      <c r="A1897" s="257" t="s">
        <v>4</v>
      </c>
      <c r="B1897" s="258" t="s">
        <v>260</v>
      </c>
      <c r="C1897" s="258">
        <v>2025</v>
      </c>
      <c r="D1897" s="259" t="s">
        <v>259</v>
      </c>
      <c r="E1897" s="266" t="s">
        <v>184</v>
      </c>
      <c r="F1897" s="261">
        <v>3.73204870871698</v>
      </c>
      <c r="G1897" s="261">
        <f>IF(Table1[[#This Row],[Year]]&lt;=2030,2030,IF(Table1[[#This Row],[Year]]&lt;=2040,2040,2050))</f>
        <v>2030</v>
      </c>
    </row>
    <row r="1898" spans="1:7" x14ac:dyDescent="0.3">
      <c r="A1898" s="257" t="s">
        <v>4</v>
      </c>
      <c r="B1898" s="258" t="s">
        <v>267</v>
      </c>
      <c r="C1898" s="258">
        <v>2025</v>
      </c>
      <c r="D1898" s="259" t="s">
        <v>259</v>
      </c>
      <c r="E1898" s="266" t="s">
        <v>184</v>
      </c>
      <c r="F1898" s="261">
        <v>0.37320487087169801</v>
      </c>
      <c r="G1898" s="261">
        <f>IF(Table1[[#This Row],[Year]]&lt;=2030,2030,IF(Table1[[#This Row],[Year]]&lt;=2040,2040,2050))</f>
        <v>2030</v>
      </c>
    </row>
    <row r="1899" spans="1:7" x14ac:dyDescent="0.3">
      <c r="A1899" s="257" t="s">
        <v>2</v>
      </c>
      <c r="B1899" s="258" t="s">
        <v>264</v>
      </c>
      <c r="C1899" s="258">
        <v>2025</v>
      </c>
      <c r="D1899" s="259" t="s">
        <v>259</v>
      </c>
      <c r="E1899" s="266" t="s">
        <v>184</v>
      </c>
      <c r="F1899" s="261">
        <v>53.738736031298501</v>
      </c>
      <c r="G1899" s="261">
        <f>IF(Table1[[#This Row],[Year]]&lt;=2030,2030,IF(Table1[[#This Row],[Year]]&lt;=2040,2040,2050))</f>
        <v>2030</v>
      </c>
    </row>
    <row r="1900" spans="1:7" x14ac:dyDescent="0.3">
      <c r="A1900" s="257" t="s">
        <v>2</v>
      </c>
      <c r="B1900" s="258" t="s">
        <v>262</v>
      </c>
      <c r="C1900" s="258">
        <v>2025</v>
      </c>
      <c r="D1900" s="259" t="s">
        <v>259</v>
      </c>
      <c r="E1900" s="266" t="s">
        <v>184</v>
      </c>
      <c r="F1900" s="261">
        <v>1.4957015319583999</v>
      </c>
      <c r="G1900" s="261">
        <f>IF(Table1[[#This Row],[Year]]&lt;=2030,2030,IF(Table1[[#This Row],[Year]]&lt;=2040,2040,2050))</f>
        <v>2030</v>
      </c>
    </row>
    <row r="1901" spans="1:7" x14ac:dyDescent="0.3">
      <c r="A1901" s="257" t="s">
        <v>2</v>
      </c>
      <c r="B1901" s="258" t="s">
        <v>261</v>
      </c>
      <c r="C1901" s="258">
        <v>2025</v>
      </c>
      <c r="D1901" s="259" t="s">
        <v>259</v>
      </c>
      <c r="E1901" s="266" t="s">
        <v>184</v>
      </c>
      <c r="F1901" s="261">
        <v>6.7197661346221502E-2</v>
      </c>
      <c r="G1901" s="261">
        <f>IF(Table1[[#This Row],[Year]]&lt;=2030,2030,IF(Table1[[#This Row],[Year]]&lt;=2040,2040,2050))</f>
        <v>2030</v>
      </c>
    </row>
    <row r="1902" spans="1:7" x14ac:dyDescent="0.3">
      <c r="A1902" s="257" t="s">
        <v>2</v>
      </c>
      <c r="B1902" s="258" t="s">
        <v>18</v>
      </c>
      <c r="C1902" s="258">
        <v>2025</v>
      </c>
      <c r="D1902" s="259" t="s">
        <v>259</v>
      </c>
      <c r="E1902" s="266" t="s">
        <v>184</v>
      </c>
      <c r="F1902" s="261">
        <v>3545.452907207</v>
      </c>
      <c r="G1902" s="261">
        <f>IF(Table1[[#This Row],[Year]]&lt;=2030,2030,IF(Table1[[#This Row],[Year]]&lt;=2040,2040,2050))</f>
        <v>2030</v>
      </c>
    </row>
    <row r="1903" spans="1:7" x14ac:dyDescent="0.3">
      <c r="A1903" s="257" t="s">
        <v>2</v>
      </c>
      <c r="B1903" s="258" t="s">
        <v>266</v>
      </c>
      <c r="C1903" s="258">
        <v>2025</v>
      </c>
      <c r="D1903" s="259" t="s">
        <v>259</v>
      </c>
      <c r="E1903" s="266" t="s">
        <v>184</v>
      </c>
      <c r="F1903" s="261">
        <v>42.159168082373903</v>
      </c>
      <c r="G1903" s="261">
        <f>IF(Table1[[#This Row],[Year]]&lt;=2030,2030,IF(Table1[[#This Row],[Year]]&lt;=2040,2040,2050))</f>
        <v>2030</v>
      </c>
    </row>
    <row r="1904" spans="1:7" x14ac:dyDescent="0.3">
      <c r="A1904" s="257" t="s">
        <v>2</v>
      </c>
      <c r="B1904" s="258" t="s">
        <v>260</v>
      </c>
      <c r="C1904" s="258">
        <v>2025</v>
      </c>
      <c r="D1904" s="259" t="s">
        <v>259</v>
      </c>
      <c r="E1904" s="266" t="s">
        <v>184</v>
      </c>
      <c r="F1904" s="261">
        <v>0.28609707134165102</v>
      </c>
      <c r="G1904" s="261">
        <f>IF(Table1[[#This Row],[Year]]&lt;=2030,2030,IF(Table1[[#This Row],[Year]]&lt;=2040,2040,2050))</f>
        <v>2030</v>
      </c>
    </row>
    <row r="1905" spans="1:7" x14ac:dyDescent="0.3">
      <c r="A1905" s="257" t="s">
        <v>3</v>
      </c>
      <c r="B1905" s="258" t="s">
        <v>265</v>
      </c>
      <c r="C1905" s="258">
        <v>2025</v>
      </c>
      <c r="D1905" s="259" t="s">
        <v>259</v>
      </c>
      <c r="E1905" s="266" t="s">
        <v>184</v>
      </c>
      <c r="F1905" s="261">
        <v>36.8934402636025</v>
      </c>
      <c r="G1905" s="261">
        <f>IF(Table1[[#This Row],[Year]]&lt;=2030,2030,IF(Table1[[#This Row],[Year]]&lt;=2040,2040,2050))</f>
        <v>2030</v>
      </c>
    </row>
    <row r="1906" spans="1:7" x14ac:dyDescent="0.3">
      <c r="A1906" s="257" t="s">
        <v>3</v>
      </c>
      <c r="B1906" s="258" t="s">
        <v>264</v>
      </c>
      <c r="C1906" s="258">
        <v>2025</v>
      </c>
      <c r="D1906" s="259" t="s">
        <v>259</v>
      </c>
      <c r="E1906" s="266" t="s">
        <v>184</v>
      </c>
      <c r="F1906" s="261">
        <v>10.206338651742</v>
      </c>
      <c r="G1906" s="261">
        <f>IF(Table1[[#This Row],[Year]]&lt;=2030,2030,IF(Table1[[#This Row],[Year]]&lt;=2040,2040,2050))</f>
        <v>2030</v>
      </c>
    </row>
    <row r="1907" spans="1:7" x14ac:dyDescent="0.3">
      <c r="A1907" s="257" t="s">
        <v>3</v>
      </c>
      <c r="B1907" s="258" t="s">
        <v>262</v>
      </c>
      <c r="C1907" s="258">
        <v>2025</v>
      </c>
      <c r="D1907" s="259" t="s">
        <v>259</v>
      </c>
      <c r="E1907" s="266" t="s">
        <v>184</v>
      </c>
      <c r="F1907" s="261">
        <v>85.223771627724304</v>
      </c>
      <c r="G1907" s="261">
        <f>IF(Table1[[#This Row],[Year]]&lt;=2030,2030,IF(Table1[[#This Row],[Year]]&lt;=2040,2040,2050))</f>
        <v>2030</v>
      </c>
    </row>
    <row r="1908" spans="1:7" x14ac:dyDescent="0.3">
      <c r="A1908" s="257" t="s">
        <v>3</v>
      </c>
      <c r="B1908" s="258" t="s">
        <v>261</v>
      </c>
      <c r="C1908" s="258">
        <v>2025</v>
      </c>
      <c r="D1908" s="259" t="s">
        <v>259</v>
      </c>
      <c r="E1908" s="266" t="s">
        <v>184</v>
      </c>
      <c r="F1908" s="261">
        <v>0.90216696845426403</v>
      </c>
      <c r="G1908" s="261">
        <f>IF(Table1[[#This Row],[Year]]&lt;=2030,2030,IF(Table1[[#This Row],[Year]]&lt;=2040,2040,2050))</f>
        <v>2030</v>
      </c>
    </row>
    <row r="1909" spans="1:7" x14ac:dyDescent="0.3">
      <c r="A1909" s="257" t="s">
        <v>3</v>
      </c>
      <c r="B1909" s="258" t="s">
        <v>18</v>
      </c>
      <c r="C1909" s="258">
        <v>2025</v>
      </c>
      <c r="D1909" s="259" t="s">
        <v>259</v>
      </c>
      <c r="E1909" s="266" t="s">
        <v>184</v>
      </c>
      <c r="F1909" s="261">
        <v>3264.5100923150899</v>
      </c>
      <c r="G1909" s="261">
        <f>IF(Table1[[#This Row],[Year]]&lt;=2030,2030,IF(Table1[[#This Row],[Year]]&lt;=2040,2040,2050))</f>
        <v>2030</v>
      </c>
    </row>
    <row r="1910" spans="1:7" x14ac:dyDescent="0.3">
      <c r="A1910" s="257" t="s">
        <v>3</v>
      </c>
      <c r="B1910" s="258" t="s">
        <v>260</v>
      </c>
      <c r="C1910" s="258">
        <v>2025</v>
      </c>
      <c r="D1910" s="259" t="s">
        <v>259</v>
      </c>
      <c r="E1910" s="266" t="s">
        <v>184</v>
      </c>
      <c r="F1910" s="261">
        <v>1.9742456163559901</v>
      </c>
      <c r="G1910" s="261">
        <f>IF(Table1[[#This Row],[Year]]&lt;=2030,2030,IF(Table1[[#This Row],[Year]]&lt;=2040,2040,2050))</f>
        <v>2030</v>
      </c>
    </row>
    <row r="1911" spans="1:7" x14ac:dyDescent="0.3">
      <c r="A1911" s="257" t="s">
        <v>1</v>
      </c>
      <c r="B1911" s="258" t="s">
        <v>265</v>
      </c>
      <c r="C1911" s="258">
        <v>2026</v>
      </c>
      <c r="D1911" s="259" t="s">
        <v>259</v>
      </c>
      <c r="E1911" s="266" t="s">
        <v>184</v>
      </c>
      <c r="F1911" s="261">
        <v>8.7841524437148806</v>
      </c>
      <c r="G1911" s="261">
        <f>IF(Table1[[#This Row],[Year]]&lt;=2030,2030,IF(Table1[[#This Row],[Year]]&lt;=2040,2040,2050))</f>
        <v>2030</v>
      </c>
    </row>
    <row r="1912" spans="1:7" x14ac:dyDescent="0.3">
      <c r="A1912" s="257" t="s">
        <v>1</v>
      </c>
      <c r="B1912" s="258" t="s">
        <v>269</v>
      </c>
      <c r="C1912" s="258">
        <v>2026</v>
      </c>
      <c r="D1912" s="259" t="s">
        <v>259</v>
      </c>
      <c r="E1912" s="266" t="s">
        <v>184</v>
      </c>
      <c r="F1912" s="261">
        <v>4.1078624530326797</v>
      </c>
      <c r="G1912" s="261">
        <f>IF(Table1[[#This Row],[Year]]&lt;=2030,2030,IF(Table1[[#This Row],[Year]]&lt;=2040,2040,2050))</f>
        <v>2030</v>
      </c>
    </row>
    <row r="1913" spans="1:7" x14ac:dyDescent="0.3">
      <c r="A1913" s="257" t="s">
        <v>1</v>
      </c>
      <c r="B1913" s="258" t="s">
        <v>264</v>
      </c>
      <c r="C1913" s="258">
        <v>2026</v>
      </c>
      <c r="D1913" s="259" t="s">
        <v>259</v>
      </c>
      <c r="E1913" s="266" t="s">
        <v>184</v>
      </c>
      <c r="F1913" s="261">
        <v>4.4713483617155401</v>
      </c>
      <c r="G1913" s="261">
        <f>IF(Table1[[#This Row],[Year]]&lt;=2030,2030,IF(Table1[[#This Row],[Year]]&lt;=2040,2040,2050))</f>
        <v>2030</v>
      </c>
    </row>
    <row r="1914" spans="1:7" x14ac:dyDescent="0.3">
      <c r="A1914" s="257" t="s">
        <v>1</v>
      </c>
      <c r="B1914" s="258" t="s">
        <v>268</v>
      </c>
      <c r="C1914" s="258">
        <v>2026</v>
      </c>
      <c r="D1914" s="259" t="s">
        <v>259</v>
      </c>
      <c r="E1914" s="266" t="s">
        <v>184</v>
      </c>
      <c r="F1914" s="261">
        <v>2.1438768516861</v>
      </c>
      <c r="G1914" s="261">
        <f>IF(Table1[[#This Row],[Year]]&lt;=2030,2030,IF(Table1[[#This Row],[Year]]&lt;=2040,2040,2050))</f>
        <v>2030</v>
      </c>
    </row>
    <row r="1915" spans="1:7" x14ac:dyDescent="0.3">
      <c r="A1915" s="257" t="s">
        <v>1</v>
      </c>
      <c r="B1915" s="258" t="s">
        <v>262</v>
      </c>
      <c r="C1915" s="258">
        <v>2026</v>
      </c>
      <c r="D1915" s="259" t="s">
        <v>259</v>
      </c>
      <c r="E1915" s="266" t="s">
        <v>184</v>
      </c>
      <c r="F1915" s="261">
        <v>0.54048337594459095</v>
      </c>
      <c r="G1915" s="261">
        <f>IF(Table1[[#This Row],[Year]]&lt;=2030,2030,IF(Table1[[#This Row],[Year]]&lt;=2040,2040,2050))</f>
        <v>2030</v>
      </c>
    </row>
    <row r="1916" spans="1:7" x14ac:dyDescent="0.3">
      <c r="A1916" s="257" t="s">
        <v>1</v>
      </c>
      <c r="B1916" s="258" t="s">
        <v>261</v>
      </c>
      <c r="C1916" s="258">
        <v>2026</v>
      </c>
      <c r="D1916" s="259" t="s">
        <v>259</v>
      </c>
      <c r="E1916" s="266" t="s">
        <v>184</v>
      </c>
      <c r="F1916" s="261">
        <v>5.7167445886941601E-2</v>
      </c>
      <c r="G1916" s="261">
        <f>IF(Table1[[#This Row],[Year]]&lt;=2030,2030,IF(Table1[[#This Row],[Year]]&lt;=2040,2040,2050))</f>
        <v>2030</v>
      </c>
    </row>
    <row r="1917" spans="1:7" x14ac:dyDescent="0.3">
      <c r="A1917" s="257" t="s">
        <v>1</v>
      </c>
      <c r="B1917" s="258" t="s">
        <v>18</v>
      </c>
      <c r="C1917" s="258">
        <v>2026</v>
      </c>
      <c r="D1917" s="259" t="s">
        <v>259</v>
      </c>
      <c r="E1917" s="266" t="s">
        <v>184</v>
      </c>
      <c r="F1917" s="261">
        <v>642.50857681462901</v>
      </c>
      <c r="G1917" s="261">
        <f>IF(Table1[[#This Row],[Year]]&lt;=2030,2030,IF(Table1[[#This Row],[Year]]&lt;=2040,2040,2050))</f>
        <v>2030</v>
      </c>
    </row>
    <row r="1918" spans="1:7" x14ac:dyDescent="0.3">
      <c r="A1918" s="257" t="s">
        <v>1</v>
      </c>
      <c r="B1918" s="258" t="s">
        <v>260</v>
      </c>
      <c r="C1918" s="258">
        <v>2026</v>
      </c>
      <c r="D1918" s="259" t="s">
        <v>259</v>
      </c>
      <c r="E1918" s="266" t="s">
        <v>184</v>
      </c>
      <c r="F1918" s="261">
        <v>0.25667780490499897</v>
      </c>
      <c r="G1918" s="261">
        <f>IF(Table1[[#This Row],[Year]]&lt;=2030,2030,IF(Table1[[#This Row],[Year]]&lt;=2040,2040,2050))</f>
        <v>2030</v>
      </c>
    </row>
    <row r="1919" spans="1:7" x14ac:dyDescent="0.3">
      <c r="A1919" s="257" t="s">
        <v>1</v>
      </c>
      <c r="B1919" s="258" t="s">
        <v>267</v>
      </c>
      <c r="C1919" s="258">
        <v>2026</v>
      </c>
      <c r="D1919" s="259" t="s">
        <v>259</v>
      </c>
      <c r="E1919" s="266" t="s">
        <v>184</v>
      </c>
      <c r="F1919" s="261">
        <v>0.109801060987138</v>
      </c>
      <c r="G1919" s="261">
        <f>IF(Table1[[#This Row],[Year]]&lt;=2030,2030,IF(Table1[[#This Row],[Year]]&lt;=2040,2040,2050))</f>
        <v>2030</v>
      </c>
    </row>
    <row r="1920" spans="1:7" x14ac:dyDescent="0.3">
      <c r="A1920" s="257" t="s">
        <v>4</v>
      </c>
      <c r="B1920" s="258" t="s">
        <v>265</v>
      </c>
      <c r="C1920" s="258">
        <v>2026</v>
      </c>
      <c r="D1920" s="259" t="s">
        <v>259</v>
      </c>
      <c r="E1920" s="266" t="s">
        <v>184</v>
      </c>
      <c r="F1920" s="261">
        <v>38.064660589431099</v>
      </c>
      <c r="G1920" s="261">
        <f>IF(Table1[[#This Row],[Year]]&lt;=2030,2030,IF(Table1[[#This Row],[Year]]&lt;=2040,2040,2050))</f>
        <v>2030</v>
      </c>
    </row>
    <row r="1921" spans="1:7" x14ac:dyDescent="0.3">
      <c r="A1921" s="257" t="s">
        <v>4</v>
      </c>
      <c r="B1921" s="258" t="s">
        <v>269</v>
      </c>
      <c r="C1921" s="258">
        <v>2026</v>
      </c>
      <c r="D1921" s="259" t="s">
        <v>259</v>
      </c>
      <c r="E1921" s="266" t="s">
        <v>184</v>
      </c>
      <c r="F1921" s="261">
        <v>3.1898506815335401</v>
      </c>
      <c r="G1921" s="261">
        <f>IF(Table1[[#This Row],[Year]]&lt;=2030,2030,IF(Table1[[#This Row],[Year]]&lt;=2040,2040,2050))</f>
        <v>2030</v>
      </c>
    </row>
    <row r="1922" spans="1:7" x14ac:dyDescent="0.3">
      <c r="A1922" s="257" t="s">
        <v>4</v>
      </c>
      <c r="B1922" s="258" t="s">
        <v>264</v>
      </c>
      <c r="C1922" s="258">
        <v>2026</v>
      </c>
      <c r="D1922" s="259" t="s">
        <v>259</v>
      </c>
      <c r="E1922" s="266" t="s">
        <v>184</v>
      </c>
      <c r="F1922" s="261">
        <v>23.6932861558296</v>
      </c>
      <c r="G1922" s="261">
        <f>IF(Table1[[#This Row],[Year]]&lt;=2030,2030,IF(Table1[[#This Row],[Year]]&lt;=2040,2040,2050))</f>
        <v>2030</v>
      </c>
    </row>
    <row r="1923" spans="1:7" x14ac:dyDescent="0.3">
      <c r="A1923" s="257" t="s">
        <v>4</v>
      </c>
      <c r="B1923" s="258" t="s">
        <v>268</v>
      </c>
      <c r="C1923" s="258">
        <v>2026</v>
      </c>
      <c r="D1923" s="259" t="s">
        <v>259</v>
      </c>
      <c r="E1923" s="266" t="s">
        <v>184</v>
      </c>
      <c r="F1923" s="261">
        <v>2.0775527908285198</v>
      </c>
      <c r="G1923" s="261">
        <f>IF(Table1[[#This Row],[Year]]&lt;=2030,2030,IF(Table1[[#This Row],[Year]]&lt;=2040,2040,2050))</f>
        <v>2030</v>
      </c>
    </row>
    <row r="1924" spans="1:7" x14ac:dyDescent="0.3">
      <c r="A1924" s="257" t="s">
        <v>4</v>
      </c>
      <c r="B1924" s="258" t="s">
        <v>262</v>
      </c>
      <c r="C1924" s="258">
        <v>2026</v>
      </c>
      <c r="D1924" s="259" t="s">
        <v>259</v>
      </c>
      <c r="E1924" s="266" t="s">
        <v>184</v>
      </c>
      <c r="F1924" s="261">
        <v>55.181232358429</v>
      </c>
      <c r="G1924" s="261">
        <f>IF(Table1[[#This Row],[Year]]&lt;=2030,2030,IF(Table1[[#This Row],[Year]]&lt;=2040,2040,2050))</f>
        <v>2030</v>
      </c>
    </row>
    <row r="1925" spans="1:7" x14ac:dyDescent="0.3">
      <c r="A1925" s="257" t="s">
        <v>4</v>
      </c>
      <c r="B1925" s="258" t="s">
        <v>261</v>
      </c>
      <c r="C1925" s="258">
        <v>2026</v>
      </c>
      <c r="D1925" s="259" t="s">
        <v>259</v>
      </c>
      <c r="E1925" s="266" t="s">
        <v>184</v>
      </c>
      <c r="F1925" s="261">
        <v>0.86950733062719698</v>
      </c>
      <c r="G1925" s="261">
        <f>IF(Table1[[#This Row],[Year]]&lt;=2030,2030,IF(Table1[[#This Row],[Year]]&lt;=2040,2040,2050))</f>
        <v>2030</v>
      </c>
    </row>
    <row r="1926" spans="1:7" x14ac:dyDescent="0.3">
      <c r="A1926" s="257" t="s">
        <v>4</v>
      </c>
      <c r="B1926" s="258" t="s">
        <v>18</v>
      </c>
      <c r="C1926" s="258">
        <v>2026</v>
      </c>
      <c r="D1926" s="259" t="s">
        <v>259</v>
      </c>
      <c r="E1926" s="266" t="s">
        <v>184</v>
      </c>
      <c r="F1926" s="261">
        <v>3102.87179780409</v>
      </c>
      <c r="G1926" s="261">
        <f>IF(Table1[[#This Row],[Year]]&lt;=2030,2030,IF(Table1[[#This Row],[Year]]&lt;=2040,2040,2050))</f>
        <v>2030</v>
      </c>
    </row>
    <row r="1927" spans="1:7" x14ac:dyDescent="0.3">
      <c r="A1927" s="257" t="s">
        <v>4</v>
      </c>
      <c r="B1927" s="258" t="s">
        <v>260</v>
      </c>
      <c r="C1927" s="258">
        <v>2026</v>
      </c>
      <c r="D1927" s="259" t="s">
        <v>259</v>
      </c>
      <c r="E1927" s="266" t="s">
        <v>184</v>
      </c>
      <c r="F1927" s="261">
        <v>4.4429151294249696</v>
      </c>
      <c r="G1927" s="261">
        <f>IF(Table1[[#This Row],[Year]]&lt;=2030,2030,IF(Table1[[#This Row],[Year]]&lt;=2040,2040,2050))</f>
        <v>2030</v>
      </c>
    </row>
    <row r="1928" spans="1:7" x14ac:dyDescent="0.3">
      <c r="A1928" s="257" t="s">
        <v>4</v>
      </c>
      <c r="B1928" s="258" t="s">
        <v>267</v>
      </c>
      <c r="C1928" s="258">
        <v>2026</v>
      </c>
      <c r="D1928" s="259" t="s">
        <v>259</v>
      </c>
      <c r="E1928" s="266" t="s">
        <v>184</v>
      </c>
      <c r="F1928" s="261">
        <v>0.355433210353998</v>
      </c>
      <c r="G1928" s="261">
        <f>IF(Table1[[#This Row],[Year]]&lt;=2030,2030,IF(Table1[[#This Row],[Year]]&lt;=2040,2040,2050))</f>
        <v>2030</v>
      </c>
    </row>
    <row r="1929" spans="1:7" x14ac:dyDescent="0.3">
      <c r="A1929" s="257" t="s">
        <v>2</v>
      </c>
      <c r="B1929" s="258" t="s">
        <v>264</v>
      </c>
      <c r="C1929" s="258">
        <v>2026</v>
      </c>
      <c r="D1929" s="259" t="s">
        <v>259</v>
      </c>
      <c r="E1929" s="266" t="s">
        <v>184</v>
      </c>
      <c r="F1929" s="261">
        <v>57.858057289179499</v>
      </c>
      <c r="G1929" s="261">
        <f>IF(Table1[[#This Row],[Year]]&lt;=2030,2030,IF(Table1[[#This Row],[Year]]&lt;=2040,2040,2050))</f>
        <v>2030</v>
      </c>
    </row>
    <row r="1930" spans="1:7" x14ac:dyDescent="0.3">
      <c r="A1930" s="257" t="s">
        <v>2</v>
      </c>
      <c r="B1930" s="258" t="s">
        <v>262</v>
      </c>
      <c r="C1930" s="258">
        <v>2026</v>
      </c>
      <c r="D1930" s="259" t="s">
        <v>259</v>
      </c>
      <c r="E1930" s="266" t="s">
        <v>184</v>
      </c>
      <c r="F1930" s="261">
        <v>1.7147089568004801</v>
      </c>
      <c r="G1930" s="261">
        <f>IF(Table1[[#This Row],[Year]]&lt;=2030,2030,IF(Table1[[#This Row],[Year]]&lt;=2040,2040,2050))</f>
        <v>2030</v>
      </c>
    </row>
    <row r="1931" spans="1:7" x14ac:dyDescent="0.3">
      <c r="A1931" s="257" t="s">
        <v>2</v>
      </c>
      <c r="B1931" s="258" t="s">
        <v>261</v>
      </c>
      <c r="C1931" s="258">
        <v>2026</v>
      </c>
      <c r="D1931" s="259" t="s">
        <v>259</v>
      </c>
      <c r="E1931" s="266" t="s">
        <v>184</v>
      </c>
      <c r="F1931" s="261">
        <v>6.2726742565684099E-2</v>
      </c>
      <c r="G1931" s="261">
        <f>IF(Table1[[#This Row],[Year]]&lt;=2030,2030,IF(Table1[[#This Row],[Year]]&lt;=2040,2040,2050))</f>
        <v>2030</v>
      </c>
    </row>
    <row r="1932" spans="1:7" x14ac:dyDescent="0.3">
      <c r="A1932" s="257" t="s">
        <v>2</v>
      </c>
      <c r="B1932" s="258" t="s">
        <v>18</v>
      </c>
      <c r="C1932" s="258">
        <v>2026</v>
      </c>
      <c r="D1932" s="259" t="s">
        <v>259</v>
      </c>
      <c r="E1932" s="266" t="s">
        <v>184</v>
      </c>
      <c r="F1932" s="261">
        <v>3018.2095755140799</v>
      </c>
      <c r="G1932" s="261">
        <f>IF(Table1[[#This Row],[Year]]&lt;=2030,2030,IF(Table1[[#This Row],[Year]]&lt;=2040,2040,2050))</f>
        <v>2030</v>
      </c>
    </row>
    <row r="1933" spans="1:7" x14ac:dyDescent="0.3">
      <c r="A1933" s="257" t="s">
        <v>2</v>
      </c>
      <c r="B1933" s="258" t="s">
        <v>266</v>
      </c>
      <c r="C1933" s="258">
        <v>2026</v>
      </c>
      <c r="D1933" s="259" t="s">
        <v>259</v>
      </c>
      <c r="E1933" s="266" t="s">
        <v>184</v>
      </c>
      <c r="F1933" s="261">
        <v>40.151588649879997</v>
      </c>
      <c r="G1933" s="261">
        <f>IF(Table1[[#This Row],[Year]]&lt;=2030,2030,IF(Table1[[#This Row],[Year]]&lt;=2040,2040,2050))</f>
        <v>2030</v>
      </c>
    </row>
    <row r="1934" spans="1:7" x14ac:dyDescent="0.3">
      <c r="A1934" s="257" t="s">
        <v>2</v>
      </c>
      <c r="B1934" s="258" t="s">
        <v>260</v>
      </c>
      <c r="C1934" s="258">
        <v>2026</v>
      </c>
      <c r="D1934" s="259" t="s">
        <v>259</v>
      </c>
      <c r="E1934" s="266" t="s">
        <v>184</v>
      </c>
      <c r="F1934" s="261">
        <v>0.30802772760250402</v>
      </c>
      <c r="G1934" s="261">
        <f>IF(Table1[[#This Row],[Year]]&lt;=2030,2030,IF(Table1[[#This Row],[Year]]&lt;=2040,2040,2050))</f>
        <v>2030</v>
      </c>
    </row>
    <row r="1935" spans="1:7" x14ac:dyDescent="0.3">
      <c r="A1935" s="257" t="s">
        <v>3</v>
      </c>
      <c r="B1935" s="258" t="s">
        <v>265</v>
      </c>
      <c r="C1935" s="258">
        <v>2026</v>
      </c>
      <c r="D1935" s="259" t="s">
        <v>259</v>
      </c>
      <c r="E1935" s="266" t="s">
        <v>184</v>
      </c>
      <c r="F1935" s="261">
        <v>43.920762218574403</v>
      </c>
      <c r="G1935" s="261">
        <f>IF(Table1[[#This Row],[Year]]&lt;=2030,2030,IF(Table1[[#This Row],[Year]]&lt;=2040,2040,2050))</f>
        <v>2030</v>
      </c>
    </row>
    <row r="1936" spans="1:7" x14ac:dyDescent="0.3">
      <c r="A1936" s="257" t="s">
        <v>3</v>
      </c>
      <c r="B1936" s="258" t="s">
        <v>264</v>
      </c>
      <c r="C1936" s="258">
        <v>2026</v>
      </c>
      <c r="D1936" s="259" t="s">
        <v>259</v>
      </c>
      <c r="E1936" s="266" t="s">
        <v>184</v>
      </c>
      <c r="F1936" s="261">
        <v>12.150403156835701</v>
      </c>
      <c r="G1936" s="261">
        <f>IF(Table1[[#This Row],[Year]]&lt;=2030,2030,IF(Table1[[#This Row],[Year]]&lt;=2040,2040,2050))</f>
        <v>2030</v>
      </c>
    </row>
    <row r="1937" spans="1:7" x14ac:dyDescent="0.3">
      <c r="A1937" s="257" t="s">
        <v>3</v>
      </c>
      <c r="B1937" s="258" t="s">
        <v>262</v>
      </c>
      <c r="C1937" s="258">
        <v>2026</v>
      </c>
      <c r="D1937" s="259" t="s">
        <v>259</v>
      </c>
      <c r="E1937" s="266" t="s">
        <v>184</v>
      </c>
      <c r="F1937" s="261">
        <v>97.867656555473403</v>
      </c>
      <c r="G1937" s="261">
        <f>IF(Table1[[#This Row],[Year]]&lt;=2030,2030,IF(Table1[[#This Row],[Year]]&lt;=2040,2040,2050))</f>
        <v>2030</v>
      </c>
    </row>
    <row r="1938" spans="1:7" x14ac:dyDescent="0.3">
      <c r="A1938" s="257" t="s">
        <v>3</v>
      </c>
      <c r="B1938" s="258" t="s">
        <v>261</v>
      </c>
      <c r="C1938" s="258">
        <v>2026</v>
      </c>
      <c r="D1938" s="259" t="s">
        <v>259</v>
      </c>
      <c r="E1938" s="266" t="s">
        <v>184</v>
      </c>
      <c r="F1938" s="261">
        <v>0.84214233126249005</v>
      </c>
      <c r="G1938" s="261">
        <f>IF(Table1[[#This Row],[Year]]&lt;=2030,2030,IF(Table1[[#This Row],[Year]]&lt;=2040,2040,2050))</f>
        <v>2030</v>
      </c>
    </row>
    <row r="1939" spans="1:7" x14ac:dyDescent="0.3">
      <c r="A1939" s="257" t="s">
        <v>3</v>
      </c>
      <c r="B1939" s="258" t="s">
        <v>18</v>
      </c>
      <c r="C1939" s="258">
        <v>2026</v>
      </c>
      <c r="D1939" s="259" t="s">
        <v>259</v>
      </c>
      <c r="E1939" s="266" t="s">
        <v>184</v>
      </c>
      <c r="F1939" s="261">
        <v>3074.3754248830701</v>
      </c>
      <c r="G1939" s="261">
        <f>IF(Table1[[#This Row],[Year]]&lt;=2030,2030,IF(Table1[[#This Row],[Year]]&lt;=2040,2040,2050))</f>
        <v>2030</v>
      </c>
    </row>
    <row r="1940" spans="1:7" x14ac:dyDescent="0.3">
      <c r="A1940" s="257" t="s">
        <v>3</v>
      </c>
      <c r="B1940" s="258" t="s">
        <v>260</v>
      </c>
      <c r="C1940" s="258">
        <v>2026</v>
      </c>
      <c r="D1940" s="259" t="s">
        <v>259</v>
      </c>
      <c r="E1940" s="266" t="s">
        <v>184</v>
      </c>
      <c r="F1940" s="261">
        <v>2.3502924004237902</v>
      </c>
      <c r="G1940" s="261">
        <f>IF(Table1[[#This Row],[Year]]&lt;=2030,2030,IF(Table1[[#This Row],[Year]]&lt;=2040,2040,2050))</f>
        <v>2030</v>
      </c>
    </row>
    <row r="1941" spans="1:7" x14ac:dyDescent="0.3">
      <c r="A1941" s="257" t="s">
        <v>1</v>
      </c>
      <c r="B1941" s="258" t="s">
        <v>265</v>
      </c>
      <c r="C1941" s="258">
        <v>2027</v>
      </c>
      <c r="D1941" s="259" t="s">
        <v>259</v>
      </c>
      <c r="E1941" s="266" t="s">
        <v>184</v>
      </c>
      <c r="F1941" s="261">
        <v>10.0390313642456</v>
      </c>
      <c r="G1941" s="261">
        <f>IF(Table1[[#This Row],[Year]]&lt;=2030,2030,IF(Table1[[#This Row],[Year]]&lt;=2040,2040,2050))</f>
        <v>2030</v>
      </c>
    </row>
    <row r="1942" spans="1:7" x14ac:dyDescent="0.3">
      <c r="A1942" s="257" t="s">
        <v>1</v>
      </c>
      <c r="B1942" s="258" t="s">
        <v>269</v>
      </c>
      <c r="C1942" s="258">
        <v>2027</v>
      </c>
      <c r="D1942" s="259" t="s">
        <v>259</v>
      </c>
      <c r="E1942" s="266" t="s">
        <v>184</v>
      </c>
      <c r="F1942" s="261">
        <v>3.9122499552692198</v>
      </c>
      <c r="G1942" s="261">
        <f>IF(Table1[[#This Row],[Year]]&lt;=2030,2030,IF(Table1[[#This Row],[Year]]&lt;=2040,2040,2050))</f>
        <v>2030</v>
      </c>
    </row>
    <row r="1943" spans="1:7" x14ac:dyDescent="0.3">
      <c r="A1943" s="257" t="s">
        <v>1</v>
      </c>
      <c r="B1943" s="258" t="s">
        <v>264</v>
      </c>
      <c r="C1943" s="258">
        <v>2027</v>
      </c>
      <c r="D1943" s="259" t="s">
        <v>259</v>
      </c>
      <c r="E1943" s="266" t="s">
        <v>184</v>
      </c>
      <c r="F1943" s="261">
        <v>5.1101124133891904</v>
      </c>
      <c r="G1943" s="261">
        <f>IF(Table1[[#This Row],[Year]]&lt;=2030,2030,IF(Table1[[#This Row],[Year]]&lt;=2040,2040,2050))</f>
        <v>2030</v>
      </c>
    </row>
    <row r="1944" spans="1:7" x14ac:dyDescent="0.3">
      <c r="A1944" s="257" t="s">
        <v>1</v>
      </c>
      <c r="B1944" s="258" t="s">
        <v>268</v>
      </c>
      <c r="C1944" s="258">
        <v>2027</v>
      </c>
      <c r="D1944" s="259" t="s">
        <v>259</v>
      </c>
      <c r="E1944" s="266" t="s">
        <v>184</v>
      </c>
      <c r="F1944" s="261">
        <v>2.0417874777962899</v>
      </c>
      <c r="G1944" s="261">
        <f>IF(Table1[[#This Row],[Year]]&lt;=2030,2030,IF(Table1[[#This Row],[Year]]&lt;=2040,2040,2050))</f>
        <v>2030</v>
      </c>
    </row>
    <row r="1945" spans="1:7" x14ac:dyDescent="0.3">
      <c r="A1945" s="257" t="s">
        <v>1</v>
      </c>
      <c r="B1945" s="258" t="s">
        <v>262</v>
      </c>
      <c r="C1945" s="258">
        <v>2027</v>
      </c>
      <c r="D1945" s="259" t="s">
        <v>259</v>
      </c>
      <c r="E1945" s="266" t="s">
        <v>184</v>
      </c>
      <c r="F1945" s="261">
        <v>0.59564318761745605</v>
      </c>
      <c r="G1945" s="261">
        <f>IF(Table1[[#This Row],[Year]]&lt;=2030,2030,IF(Table1[[#This Row],[Year]]&lt;=2040,2040,2050))</f>
        <v>2030</v>
      </c>
    </row>
    <row r="1946" spans="1:7" x14ac:dyDescent="0.3">
      <c r="A1946" s="257" t="s">
        <v>1</v>
      </c>
      <c r="B1946" s="258" t="s">
        <v>261</v>
      </c>
      <c r="C1946" s="258">
        <v>2027</v>
      </c>
      <c r="D1946" s="259" t="s">
        <v>259</v>
      </c>
      <c r="E1946" s="266" t="s">
        <v>184</v>
      </c>
      <c r="F1946" s="261">
        <v>5.3341965340476902E-2</v>
      </c>
      <c r="G1946" s="261">
        <f>IF(Table1[[#This Row],[Year]]&lt;=2030,2030,IF(Table1[[#This Row],[Year]]&lt;=2040,2040,2050))</f>
        <v>2030</v>
      </c>
    </row>
    <row r="1947" spans="1:7" x14ac:dyDescent="0.3">
      <c r="A1947" s="257" t="s">
        <v>1</v>
      </c>
      <c r="B1947" s="258" t="s">
        <v>18</v>
      </c>
      <c r="C1947" s="258">
        <v>2027</v>
      </c>
      <c r="D1947" s="259" t="s">
        <v>259</v>
      </c>
      <c r="E1947" s="266" t="s">
        <v>184</v>
      </c>
      <c r="F1947" s="261">
        <v>551.24879099704697</v>
      </c>
      <c r="G1947" s="261">
        <f>IF(Table1[[#This Row],[Year]]&lt;=2030,2030,IF(Table1[[#This Row],[Year]]&lt;=2040,2040,2050))</f>
        <v>2030</v>
      </c>
    </row>
    <row r="1948" spans="1:7" x14ac:dyDescent="0.3">
      <c r="A1948" s="257" t="s">
        <v>1</v>
      </c>
      <c r="B1948" s="258" t="s">
        <v>260</v>
      </c>
      <c r="C1948" s="258">
        <v>2027</v>
      </c>
      <c r="D1948" s="259" t="s">
        <v>259</v>
      </c>
      <c r="E1948" s="266" t="s">
        <v>184</v>
      </c>
      <c r="F1948" s="261">
        <v>0.293346062748569</v>
      </c>
      <c r="G1948" s="261">
        <f>IF(Table1[[#This Row],[Year]]&lt;=2030,2030,IF(Table1[[#This Row],[Year]]&lt;=2040,2040,2050))</f>
        <v>2030</v>
      </c>
    </row>
    <row r="1949" spans="1:7" x14ac:dyDescent="0.3">
      <c r="A1949" s="257" t="s">
        <v>1</v>
      </c>
      <c r="B1949" s="258" t="s">
        <v>267</v>
      </c>
      <c r="C1949" s="258">
        <v>2027</v>
      </c>
      <c r="D1949" s="259" t="s">
        <v>259</v>
      </c>
      <c r="E1949" s="266" t="s">
        <v>184</v>
      </c>
      <c r="F1949" s="261">
        <v>0.104572439035369</v>
      </c>
      <c r="G1949" s="261">
        <f>IF(Table1[[#This Row],[Year]]&lt;=2030,2030,IF(Table1[[#This Row],[Year]]&lt;=2040,2040,2050))</f>
        <v>2030</v>
      </c>
    </row>
    <row r="1950" spans="1:7" x14ac:dyDescent="0.3">
      <c r="A1950" s="257" t="s">
        <v>4</v>
      </c>
      <c r="B1950" s="258" t="s">
        <v>265</v>
      </c>
      <c r="C1950" s="258">
        <v>2027</v>
      </c>
      <c r="D1950" s="259" t="s">
        <v>259</v>
      </c>
      <c r="E1950" s="266" t="s">
        <v>184</v>
      </c>
      <c r="F1950" s="261">
        <v>43.502469245064198</v>
      </c>
      <c r="G1950" s="261">
        <f>IF(Table1[[#This Row],[Year]]&lt;=2030,2030,IF(Table1[[#This Row],[Year]]&lt;=2040,2040,2050))</f>
        <v>2030</v>
      </c>
    </row>
    <row r="1951" spans="1:7" x14ac:dyDescent="0.3">
      <c r="A1951" s="257" t="s">
        <v>4</v>
      </c>
      <c r="B1951" s="258" t="s">
        <v>269</v>
      </c>
      <c r="C1951" s="258">
        <v>2027</v>
      </c>
      <c r="D1951" s="259" t="s">
        <v>259</v>
      </c>
      <c r="E1951" s="266" t="s">
        <v>184</v>
      </c>
      <c r="F1951" s="261">
        <v>3.0379530300319399</v>
      </c>
      <c r="G1951" s="261">
        <f>IF(Table1[[#This Row],[Year]]&lt;=2030,2030,IF(Table1[[#This Row],[Year]]&lt;=2040,2040,2050))</f>
        <v>2030</v>
      </c>
    </row>
    <row r="1952" spans="1:7" x14ac:dyDescent="0.3">
      <c r="A1952" s="257" t="s">
        <v>4</v>
      </c>
      <c r="B1952" s="258" t="s">
        <v>264</v>
      </c>
      <c r="C1952" s="258">
        <v>2027</v>
      </c>
      <c r="D1952" s="259" t="s">
        <v>259</v>
      </c>
      <c r="E1952" s="266" t="s">
        <v>184</v>
      </c>
      <c r="F1952" s="261">
        <v>27.078041320948099</v>
      </c>
      <c r="G1952" s="261">
        <f>IF(Table1[[#This Row],[Year]]&lt;=2030,2030,IF(Table1[[#This Row],[Year]]&lt;=2040,2040,2050))</f>
        <v>2030</v>
      </c>
    </row>
    <row r="1953" spans="1:7" x14ac:dyDescent="0.3">
      <c r="A1953" s="257" t="s">
        <v>4</v>
      </c>
      <c r="B1953" s="258" t="s">
        <v>268</v>
      </c>
      <c r="C1953" s="258">
        <v>2027</v>
      </c>
      <c r="D1953" s="259" t="s">
        <v>259</v>
      </c>
      <c r="E1953" s="266" t="s">
        <v>184</v>
      </c>
      <c r="F1953" s="261">
        <v>1.9786217055509701</v>
      </c>
      <c r="G1953" s="261">
        <f>IF(Table1[[#This Row],[Year]]&lt;=2030,2030,IF(Table1[[#This Row],[Year]]&lt;=2040,2040,2050))</f>
        <v>2030</v>
      </c>
    </row>
    <row r="1954" spans="1:7" x14ac:dyDescent="0.3">
      <c r="A1954" s="257" t="s">
        <v>4</v>
      </c>
      <c r="B1954" s="258" t="s">
        <v>262</v>
      </c>
      <c r="C1954" s="258">
        <v>2027</v>
      </c>
      <c r="D1954" s="259" t="s">
        <v>259</v>
      </c>
      <c r="E1954" s="266" t="s">
        <v>184</v>
      </c>
      <c r="F1954" s="261">
        <v>60.118062362695099</v>
      </c>
      <c r="G1954" s="261">
        <f>IF(Table1[[#This Row],[Year]]&lt;=2030,2030,IF(Table1[[#This Row],[Year]]&lt;=2040,2040,2050))</f>
        <v>2030</v>
      </c>
    </row>
    <row r="1955" spans="1:7" x14ac:dyDescent="0.3">
      <c r="A1955" s="257" t="s">
        <v>4</v>
      </c>
      <c r="B1955" s="258" t="s">
        <v>261</v>
      </c>
      <c r="C1955" s="258">
        <v>2027</v>
      </c>
      <c r="D1955" s="259" t="s">
        <v>259</v>
      </c>
      <c r="E1955" s="266" t="s">
        <v>184</v>
      </c>
      <c r="F1955" s="261">
        <v>0.81132240865427796</v>
      </c>
      <c r="G1955" s="261">
        <f>IF(Table1[[#This Row],[Year]]&lt;=2030,2030,IF(Table1[[#This Row],[Year]]&lt;=2040,2040,2050))</f>
        <v>2030</v>
      </c>
    </row>
    <row r="1956" spans="1:7" x14ac:dyDescent="0.3">
      <c r="A1956" s="257" t="s">
        <v>4</v>
      </c>
      <c r="B1956" s="258" t="s">
        <v>18</v>
      </c>
      <c r="C1956" s="258">
        <v>2027</v>
      </c>
      <c r="D1956" s="259" t="s">
        <v>259</v>
      </c>
      <c r="E1956" s="266" t="s">
        <v>184</v>
      </c>
      <c r="F1956" s="261">
        <v>2664.5772978391401</v>
      </c>
      <c r="G1956" s="261">
        <f>IF(Table1[[#This Row],[Year]]&lt;=2030,2030,IF(Table1[[#This Row],[Year]]&lt;=2040,2040,2050))</f>
        <v>2030</v>
      </c>
    </row>
    <row r="1957" spans="1:7" x14ac:dyDescent="0.3">
      <c r="A1957" s="257" t="s">
        <v>4</v>
      </c>
      <c r="B1957" s="258" t="s">
        <v>260</v>
      </c>
      <c r="C1957" s="258">
        <v>2027</v>
      </c>
      <c r="D1957" s="259" t="s">
        <v>259</v>
      </c>
      <c r="E1957" s="266" t="s">
        <v>184</v>
      </c>
      <c r="F1957" s="261">
        <v>5.0776172907713999</v>
      </c>
      <c r="G1957" s="261">
        <f>IF(Table1[[#This Row],[Year]]&lt;=2030,2030,IF(Table1[[#This Row],[Year]]&lt;=2040,2040,2050))</f>
        <v>2030</v>
      </c>
    </row>
    <row r="1958" spans="1:7" x14ac:dyDescent="0.3">
      <c r="A1958" s="257" t="s">
        <v>4</v>
      </c>
      <c r="B1958" s="258" t="s">
        <v>267</v>
      </c>
      <c r="C1958" s="258">
        <v>2027</v>
      </c>
      <c r="D1958" s="259" t="s">
        <v>259</v>
      </c>
      <c r="E1958" s="266" t="s">
        <v>184</v>
      </c>
      <c r="F1958" s="261">
        <v>0.33850781938475999</v>
      </c>
      <c r="G1958" s="261">
        <f>IF(Table1[[#This Row],[Year]]&lt;=2030,2030,IF(Table1[[#This Row],[Year]]&lt;=2040,2040,2050))</f>
        <v>2030</v>
      </c>
    </row>
    <row r="1959" spans="1:7" x14ac:dyDescent="0.3">
      <c r="A1959" s="257" t="s">
        <v>2</v>
      </c>
      <c r="B1959" s="258" t="s">
        <v>264</v>
      </c>
      <c r="C1959" s="258">
        <v>2027</v>
      </c>
      <c r="D1959" s="259" t="s">
        <v>259</v>
      </c>
      <c r="E1959" s="266" t="s">
        <v>184</v>
      </c>
      <c r="F1959" s="261">
        <v>59.133061516357799</v>
      </c>
      <c r="G1959" s="261">
        <f>IF(Table1[[#This Row],[Year]]&lt;=2030,2030,IF(Table1[[#This Row],[Year]]&lt;=2040,2040,2050))</f>
        <v>2030</v>
      </c>
    </row>
    <row r="1960" spans="1:7" x14ac:dyDescent="0.3">
      <c r="A1960" s="257" t="s">
        <v>2</v>
      </c>
      <c r="B1960" s="258" t="s">
        <v>262</v>
      </c>
      <c r="C1960" s="258">
        <v>2027</v>
      </c>
      <c r="D1960" s="259" t="s">
        <v>259</v>
      </c>
      <c r="E1960" s="266" t="s">
        <v>184</v>
      </c>
      <c r="F1960" s="261">
        <v>1.88236997934492</v>
      </c>
      <c r="G1960" s="261">
        <f>IF(Table1[[#This Row],[Year]]&lt;=2030,2030,IF(Table1[[#This Row],[Year]]&lt;=2040,2040,2050))</f>
        <v>2030</v>
      </c>
    </row>
    <row r="1961" spans="1:7" x14ac:dyDescent="0.3">
      <c r="A1961" s="257" t="s">
        <v>2</v>
      </c>
      <c r="B1961" s="258" t="s">
        <v>261</v>
      </c>
      <c r="C1961" s="258">
        <v>2027</v>
      </c>
      <c r="D1961" s="259" t="s">
        <v>259</v>
      </c>
      <c r="E1961" s="266" t="s">
        <v>184</v>
      </c>
      <c r="F1961" s="261">
        <v>5.8529249924458099E-2</v>
      </c>
      <c r="G1961" s="261">
        <f>IF(Table1[[#This Row],[Year]]&lt;=2030,2030,IF(Table1[[#This Row],[Year]]&lt;=2040,2040,2050))</f>
        <v>2030</v>
      </c>
    </row>
    <row r="1962" spans="1:7" x14ac:dyDescent="0.3">
      <c r="A1962" s="257" t="s">
        <v>2</v>
      </c>
      <c r="B1962" s="258" t="s">
        <v>18</v>
      </c>
      <c r="C1962" s="258">
        <v>2027</v>
      </c>
      <c r="D1962" s="259" t="s">
        <v>259</v>
      </c>
      <c r="E1962" s="266" t="s">
        <v>184</v>
      </c>
      <c r="F1962" s="261">
        <v>2340.35678708763</v>
      </c>
      <c r="G1962" s="261">
        <f>IF(Table1[[#This Row],[Year]]&lt;=2030,2030,IF(Table1[[#This Row],[Year]]&lt;=2040,2040,2050))</f>
        <v>2030</v>
      </c>
    </row>
    <row r="1963" spans="1:7" x14ac:dyDescent="0.3">
      <c r="A1963" s="257" t="s">
        <v>2</v>
      </c>
      <c r="B1963" s="258" t="s">
        <v>266</v>
      </c>
      <c r="C1963" s="258">
        <v>2027</v>
      </c>
      <c r="D1963" s="259" t="s">
        <v>259</v>
      </c>
      <c r="E1963" s="266" t="s">
        <v>184</v>
      </c>
      <c r="F1963" s="261">
        <v>38.239608237980903</v>
      </c>
      <c r="G1963" s="261">
        <f>IF(Table1[[#This Row],[Year]]&lt;=2030,2030,IF(Table1[[#This Row],[Year]]&lt;=2040,2040,2050))</f>
        <v>2030</v>
      </c>
    </row>
    <row r="1964" spans="1:7" x14ac:dyDescent="0.3">
      <c r="A1964" s="257" t="s">
        <v>2</v>
      </c>
      <c r="B1964" s="258" t="s">
        <v>260</v>
      </c>
      <c r="C1964" s="258">
        <v>2027</v>
      </c>
      <c r="D1964" s="259" t="s">
        <v>259</v>
      </c>
      <c r="E1964" s="266" t="s">
        <v>184</v>
      </c>
      <c r="F1964" s="261">
        <v>0.31481566126606297</v>
      </c>
      <c r="G1964" s="261">
        <f>IF(Table1[[#This Row],[Year]]&lt;=2030,2030,IF(Table1[[#This Row],[Year]]&lt;=2040,2040,2050))</f>
        <v>2030</v>
      </c>
    </row>
    <row r="1965" spans="1:7" x14ac:dyDescent="0.3">
      <c r="A1965" s="257" t="s">
        <v>3</v>
      </c>
      <c r="B1965" s="258" t="s">
        <v>265</v>
      </c>
      <c r="C1965" s="258">
        <v>2027</v>
      </c>
      <c r="D1965" s="259" t="s">
        <v>259</v>
      </c>
      <c r="E1965" s="266" t="s">
        <v>184</v>
      </c>
      <c r="F1965" s="261">
        <v>50.195156821227897</v>
      </c>
      <c r="G1965" s="261">
        <f>IF(Table1[[#This Row],[Year]]&lt;=2030,2030,IF(Table1[[#This Row],[Year]]&lt;=2040,2040,2050))</f>
        <v>2030</v>
      </c>
    </row>
    <row r="1966" spans="1:7" x14ac:dyDescent="0.3">
      <c r="A1966" s="257" t="s">
        <v>3</v>
      </c>
      <c r="B1966" s="258" t="s">
        <v>264</v>
      </c>
      <c r="C1966" s="258">
        <v>2027</v>
      </c>
      <c r="D1966" s="259" t="s">
        <v>259</v>
      </c>
      <c r="E1966" s="266" t="s">
        <v>184</v>
      </c>
      <c r="F1966" s="261">
        <v>13.886175036383699</v>
      </c>
      <c r="G1966" s="261">
        <f>IF(Table1[[#This Row],[Year]]&lt;=2030,2030,IF(Table1[[#This Row],[Year]]&lt;=2040,2040,2050))</f>
        <v>2030</v>
      </c>
    </row>
    <row r="1967" spans="1:7" x14ac:dyDescent="0.3">
      <c r="A1967" s="257" t="s">
        <v>3</v>
      </c>
      <c r="B1967" s="258" t="s">
        <v>262</v>
      </c>
      <c r="C1967" s="258">
        <v>2027</v>
      </c>
      <c r="D1967" s="259" t="s">
        <v>259</v>
      </c>
      <c r="E1967" s="266" t="s">
        <v>184</v>
      </c>
      <c r="F1967" s="261">
        <v>107.748753641709</v>
      </c>
      <c r="G1967" s="261">
        <f>IF(Table1[[#This Row],[Year]]&lt;=2030,2030,IF(Table1[[#This Row],[Year]]&lt;=2040,2040,2050))</f>
        <v>2030</v>
      </c>
    </row>
    <row r="1968" spans="1:7" x14ac:dyDescent="0.3">
      <c r="A1968" s="257" t="s">
        <v>3</v>
      </c>
      <c r="B1968" s="258" t="s">
        <v>261</v>
      </c>
      <c r="C1968" s="258">
        <v>2027</v>
      </c>
      <c r="D1968" s="259" t="s">
        <v>259</v>
      </c>
      <c r="E1968" s="266" t="s">
        <v>184</v>
      </c>
      <c r="F1968" s="261">
        <v>0.78578859609702001</v>
      </c>
      <c r="G1968" s="261">
        <f>IF(Table1[[#This Row],[Year]]&lt;=2030,2030,IF(Table1[[#This Row],[Year]]&lt;=2040,2040,2050))</f>
        <v>2030</v>
      </c>
    </row>
    <row r="1969" spans="1:7" x14ac:dyDescent="0.3">
      <c r="A1969" s="257" t="s">
        <v>3</v>
      </c>
      <c r="B1969" s="258" t="s">
        <v>18</v>
      </c>
      <c r="C1969" s="258">
        <v>2027</v>
      </c>
      <c r="D1969" s="259" t="s">
        <v>259</v>
      </c>
      <c r="E1969" s="266" t="s">
        <v>184</v>
      </c>
      <c r="F1969" s="261">
        <v>2650.2705848839501</v>
      </c>
      <c r="G1969" s="261">
        <f>IF(Table1[[#This Row],[Year]]&lt;=2030,2030,IF(Table1[[#This Row],[Year]]&lt;=2040,2040,2050))</f>
        <v>2030</v>
      </c>
    </row>
    <row r="1970" spans="1:7" x14ac:dyDescent="0.3">
      <c r="A1970" s="257" t="s">
        <v>3</v>
      </c>
      <c r="B1970" s="258" t="s">
        <v>260</v>
      </c>
      <c r="C1970" s="258">
        <v>2027</v>
      </c>
      <c r="D1970" s="259" t="s">
        <v>259</v>
      </c>
      <c r="E1970" s="266" t="s">
        <v>184</v>
      </c>
      <c r="F1970" s="261">
        <v>2.6860484576271899</v>
      </c>
      <c r="G1970" s="261">
        <f>IF(Table1[[#This Row],[Year]]&lt;=2030,2030,IF(Table1[[#This Row],[Year]]&lt;=2040,2040,2050))</f>
        <v>2030</v>
      </c>
    </row>
    <row r="1971" spans="1:7" x14ac:dyDescent="0.3">
      <c r="A1971" s="257" t="s">
        <v>1</v>
      </c>
      <c r="B1971" s="258" t="s">
        <v>265</v>
      </c>
      <c r="C1971" s="258">
        <v>2028</v>
      </c>
      <c r="D1971" s="259" t="s">
        <v>259</v>
      </c>
      <c r="E1971" s="266" t="s">
        <v>184</v>
      </c>
      <c r="F1971" s="261">
        <v>11.154479293606199</v>
      </c>
      <c r="G1971" s="261">
        <f>IF(Table1[[#This Row],[Year]]&lt;=2030,2030,IF(Table1[[#This Row],[Year]]&lt;=2040,2040,2050))</f>
        <v>2030</v>
      </c>
    </row>
    <row r="1972" spans="1:7" x14ac:dyDescent="0.3">
      <c r="A1972" s="257" t="s">
        <v>1</v>
      </c>
      <c r="B1972" s="258" t="s">
        <v>269</v>
      </c>
      <c r="C1972" s="258">
        <v>2028</v>
      </c>
      <c r="D1972" s="259" t="s">
        <v>259</v>
      </c>
      <c r="E1972" s="266" t="s">
        <v>184</v>
      </c>
      <c r="F1972" s="261">
        <v>3.7259523383516302</v>
      </c>
      <c r="G1972" s="261">
        <f>IF(Table1[[#This Row],[Year]]&lt;=2030,2030,IF(Table1[[#This Row],[Year]]&lt;=2040,2040,2050))</f>
        <v>2030</v>
      </c>
    </row>
    <row r="1973" spans="1:7" x14ac:dyDescent="0.3">
      <c r="A1973" s="257" t="s">
        <v>1</v>
      </c>
      <c r="B1973" s="258" t="s">
        <v>264</v>
      </c>
      <c r="C1973" s="258">
        <v>2028</v>
      </c>
      <c r="D1973" s="259" t="s">
        <v>259</v>
      </c>
      <c r="E1973" s="266" t="s">
        <v>184</v>
      </c>
      <c r="F1973" s="261">
        <v>5.6779026815435403</v>
      </c>
      <c r="G1973" s="261">
        <f>IF(Table1[[#This Row],[Year]]&lt;=2030,2030,IF(Table1[[#This Row],[Year]]&lt;=2040,2040,2050))</f>
        <v>2030</v>
      </c>
    </row>
    <row r="1974" spans="1:7" x14ac:dyDescent="0.3">
      <c r="A1974" s="257" t="s">
        <v>1</v>
      </c>
      <c r="B1974" s="258" t="s">
        <v>268</v>
      </c>
      <c r="C1974" s="258">
        <v>2028</v>
      </c>
      <c r="D1974" s="259" t="s">
        <v>259</v>
      </c>
      <c r="E1974" s="266" t="s">
        <v>184</v>
      </c>
      <c r="F1974" s="261">
        <v>1.9445595026631299</v>
      </c>
      <c r="G1974" s="261">
        <f>IF(Table1[[#This Row],[Year]]&lt;=2030,2030,IF(Table1[[#This Row],[Year]]&lt;=2040,2040,2050))</f>
        <v>2030</v>
      </c>
    </row>
    <row r="1975" spans="1:7" x14ac:dyDescent="0.3">
      <c r="A1975" s="257" t="s">
        <v>1</v>
      </c>
      <c r="B1975" s="258" t="s">
        <v>262</v>
      </c>
      <c r="C1975" s="258">
        <v>2028</v>
      </c>
      <c r="D1975" s="259" t="s">
        <v>259</v>
      </c>
      <c r="E1975" s="266" t="s">
        <v>184</v>
      </c>
      <c r="F1975" s="261">
        <v>0.635797214150021</v>
      </c>
      <c r="G1975" s="261">
        <f>IF(Table1[[#This Row],[Year]]&lt;=2030,2030,IF(Table1[[#This Row],[Year]]&lt;=2040,2040,2050))</f>
        <v>2030</v>
      </c>
    </row>
    <row r="1976" spans="1:7" x14ac:dyDescent="0.3">
      <c r="A1976" s="257" t="s">
        <v>1</v>
      </c>
      <c r="B1976" s="258" t="s">
        <v>261</v>
      </c>
      <c r="C1976" s="258">
        <v>2028</v>
      </c>
      <c r="D1976" s="259" t="s">
        <v>259</v>
      </c>
      <c r="E1976" s="266" t="s">
        <v>184</v>
      </c>
      <c r="F1976" s="261">
        <v>4.97511848780589E-2</v>
      </c>
      <c r="G1976" s="261">
        <f>IF(Table1[[#This Row],[Year]]&lt;=2030,2030,IF(Table1[[#This Row],[Year]]&lt;=2040,2040,2050))</f>
        <v>2030</v>
      </c>
    </row>
    <row r="1977" spans="1:7" x14ac:dyDescent="0.3">
      <c r="A1977" s="257" t="s">
        <v>1</v>
      </c>
      <c r="B1977" s="258" t="s">
        <v>18</v>
      </c>
      <c r="C1977" s="258">
        <v>2028</v>
      </c>
      <c r="D1977" s="259" t="s">
        <v>259</v>
      </c>
      <c r="E1977" s="266" t="s">
        <v>184</v>
      </c>
      <c r="F1977" s="261">
        <v>469.29641433866902</v>
      </c>
      <c r="G1977" s="261">
        <f>IF(Table1[[#This Row],[Year]]&lt;=2030,2030,IF(Table1[[#This Row],[Year]]&lt;=2040,2040,2050))</f>
        <v>2030</v>
      </c>
    </row>
    <row r="1978" spans="1:7" x14ac:dyDescent="0.3">
      <c r="A1978" s="257" t="s">
        <v>1</v>
      </c>
      <c r="B1978" s="258" t="s">
        <v>260</v>
      </c>
      <c r="C1978" s="258">
        <v>2028</v>
      </c>
      <c r="D1978" s="259" t="s">
        <v>259</v>
      </c>
      <c r="E1978" s="266" t="s">
        <v>184</v>
      </c>
      <c r="F1978" s="261">
        <v>0.325940069720632</v>
      </c>
      <c r="G1978" s="261">
        <f>IF(Table1[[#This Row],[Year]]&lt;=2030,2030,IF(Table1[[#This Row],[Year]]&lt;=2040,2040,2050))</f>
        <v>2030</v>
      </c>
    </row>
    <row r="1979" spans="1:7" x14ac:dyDescent="0.3">
      <c r="A1979" s="257" t="s">
        <v>1</v>
      </c>
      <c r="B1979" s="258" t="s">
        <v>267</v>
      </c>
      <c r="C1979" s="258">
        <v>2028</v>
      </c>
      <c r="D1979" s="259" t="s">
        <v>259</v>
      </c>
      <c r="E1979" s="266" t="s">
        <v>184</v>
      </c>
      <c r="F1979" s="261">
        <v>9.9592799081304501E-2</v>
      </c>
      <c r="G1979" s="261">
        <f>IF(Table1[[#This Row],[Year]]&lt;=2030,2030,IF(Table1[[#This Row],[Year]]&lt;=2040,2040,2050))</f>
        <v>2030</v>
      </c>
    </row>
    <row r="1980" spans="1:7" x14ac:dyDescent="0.3">
      <c r="A1980" s="257" t="s">
        <v>4</v>
      </c>
      <c r="B1980" s="258" t="s">
        <v>265</v>
      </c>
      <c r="C1980" s="258">
        <v>2028</v>
      </c>
      <c r="D1980" s="259" t="s">
        <v>259</v>
      </c>
      <c r="E1980" s="266" t="s">
        <v>184</v>
      </c>
      <c r="F1980" s="261">
        <v>48.7198817435645</v>
      </c>
      <c r="G1980" s="261">
        <f>IF(Table1[[#This Row],[Year]]&lt;=2030,2030,IF(Table1[[#This Row],[Year]]&lt;=2040,2040,2050))</f>
        <v>2030</v>
      </c>
    </row>
    <row r="1981" spans="1:7" x14ac:dyDescent="0.3">
      <c r="A1981" s="257" t="s">
        <v>4</v>
      </c>
      <c r="B1981" s="258" t="s">
        <v>269</v>
      </c>
      <c r="C1981" s="258">
        <v>2028</v>
      </c>
      <c r="D1981" s="259" t="s">
        <v>259</v>
      </c>
      <c r="E1981" s="266" t="s">
        <v>184</v>
      </c>
      <c r="F1981" s="261">
        <v>2.8932886000304201</v>
      </c>
      <c r="G1981" s="261">
        <f>IF(Table1[[#This Row],[Year]]&lt;=2030,2030,IF(Table1[[#This Row],[Year]]&lt;=2040,2040,2050))</f>
        <v>2030</v>
      </c>
    </row>
    <row r="1982" spans="1:7" x14ac:dyDescent="0.3">
      <c r="A1982" s="257" t="s">
        <v>4</v>
      </c>
      <c r="B1982" s="258" t="s">
        <v>264</v>
      </c>
      <c r="C1982" s="258">
        <v>2028</v>
      </c>
      <c r="D1982" s="259" t="s">
        <v>259</v>
      </c>
      <c r="E1982" s="266" t="s">
        <v>184</v>
      </c>
      <c r="F1982" s="261">
        <v>30.325611256046798</v>
      </c>
      <c r="G1982" s="261">
        <f>IF(Table1[[#This Row],[Year]]&lt;=2030,2030,IF(Table1[[#This Row],[Year]]&lt;=2040,2040,2050))</f>
        <v>2030</v>
      </c>
    </row>
    <row r="1983" spans="1:7" x14ac:dyDescent="0.3">
      <c r="A1983" s="257" t="s">
        <v>4</v>
      </c>
      <c r="B1983" s="258" t="s">
        <v>268</v>
      </c>
      <c r="C1983" s="258">
        <v>2028</v>
      </c>
      <c r="D1983" s="259" t="s">
        <v>259</v>
      </c>
      <c r="E1983" s="266" t="s">
        <v>184</v>
      </c>
      <c r="F1983" s="261">
        <v>1.8844016243342501</v>
      </c>
      <c r="G1983" s="261">
        <f>IF(Table1[[#This Row],[Year]]&lt;=2030,2030,IF(Table1[[#This Row],[Year]]&lt;=2040,2040,2050))</f>
        <v>2030</v>
      </c>
    </row>
    <row r="1984" spans="1:7" x14ac:dyDescent="0.3">
      <c r="A1984" s="257" t="s">
        <v>4</v>
      </c>
      <c r="B1984" s="258" t="s">
        <v>262</v>
      </c>
      <c r="C1984" s="258">
        <v>2028</v>
      </c>
      <c r="D1984" s="259" t="s">
        <v>259</v>
      </c>
      <c r="E1984" s="266" t="s">
        <v>184</v>
      </c>
      <c r="F1984" s="261">
        <v>63.759351221056299</v>
      </c>
      <c r="G1984" s="261">
        <f>IF(Table1[[#This Row],[Year]]&lt;=2030,2030,IF(Table1[[#This Row],[Year]]&lt;=2040,2040,2050))</f>
        <v>2030</v>
      </c>
    </row>
    <row r="1985" spans="1:7" x14ac:dyDescent="0.3">
      <c r="A1985" s="257" t="s">
        <v>4</v>
      </c>
      <c r="B1985" s="258" t="s">
        <v>261</v>
      </c>
      <c r="C1985" s="258">
        <v>2028</v>
      </c>
      <c r="D1985" s="259" t="s">
        <v>259</v>
      </c>
      <c r="E1985" s="266" t="s">
        <v>184</v>
      </c>
      <c r="F1985" s="261">
        <v>0.75670723587010202</v>
      </c>
      <c r="G1985" s="261">
        <f>IF(Table1[[#This Row],[Year]]&lt;=2030,2030,IF(Table1[[#This Row],[Year]]&lt;=2040,2040,2050))</f>
        <v>2030</v>
      </c>
    </row>
    <row r="1986" spans="1:7" x14ac:dyDescent="0.3">
      <c r="A1986" s="257" t="s">
        <v>4</v>
      </c>
      <c r="B1986" s="258" t="s">
        <v>18</v>
      </c>
      <c r="C1986" s="258">
        <v>2028</v>
      </c>
      <c r="D1986" s="259" t="s">
        <v>259</v>
      </c>
      <c r="E1986" s="266" t="s">
        <v>184</v>
      </c>
      <c r="F1986" s="261">
        <v>2288.67970801513</v>
      </c>
      <c r="G1986" s="261">
        <f>IF(Table1[[#This Row],[Year]]&lt;=2030,2030,IF(Table1[[#This Row],[Year]]&lt;=2040,2040,2050))</f>
        <v>2030</v>
      </c>
    </row>
    <row r="1987" spans="1:7" x14ac:dyDescent="0.3">
      <c r="A1987" s="257" t="s">
        <v>4</v>
      </c>
      <c r="B1987" s="258" t="s">
        <v>260</v>
      </c>
      <c r="C1987" s="258">
        <v>2028</v>
      </c>
      <c r="D1987" s="259" t="s">
        <v>259</v>
      </c>
      <c r="E1987" s="266" t="s">
        <v>184</v>
      </c>
      <c r="F1987" s="261">
        <v>5.6865947666528998</v>
      </c>
      <c r="G1987" s="261">
        <f>IF(Table1[[#This Row],[Year]]&lt;=2030,2030,IF(Table1[[#This Row],[Year]]&lt;=2040,2040,2050))</f>
        <v>2030</v>
      </c>
    </row>
    <row r="1988" spans="1:7" x14ac:dyDescent="0.3">
      <c r="A1988" s="257" t="s">
        <v>4</v>
      </c>
      <c r="B1988" s="258" t="s">
        <v>267</v>
      </c>
      <c r="C1988" s="258">
        <v>2028</v>
      </c>
      <c r="D1988" s="259" t="s">
        <v>259</v>
      </c>
      <c r="E1988" s="266" t="s">
        <v>184</v>
      </c>
      <c r="F1988" s="261">
        <v>0.322388399414057</v>
      </c>
      <c r="G1988" s="261">
        <f>IF(Table1[[#This Row],[Year]]&lt;=2030,2030,IF(Table1[[#This Row],[Year]]&lt;=2040,2040,2050))</f>
        <v>2030</v>
      </c>
    </row>
    <row r="1989" spans="1:7" x14ac:dyDescent="0.3">
      <c r="A1989" s="257" t="s">
        <v>2</v>
      </c>
      <c r="B1989" s="258" t="s">
        <v>264</v>
      </c>
      <c r="C1989" s="258">
        <v>2028</v>
      </c>
      <c r="D1989" s="259" t="s">
        <v>259</v>
      </c>
      <c r="E1989" s="266" t="s">
        <v>184</v>
      </c>
      <c r="F1989" s="261">
        <v>57.336122488279798</v>
      </c>
      <c r="G1989" s="261">
        <f>IF(Table1[[#This Row],[Year]]&lt;=2030,2030,IF(Table1[[#This Row],[Year]]&lt;=2040,2040,2050))</f>
        <v>2030</v>
      </c>
    </row>
    <row r="1990" spans="1:7" x14ac:dyDescent="0.3">
      <c r="A1990" s="257" t="s">
        <v>2</v>
      </c>
      <c r="B1990" s="258" t="s">
        <v>262</v>
      </c>
      <c r="C1990" s="258">
        <v>2028</v>
      </c>
      <c r="D1990" s="259" t="s">
        <v>259</v>
      </c>
      <c r="E1990" s="266" t="s">
        <v>184</v>
      </c>
      <c r="F1990" s="261">
        <v>2.0046784862206701</v>
      </c>
      <c r="G1990" s="261">
        <f>IF(Table1[[#This Row],[Year]]&lt;=2030,2030,IF(Table1[[#This Row],[Year]]&lt;=2040,2040,2050))</f>
        <v>2030</v>
      </c>
    </row>
    <row r="1991" spans="1:7" x14ac:dyDescent="0.3">
      <c r="A1991" s="257" t="s">
        <v>2</v>
      </c>
      <c r="B1991" s="258" t="s">
        <v>261</v>
      </c>
      <c r="C1991" s="258">
        <v>2028</v>
      </c>
      <c r="D1991" s="259" t="s">
        <v>259</v>
      </c>
      <c r="E1991" s="266" t="s">
        <v>184</v>
      </c>
      <c r="F1991" s="261">
        <v>5.4589280975671603E-2</v>
      </c>
      <c r="G1991" s="261">
        <f>IF(Table1[[#This Row],[Year]]&lt;=2030,2030,IF(Table1[[#This Row],[Year]]&lt;=2040,2040,2050))</f>
        <v>2030</v>
      </c>
    </row>
    <row r="1992" spans="1:7" x14ac:dyDescent="0.3">
      <c r="A1992" s="257" t="s">
        <v>2</v>
      </c>
      <c r="B1992" s="258" t="s">
        <v>18</v>
      </c>
      <c r="C1992" s="258">
        <v>2028</v>
      </c>
      <c r="D1992" s="259" t="s">
        <v>259</v>
      </c>
      <c r="E1992" s="266" t="s">
        <v>184</v>
      </c>
      <c r="F1992" s="261">
        <v>1771.7133466309299</v>
      </c>
      <c r="G1992" s="261">
        <f>IF(Table1[[#This Row],[Year]]&lt;=2030,2030,IF(Table1[[#This Row],[Year]]&lt;=2040,2040,2050))</f>
        <v>2030</v>
      </c>
    </row>
    <row r="1993" spans="1:7" x14ac:dyDescent="0.3">
      <c r="A1993" s="257" t="s">
        <v>2</v>
      </c>
      <c r="B1993" s="258" t="s">
        <v>266</v>
      </c>
      <c r="C1993" s="258">
        <v>2028</v>
      </c>
      <c r="D1993" s="259" t="s">
        <v>259</v>
      </c>
      <c r="E1993" s="266" t="s">
        <v>184</v>
      </c>
      <c r="F1993" s="261">
        <v>36.418674512362799</v>
      </c>
      <c r="G1993" s="261">
        <f>IF(Table1[[#This Row],[Year]]&lt;=2030,2030,IF(Table1[[#This Row],[Year]]&lt;=2040,2040,2050))</f>
        <v>2030</v>
      </c>
    </row>
    <row r="1994" spans="1:7" x14ac:dyDescent="0.3">
      <c r="A1994" s="257" t="s">
        <v>2</v>
      </c>
      <c r="B1994" s="258" t="s">
        <v>260</v>
      </c>
      <c r="C1994" s="258">
        <v>2028</v>
      </c>
      <c r="D1994" s="259" t="s">
        <v>259</v>
      </c>
      <c r="E1994" s="266" t="s">
        <v>184</v>
      </c>
      <c r="F1994" s="261">
        <v>0.305249024026713</v>
      </c>
      <c r="G1994" s="261">
        <f>IF(Table1[[#This Row],[Year]]&lt;=2030,2030,IF(Table1[[#This Row],[Year]]&lt;=2040,2040,2050))</f>
        <v>2030</v>
      </c>
    </row>
    <row r="1995" spans="1:7" x14ac:dyDescent="0.3">
      <c r="A1995" s="257" t="s">
        <v>3</v>
      </c>
      <c r="B1995" s="258" t="s">
        <v>265</v>
      </c>
      <c r="C1995" s="258">
        <v>2028</v>
      </c>
      <c r="D1995" s="259" t="s">
        <v>259</v>
      </c>
      <c r="E1995" s="266" t="s">
        <v>184</v>
      </c>
      <c r="F1995" s="261">
        <v>55.772396468030998</v>
      </c>
      <c r="G1995" s="261">
        <f>IF(Table1[[#This Row],[Year]]&lt;=2030,2030,IF(Table1[[#This Row],[Year]]&lt;=2040,2040,2050))</f>
        <v>2030</v>
      </c>
    </row>
    <row r="1996" spans="1:7" x14ac:dyDescent="0.3">
      <c r="A1996" s="257" t="s">
        <v>3</v>
      </c>
      <c r="B1996" s="258" t="s">
        <v>264</v>
      </c>
      <c r="C1996" s="258">
        <v>2028</v>
      </c>
      <c r="D1996" s="259" t="s">
        <v>259</v>
      </c>
      <c r="E1996" s="266" t="s">
        <v>184</v>
      </c>
      <c r="F1996" s="261">
        <v>15.4290833737596</v>
      </c>
      <c r="G1996" s="261">
        <f>IF(Table1[[#This Row],[Year]]&lt;=2030,2030,IF(Table1[[#This Row],[Year]]&lt;=2040,2040,2050))</f>
        <v>2030</v>
      </c>
    </row>
    <row r="1997" spans="1:7" x14ac:dyDescent="0.3">
      <c r="A1997" s="257" t="s">
        <v>3</v>
      </c>
      <c r="B1997" s="258" t="s">
        <v>262</v>
      </c>
      <c r="C1997" s="258">
        <v>2028</v>
      </c>
      <c r="D1997" s="259" t="s">
        <v>259</v>
      </c>
      <c r="E1997" s="266" t="s">
        <v>184</v>
      </c>
      <c r="F1997" s="261">
        <v>115.18487698159601</v>
      </c>
      <c r="G1997" s="261">
        <f>IF(Table1[[#This Row],[Year]]&lt;=2030,2030,IF(Table1[[#This Row],[Year]]&lt;=2040,2040,2050))</f>
        <v>2030</v>
      </c>
    </row>
    <row r="1998" spans="1:7" x14ac:dyDescent="0.3">
      <c r="A1998" s="257" t="s">
        <v>3</v>
      </c>
      <c r="B1998" s="258" t="s">
        <v>261</v>
      </c>
      <c r="C1998" s="258">
        <v>2028</v>
      </c>
      <c r="D1998" s="259" t="s">
        <v>259</v>
      </c>
      <c r="E1998" s="266" t="s">
        <v>184</v>
      </c>
      <c r="F1998" s="261">
        <v>0.73289226352948</v>
      </c>
      <c r="G1998" s="261">
        <f>IF(Table1[[#This Row],[Year]]&lt;=2030,2030,IF(Table1[[#This Row],[Year]]&lt;=2040,2040,2050))</f>
        <v>2030</v>
      </c>
    </row>
    <row r="1999" spans="1:7" x14ac:dyDescent="0.3">
      <c r="A1999" s="257" t="s">
        <v>3</v>
      </c>
      <c r="B1999" s="258" t="s">
        <v>18</v>
      </c>
      <c r="C1999" s="258">
        <v>2028</v>
      </c>
      <c r="D1999" s="259" t="s">
        <v>259</v>
      </c>
      <c r="E1999" s="266" t="s">
        <v>184</v>
      </c>
      <c r="F1999" s="261">
        <v>2268.2227127352899</v>
      </c>
      <c r="G1999" s="261">
        <f>IF(Table1[[#This Row],[Year]]&lt;=2030,2030,IF(Table1[[#This Row],[Year]]&lt;=2040,2040,2050))</f>
        <v>2030</v>
      </c>
    </row>
    <row r="2000" spans="1:7" x14ac:dyDescent="0.3">
      <c r="A2000" s="257" t="s">
        <v>3</v>
      </c>
      <c r="B2000" s="258" t="s">
        <v>260</v>
      </c>
      <c r="C2000" s="258">
        <v>2028</v>
      </c>
      <c r="D2000" s="259" t="s">
        <v>259</v>
      </c>
      <c r="E2000" s="266" t="s">
        <v>184</v>
      </c>
      <c r="F2000" s="261">
        <v>2.9844982862524398</v>
      </c>
      <c r="G2000" s="261">
        <f>IF(Table1[[#This Row],[Year]]&lt;=2030,2030,IF(Table1[[#This Row],[Year]]&lt;=2040,2040,2050))</f>
        <v>2030</v>
      </c>
    </row>
    <row r="2001" spans="1:7" x14ac:dyDescent="0.3">
      <c r="A2001" s="257" t="s">
        <v>1</v>
      </c>
      <c r="B2001" s="258" t="s">
        <v>265</v>
      </c>
      <c r="C2001" s="258">
        <v>2029</v>
      </c>
      <c r="D2001" s="259" t="s">
        <v>259</v>
      </c>
      <c r="E2001" s="266" t="s">
        <v>184</v>
      </c>
      <c r="F2001" s="261">
        <v>12.140929843380899</v>
      </c>
      <c r="G2001" s="261">
        <f>IF(Table1[[#This Row],[Year]]&lt;=2030,2030,IF(Table1[[#This Row],[Year]]&lt;=2040,2040,2050))</f>
        <v>2030</v>
      </c>
    </row>
    <row r="2002" spans="1:7" x14ac:dyDescent="0.3">
      <c r="A2002" s="257" t="s">
        <v>1</v>
      </c>
      <c r="B2002" s="258" t="s">
        <v>269</v>
      </c>
      <c r="C2002" s="258">
        <v>2029</v>
      </c>
      <c r="D2002" s="259" t="s">
        <v>259</v>
      </c>
      <c r="E2002" s="266" t="s">
        <v>184</v>
      </c>
      <c r="F2002" s="261">
        <v>3.5485260365253701</v>
      </c>
      <c r="G2002" s="261">
        <f>IF(Table1[[#This Row],[Year]]&lt;=2030,2030,IF(Table1[[#This Row],[Year]]&lt;=2040,2040,2050))</f>
        <v>2030</v>
      </c>
    </row>
    <row r="2003" spans="1:7" x14ac:dyDescent="0.3">
      <c r="A2003" s="257" t="s">
        <v>1</v>
      </c>
      <c r="B2003" s="258" t="s">
        <v>264</v>
      </c>
      <c r="C2003" s="258">
        <v>2029</v>
      </c>
      <c r="D2003" s="259" t="s">
        <v>259</v>
      </c>
      <c r="E2003" s="266" t="s">
        <v>184</v>
      </c>
      <c r="F2003" s="261">
        <v>6.1800301295712003</v>
      </c>
      <c r="G2003" s="261">
        <f>IF(Table1[[#This Row],[Year]]&lt;=2030,2030,IF(Table1[[#This Row],[Year]]&lt;=2040,2040,2050))</f>
        <v>2030</v>
      </c>
    </row>
    <row r="2004" spans="1:7" x14ac:dyDescent="0.3">
      <c r="A2004" s="257" t="s">
        <v>1</v>
      </c>
      <c r="B2004" s="258" t="s">
        <v>268</v>
      </c>
      <c r="C2004" s="258">
        <v>2029</v>
      </c>
      <c r="D2004" s="259" t="s">
        <v>259</v>
      </c>
      <c r="E2004" s="266" t="s">
        <v>184</v>
      </c>
      <c r="F2004" s="261">
        <v>1.8519614311077399</v>
      </c>
      <c r="G2004" s="261">
        <f>IF(Table1[[#This Row],[Year]]&lt;=2030,2030,IF(Table1[[#This Row],[Year]]&lt;=2040,2040,2050))</f>
        <v>2030</v>
      </c>
    </row>
    <row r="2005" spans="1:7" x14ac:dyDescent="0.3">
      <c r="A2005" s="257" t="s">
        <v>1</v>
      </c>
      <c r="B2005" s="258" t="s">
        <v>262</v>
      </c>
      <c r="C2005" s="258">
        <v>2029</v>
      </c>
      <c r="D2005" s="259" t="s">
        <v>259</v>
      </c>
      <c r="E2005" s="266" t="s">
        <v>184</v>
      </c>
      <c r="F2005" s="261">
        <v>0.66274612268725297</v>
      </c>
      <c r="G2005" s="261">
        <f>IF(Table1[[#This Row],[Year]]&lt;=2030,2030,IF(Table1[[#This Row],[Year]]&lt;=2040,2040,2050))</f>
        <v>2030</v>
      </c>
    </row>
    <row r="2006" spans="1:7" x14ac:dyDescent="0.3">
      <c r="A2006" s="257" t="s">
        <v>1</v>
      </c>
      <c r="B2006" s="258" t="s">
        <v>261</v>
      </c>
      <c r="C2006" s="258">
        <v>2029</v>
      </c>
      <c r="D2006" s="259" t="s">
        <v>259</v>
      </c>
      <c r="E2006" s="266" t="s">
        <v>184</v>
      </c>
      <c r="F2006" s="261">
        <v>4.6381426669793002E-2</v>
      </c>
      <c r="G2006" s="261">
        <f>IF(Table1[[#This Row],[Year]]&lt;=2030,2030,IF(Table1[[#This Row],[Year]]&lt;=2040,2040,2050))</f>
        <v>2030</v>
      </c>
    </row>
    <row r="2007" spans="1:7" x14ac:dyDescent="0.3">
      <c r="A2007" s="257" t="s">
        <v>1</v>
      </c>
      <c r="B2007" s="258" t="s">
        <v>18</v>
      </c>
      <c r="C2007" s="258">
        <v>2029</v>
      </c>
      <c r="D2007" s="259" t="s">
        <v>259</v>
      </c>
      <c r="E2007" s="266" t="s">
        <v>184</v>
      </c>
      <c r="F2007" s="261">
        <v>395.872731775825</v>
      </c>
      <c r="G2007" s="261">
        <f>IF(Table1[[#This Row],[Year]]&lt;=2030,2030,IF(Table1[[#This Row],[Year]]&lt;=2040,2040,2050))</f>
        <v>2030</v>
      </c>
    </row>
    <row r="2008" spans="1:7" x14ac:dyDescent="0.3">
      <c r="A2008" s="257" t="s">
        <v>1</v>
      </c>
      <c r="B2008" s="258" t="s">
        <v>260</v>
      </c>
      <c r="C2008" s="258">
        <v>2029</v>
      </c>
      <c r="D2008" s="259" t="s">
        <v>259</v>
      </c>
      <c r="E2008" s="266" t="s">
        <v>184</v>
      </c>
      <c r="F2008" s="261">
        <v>0.35476470173674202</v>
      </c>
      <c r="G2008" s="261">
        <f>IF(Table1[[#This Row],[Year]]&lt;=2030,2030,IF(Table1[[#This Row],[Year]]&lt;=2040,2040,2050))</f>
        <v>2030</v>
      </c>
    </row>
    <row r="2009" spans="1:7" x14ac:dyDescent="0.3">
      <c r="A2009" s="257" t="s">
        <v>1</v>
      </c>
      <c r="B2009" s="258" t="s">
        <v>267</v>
      </c>
      <c r="C2009" s="258">
        <v>2029</v>
      </c>
      <c r="D2009" s="259" t="s">
        <v>259</v>
      </c>
      <c r="E2009" s="266" t="s">
        <v>184</v>
      </c>
      <c r="F2009" s="261">
        <v>9.4850284839337606E-2</v>
      </c>
      <c r="G2009" s="261">
        <f>IF(Table1[[#This Row],[Year]]&lt;=2030,2030,IF(Table1[[#This Row],[Year]]&lt;=2040,2040,2050))</f>
        <v>2030</v>
      </c>
    </row>
    <row r="2010" spans="1:7" x14ac:dyDescent="0.3">
      <c r="A2010" s="257" t="s">
        <v>4</v>
      </c>
      <c r="B2010" s="258" t="s">
        <v>265</v>
      </c>
      <c r="C2010" s="258">
        <v>2029</v>
      </c>
      <c r="D2010" s="259" t="s">
        <v>259</v>
      </c>
      <c r="E2010" s="266" t="s">
        <v>184</v>
      </c>
      <c r="F2010" s="261">
        <v>52.610695987983902</v>
      </c>
      <c r="G2010" s="261">
        <f>IF(Table1[[#This Row],[Year]]&lt;=2030,2030,IF(Table1[[#This Row],[Year]]&lt;=2040,2040,2050))</f>
        <v>2030</v>
      </c>
    </row>
    <row r="2011" spans="1:7" x14ac:dyDescent="0.3">
      <c r="A2011" s="257" t="s">
        <v>4</v>
      </c>
      <c r="B2011" s="258" t="s">
        <v>269</v>
      </c>
      <c r="C2011" s="258">
        <v>2029</v>
      </c>
      <c r="D2011" s="259" t="s">
        <v>259</v>
      </c>
      <c r="E2011" s="266" t="s">
        <v>184</v>
      </c>
      <c r="F2011" s="261">
        <v>2.75551295240993</v>
      </c>
      <c r="G2011" s="261">
        <f>IF(Table1[[#This Row],[Year]]&lt;=2030,2030,IF(Table1[[#This Row],[Year]]&lt;=2040,2040,2050))</f>
        <v>2030</v>
      </c>
    </row>
    <row r="2012" spans="1:7" x14ac:dyDescent="0.3">
      <c r="A2012" s="257" t="s">
        <v>4</v>
      </c>
      <c r="B2012" s="258" t="s">
        <v>264</v>
      </c>
      <c r="C2012" s="258">
        <v>2029</v>
      </c>
      <c r="D2012" s="259" t="s">
        <v>259</v>
      </c>
      <c r="E2012" s="266" t="s">
        <v>184</v>
      </c>
      <c r="F2012" s="261">
        <v>32.747442262673502</v>
      </c>
      <c r="G2012" s="261">
        <f>IF(Table1[[#This Row],[Year]]&lt;=2030,2030,IF(Table1[[#This Row],[Year]]&lt;=2040,2040,2050))</f>
        <v>2030</v>
      </c>
    </row>
    <row r="2013" spans="1:7" x14ac:dyDescent="0.3">
      <c r="A2013" s="257" t="s">
        <v>4</v>
      </c>
      <c r="B2013" s="258" t="s">
        <v>268</v>
      </c>
      <c r="C2013" s="258">
        <v>2029</v>
      </c>
      <c r="D2013" s="259" t="s">
        <v>259</v>
      </c>
      <c r="E2013" s="266" t="s">
        <v>184</v>
      </c>
      <c r="F2013" s="261">
        <v>1.7946682136516701</v>
      </c>
      <c r="G2013" s="261">
        <f>IF(Table1[[#This Row],[Year]]&lt;=2030,2030,IF(Table1[[#This Row],[Year]]&lt;=2040,2040,2050))</f>
        <v>2030</v>
      </c>
    </row>
    <row r="2014" spans="1:7" x14ac:dyDescent="0.3">
      <c r="A2014" s="257" t="s">
        <v>4</v>
      </c>
      <c r="B2014" s="258" t="s">
        <v>262</v>
      </c>
      <c r="C2014" s="258">
        <v>2029</v>
      </c>
      <c r="D2014" s="259" t="s">
        <v>259</v>
      </c>
      <c r="E2014" s="266" t="s">
        <v>184</v>
      </c>
      <c r="F2014" s="261">
        <v>66.259500088737795</v>
      </c>
      <c r="G2014" s="261">
        <f>IF(Table1[[#This Row],[Year]]&lt;=2030,2030,IF(Table1[[#This Row],[Year]]&lt;=2040,2040,2050))</f>
        <v>2030</v>
      </c>
    </row>
    <row r="2015" spans="1:7" x14ac:dyDescent="0.3">
      <c r="A2015" s="257" t="s">
        <v>4</v>
      </c>
      <c r="B2015" s="258" t="s">
        <v>261</v>
      </c>
      <c r="C2015" s="258">
        <v>2029</v>
      </c>
      <c r="D2015" s="259" t="s">
        <v>259</v>
      </c>
      <c r="E2015" s="266" t="s">
        <v>184</v>
      </c>
      <c r="F2015" s="261">
        <v>0.70545377476003202</v>
      </c>
      <c r="G2015" s="261">
        <f>IF(Table1[[#This Row],[Year]]&lt;=2030,2030,IF(Table1[[#This Row],[Year]]&lt;=2040,2040,2050))</f>
        <v>2030</v>
      </c>
    </row>
    <row r="2016" spans="1:7" x14ac:dyDescent="0.3">
      <c r="A2016" s="257" t="s">
        <v>4</v>
      </c>
      <c r="B2016" s="258" t="s">
        <v>18</v>
      </c>
      <c r="C2016" s="258">
        <v>2029</v>
      </c>
      <c r="D2016" s="259" t="s">
        <v>259</v>
      </c>
      <c r="E2016" s="266" t="s">
        <v>184</v>
      </c>
      <c r="F2016" s="261">
        <v>1921.87384770331</v>
      </c>
      <c r="G2016" s="261">
        <f>IF(Table1[[#This Row],[Year]]&lt;=2030,2030,IF(Table1[[#This Row],[Year]]&lt;=2040,2040,2050))</f>
        <v>2030</v>
      </c>
    </row>
    <row r="2017" spans="1:7" x14ac:dyDescent="0.3">
      <c r="A2017" s="257" t="s">
        <v>4</v>
      </c>
      <c r="B2017" s="258" t="s">
        <v>260</v>
      </c>
      <c r="C2017" s="258">
        <v>2029</v>
      </c>
      <c r="D2017" s="259" t="s">
        <v>259</v>
      </c>
      <c r="E2017" s="266" t="s">
        <v>184</v>
      </c>
      <c r="F2017" s="261">
        <v>6.1407314174106098</v>
      </c>
      <c r="G2017" s="261">
        <f>IF(Table1[[#This Row],[Year]]&lt;=2030,2030,IF(Table1[[#This Row],[Year]]&lt;=2040,2040,2050))</f>
        <v>2030</v>
      </c>
    </row>
    <row r="2018" spans="1:7" x14ac:dyDescent="0.3">
      <c r="A2018" s="257" t="s">
        <v>4</v>
      </c>
      <c r="B2018" s="258" t="s">
        <v>267</v>
      </c>
      <c r="C2018" s="258">
        <v>2029</v>
      </c>
      <c r="D2018" s="259" t="s">
        <v>259</v>
      </c>
      <c r="E2018" s="266" t="s">
        <v>184</v>
      </c>
      <c r="F2018" s="261">
        <v>0.30703657087052999</v>
      </c>
      <c r="G2018" s="261">
        <f>IF(Table1[[#This Row],[Year]]&lt;=2030,2030,IF(Table1[[#This Row],[Year]]&lt;=2040,2040,2050))</f>
        <v>2030</v>
      </c>
    </row>
    <row r="2019" spans="1:7" x14ac:dyDescent="0.3">
      <c r="A2019" s="257" t="s">
        <v>2</v>
      </c>
      <c r="B2019" s="258" t="s">
        <v>264</v>
      </c>
      <c r="C2019" s="258">
        <v>2029</v>
      </c>
      <c r="D2019" s="259" t="s">
        <v>259</v>
      </c>
      <c r="E2019" s="266" t="s">
        <v>184</v>
      </c>
      <c r="F2019" s="261">
        <v>54.605830941218898</v>
      </c>
      <c r="G2019" s="261">
        <f>IF(Table1[[#This Row],[Year]]&lt;=2030,2030,IF(Table1[[#This Row],[Year]]&lt;=2040,2040,2050))</f>
        <v>2030</v>
      </c>
    </row>
    <row r="2020" spans="1:7" x14ac:dyDescent="0.3">
      <c r="A2020" s="257" t="s">
        <v>2</v>
      </c>
      <c r="B2020" s="258" t="s">
        <v>262</v>
      </c>
      <c r="C2020" s="258">
        <v>2029</v>
      </c>
      <c r="D2020" s="259" t="s">
        <v>259</v>
      </c>
      <c r="E2020" s="266" t="s">
        <v>184</v>
      </c>
      <c r="F2020" s="261">
        <v>2.08707339088396</v>
      </c>
      <c r="G2020" s="261">
        <f>IF(Table1[[#This Row],[Year]]&lt;=2030,2030,IF(Table1[[#This Row],[Year]]&lt;=2040,2040,2050))</f>
        <v>2030</v>
      </c>
    </row>
    <row r="2021" spans="1:7" x14ac:dyDescent="0.3">
      <c r="A2021" s="257" t="s">
        <v>2</v>
      </c>
      <c r="B2021" s="258" t="s">
        <v>261</v>
      </c>
      <c r="C2021" s="258">
        <v>2029</v>
      </c>
      <c r="D2021" s="259" t="s">
        <v>259</v>
      </c>
      <c r="E2021" s="266" t="s">
        <v>184</v>
      </c>
      <c r="F2021" s="261">
        <v>5.0891827777280997E-2</v>
      </c>
      <c r="G2021" s="261">
        <f>IF(Table1[[#This Row],[Year]]&lt;=2030,2030,IF(Table1[[#This Row],[Year]]&lt;=2040,2040,2050))</f>
        <v>2030</v>
      </c>
    </row>
    <row r="2022" spans="1:7" x14ac:dyDescent="0.3">
      <c r="A2022" s="257" t="s">
        <v>2</v>
      </c>
      <c r="B2022" s="258" t="s">
        <v>18</v>
      </c>
      <c r="C2022" s="258">
        <v>2029</v>
      </c>
      <c r="D2022" s="259" t="s">
        <v>259</v>
      </c>
      <c r="E2022" s="266" t="s">
        <v>184</v>
      </c>
      <c r="F2022" s="261">
        <v>1343.0790624649501</v>
      </c>
      <c r="G2022" s="261">
        <f>IF(Table1[[#This Row],[Year]]&lt;=2030,2030,IF(Table1[[#This Row],[Year]]&lt;=2040,2040,2050))</f>
        <v>2030</v>
      </c>
    </row>
    <row r="2023" spans="1:7" x14ac:dyDescent="0.3">
      <c r="A2023" s="257" t="s">
        <v>2</v>
      </c>
      <c r="B2023" s="258" t="s">
        <v>266</v>
      </c>
      <c r="C2023" s="258">
        <v>2029</v>
      </c>
      <c r="D2023" s="259" t="s">
        <v>259</v>
      </c>
      <c r="E2023" s="266" t="s">
        <v>184</v>
      </c>
      <c r="F2023" s="261">
        <v>34.684451916535998</v>
      </c>
      <c r="G2023" s="261">
        <f>IF(Table1[[#This Row],[Year]]&lt;=2030,2030,IF(Table1[[#This Row],[Year]]&lt;=2040,2040,2050))</f>
        <v>2030</v>
      </c>
    </row>
    <row r="2024" spans="1:7" x14ac:dyDescent="0.3">
      <c r="A2024" s="257" t="s">
        <v>2</v>
      </c>
      <c r="B2024" s="258" t="s">
        <v>260</v>
      </c>
      <c r="C2024" s="258">
        <v>2029</v>
      </c>
      <c r="D2024" s="259" t="s">
        <v>259</v>
      </c>
      <c r="E2024" s="266" t="s">
        <v>184</v>
      </c>
      <c r="F2024" s="261">
        <v>0.29071335621591698</v>
      </c>
      <c r="G2024" s="261">
        <f>IF(Table1[[#This Row],[Year]]&lt;=2030,2030,IF(Table1[[#This Row],[Year]]&lt;=2040,2040,2050))</f>
        <v>2030</v>
      </c>
    </row>
    <row r="2025" spans="1:7" x14ac:dyDescent="0.3">
      <c r="A2025" s="257" t="s">
        <v>3</v>
      </c>
      <c r="B2025" s="258" t="s">
        <v>265</v>
      </c>
      <c r="C2025" s="258">
        <v>2029</v>
      </c>
      <c r="D2025" s="259" t="s">
        <v>259</v>
      </c>
      <c r="E2025" s="266" t="s">
        <v>184</v>
      </c>
      <c r="F2025" s="261">
        <v>60.7046492169045</v>
      </c>
      <c r="G2025" s="261">
        <f>IF(Table1[[#This Row],[Year]]&lt;=2030,2030,IF(Table1[[#This Row],[Year]]&lt;=2040,2040,2050))</f>
        <v>2030</v>
      </c>
    </row>
    <row r="2026" spans="1:7" x14ac:dyDescent="0.3">
      <c r="A2026" s="257" t="s">
        <v>3</v>
      </c>
      <c r="B2026" s="258" t="s">
        <v>264</v>
      </c>
      <c r="C2026" s="258">
        <v>2029</v>
      </c>
      <c r="D2026" s="259" t="s">
        <v>259</v>
      </c>
      <c r="E2026" s="266" t="s">
        <v>184</v>
      </c>
      <c r="F2026" s="261">
        <v>16.7935601347044</v>
      </c>
      <c r="G2026" s="261">
        <f>IF(Table1[[#This Row],[Year]]&lt;=2030,2030,IF(Table1[[#This Row],[Year]]&lt;=2040,2040,2050))</f>
        <v>2030</v>
      </c>
    </row>
    <row r="2027" spans="1:7" x14ac:dyDescent="0.3">
      <c r="A2027" s="257" t="s">
        <v>3</v>
      </c>
      <c r="B2027" s="258" t="s">
        <v>262</v>
      </c>
      <c r="C2027" s="258">
        <v>2029</v>
      </c>
      <c r="D2027" s="259" t="s">
        <v>259</v>
      </c>
      <c r="E2027" s="266" t="s">
        <v>184</v>
      </c>
      <c r="F2027" s="261">
        <v>120.464426993647</v>
      </c>
      <c r="G2027" s="261">
        <f>IF(Table1[[#This Row],[Year]]&lt;=2030,2030,IF(Table1[[#This Row],[Year]]&lt;=2040,2040,2050))</f>
        <v>2030</v>
      </c>
    </row>
    <row r="2028" spans="1:7" x14ac:dyDescent="0.3">
      <c r="A2028" s="257" t="s">
        <v>3</v>
      </c>
      <c r="B2028" s="258" t="s">
        <v>261</v>
      </c>
      <c r="C2028" s="258">
        <v>2029</v>
      </c>
      <c r="D2028" s="259" t="s">
        <v>259</v>
      </c>
      <c r="E2028" s="266" t="s">
        <v>184</v>
      </c>
      <c r="F2028" s="261">
        <v>0.68325184336951295</v>
      </c>
      <c r="G2028" s="261">
        <f>IF(Table1[[#This Row],[Year]]&lt;=2030,2030,IF(Table1[[#This Row],[Year]]&lt;=2040,2040,2050))</f>
        <v>2030</v>
      </c>
    </row>
    <row r="2029" spans="1:7" x14ac:dyDescent="0.3">
      <c r="A2029" s="257" t="s">
        <v>3</v>
      </c>
      <c r="B2029" s="258" t="s">
        <v>18</v>
      </c>
      <c r="C2029" s="258">
        <v>2029</v>
      </c>
      <c r="D2029" s="259" t="s">
        <v>259</v>
      </c>
      <c r="E2029" s="266" t="s">
        <v>184</v>
      </c>
      <c r="F2029" s="261">
        <v>1924.7743144905801</v>
      </c>
      <c r="G2029" s="261">
        <f>IF(Table1[[#This Row],[Year]]&lt;=2030,2030,IF(Table1[[#This Row],[Year]]&lt;=2040,2040,2050))</f>
        <v>2030</v>
      </c>
    </row>
    <row r="2030" spans="1:7" x14ac:dyDescent="0.3">
      <c r="A2030" s="257" t="s">
        <v>3</v>
      </c>
      <c r="B2030" s="258" t="s">
        <v>260</v>
      </c>
      <c r="C2030" s="258">
        <v>2029</v>
      </c>
      <c r="D2030" s="259" t="s">
        <v>259</v>
      </c>
      <c r="E2030" s="266" t="s">
        <v>184</v>
      </c>
      <c r="F2030" s="261">
        <v>3.24843350884619</v>
      </c>
      <c r="G2030" s="261">
        <f>IF(Table1[[#This Row],[Year]]&lt;=2030,2030,IF(Table1[[#This Row],[Year]]&lt;=2040,2040,2050))</f>
        <v>2030</v>
      </c>
    </row>
    <row r="2031" spans="1:7" x14ac:dyDescent="0.3">
      <c r="A2031" s="257" t="s">
        <v>1</v>
      </c>
      <c r="B2031" s="258" t="s">
        <v>265</v>
      </c>
      <c r="C2031" s="258">
        <v>2030</v>
      </c>
      <c r="D2031" s="259" t="s">
        <v>259</v>
      </c>
      <c r="E2031" s="266" t="s">
        <v>184</v>
      </c>
      <c r="F2031" s="261">
        <v>13.0282134066703</v>
      </c>
      <c r="G2031" s="261">
        <f>IF(Table1[[#This Row],[Year]]&lt;=2030,2030,IF(Table1[[#This Row],[Year]]&lt;=2040,2040,2050))</f>
        <v>2030</v>
      </c>
    </row>
    <row r="2032" spans="1:7" x14ac:dyDescent="0.3">
      <c r="A2032" s="257" t="s">
        <v>1</v>
      </c>
      <c r="B2032" s="258" t="s">
        <v>269</v>
      </c>
      <c r="C2032" s="258">
        <v>2030</v>
      </c>
      <c r="D2032" s="259" t="s">
        <v>259</v>
      </c>
      <c r="E2032" s="266" t="s">
        <v>184</v>
      </c>
      <c r="F2032" s="261">
        <v>3.3795486062146298</v>
      </c>
      <c r="G2032" s="261">
        <f>IF(Table1[[#This Row],[Year]]&lt;=2030,2030,IF(Table1[[#This Row],[Year]]&lt;=2040,2040,2050))</f>
        <v>2030</v>
      </c>
    </row>
    <row r="2033" spans="1:7" x14ac:dyDescent="0.3">
      <c r="A2033" s="257" t="s">
        <v>1</v>
      </c>
      <c r="B2033" s="258" t="s">
        <v>264</v>
      </c>
      <c r="C2033" s="258">
        <v>2030</v>
      </c>
      <c r="D2033" s="259" t="s">
        <v>259</v>
      </c>
      <c r="E2033" s="266" t="s">
        <v>184</v>
      </c>
      <c r="F2033" s="261">
        <v>6.6316791568976701</v>
      </c>
      <c r="G2033" s="261">
        <f>IF(Table1[[#This Row],[Year]]&lt;=2030,2030,IF(Table1[[#This Row],[Year]]&lt;=2040,2040,2050))</f>
        <v>2030</v>
      </c>
    </row>
    <row r="2034" spans="1:7" x14ac:dyDescent="0.3">
      <c r="A2034" s="257" t="s">
        <v>1</v>
      </c>
      <c r="B2034" s="258" t="s">
        <v>268</v>
      </c>
      <c r="C2034" s="258">
        <v>2030</v>
      </c>
      <c r="D2034" s="259" t="s">
        <v>259</v>
      </c>
      <c r="E2034" s="266" t="s">
        <v>184</v>
      </c>
      <c r="F2034" s="261">
        <v>1.76377279153119</v>
      </c>
      <c r="G2034" s="261">
        <f>IF(Table1[[#This Row],[Year]]&lt;=2030,2030,IF(Table1[[#This Row],[Year]]&lt;=2040,2040,2050))</f>
        <v>2030</v>
      </c>
    </row>
    <row r="2035" spans="1:7" x14ac:dyDescent="0.3">
      <c r="A2035" s="257" t="s">
        <v>1</v>
      </c>
      <c r="B2035" s="258" t="s">
        <v>263</v>
      </c>
      <c r="C2035" s="258">
        <v>2030</v>
      </c>
      <c r="D2035" s="259" t="s">
        <v>259</v>
      </c>
      <c r="E2035" s="266" t="s">
        <v>184</v>
      </c>
      <c r="F2035" s="261">
        <v>5.5512583984981001</v>
      </c>
      <c r="G2035" s="261">
        <f>IF(Table1[[#This Row],[Year]]&lt;=2030,2030,IF(Table1[[#This Row],[Year]]&lt;=2040,2040,2050))</f>
        <v>2030</v>
      </c>
    </row>
    <row r="2036" spans="1:7" x14ac:dyDescent="0.3">
      <c r="A2036" s="257" t="s">
        <v>1</v>
      </c>
      <c r="B2036" s="258" t="s">
        <v>262</v>
      </c>
      <c r="C2036" s="258">
        <v>2030</v>
      </c>
      <c r="D2036" s="259" t="s">
        <v>259</v>
      </c>
      <c r="E2036" s="266" t="s">
        <v>184</v>
      </c>
      <c r="F2036" s="261">
        <v>0.67812237446850299</v>
      </c>
      <c r="G2036" s="261">
        <f>IF(Table1[[#This Row],[Year]]&lt;=2030,2030,IF(Table1[[#This Row],[Year]]&lt;=2040,2040,2050))</f>
        <v>2030</v>
      </c>
    </row>
    <row r="2037" spans="1:7" x14ac:dyDescent="0.3">
      <c r="A2037" s="257" t="s">
        <v>1</v>
      </c>
      <c r="B2037" s="258" t="s">
        <v>261</v>
      </c>
      <c r="C2037" s="258">
        <v>2030</v>
      </c>
      <c r="D2037" s="259" t="s">
        <v>259</v>
      </c>
      <c r="E2037" s="266" t="s">
        <v>184</v>
      </c>
      <c r="F2037" s="261">
        <v>4.3219783336513801E-2</v>
      </c>
      <c r="G2037" s="261">
        <f>IF(Table1[[#This Row],[Year]]&lt;=2030,2030,IF(Table1[[#This Row],[Year]]&lt;=2040,2040,2050))</f>
        <v>2030</v>
      </c>
    </row>
    <row r="2038" spans="1:7" x14ac:dyDescent="0.3">
      <c r="A2038" s="257" t="s">
        <v>1</v>
      </c>
      <c r="B2038" s="258" t="s">
        <v>18</v>
      </c>
      <c r="C2038" s="258">
        <v>2030</v>
      </c>
      <c r="D2038" s="259" t="s">
        <v>259</v>
      </c>
      <c r="E2038" s="266" t="s">
        <v>184</v>
      </c>
      <c r="F2038" s="261">
        <v>294.73329989319097</v>
      </c>
      <c r="G2038" s="261">
        <f>IF(Table1[[#This Row],[Year]]&lt;=2030,2030,IF(Table1[[#This Row],[Year]]&lt;=2040,2040,2050))</f>
        <v>2030</v>
      </c>
    </row>
    <row r="2039" spans="1:7" x14ac:dyDescent="0.3">
      <c r="A2039" s="257" t="s">
        <v>1</v>
      </c>
      <c r="B2039" s="258" t="s">
        <v>9</v>
      </c>
      <c r="C2039" s="258">
        <v>2030</v>
      </c>
      <c r="D2039" s="259" t="s">
        <v>259</v>
      </c>
      <c r="E2039" s="266" t="s">
        <v>184</v>
      </c>
      <c r="F2039" s="261">
        <v>19.865148203094599</v>
      </c>
      <c r="G2039" s="261">
        <f>IF(Table1[[#This Row],[Year]]&lt;=2030,2030,IF(Table1[[#This Row],[Year]]&lt;=2040,2040,2050))</f>
        <v>2030</v>
      </c>
    </row>
    <row r="2040" spans="1:7" x14ac:dyDescent="0.3">
      <c r="A2040" s="257" t="s">
        <v>1</v>
      </c>
      <c r="B2040" s="258" t="s">
        <v>260</v>
      </c>
      <c r="C2040" s="258">
        <v>2030</v>
      </c>
      <c r="D2040" s="259" t="s">
        <v>259</v>
      </c>
      <c r="E2040" s="266" t="s">
        <v>184</v>
      </c>
      <c r="F2040" s="261">
        <v>0.38069161942319202</v>
      </c>
      <c r="G2040" s="261">
        <f>IF(Table1[[#This Row],[Year]]&lt;=2030,2030,IF(Table1[[#This Row],[Year]]&lt;=2040,2040,2050))</f>
        <v>2030</v>
      </c>
    </row>
    <row r="2041" spans="1:7" x14ac:dyDescent="0.3">
      <c r="A2041" s="257" t="s">
        <v>1</v>
      </c>
      <c r="B2041" s="258" t="s">
        <v>267</v>
      </c>
      <c r="C2041" s="258">
        <v>2030</v>
      </c>
      <c r="D2041" s="259" t="s">
        <v>259</v>
      </c>
      <c r="E2041" s="266" t="s">
        <v>184</v>
      </c>
      <c r="F2041" s="261">
        <v>9.0333604608892795E-2</v>
      </c>
      <c r="G2041" s="261">
        <f>IF(Table1[[#This Row],[Year]]&lt;=2030,2030,IF(Table1[[#This Row],[Year]]&lt;=2040,2040,2050))</f>
        <v>2030</v>
      </c>
    </row>
    <row r="2042" spans="1:7" x14ac:dyDescent="0.3">
      <c r="A2042" s="257" t="s">
        <v>4</v>
      </c>
      <c r="B2042" s="258" t="s">
        <v>265</v>
      </c>
      <c r="C2042" s="258">
        <v>2030</v>
      </c>
      <c r="D2042" s="259" t="s">
        <v>259</v>
      </c>
      <c r="E2042" s="266" t="s">
        <v>184</v>
      </c>
      <c r="F2042" s="261">
        <v>56.3204245512391</v>
      </c>
      <c r="G2042" s="261">
        <f>IF(Table1[[#This Row],[Year]]&lt;=2030,2030,IF(Table1[[#This Row],[Year]]&lt;=2040,2040,2050))</f>
        <v>2030</v>
      </c>
    </row>
    <row r="2043" spans="1:7" x14ac:dyDescent="0.3">
      <c r="A2043" s="257" t="s">
        <v>4</v>
      </c>
      <c r="B2043" s="258" t="s">
        <v>269</v>
      </c>
      <c r="C2043" s="258">
        <v>2030</v>
      </c>
      <c r="D2043" s="259" t="s">
        <v>259</v>
      </c>
      <c r="E2043" s="266" t="s">
        <v>184</v>
      </c>
      <c r="F2043" s="261">
        <v>2.6242980499142199</v>
      </c>
      <c r="G2043" s="261">
        <f>IF(Table1[[#This Row],[Year]]&lt;=2030,2030,IF(Table1[[#This Row],[Year]]&lt;=2040,2040,2050))</f>
        <v>2030</v>
      </c>
    </row>
    <row r="2044" spans="1:7" x14ac:dyDescent="0.3">
      <c r="A2044" s="257" t="s">
        <v>4</v>
      </c>
      <c r="B2044" s="258" t="s">
        <v>264</v>
      </c>
      <c r="C2044" s="258">
        <v>2030</v>
      </c>
      <c r="D2044" s="259" t="s">
        <v>259</v>
      </c>
      <c r="E2044" s="266" t="s">
        <v>184</v>
      </c>
      <c r="F2044" s="261">
        <v>35.056556781195297</v>
      </c>
      <c r="G2044" s="261">
        <f>IF(Table1[[#This Row],[Year]]&lt;=2030,2030,IF(Table1[[#This Row],[Year]]&lt;=2040,2040,2050))</f>
        <v>2030</v>
      </c>
    </row>
    <row r="2045" spans="1:7" x14ac:dyDescent="0.3">
      <c r="A2045" s="257" t="s">
        <v>4</v>
      </c>
      <c r="B2045" s="258" t="s">
        <v>268</v>
      </c>
      <c r="C2045" s="258">
        <v>2030</v>
      </c>
      <c r="D2045" s="259" t="s">
        <v>259</v>
      </c>
      <c r="E2045" s="266" t="s">
        <v>184</v>
      </c>
      <c r="F2045" s="261">
        <v>1.7092078225253999</v>
      </c>
      <c r="G2045" s="261">
        <f>IF(Table1[[#This Row],[Year]]&lt;=2030,2030,IF(Table1[[#This Row],[Year]]&lt;=2040,2040,2050))</f>
        <v>2030</v>
      </c>
    </row>
    <row r="2046" spans="1:7" x14ac:dyDescent="0.3">
      <c r="A2046" s="257" t="s">
        <v>4</v>
      </c>
      <c r="B2046" s="258" t="s">
        <v>263</v>
      </c>
      <c r="C2046" s="258">
        <v>2030</v>
      </c>
      <c r="D2046" s="259" t="s">
        <v>259</v>
      </c>
      <c r="E2046" s="266" t="s">
        <v>184</v>
      </c>
      <c r="F2046" s="261">
        <v>31.4361045776045</v>
      </c>
      <c r="G2046" s="261">
        <f>IF(Table1[[#This Row],[Year]]&lt;=2030,2030,IF(Table1[[#This Row],[Year]]&lt;=2040,2040,2050))</f>
        <v>2030</v>
      </c>
    </row>
    <row r="2047" spans="1:7" x14ac:dyDescent="0.3">
      <c r="A2047" s="257" t="s">
        <v>4</v>
      </c>
      <c r="B2047" s="258" t="s">
        <v>262</v>
      </c>
      <c r="C2047" s="258">
        <v>2030</v>
      </c>
      <c r="D2047" s="259" t="s">
        <v>259</v>
      </c>
      <c r="E2047" s="266" t="s">
        <v>184</v>
      </c>
      <c r="F2047" s="261">
        <v>67.758438793889795</v>
      </c>
      <c r="G2047" s="261">
        <f>IF(Table1[[#This Row],[Year]]&lt;=2030,2030,IF(Table1[[#This Row],[Year]]&lt;=2040,2040,2050))</f>
        <v>2030</v>
      </c>
    </row>
    <row r="2048" spans="1:7" x14ac:dyDescent="0.3">
      <c r="A2048" s="257" t="s">
        <v>4</v>
      </c>
      <c r="B2048" s="258" t="s">
        <v>261</v>
      </c>
      <c r="C2048" s="258">
        <v>2030</v>
      </c>
      <c r="D2048" s="259" t="s">
        <v>259</v>
      </c>
      <c r="E2048" s="266" t="s">
        <v>184</v>
      </c>
      <c r="F2048" s="261">
        <v>0.65736570623670398</v>
      </c>
      <c r="G2048" s="261">
        <f>IF(Table1[[#This Row],[Year]]&lt;=2030,2030,IF(Table1[[#This Row],[Year]]&lt;=2040,2040,2050))</f>
        <v>2030</v>
      </c>
    </row>
    <row r="2049" spans="1:7" x14ac:dyDescent="0.3">
      <c r="A2049" s="257" t="s">
        <v>4</v>
      </c>
      <c r="B2049" s="258" t="s">
        <v>18</v>
      </c>
      <c r="C2049" s="258">
        <v>2030</v>
      </c>
      <c r="D2049" s="259" t="s">
        <v>259</v>
      </c>
      <c r="E2049" s="266" t="s">
        <v>184</v>
      </c>
      <c r="F2049" s="261">
        <v>1577.43619083614</v>
      </c>
      <c r="G2049" s="261">
        <f>IF(Table1[[#This Row],[Year]]&lt;=2030,2030,IF(Table1[[#This Row],[Year]]&lt;=2040,2040,2050))</f>
        <v>2030</v>
      </c>
    </row>
    <row r="2050" spans="1:7" x14ac:dyDescent="0.3">
      <c r="A2050" s="257" t="s">
        <v>4</v>
      </c>
      <c r="B2050" s="258" t="s">
        <v>260</v>
      </c>
      <c r="C2050" s="258">
        <v>2030</v>
      </c>
      <c r="D2050" s="259" t="s">
        <v>259</v>
      </c>
      <c r="E2050" s="266" t="s">
        <v>184</v>
      </c>
      <c r="F2050" s="261">
        <v>6.5737317096639201</v>
      </c>
      <c r="G2050" s="261">
        <f>IF(Table1[[#This Row],[Year]]&lt;=2030,2030,IF(Table1[[#This Row],[Year]]&lt;=2040,2040,2050))</f>
        <v>2030</v>
      </c>
    </row>
    <row r="2051" spans="1:7" x14ac:dyDescent="0.3">
      <c r="A2051" s="257" t="s">
        <v>4</v>
      </c>
      <c r="B2051" s="258" t="s">
        <v>267</v>
      </c>
      <c r="C2051" s="258">
        <v>2030</v>
      </c>
      <c r="D2051" s="259" t="s">
        <v>259</v>
      </c>
      <c r="E2051" s="266" t="s">
        <v>184</v>
      </c>
      <c r="F2051" s="261">
        <v>0.292415781781458</v>
      </c>
      <c r="G2051" s="261">
        <f>IF(Table1[[#This Row],[Year]]&lt;=2030,2030,IF(Table1[[#This Row],[Year]]&lt;=2040,2040,2050))</f>
        <v>2030</v>
      </c>
    </row>
    <row r="2052" spans="1:7" x14ac:dyDescent="0.3">
      <c r="A2052" s="257" t="s">
        <v>2</v>
      </c>
      <c r="B2052" s="258" t="s">
        <v>264</v>
      </c>
      <c r="C2052" s="258">
        <v>2030</v>
      </c>
      <c r="D2052" s="259" t="s">
        <v>259</v>
      </c>
      <c r="E2052" s="266" t="s">
        <v>184</v>
      </c>
      <c r="F2052" s="261">
        <v>49.2074221207981</v>
      </c>
      <c r="G2052" s="261">
        <f>IF(Table1[[#This Row],[Year]]&lt;=2030,2030,IF(Table1[[#This Row],[Year]]&lt;=2040,2040,2050))</f>
        <v>2030</v>
      </c>
    </row>
    <row r="2053" spans="1:7" x14ac:dyDescent="0.3">
      <c r="A2053" s="257" t="s">
        <v>2</v>
      </c>
      <c r="B2053" s="258" t="s">
        <v>263</v>
      </c>
      <c r="C2053" s="258">
        <v>2030</v>
      </c>
      <c r="D2053" s="259" t="s">
        <v>259</v>
      </c>
      <c r="E2053" s="266" t="s">
        <v>184</v>
      </c>
      <c r="F2053" s="261">
        <v>14.1043682324341</v>
      </c>
      <c r="G2053" s="261">
        <f>IF(Table1[[#This Row],[Year]]&lt;=2030,2030,IF(Table1[[#This Row],[Year]]&lt;=2040,2040,2050))</f>
        <v>2030</v>
      </c>
    </row>
    <row r="2054" spans="1:7" x14ac:dyDescent="0.3">
      <c r="A2054" s="257" t="s">
        <v>2</v>
      </c>
      <c r="B2054" s="258" t="s">
        <v>262</v>
      </c>
      <c r="C2054" s="258">
        <v>2030</v>
      </c>
      <c r="D2054" s="259" t="s">
        <v>259</v>
      </c>
      <c r="E2054" s="266" t="s">
        <v>184</v>
      </c>
      <c r="F2054" s="261">
        <v>2.13448466876123</v>
      </c>
      <c r="G2054" s="261">
        <f>IF(Table1[[#This Row],[Year]]&lt;=2030,2030,IF(Table1[[#This Row],[Year]]&lt;=2040,2040,2050))</f>
        <v>2030</v>
      </c>
    </row>
    <row r="2055" spans="1:7" x14ac:dyDescent="0.3">
      <c r="A2055" s="257" t="s">
        <v>2</v>
      </c>
      <c r="B2055" s="258" t="s">
        <v>261</v>
      </c>
      <c r="C2055" s="258">
        <v>2030</v>
      </c>
      <c r="D2055" s="259" t="s">
        <v>259</v>
      </c>
      <c r="E2055" s="266" t="s">
        <v>184</v>
      </c>
      <c r="F2055" s="261">
        <v>4.7422727761105198E-2</v>
      </c>
      <c r="G2055" s="261">
        <f>IF(Table1[[#This Row],[Year]]&lt;=2030,2030,IF(Table1[[#This Row],[Year]]&lt;=2040,2040,2050))</f>
        <v>2030</v>
      </c>
    </row>
    <row r="2056" spans="1:7" x14ac:dyDescent="0.3">
      <c r="A2056" s="257" t="s">
        <v>2</v>
      </c>
      <c r="B2056" s="258" t="s">
        <v>18</v>
      </c>
      <c r="C2056" s="258">
        <v>2030</v>
      </c>
      <c r="D2056" s="259" t="s">
        <v>259</v>
      </c>
      <c r="E2056" s="266" t="s">
        <v>184</v>
      </c>
      <c r="F2056" s="261">
        <v>931.09724311162404</v>
      </c>
      <c r="G2056" s="261">
        <f>IF(Table1[[#This Row],[Year]]&lt;=2030,2030,IF(Table1[[#This Row],[Year]]&lt;=2040,2040,2050))</f>
        <v>2030</v>
      </c>
    </row>
    <row r="2057" spans="1:7" x14ac:dyDescent="0.3">
      <c r="A2057" s="257" t="s">
        <v>2</v>
      </c>
      <c r="B2057" s="258" t="s">
        <v>266</v>
      </c>
      <c r="C2057" s="258">
        <v>2030</v>
      </c>
      <c r="D2057" s="259" t="s">
        <v>259</v>
      </c>
      <c r="E2057" s="266" t="s">
        <v>184</v>
      </c>
      <c r="F2057" s="261">
        <v>33.032811349081904</v>
      </c>
      <c r="G2057" s="261">
        <f>IF(Table1[[#This Row],[Year]]&lt;=2030,2030,IF(Table1[[#This Row],[Year]]&lt;=2040,2040,2050))</f>
        <v>2030</v>
      </c>
    </row>
    <row r="2058" spans="1:7" x14ac:dyDescent="0.3">
      <c r="A2058" s="257" t="s">
        <v>2</v>
      </c>
      <c r="B2058" s="258" t="s">
        <v>9</v>
      </c>
      <c r="C2058" s="258">
        <v>2030</v>
      </c>
      <c r="D2058" s="259" t="s">
        <v>259</v>
      </c>
      <c r="E2058" s="266" t="s">
        <v>184</v>
      </c>
      <c r="F2058" s="261">
        <v>19.894124251775199</v>
      </c>
      <c r="G2058" s="261">
        <f>IF(Table1[[#This Row],[Year]]&lt;=2030,2030,IF(Table1[[#This Row],[Year]]&lt;=2040,2040,2050))</f>
        <v>2030</v>
      </c>
    </row>
    <row r="2059" spans="1:7" x14ac:dyDescent="0.3">
      <c r="A2059" s="257" t="s">
        <v>2</v>
      </c>
      <c r="B2059" s="258" t="s">
        <v>260</v>
      </c>
      <c r="C2059" s="258">
        <v>2030</v>
      </c>
      <c r="D2059" s="259" t="s">
        <v>259</v>
      </c>
      <c r="E2059" s="266" t="s">
        <v>184</v>
      </c>
      <c r="F2059" s="261">
        <v>0.26328142504532798</v>
      </c>
      <c r="G2059" s="261">
        <f>IF(Table1[[#This Row],[Year]]&lt;=2030,2030,IF(Table1[[#This Row],[Year]]&lt;=2040,2040,2050))</f>
        <v>2030</v>
      </c>
    </row>
    <row r="2060" spans="1:7" x14ac:dyDescent="0.3">
      <c r="A2060" s="257" t="s">
        <v>3</v>
      </c>
      <c r="B2060" s="258" t="s">
        <v>265</v>
      </c>
      <c r="C2060" s="258">
        <v>2030</v>
      </c>
      <c r="D2060" s="259" t="s">
        <v>259</v>
      </c>
      <c r="E2060" s="266" t="s">
        <v>184</v>
      </c>
      <c r="F2060" s="261">
        <v>65.337795063221094</v>
      </c>
      <c r="G2060" s="261">
        <f>IF(Table1[[#This Row],[Year]]&lt;=2030,2030,IF(Table1[[#This Row],[Year]]&lt;=2040,2040,2050))</f>
        <v>2030</v>
      </c>
    </row>
    <row r="2061" spans="1:7" x14ac:dyDescent="0.3">
      <c r="A2061" s="257" t="s">
        <v>3</v>
      </c>
      <c r="B2061" s="258" t="s">
        <v>264</v>
      </c>
      <c r="C2061" s="258">
        <v>2030</v>
      </c>
      <c r="D2061" s="259" t="s">
        <v>259</v>
      </c>
      <c r="E2061" s="266" t="s">
        <v>184</v>
      </c>
      <c r="F2061" s="261">
        <v>18.0752908486891</v>
      </c>
      <c r="G2061" s="261">
        <f>IF(Table1[[#This Row],[Year]]&lt;=2030,2030,IF(Table1[[#This Row],[Year]]&lt;=2040,2040,2050))</f>
        <v>2030</v>
      </c>
    </row>
    <row r="2062" spans="1:7" x14ac:dyDescent="0.3">
      <c r="A2062" s="257" t="s">
        <v>3</v>
      </c>
      <c r="B2062" s="258" t="s">
        <v>263</v>
      </c>
      <c r="C2062" s="258">
        <v>2030</v>
      </c>
      <c r="D2062" s="259" t="s">
        <v>259</v>
      </c>
      <c r="E2062" s="266" t="s">
        <v>184</v>
      </c>
      <c r="F2062" s="261">
        <v>25.9803463668236</v>
      </c>
      <c r="G2062" s="261">
        <f>IF(Table1[[#This Row],[Year]]&lt;=2030,2030,IF(Table1[[#This Row],[Year]]&lt;=2040,2040,2050))</f>
        <v>2030</v>
      </c>
    </row>
    <row r="2063" spans="1:7" x14ac:dyDescent="0.3">
      <c r="A2063" s="257" t="s">
        <v>3</v>
      </c>
      <c r="B2063" s="258" t="s">
        <v>262</v>
      </c>
      <c r="C2063" s="258">
        <v>2030</v>
      </c>
      <c r="D2063" s="259" t="s">
        <v>259</v>
      </c>
      <c r="E2063" s="266" t="s">
        <v>184</v>
      </c>
      <c r="F2063" s="261">
        <v>123.848846072024</v>
      </c>
      <c r="G2063" s="261">
        <f>IF(Table1[[#This Row],[Year]]&lt;=2030,2030,IF(Table1[[#This Row],[Year]]&lt;=2040,2040,2050))</f>
        <v>2030</v>
      </c>
    </row>
    <row r="2064" spans="1:7" x14ac:dyDescent="0.3">
      <c r="A2064" s="257" t="s">
        <v>3</v>
      </c>
      <c r="B2064" s="258" t="s">
        <v>261</v>
      </c>
      <c r="C2064" s="258">
        <v>2030</v>
      </c>
      <c r="D2064" s="259" t="s">
        <v>259</v>
      </c>
      <c r="E2064" s="266" t="s">
        <v>184</v>
      </c>
      <c r="F2064" s="261">
        <v>0.63667719505351195</v>
      </c>
      <c r="G2064" s="261">
        <f>IF(Table1[[#This Row],[Year]]&lt;=2030,2030,IF(Table1[[#This Row],[Year]]&lt;=2040,2040,2050))</f>
        <v>2030</v>
      </c>
    </row>
    <row r="2065" spans="1:7" x14ac:dyDescent="0.3">
      <c r="A2065" s="257" t="s">
        <v>3</v>
      </c>
      <c r="B2065" s="258" t="s">
        <v>18</v>
      </c>
      <c r="C2065" s="258">
        <v>2030</v>
      </c>
      <c r="D2065" s="259" t="s">
        <v>259</v>
      </c>
      <c r="E2065" s="266" t="s">
        <v>184</v>
      </c>
      <c r="F2065" s="261">
        <v>1548.76693848992</v>
      </c>
      <c r="G2065" s="261">
        <f>IF(Table1[[#This Row],[Year]]&lt;=2030,2030,IF(Table1[[#This Row],[Year]]&lt;=2040,2040,2050))</f>
        <v>2030</v>
      </c>
    </row>
    <row r="2066" spans="1:7" x14ac:dyDescent="0.3">
      <c r="A2066" s="257" t="s">
        <v>3</v>
      </c>
      <c r="B2066" s="258" t="s">
        <v>9</v>
      </c>
      <c r="C2066" s="258">
        <v>2030</v>
      </c>
      <c r="D2066" s="259" t="s">
        <v>259</v>
      </c>
      <c r="E2066" s="266" t="s">
        <v>184</v>
      </c>
      <c r="F2066" s="261">
        <v>41.701692576010899</v>
      </c>
      <c r="G2066" s="261">
        <f>IF(Table1[[#This Row],[Year]]&lt;=2030,2030,IF(Table1[[#This Row],[Year]]&lt;=2040,2040,2050))</f>
        <v>2030</v>
      </c>
    </row>
    <row r="2067" spans="1:7" x14ac:dyDescent="0.3">
      <c r="A2067" s="257" t="s">
        <v>3</v>
      </c>
      <c r="B2067" s="258" t="s">
        <v>260</v>
      </c>
      <c r="C2067" s="258">
        <v>2030</v>
      </c>
      <c r="D2067" s="259" t="s">
        <v>259</v>
      </c>
      <c r="E2067" s="266" t="s">
        <v>184</v>
      </c>
      <c r="F2067" s="261">
        <v>3.49636289173035</v>
      </c>
      <c r="G2067" s="261">
        <f>IF(Table1[[#This Row],[Year]]&lt;=2030,2030,IF(Table1[[#This Row],[Year]]&lt;=2040,2040,2050))</f>
        <v>2030</v>
      </c>
    </row>
    <row r="2068" spans="1:7" x14ac:dyDescent="0.3">
      <c r="A2068" s="257" t="s">
        <v>1</v>
      </c>
      <c r="B2068" s="258" t="s">
        <v>265</v>
      </c>
      <c r="C2068" s="258">
        <v>2031</v>
      </c>
      <c r="D2068" s="259" t="s">
        <v>259</v>
      </c>
      <c r="E2068" s="266" t="s">
        <v>184</v>
      </c>
      <c r="F2068" s="261">
        <v>14.5242258787107</v>
      </c>
      <c r="G2068" s="261">
        <f>IF(Table1[[#This Row],[Year]]&lt;=2030,2030,IF(Table1[[#This Row],[Year]]&lt;=2040,2040,2050))</f>
        <v>2040</v>
      </c>
    </row>
    <row r="2069" spans="1:7" x14ac:dyDescent="0.3">
      <c r="A2069" s="257" t="s">
        <v>1</v>
      </c>
      <c r="B2069" s="258" t="s">
        <v>269</v>
      </c>
      <c r="C2069" s="258">
        <v>2031</v>
      </c>
      <c r="D2069" s="259" t="s">
        <v>259</v>
      </c>
      <c r="E2069" s="266" t="s">
        <v>184</v>
      </c>
      <c r="F2069" s="261">
        <v>3.2186177202044099</v>
      </c>
      <c r="G2069" s="261">
        <f>IF(Table1[[#This Row],[Year]]&lt;=2030,2030,IF(Table1[[#This Row],[Year]]&lt;=2040,2040,2050))</f>
        <v>2040</v>
      </c>
    </row>
    <row r="2070" spans="1:7" x14ac:dyDescent="0.3">
      <c r="A2070" s="257" t="s">
        <v>1</v>
      </c>
      <c r="B2070" s="258" t="s">
        <v>264</v>
      </c>
      <c r="C2070" s="258">
        <v>2031</v>
      </c>
      <c r="D2070" s="259" t="s">
        <v>259</v>
      </c>
      <c r="E2070" s="266" t="s">
        <v>184</v>
      </c>
      <c r="F2070" s="261">
        <v>7.3931860818771096</v>
      </c>
      <c r="G2070" s="261">
        <f>IF(Table1[[#This Row],[Year]]&lt;=2030,2030,IF(Table1[[#This Row],[Year]]&lt;=2040,2040,2050))</f>
        <v>2040</v>
      </c>
    </row>
    <row r="2071" spans="1:7" x14ac:dyDescent="0.3">
      <c r="A2071" s="257" t="s">
        <v>1</v>
      </c>
      <c r="B2071" s="258" t="s">
        <v>268</v>
      </c>
      <c r="C2071" s="258">
        <v>2031</v>
      </c>
      <c r="D2071" s="259" t="s">
        <v>259</v>
      </c>
      <c r="E2071" s="266" t="s">
        <v>184</v>
      </c>
      <c r="F2071" s="261">
        <v>1.6797836109820801</v>
      </c>
      <c r="G2071" s="261">
        <f>IF(Table1[[#This Row],[Year]]&lt;=2030,2030,IF(Table1[[#This Row],[Year]]&lt;=2040,2040,2050))</f>
        <v>2040</v>
      </c>
    </row>
    <row r="2072" spans="1:7" x14ac:dyDescent="0.3">
      <c r="A2072" s="257" t="s">
        <v>1</v>
      </c>
      <c r="B2072" s="258" t="s">
        <v>263</v>
      </c>
      <c r="C2072" s="258">
        <v>2031</v>
      </c>
      <c r="D2072" s="259" t="s">
        <v>259</v>
      </c>
      <c r="E2072" s="266" t="s">
        <v>184</v>
      </c>
      <c r="F2072" s="261">
        <v>5.05153869834822</v>
      </c>
      <c r="G2072" s="261">
        <f>IF(Table1[[#This Row],[Year]]&lt;=2030,2030,IF(Table1[[#This Row],[Year]]&lt;=2040,2040,2050))</f>
        <v>2040</v>
      </c>
    </row>
    <row r="2073" spans="1:7" x14ac:dyDescent="0.3">
      <c r="A2073" s="257" t="s">
        <v>1</v>
      </c>
      <c r="B2073" s="258" t="s">
        <v>262</v>
      </c>
      <c r="C2073" s="258">
        <v>2031</v>
      </c>
      <c r="D2073" s="259" t="s">
        <v>259</v>
      </c>
      <c r="E2073" s="266" t="s">
        <v>184</v>
      </c>
      <c r="F2073" s="261">
        <v>0.76590168476552001</v>
      </c>
      <c r="G2073" s="261">
        <f>IF(Table1[[#This Row],[Year]]&lt;=2030,2030,IF(Table1[[#This Row],[Year]]&lt;=2040,2040,2050))</f>
        <v>2040</v>
      </c>
    </row>
    <row r="2074" spans="1:7" x14ac:dyDescent="0.3">
      <c r="A2074" s="257" t="s">
        <v>1</v>
      </c>
      <c r="B2074" s="258" t="s">
        <v>261</v>
      </c>
      <c r="C2074" s="258">
        <v>2031</v>
      </c>
      <c r="D2074" s="259" t="s">
        <v>259</v>
      </c>
      <c r="E2074" s="266" t="s">
        <v>184</v>
      </c>
      <c r="F2074" s="261">
        <v>3.99257852258771E-2</v>
      </c>
      <c r="G2074" s="261">
        <f>IF(Table1[[#This Row],[Year]]&lt;=2030,2030,IF(Table1[[#This Row],[Year]]&lt;=2040,2040,2050))</f>
        <v>2040</v>
      </c>
    </row>
    <row r="2075" spans="1:7" x14ac:dyDescent="0.3">
      <c r="A2075" s="257" t="s">
        <v>1</v>
      </c>
      <c r="B2075" s="258" t="s">
        <v>18</v>
      </c>
      <c r="C2075" s="258">
        <v>2031</v>
      </c>
      <c r="D2075" s="259" t="s">
        <v>259</v>
      </c>
      <c r="E2075" s="266" t="s">
        <v>184</v>
      </c>
      <c r="F2075" s="261">
        <v>262.33347447818198</v>
      </c>
      <c r="G2075" s="261">
        <f>IF(Table1[[#This Row],[Year]]&lt;=2030,2030,IF(Table1[[#This Row],[Year]]&lt;=2040,2040,2050))</f>
        <v>2040</v>
      </c>
    </row>
    <row r="2076" spans="1:7" x14ac:dyDescent="0.3">
      <c r="A2076" s="257" t="s">
        <v>1</v>
      </c>
      <c r="B2076" s="258" t="s">
        <v>9</v>
      </c>
      <c r="C2076" s="258">
        <v>2031</v>
      </c>
      <c r="D2076" s="259" t="s">
        <v>259</v>
      </c>
      <c r="E2076" s="266" t="s">
        <v>184</v>
      </c>
      <c r="F2076" s="261">
        <v>17.949968114559201</v>
      </c>
      <c r="G2076" s="261">
        <f>IF(Table1[[#This Row],[Year]]&lt;=2030,2030,IF(Table1[[#This Row],[Year]]&lt;=2040,2040,2050))</f>
        <v>2040</v>
      </c>
    </row>
    <row r="2077" spans="1:7" x14ac:dyDescent="0.3">
      <c r="A2077" s="257" t="s">
        <v>1</v>
      </c>
      <c r="B2077" s="258" t="s">
        <v>260</v>
      </c>
      <c r="C2077" s="258">
        <v>2031</v>
      </c>
      <c r="D2077" s="259" t="s">
        <v>259</v>
      </c>
      <c r="E2077" s="266" t="s">
        <v>184</v>
      </c>
      <c r="F2077" s="261">
        <v>0.42440593334184201</v>
      </c>
      <c r="G2077" s="261">
        <f>IF(Table1[[#This Row],[Year]]&lt;=2030,2030,IF(Table1[[#This Row],[Year]]&lt;=2040,2040,2050))</f>
        <v>2040</v>
      </c>
    </row>
    <row r="2078" spans="1:7" x14ac:dyDescent="0.3">
      <c r="A2078" s="257" t="s">
        <v>1</v>
      </c>
      <c r="B2078" s="258" t="s">
        <v>267</v>
      </c>
      <c r="C2078" s="258">
        <v>2031</v>
      </c>
      <c r="D2078" s="259" t="s">
        <v>259</v>
      </c>
      <c r="E2078" s="266" t="s">
        <v>184</v>
      </c>
      <c r="F2078" s="261">
        <v>8.6032004389421698E-2</v>
      </c>
      <c r="G2078" s="261">
        <f>IF(Table1[[#This Row],[Year]]&lt;=2030,2030,IF(Table1[[#This Row],[Year]]&lt;=2040,2040,2050))</f>
        <v>2040</v>
      </c>
    </row>
    <row r="2079" spans="1:7" x14ac:dyDescent="0.3">
      <c r="A2079" s="257" t="s">
        <v>4</v>
      </c>
      <c r="B2079" s="258" t="s">
        <v>265</v>
      </c>
      <c r="C2079" s="258">
        <v>2031</v>
      </c>
      <c r="D2079" s="259" t="s">
        <v>259</v>
      </c>
      <c r="E2079" s="266" t="s">
        <v>184</v>
      </c>
      <c r="F2079" s="261">
        <v>58.020636718927797</v>
      </c>
      <c r="G2079" s="261">
        <f>IF(Table1[[#This Row],[Year]]&lt;=2030,2030,IF(Table1[[#This Row],[Year]]&lt;=2040,2040,2050))</f>
        <v>2040</v>
      </c>
    </row>
    <row r="2080" spans="1:7" x14ac:dyDescent="0.3">
      <c r="A2080" s="257" t="s">
        <v>4</v>
      </c>
      <c r="B2080" s="258" t="s">
        <v>269</v>
      </c>
      <c r="C2080" s="258">
        <v>2031</v>
      </c>
      <c r="D2080" s="259" t="s">
        <v>259</v>
      </c>
      <c r="E2080" s="266" t="s">
        <v>184</v>
      </c>
      <c r="F2080" s="261">
        <v>2.4993314761087801</v>
      </c>
      <c r="G2080" s="261">
        <f>IF(Table1[[#This Row],[Year]]&lt;=2030,2030,IF(Table1[[#This Row],[Year]]&lt;=2040,2040,2050))</f>
        <v>2040</v>
      </c>
    </row>
    <row r="2081" spans="1:7" x14ac:dyDescent="0.3">
      <c r="A2081" s="257" t="s">
        <v>4</v>
      </c>
      <c r="B2081" s="258" t="s">
        <v>264</v>
      </c>
      <c r="C2081" s="258">
        <v>2031</v>
      </c>
      <c r="D2081" s="259" t="s">
        <v>259</v>
      </c>
      <c r="E2081" s="266" t="s">
        <v>184</v>
      </c>
      <c r="F2081" s="261">
        <v>36.114851083334898</v>
      </c>
      <c r="G2081" s="261">
        <f>IF(Table1[[#This Row],[Year]]&lt;=2030,2030,IF(Table1[[#This Row],[Year]]&lt;=2040,2040,2050))</f>
        <v>2040</v>
      </c>
    </row>
    <row r="2082" spans="1:7" x14ac:dyDescent="0.3">
      <c r="A2082" s="257" t="s">
        <v>4</v>
      </c>
      <c r="B2082" s="258" t="s">
        <v>268</v>
      </c>
      <c r="C2082" s="258">
        <v>2031</v>
      </c>
      <c r="D2082" s="259" t="s">
        <v>259</v>
      </c>
      <c r="E2082" s="266" t="s">
        <v>184</v>
      </c>
      <c r="F2082" s="261">
        <v>1.62781697383371</v>
      </c>
      <c r="G2082" s="261">
        <f>IF(Table1[[#This Row],[Year]]&lt;=2030,2030,IF(Table1[[#This Row],[Year]]&lt;=2040,2040,2050))</f>
        <v>2040</v>
      </c>
    </row>
    <row r="2083" spans="1:7" x14ac:dyDescent="0.3">
      <c r="A2083" s="257" t="s">
        <v>4</v>
      </c>
      <c r="B2083" s="258" t="s">
        <v>263</v>
      </c>
      <c r="C2083" s="258">
        <v>2031</v>
      </c>
      <c r="D2083" s="259" t="s">
        <v>259</v>
      </c>
      <c r="E2083" s="266" t="s">
        <v>184</v>
      </c>
      <c r="F2083" s="261">
        <v>28.651017696758601</v>
      </c>
      <c r="G2083" s="261">
        <f>IF(Table1[[#This Row],[Year]]&lt;=2030,2030,IF(Table1[[#This Row],[Year]]&lt;=2040,2040,2050))</f>
        <v>2040</v>
      </c>
    </row>
    <row r="2084" spans="1:7" x14ac:dyDescent="0.3">
      <c r="A2084" s="257" t="s">
        <v>4</v>
      </c>
      <c r="B2084" s="258" t="s">
        <v>262</v>
      </c>
      <c r="C2084" s="258">
        <v>2031</v>
      </c>
      <c r="D2084" s="259" t="s">
        <v>259</v>
      </c>
      <c r="E2084" s="266" t="s">
        <v>184</v>
      </c>
      <c r="F2084" s="261">
        <v>70.378937669980999</v>
      </c>
      <c r="G2084" s="261">
        <f>IF(Table1[[#This Row],[Year]]&lt;=2030,2030,IF(Table1[[#This Row],[Year]]&lt;=2040,2040,2050))</f>
        <v>2040</v>
      </c>
    </row>
    <row r="2085" spans="1:7" x14ac:dyDescent="0.3">
      <c r="A2085" s="257" t="s">
        <v>4</v>
      </c>
      <c r="B2085" s="258" t="s">
        <v>261</v>
      </c>
      <c r="C2085" s="258">
        <v>2031</v>
      </c>
      <c r="D2085" s="259" t="s">
        <v>259</v>
      </c>
      <c r="E2085" s="266" t="s">
        <v>184</v>
      </c>
      <c r="F2085" s="261">
        <v>0.60726454359363102</v>
      </c>
      <c r="G2085" s="261">
        <f>IF(Table1[[#This Row],[Year]]&lt;=2030,2030,IF(Table1[[#This Row],[Year]]&lt;=2040,2040,2050))</f>
        <v>2040</v>
      </c>
    </row>
    <row r="2086" spans="1:7" x14ac:dyDescent="0.3">
      <c r="A2086" s="257" t="s">
        <v>4</v>
      </c>
      <c r="B2086" s="258" t="s">
        <v>18</v>
      </c>
      <c r="C2086" s="258">
        <v>2031</v>
      </c>
      <c r="D2086" s="259" t="s">
        <v>259</v>
      </c>
      <c r="E2086" s="266" t="s">
        <v>184</v>
      </c>
      <c r="F2086" s="261">
        <v>1389.4470138939</v>
      </c>
      <c r="G2086" s="261">
        <f>IF(Table1[[#This Row],[Year]]&lt;=2030,2030,IF(Table1[[#This Row],[Year]]&lt;=2040,2040,2050))</f>
        <v>2040</v>
      </c>
    </row>
    <row r="2087" spans="1:7" x14ac:dyDescent="0.3">
      <c r="A2087" s="257" t="s">
        <v>4</v>
      </c>
      <c r="B2087" s="258" t="s">
        <v>260</v>
      </c>
      <c r="C2087" s="258">
        <v>2031</v>
      </c>
      <c r="D2087" s="259" t="s">
        <v>259</v>
      </c>
      <c r="E2087" s="266" t="s">
        <v>184</v>
      </c>
      <c r="F2087" s="261">
        <v>6.7721808287703196</v>
      </c>
      <c r="G2087" s="261">
        <f>IF(Table1[[#This Row],[Year]]&lt;=2030,2030,IF(Table1[[#This Row],[Year]]&lt;=2040,2040,2050))</f>
        <v>2040</v>
      </c>
    </row>
    <row r="2088" spans="1:7" x14ac:dyDescent="0.3">
      <c r="A2088" s="257" t="s">
        <v>4</v>
      </c>
      <c r="B2088" s="258" t="s">
        <v>267</v>
      </c>
      <c r="C2088" s="258">
        <v>2031</v>
      </c>
      <c r="D2088" s="259" t="s">
        <v>259</v>
      </c>
      <c r="E2088" s="266" t="s">
        <v>184</v>
      </c>
      <c r="F2088" s="261">
        <v>0.27849122074424498</v>
      </c>
      <c r="G2088" s="261">
        <f>IF(Table1[[#This Row],[Year]]&lt;=2030,2030,IF(Table1[[#This Row],[Year]]&lt;=2040,2040,2050))</f>
        <v>2040</v>
      </c>
    </row>
    <row r="2089" spans="1:7" x14ac:dyDescent="0.3">
      <c r="A2089" s="257" t="s">
        <v>2</v>
      </c>
      <c r="B2089" s="258" t="s">
        <v>264</v>
      </c>
      <c r="C2089" s="258">
        <v>2031</v>
      </c>
      <c r="D2089" s="259" t="s">
        <v>259</v>
      </c>
      <c r="E2089" s="266" t="s">
        <v>184</v>
      </c>
      <c r="F2089" s="261">
        <v>45.9852669517593</v>
      </c>
      <c r="G2089" s="261">
        <f>IF(Table1[[#This Row],[Year]]&lt;=2030,2030,IF(Table1[[#This Row],[Year]]&lt;=2040,2040,2050))</f>
        <v>2040</v>
      </c>
    </row>
    <row r="2090" spans="1:7" x14ac:dyDescent="0.3">
      <c r="A2090" s="257" t="s">
        <v>2</v>
      </c>
      <c r="B2090" s="258" t="s">
        <v>263</v>
      </c>
      <c r="C2090" s="258">
        <v>2031</v>
      </c>
      <c r="D2090" s="259" t="s">
        <v>259</v>
      </c>
      <c r="E2090" s="266" t="s">
        <v>184</v>
      </c>
      <c r="F2090" s="261">
        <v>12.1578063053798</v>
      </c>
      <c r="G2090" s="261">
        <f>IF(Table1[[#This Row],[Year]]&lt;=2030,2030,IF(Table1[[#This Row],[Year]]&lt;=2040,2040,2050))</f>
        <v>2040</v>
      </c>
    </row>
    <row r="2091" spans="1:7" x14ac:dyDescent="0.3">
      <c r="A2091" s="257" t="s">
        <v>2</v>
      </c>
      <c r="B2091" s="258" t="s">
        <v>262</v>
      </c>
      <c r="C2091" s="258">
        <v>2031</v>
      </c>
      <c r="D2091" s="259" t="s">
        <v>259</v>
      </c>
      <c r="E2091" s="266" t="s">
        <v>184</v>
      </c>
      <c r="F2091" s="261">
        <v>2.21731779607153</v>
      </c>
      <c r="G2091" s="261">
        <f>IF(Table1[[#This Row],[Year]]&lt;=2030,2030,IF(Table1[[#This Row],[Year]]&lt;=2040,2040,2050))</f>
        <v>2040</v>
      </c>
    </row>
    <row r="2092" spans="1:7" x14ac:dyDescent="0.3">
      <c r="A2092" s="257" t="s">
        <v>2</v>
      </c>
      <c r="B2092" s="258" t="s">
        <v>261</v>
      </c>
      <c r="C2092" s="258">
        <v>2031</v>
      </c>
      <c r="D2092" s="259" t="s">
        <v>259</v>
      </c>
      <c r="E2092" s="266" t="s">
        <v>184</v>
      </c>
      <c r="F2092" s="261">
        <v>4.3808402015183497E-2</v>
      </c>
      <c r="G2092" s="261">
        <f>IF(Table1[[#This Row],[Year]]&lt;=2030,2030,IF(Table1[[#This Row],[Year]]&lt;=2040,2040,2050))</f>
        <v>2040</v>
      </c>
    </row>
    <row r="2093" spans="1:7" x14ac:dyDescent="0.3">
      <c r="A2093" s="257" t="s">
        <v>2</v>
      </c>
      <c r="B2093" s="258" t="s">
        <v>18</v>
      </c>
      <c r="C2093" s="258">
        <v>2031</v>
      </c>
      <c r="D2093" s="259" t="s">
        <v>259</v>
      </c>
      <c r="E2093" s="266" t="s">
        <v>184</v>
      </c>
      <c r="F2093" s="261">
        <v>792.824895968541</v>
      </c>
      <c r="G2093" s="261">
        <f>IF(Table1[[#This Row],[Year]]&lt;=2030,2030,IF(Table1[[#This Row],[Year]]&lt;=2040,2040,2050))</f>
        <v>2040</v>
      </c>
    </row>
    <row r="2094" spans="1:7" x14ac:dyDescent="0.3">
      <c r="A2094" s="257" t="s">
        <v>2</v>
      </c>
      <c r="B2094" s="258" t="s">
        <v>266</v>
      </c>
      <c r="C2094" s="258">
        <v>2031</v>
      </c>
      <c r="D2094" s="259" t="s">
        <v>259</v>
      </c>
      <c r="E2094" s="266" t="s">
        <v>184</v>
      </c>
      <c r="F2094" s="261">
        <v>31.4598203324589</v>
      </c>
      <c r="G2094" s="261">
        <f>IF(Table1[[#This Row],[Year]]&lt;=2030,2030,IF(Table1[[#This Row],[Year]]&lt;=2040,2040,2050))</f>
        <v>2040</v>
      </c>
    </row>
    <row r="2095" spans="1:7" x14ac:dyDescent="0.3">
      <c r="A2095" s="257" t="s">
        <v>2</v>
      </c>
      <c r="B2095" s="258" t="s">
        <v>9</v>
      </c>
      <c r="C2095" s="258">
        <v>2031</v>
      </c>
      <c r="D2095" s="259" t="s">
        <v>259</v>
      </c>
      <c r="E2095" s="266" t="s">
        <v>184</v>
      </c>
      <c r="F2095" s="261">
        <v>25.150880955490301</v>
      </c>
      <c r="G2095" s="261">
        <f>IF(Table1[[#This Row],[Year]]&lt;=2030,2030,IF(Table1[[#This Row],[Year]]&lt;=2040,2040,2050))</f>
        <v>2040</v>
      </c>
    </row>
    <row r="2096" spans="1:7" x14ac:dyDescent="0.3">
      <c r="A2096" s="257" t="s">
        <v>2</v>
      </c>
      <c r="B2096" s="258" t="s">
        <v>260</v>
      </c>
      <c r="C2096" s="258">
        <v>2031</v>
      </c>
      <c r="D2096" s="259" t="s">
        <v>259</v>
      </c>
      <c r="E2096" s="266" t="s">
        <v>184</v>
      </c>
      <c r="F2096" s="261">
        <v>0.246475835386293</v>
      </c>
      <c r="G2096" s="261">
        <f>IF(Table1[[#This Row],[Year]]&lt;=2030,2030,IF(Table1[[#This Row],[Year]]&lt;=2040,2040,2050))</f>
        <v>2040</v>
      </c>
    </row>
    <row r="2097" spans="1:7" x14ac:dyDescent="0.3">
      <c r="A2097" s="257" t="s">
        <v>3</v>
      </c>
      <c r="B2097" s="258" t="s">
        <v>265</v>
      </c>
      <c r="C2097" s="258">
        <v>2031</v>
      </c>
      <c r="D2097" s="259" t="s">
        <v>259</v>
      </c>
      <c r="E2097" s="266" t="s">
        <v>184</v>
      </c>
      <c r="F2097" s="261">
        <v>71.461846045525704</v>
      </c>
      <c r="G2097" s="261">
        <f>IF(Table1[[#This Row],[Year]]&lt;=2030,2030,IF(Table1[[#This Row],[Year]]&lt;=2040,2040,2050))</f>
        <v>2040</v>
      </c>
    </row>
    <row r="2098" spans="1:7" x14ac:dyDescent="0.3">
      <c r="A2098" s="257" t="s">
        <v>3</v>
      </c>
      <c r="B2098" s="258" t="s">
        <v>264</v>
      </c>
      <c r="C2098" s="258">
        <v>2031</v>
      </c>
      <c r="D2098" s="259" t="s">
        <v>259</v>
      </c>
      <c r="E2098" s="266" t="s">
        <v>184</v>
      </c>
      <c r="F2098" s="261">
        <v>19.769471109443899</v>
      </c>
      <c r="G2098" s="261">
        <f>IF(Table1[[#This Row],[Year]]&lt;=2030,2030,IF(Table1[[#This Row],[Year]]&lt;=2040,2040,2050))</f>
        <v>2040</v>
      </c>
    </row>
    <row r="2099" spans="1:7" x14ac:dyDescent="0.3">
      <c r="A2099" s="257" t="s">
        <v>3</v>
      </c>
      <c r="B2099" s="258" t="s">
        <v>263</v>
      </c>
      <c r="C2099" s="258">
        <v>2031</v>
      </c>
      <c r="D2099" s="259" t="s">
        <v>259</v>
      </c>
      <c r="E2099" s="266" t="s">
        <v>184</v>
      </c>
      <c r="F2099" s="261">
        <v>23.584482460456801</v>
      </c>
      <c r="G2099" s="261">
        <f>IF(Table1[[#This Row],[Year]]&lt;=2030,2030,IF(Table1[[#This Row],[Year]]&lt;=2040,2040,2050))</f>
        <v>2040</v>
      </c>
    </row>
    <row r="2100" spans="1:7" x14ac:dyDescent="0.3">
      <c r="A2100" s="257" t="s">
        <v>3</v>
      </c>
      <c r="B2100" s="258" t="s">
        <v>262</v>
      </c>
      <c r="C2100" s="258">
        <v>2031</v>
      </c>
      <c r="D2100" s="259" t="s">
        <v>259</v>
      </c>
      <c r="E2100" s="266" t="s">
        <v>184</v>
      </c>
      <c r="F2100" s="261">
        <v>128.61207060058001</v>
      </c>
      <c r="G2100" s="261">
        <f>IF(Table1[[#This Row],[Year]]&lt;=2030,2030,IF(Table1[[#This Row],[Year]]&lt;=2040,2040,2050))</f>
        <v>2040</v>
      </c>
    </row>
    <row r="2101" spans="1:7" x14ac:dyDescent="0.3">
      <c r="A2101" s="257" t="s">
        <v>3</v>
      </c>
      <c r="B2101" s="258" t="s">
        <v>261</v>
      </c>
      <c r="C2101" s="258">
        <v>2031</v>
      </c>
      <c r="D2101" s="259" t="s">
        <v>259</v>
      </c>
      <c r="E2101" s="266" t="s">
        <v>184</v>
      </c>
      <c r="F2101" s="261">
        <v>0.58815280840255202</v>
      </c>
      <c r="G2101" s="261">
        <f>IF(Table1[[#This Row],[Year]]&lt;=2030,2030,IF(Table1[[#This Row],[Year]]&lt;=2040,2040,2050))</f>
        <v>2040</v>
      </c>
    </row>
    <row r="2102" spans="1:7" x14ac:dyDescent="0.3">
      <c r="A2102" s="257" t="s">
        <v>3</v>
      </c>
      <c r="B2102" s="258" t="s">
        <v>18</v>
      </c>
      <c r="C2102" s="258">
        <v>2031</v>
      </c>
      <c r="D2102" s="259" t="s">
        <v>259</v>
      </c>
      <c r="E2102" s="266" t="s">
        <v>184</v>
      </c>
      <c r="F2102" s="261">
        <v>1394.3107684378399</v>
      </c>
      <c r="G2102" s="261">
        <f>IF(Table1[[#This Row],[Year]]&lt;=2030,2030,IF(Table1[[#This Row],[Year]]&lt;=2040,2040,2050))</f>
        <v>2040</v>
      </c>
    </row>
    <row r="2103" spans="1:7" x14ac:dyDescent="0.3">
      <c r="A2103" s="257" t="s">
        <v>3</v>
      </c>
      <c r="B2103" s="258" t="s">
        <v>9</v>
      </c>
      <c r="C2103" s="258">
        <v>2031</v>
      </c>
      <c r="D2103" s="259" t="s">
        <v>259</v>
      </c>
      <c r="E2103" s="266" t="s">
        <v>184</v>
      </c>
      <c r="F2103" s="261">
        <v>38.024598206276899</v>
      </c>
      <c r="G2103" s="261">
        <f>IF(Table1[[#This Row],[Year]]&lt;=2030,2030,IF(Table1[[#This Row],[Year]]&lt;=2040,2040,2050))</f>
        <v>2040</v>
      </c>
    </row>
    <row r="2104" spans="1:7" x14ac:dyDescent="0.3">
      <c r="A2104" s="257" t="s">
        <v>3</v>
      </c>
      <c r="B2104" s="258" t="s">
        <v>260</v>
      </c>
      <c r="C2104" s="258">
        <v>2031</v>
      </c>
      <c r="D2104" s="259" t="s">
        <v>259</v>
      </c>
      <c r="E2104" s="266" t="s">
        <v>184</v>
      </c>
      <c r="F2104" s="261">
        <v>3.8240737454693798</v>
      </c>
      <c r="G2104" s="261">
        <f>IF(Table1[[#This Row],[Year]]&lt;=2030,2030,IF(Table1[[#This Row],[Year]]&lt;=2040,2040,2050))</f>
        <v>2040</v>
      </c>
    </row>
    <row r="2105" spans="1:7" x14ac:dyDescent="0.3">
      <c r="A2105" s="257" t="s">
        <v>1</v>
      </c>
      <c r="B2105" s="258" t="s">
        <v>265</v>
      </c>
      <c r="C2105" s="258">
        <v>2032</v>
      </c>
      <c r="D2105" s="259" t="s">
        <v>259</v>
      </c>
      <c r="E2105" s="266" t="s">
        <v>184</v>
      </c>
      <c r="F2105" s="261">
        <v>15.717121142434801</v>
      </c>
      <c r="G2105" s="261">
        <f>IF(Table1[[#This Row],[Year]]&lt;=2030,2030,IF(Table1[[#This Row],[Year]]&lt;=2040,2040,2050))</f>
        <v>2040</v>
      </c>
    </row>
    <row r="2106" spans="1:7" x14ac:dyDescent="0.3">
      <c r="A2106" s="257" t="s">
        <v>1</v>
      </c>
      <c r="B2106" s="258" t="s">
        <v>269</v>
      </c>
      <c r="C2106" s="258">
        <v>2032</v>
      </c>
      <c r="D2106" s="259" t="s">
        <v>259</v>
      </c>
      <c r="E2106" s="266" t="s">
        <v>184</v>
      </c>
      <c r="F2106" s="261">
        <v>3.0653502097184901</v>
      </c>
      <c r="G2106" s="261">
        <f>IF(Table1[[#This Row],[Year]]&lt;=2030,2030,IF(Table1[[#This Row],[Year]]&lt;=2040,2040,2050))</f>
        <v>2040</v>
      </c>
    </row>
    <row r="2107" spans="1:7" x14ac:dyDescent="0.3">
      <c r="A2107" s="257" t="s">
        <v>1</v>
      </c>
      <c r="B2107" s="258" t="s">
        <v>264</v>
      </c>
      <c r="C2107" s="258">
        <v>2032</v>
      </c>
      <c r="D2107" s="259" t="s">
        <v>259</v>
      </c>
      <c r="E2107" s="266" t="s">
        <v>184</v>
      </c>
      <c r="F2107" s="261">
        <v>8.0003989367686703</v>
      </c>
      <c r="G2107" s="261">
        <f>IF(Table1[[#This Row],[Year]]&lt;=2030,2030,IF(Table1[[#This Row],[Year]]&lt;=2040,2040,2050))</f>
        <v>2040</v>
      </c>
    </row>
    <row r="2108" spans="1:7" x14ac:dyDescent="0.3">
      <c r="A2108" s="257" t="s">
        <v>1</v>
      </c>
      <c r="B2108" s="258" t="s">
        <v>268</v>
      </c>
      <c r="C2108" s="258">
        <v>2032</v>
      </c>
      <c r="D2108" s="259" t="s">
        <v>259</v>
      </c>
      <c r="E2108" s="266" t="s">
        <v>184</v>
      </c>
      <c r="F2108" s="261">
        <v>1.5997939152210301</v>
      </c>
      <c r="G2108" s="261">
        <f>IF(Table1[[#This Row],[Year]]&lt;=2030,2030,IF(Table1[[#This Row],[Year]]&lt;=2040,2040,2050))</f>
        <v>2040</v>
      </c>
    </row>
    <row r="2109" spans="1:7" x14ac:dyDescent="0.3">
      <c r="A2109" s="257" t="s">
        <v>1</v>
      </c>
      <c r="B2109" s="258" t="s">
        <v>263</v>
      </c>
      <c r="C2109" s="258">
        <v>2032</v>
      </c>
      <c r="D2109" s="259" t="s">
        <v>259</v>
      </c>
      <c r="E2109" s="266" t="s">
        <v>184</v>
      </c>
      <c r="F2109" s="261">
        <v>4.5922754529576899</v>
      </c>
      <c r="G2109" s="261">
        <f>IF(Table1[[#This Row],[Year]]&lt;=2030,2030,IF(Table1[[#This Row],[Year]]&lt;=2040,2040,2050))</f>
        <v>2040</v>
      </c>
    </row>
    <row r="2110" spans="1:7" x14ac:dyDescent="0.3">
      <c r="A2110" s="257" t="s">
        <v>1</v>
      </c>
      <c r="B2110" s="258" t="s">
        <v>262</v>
      </c>
      <c r="C2110" s="258">
        <v>2032</v>
      </c>
      <c r="D2110" s="259" t="s">
        <v>259</v>
      </c>
      <c r="E2110" s="266" t="s">
        <v>184</v>
      </c>
      <c r="F2110" s="261">
        <v>0.83907675469295195</v>
      </c>
      <c r="G2110" s="261">
        <f>IF(Table1[[#This Row],[Year]]&lt;=2030,2030,IF(Table1[[#This Row],[Year]]&lt;=2040,2040,2050))</f>
        <v>2040</v>
      </c>
    </row>
    <row r="2111" spans="1:7" x14ac:dyDescent="0.3">
      <c r="A2111" s="257" t="s">
        <v>1</v>
      </c>
      <c r="B2111" s="258" t="s">
        <v>261</v>
      </c>
      <c r="C2111" s="258">
        <v>2032</v>
      </c>
      <c r="D2111" s="259" t="s">
        <v>259</v>
      </c>
      <c r="E2111" s="266" t="s">
        <v>184</v>
      </c>
      <c r="F2111" s="261">
        <v>3.6847497177168398E-2</v>
      </c>
      <c r="G2111" s="261">
        <f>IF(Table1[[#This Row],[Year]]&lt;=2030,2030,IF(Table1[[#This Row],[Year]]&lt;=2040,2040,2050))</f>
        <v>2040</v>
      </c>
    </row>
    <row r="2112" spans="1:7" x14ac:dyDescent="0.3">
      <c r="A2112" s="257" t="s">
        <v>1</v>
      </c>
      <c r="B2112" s="258" t="s">
        <v>18</v>
      </c>
      <c r="C2112" s="258">
        <v>2032</v>
      </c>
      <c r="D2112" s="259" t="s">
        <v>259</v>
      </c>
      <c r="E2112" s="266" t="s">
        <v>184</v>
      </c>
      <c r="F2112" s="261">
        <v>232.86718569707801</v>
      </c>
      <c r="G2112" s="261">
        <f>IF(Table1[[#This Row],[Year]]&lt;=2030,2030,IF(Table1[[#This Row],[Year]]&lt;=2040,2040,2050))</f>
        <v>2040</v>
      </c>
    </row>
    <row r="2113" spans="1:7" x14ac:dyDescent="0.3">
      <c r="A2113" s="257" t="s">
        <v>1</v>
      </c>
      <c r="B2113" s="258" t="s">
        <v>9</v>
      </c>
      <c r="C2113" s="258">
        <v>2032</v>
      </c>
      <c r="D2113" s="259" t="s">
        <v>259</v>
      </c>
      <c r="E2113" s="266" t="s">
        <v>184</v>
      </c>
      <c r="F2113" s="261">
        <v>16.151455065804001</v>
      </c>
      <c r="G2113" s="261">
        <f>IF(Table1[[#This Row],[Year]]&lt;=2030,2030,IF(Table1[[#This Row],[Year]]&lt;=2040,2040,2050))</f>
        <v>2040</v>
      </c>
    </row>
    <row r="2114" spans="1:7" x14ac:dyDescent="0.3">
      <c r="A2114" s="257" t="s">
        <v>1</v>
      </c>
      <c r="B2114" s="258" t="s">
        <v>260</v>
      </c>
      <c r="C2114" s="258">
        <v>2032</v>
      </c>
      <c r="D2114" s="259" t="s">
        <v>259</v>
      </c>
      <c r="E2114" s="266" t="s">
        <v>184</v>
      </c>
      <c r="F2114" s="261">
        <v>0.45926299436579399</v>
      </c>
      <c r="G2114" s="261">
        <f>IF(Table1[[#This Row],[Year]]&lt;=2030,2030,IF(Table1[[#This Row],[Year]]&lt;=2040,2040,2050))</f>
        <v>2040</v>
      </c>
    </row>
    <row r="2115" spans="1:7" x14ac:dyDescent="0.3">
      <c r="A2115" s="257" t="s">
        <v>1</v>
      </c>
      <c r="B2115" s="258" t="s">
        <v>267</v>
      </c>
      <c r="C2115" s="258">
        <v>2032</v>
      </c>
      <c r="D2115" s="259" t="s">
        <v>259</v>
      </c>
      <c r="E2115" s="266" t="s">
        <v>184</v>
      </c>
      <c r="F2115" s="261">
        <v>8.1935242275639905E-2</v>
      </c>
      <c r="G2115" s="261">
        <f>IF(Table1[[#This Row],[Year]]&lt;=2030,2030,IF(Table1[[#This Row],[Year]]&lt;=2040,2040,2050))</f>
        <v>2040</v>
      </c>
    </row>
    <row r="2116" spans="1:7" x14ac:dyDescent="0.3">
      <c r="A2116" s="257" t="s">
        <v>4</v>
      </c>
      <c r="B2116" s="258" t="s">
        <v>265</v>
      </c>
      <c r="C2116" s="258">
        <v>2032</v>
      </c>
      <c r="D2116" s="259" t="s">
        <v>259</v>
      </c>
      <c r="E2116" s="266" t="s">
        <v>184</v>
      </c>
      <c r="F2116" s="261">
        <v>59.154058349793999</v>
      </c>
      <c r="G2116" s="261">
        <f>IF(Table1[[#This Row],[Year]]&lt;=2030,2030,IF(Table1[[#This Row],[Year]]&lt;=2040,2040,2050))</f>
        <v>2040</v>
      </c>
    </row>
    <row r="2117" spans="1:7" x14ac:dyDescent="0.3">
      <c r="A2117" s="257" t="s">
        <v>4</v>
      </c>
      <c r="B2117" s="258" t="s">
        <v>269</v>
      </c>
      <c r="C2117" s="258">
        <v>2032</v>
      </c>
      <c r="D2117" s="259" t="s">
        <v>259</v>
      </c>
      <c r="E2117" s="266" t="s">
        <v>184</v>
      </c>
      <c r="F2117" s="261">
        <v>2.3803156915321702</v>
      </c>
      <c r="G2117" s="261">
        <f>IF(Table1[[#This Row],[Year]]&lt;=2030,2030,IF(Table1[[#This Row],[Year]]&lt;=2040,2040,2050))</f>
        <v>2040</v>
      </c>
    </row>
    <row r="2118" spans="1:7" x14ac:dyDescent="0.3">
      <c r="A2118" s="257" t="s">
        <v>4</v>
      </c>
      <c r="B2118" s="258" t="s">
        <v>264</v>
      </c>
      <c r="C2118" s="258">
        <v>2032</v>
      </c>
      <c r="D2118" s="259" t="s">
        <v>259</v>
      </c>
      <c r="E2118" s="266" t="s">
        <v>184</v>
      </c>
      <c r="F2118" s="261">
        <v>36.820347536461703</v>
      </c>
      <c r="G2118" s="261">
        <f>IF(Table1[[#This Row],[Year]]&lt;=2030,2030,IF(Table1[[#This Row],[Year]]&lt;=2040,2040,2050))</f>
        <v>2040</v>
      </c>
    </row>
    <row r="2119" spans="1:7" x14ac:dyDescent="0.3">
      <c r="A2119" s="257" t="s">
        <v>4</v>
      </c>
      <c r="B2119" s="258" t="s">
        <v>268</v>
      </c>
      <c r="C2119" s="258">
        <v>2032</v>
      </c>
      <c r="D2119" s="259" t="s">
        <v>259</v>
      </c>
      <c r="E2119" s="266" t="s">
        <v>184</v>
      </c>
      <c r="F2119" s="261">
        <v>1.5503018798416299</v>
      </c>
      <c r="G2119" s="261">
        <f>IF(Table1[[#This Row],[Year]]&lt;=2030,2030,IF(Table1[[#This Row],[Year]]&lt;=2040,2040,2050))</f>
        <v>2040</v>
      </c>
    </row>
    <row r="2120" spans="1:7" x14ac:dyDescent="0.3">
      <c r="A2120" s="257" t="s">
        <v>4</v>
      </c>
      <c r="B2120" s="258" t="s">
        <v>263</v>
      </c>
      <c r="C2120" s="258">
        <v>2032</v>
      </c>
      <c r="D2120" s="259" t="s">
        <v>259</v>
      </c>
      <c r="E2120" s="266" t="s">
        <v>184</v>
      </c>
      <c r="F2120" s="261">
        <v>26.089158305918101</v>
      </c>
      <c r="G2120" s="261">
        <f>IF(Table1[[#This Row],[Year]]&lt;=2030,2030,IF(Table1[[#This Row],[Year]]&lt;=2040,2040,2050))</f>
        <v>2040</v>
      </c>
    </row>
    <row r="2121" spans="1:7" x14ac:dyDescent="0.3">
      <c r="A2121" s="257" t="s">
        <v>4</v>
      </c>
      <c r="B2121" s="258" t="s">
        <v>262</v>
      </c>
      <c r="C2121" s="258">
        <v>2032</v>
      </c>
      <c r="D2121" s="259" t="s">
        <v>259</v>
      </c>
      <c r="E2121" s="266" t="s">
        <v>184</v>
      </c>
      <c r="F2121" s="261">
        <v>72.351021002040298</v>
      </c>
      <c r="G2121" s="261">
        <f>IF(Table1[[#This Row],[Year]]&lt;=2030,2030,IF(Table1[[#This Row],[Year]]&lt;=2040,2040,2050))</f>
        <v>2040</v>
      </c>
    </row>
    <row r="2122" spans="1:7" x14ac:dyDescent="0.3">
      <c r="A2122" s="257" t="s">
        <v>4</v>
      </c>
      <c r="B2122" s="258" t="s">
        <v>261</v>
      </c>
      <c r="C2122" s="258">
        <v>2032</v>
      </c>
      <c r="D2122" s="259" t="s">
        <v>259</v>
      </c>
      <c r="E2122" s="266" t="s">
        <v>184</v>
      </c>
      <c r="F2122" s="261">
        <v>0.56044429506568905</v>
      </c>
      <c r="G2122" s="261">
        <f>IF(Table1[[#This Row],[Year]]&lt;=2030,2030,IF(Table1[[#This Row],[Year]]&lt;=2040,2040,2050))</f>
        <v>2040</v>
      </c>
    </row>
    <row r="2123" spans="1:7" x14ac:dyDescent="0.3">
      <c r="A2123" s="257" t="s">
        <v>4</v>
      </c>
      <c r="B2123" s="258" t="s">
        <v>18</v>
      </c>
      <c r="C2123" s="258">
        <v>2032</v>
      </c>
      <c r="D2123" s="259" t="s">
        <v>259</v>
      </c>
      <c r="E2123" s="266" t="s">
        <v>184</v>
      </c>
      <c r="F2123" s="261">
        <v>1223.17556972588</v>
      </c>
      <c r="G2123" s="261">
        <f>IF(Table1[[#This Row],[Year]]&lt;=2030,2030,IF(Table1[[#This Row],[Year]]&lt;=2040,2040,2050))</f>
        <v>2040</v>
      </c>
    </row>
    <row r="2124" spans="1:7" x14ac:dyDescent="0.3">
      <c r="A2124" s="257" t="s">
        <v>4</v>
      </c>
      <c r="B2124" s="258" t="s">
        <v>260</v>
      </c>
      <c r="C2124" s="258">
        <v>2032</v>
      </c>
      <c r="D2124" s="259" t="s">
        <v>259</v>
      </c>
      <c r="E2124" s="266" t="s">
        <v>184</v>
      </c>
      <c r="F2124" s="261">
        <v>6.9044740381097798</v>
      </c>
      <c r="G2124" s="261">
        <f>IF(Table1[[#This Row],[Year]]&lt;=2030,2030,IF(Table1[[#This Row],[Year]]&lt;=2040,2040,2050))</f>
        <v>2040</v>
      </c>
    </row>
    <row r="2125" spans="1:7" x14ac:dyDescent="0.3">
      <c r="A2125" s="257" t="s">
        <v>4</v>
      </c>
      <c r="B2125" s="258" t="s">
        <v>267</v>
      </c>
      <c r="C2125" s="258">
        <v>2032</v>
      </c>
      <c r="D2125" s="259" t="s">
        <v>259</v>
      </c>
      <c r="E2125" s="266" t="s">
        <v>184</v>
      </c>
      <c r="F2125" s="261">
        <v>0.26522973404213801</v>
      </c>
      <c r="G2125" s="261">
        <f>IF(Table1[[#This Row],[Year]]&lt;=2030,2030,IF(Table1[[#This Row],[Year]]&lt;=2040,2040,2050))</f>
        <v>2040</v>
      </c>
    </row>
    <row r="2126" spans="1:7" x14ac:dyDescent="0.3">
      <c r="A2126" s="257" t="s">
        <v>2</v>
      </c>
      <c r="B2126" s="258" t="s">
        <v>264</v>
      </c>
      <c r="C2126" s="258">
        <v>2032</v>
      </c>
      <c r="D2126" s="259" t="s">
        <v>259</v>
      </c>
      <c r="E2126" s="266" t="s">
        <v>184</v>
      </c>
      <c r="F2126" s="261">
        <v>46.030087666276401</v>
      </c>
      <c r="G2126" s="261">
        <f>IF(Table1[[#This Row],[Year]]&lt;=2030,2030,IF(Table1[[#This Row],[Year]]&lt;=2040,2040,2050))</f>
        <v>2040</v>
      </c>
    </row>
    <row r="2127" spans="1:7" x14ac:dyDescent="0.3">
      <c r="A2127" s="257" t="s">
        <v>2</v>
      </c>
      <c r="B2127" s="258" t="s">
        <v>263</v>
      </c>
      <c r="C2127" s="258">
        <v>2032</v>
      </c>
      <c r="D2127" s="259" t="s">
        <v>259</v>
      </c>
      <c r="E2127" s="266" t="s">
        <v>184</v>
      </c>
      <c r="F2127" s="261">
        <v>11.122781213739501</v>
      </c>
      <c r="G2127" s="261">
        <f>IF(Table1[[#This Row],[Year]]&lt;=2030,2030,IF(Table1[[#This Row],[Year]]&lt;=2040,2040,2050))</f>
        <v>2040</v>
      </c>
    </row>
    <row r="2128" spans="1:7" x14ac:dyDescent="0.3">
      <c r="A2128" s="257" t="s">
        <v>2</v>
      </c>
      <c r="B2128" s="258" t="s">
        <v>262</v>
      </c>
      <c r="C2128" s="258">
        <v>2032</v>
      </c>
      <c r="D2128" s="259" t="s">
        <v>259</v>
      </c>
      <c r="E2128" s="266" t="s">
        <v>184</v>
      </c>
      <c r="F2128" s="261">
        <v>2.27962653178861</v>
      </c>
      <c r="G2128" s="261">
        <f>IF(Table1[[#This Row],[Year]]&lt;=2030,2030,IF(Table1[[#This Row],[Year]]&lt;=2040,2040,2050))</f>
        <v>2040</v>
      </c>
    </row>
    <row r="2129" spans="1:7" x14ac:dyDescent="0.3">
      <c r="A2129" s="257" t="s">
        <v>2</v>
      </c>
      <c r="B2129" s="258" t="s">
        <v>261</v>
      </c>
      <c r="C2129" s="258">
        <v>2032</v>
      </c>
      <c r="D2129" s="259" t="s">
        <v>259</v>
      </c>
      <c r="E2129" s="266" t="s">
        <v>184</v>
      </c>
      <c r="F2129" s="261">
        <v>4.0430763238802903E-2</v>
      </c>
      <c r="G2129" s="261">
        <f>IF(Table1[[#This Row],[Year]]&lt;=2030,2030,IF(Table1[[#This Row],[Year]]&lt;=2040,2040,2050))</f>
        <v>2040</v>
      </c>
    </row>
    <row r="2130" spans="1:7" x14ac:dyDescent="0.3">
      <c r="A2130" s="257" t="s">
        <v>2</v>
      </c>
      <c r="B2130" s="258" t="s">
        <v>18</v>
      </c>
      <c r="C2130" s="258">
        <v>2032</v>
      </c>
      <c r="D2130" s="259" t="s">
        <v>259</v>
      </c>
      <c r="E2130" s="266" t="s">
        <v>184</v>
      </c>
      <c r="F2130" s="261">
        <v>718.63071477793301</v>
      </c>
      <c r="G2130" s="261">
        <f>IF(Table1[[#This Row],[Year]]&lt;=2030,2030,IF(Table1[[#This Row],[Year]]&lt;=2040,2040,2050))</f>
        <v>2040</v>
      </c>
    </row>
    <row r="2131" spans="1:7" x14ac:dyDescent="0.3">
      <c r="A2131" s="257" t="s">
        <v>2</v>
      </c>
      <c r="B2131" s="258" t="s">
        <v>266</v>
      </c>
      <c r="C2131" s="258">
        <v>2032</v>
      </c>
      <c r="D2131" s="259" t="s">
        <v>259</v>
      </c>
      <c r="E2131" s="266" t="s">
        <v>184</v>
      </c>
      <c r="F2131" s="261">
        <v>29.961733649960902</v>
      </c>
      <c r="G2131" s="261">
        <f>IF(Table1[[#This Row],[Year]]&lt;=2030,2030,IF(Table1[[#This Row],[Year]]&lt;=2040,2040,2050))</f>
        <v>2040</v>
      </c>
    </row>
    <row r="2132" spans="1:7" x14ac:dyDescent="0.3">
      <c r="A2132" s="257" t="s">
        <v>2</v>
      </c>
      <c r="B2132" s="258" t="s">
        <v>9</v>
      </c>
      <c r="C2132" s="258">
        <v>2032</v>
      </c>
      <c r="D2132" s="259" t="s">
        <v>259</v>
      </c>
      <c r="E2132" s="266" t="s">
        <v>184</v>
      </c>
      <c r="F2132" s="261">
        <v>30.1449689665451</v>
      </c>
      <c r="G2132" s="261">
        <f>IF(Table1[[#This Row],[Year]]&lt;=2030,2030,IF(Table1[[#This Row],[Year]]&lt;=2040,2040,2050))</f>
        <v>2040</v>
      </c>
    </row>
    <row r="2133" spans="1:7" x14ac:dyDescent="0.3">
      <c r="A2133" s="257" t="s">
        <v>2</v>
      </c>
      <c r="B2133" s="258" t="s">
        <v>260</v>
      </c>
      <c r="C2133" s="258">
        <v>2032</v>
      </c>
      <c r="D2133" s="259" t="s">
        <v>259</v>
      </c>
      <c r="E2133" s="266" t="s">
        <v>184</v>
      </c>
      <c r="F2133" s="261">
        <v>0.24559065527332299</v>
      </c>
      <c r="G2133" s="261">
        <f>IF(Table1[[#This Row],[Year]]&lt;=2030,2030,IF(Table1[[#This Row],[Year]]&lt;=2040,2040,2050))</f>
        <v>2040</v>
      </c>
    </row>
    <row r="2134" spans="1:7" x14ac:dyDescent="0.3">
      <c r="A2134" s="257" t="s">
        <v>3</v>
      </c>
      <c r="B2134" s="258" t="s">
        <v>265</v>
      </c>
      <c r="C2134" s="258">
        <v>2032</v>
      </c>
      <c r="D2134" s="259" t="s">
        <v>259</v>
      </c>
      <c r="E2134" s="266" t="s">
        <v>184</v>
      </c>
      <c r="F2134" s="261">
        <v>76.4560013460721</v>
      </c>
      <c r="G2134" s="261">
        <f>IF(Table1[[#This Row],[Year]]&lt;=2030,2030,IF(Table1[[#This Row],[Year]]&lt;=2040,2040,2050))</f>
        <v>2040</v>
      </c>
    </row>
    <row r="2135" spans="1:7" x14ac:dyDescent="0.3">
      <c r="A2135" s="257" t="s">
        <v>3</v>
      </c>
      <c r="B2135" s="258" t="s">
        <v>264</v>
      </c>
      <c r="C2135" s="258">
        <v>2032</v>
      </c>
      <c r="D2135" s="259" t="s">
        <v>259</v>
      </c>
      <c r="E2135" s="266" t="s">
        <v>184</v>
      </c>
      <c r="F2135" s="261">
        <v>21.151072822718</v>
      </c>
      <c r="G2135" s="261">
        <f>IF(Table1[[#This Row],[Year]]&lt;=2030,2030,IF(Table1[[#This Row],[Year]]&lt;=2040,2040,2050))</f>
        <v>2040</v>
      </c>
    </row>
    <row r="2136" spans="1:7" x14ac:dyDescent="0.3">
      <c r="A2136" s="257" t="s">
        <v>3</v>
      </c>
      <c r="B2136" s="258" t="s">
        <v>263</v>
      </c>
      <c r="C2136" s="258">
        <v>2032</v>
      </c>
      <c r="D2136" s="259" t="s">
        <v>259</v>
      </c>
      <c r="E2136" s="266" t="s">
        <v>184</v>
      </c>
      <c r="F2136" s="261">
        <v>21.4528752945122</v>
      </c>
      <c r="G2136" s="261">
        <f>IF(Table1[[#This Row],[Year]]&lt;=2030,2030,IF(Table1[[#This Row],[Year]]&lt;=2040,2040,2050))</f>
        <v>2040</v>
      </c>
    </row>
    <row r="2137" spans="1:7" x14ac:dyDescent="0.3">
      <c r="A2137" s="257" t="s">
        <v>3</v>
      </c>
      <c r="B2137" s="258" t="s">
        <v>262</v>
      </c>
      <c r="C2137" s="258">
        <v>2032</v>
      </c>
      <c r="D2137" s="259" t="s">
        <v>259</v>
      </c>
      <c r="E2137" s="266" t="s">
        <v>184</v>
      </c>
      <c r="F2137" s="261">
        <v>132.19463004303799</v>
      </c>
      <c r="G2137" s="261">
        <f>IF(Table1[[#This Row],[Year]]&lt;=2030,2030,IF(Table1[[#This Row],[Year]]&lt;=2040,2040,2050))</f>
        <v>2040</v>
      </c>
    </row>
    <row r="2138" spans="1:7" x14ac:dyDescent="0.3">
      <c r="A2138" s="257" t="s">
        <v>3</v>
      </c>
      <c r="B2138" s="258" t="s">
        <v>261</v>
      </c>
      <c r="C2138" s="258">
        <v>2032</v>
      </c>
      <c r="D2138" s="259" t="s">
        <v>259</v>
      </c>
      <c r="E2138" s="266" t="s">
        <v>184</v>
      </c>
      <c r="F2138" s="261">
        <v>0.54280607944838799</v>
      </c>
      <c r="G2138" s="261">
        <f>IF(Table1[[#This Row],[Year]]&lt;=2030,2030,IF(Table1[[#This Row],[Year]]&lt;=2040,2040,2050))</f>
        <v>2040</v>
      </c>
    </row>
    <row r="2139" spans="1:7" x14ac:dyDescent="0.3">
      <c r="A2139" s="257" t="s">
        <v>3</v>
      </c>
      <c r="B2139" s="258" t="s">
        <v>18</v>
      </c>
      <c r="C2139" s="258">
        <v>2032</v>
      </c>
      <c r="D2139" s="259" t="s">
        <v>259</v>
      </c>
      <c r="E2139" s="266" t="s">
        <v>184</v>
      </c>
      <c r="F2139" s="261">
        <v>1256.6085073960701</v>
      </c>
      <c r="G2139" s="261">
        <f>IF(Table1[[#This Row],[Year]]&lt;=2030,2030,IF(Table1[[#This Row],[Year]]&lt;=2040,2040,2050))</f>
        <v>2040</v>
      </c>
    </row>
    <row r="2140" spans="1:7" x14ac:dyDescent="0.3">
      <c r="A2140" s="257" t="s">
        <v>3</v>
      </c>
      <c r="B2140" s="258" t="s">
        <v>9</v>
      </c>
      <c r="C2140" s="258">
        <v>2032</v>
      </c>
      <c r="D2140" s="259" t="s">
        <v>259</v>
      </c>
      <c r="E2140" s="266" t="s">
        <v>184</v>
      </c>
      <c r="F2140" s="261">
        <v>34.641141549392401</v>
      </c>
      <c r="G2140" s="261">
        <f>IF(Table1[[#This Row],[Year]]&lt;=2030,2030,IF(Table1[[#This Row],[Year]]&lt;=2040,2040,2050))</f>
        <v>2040</v>
      </c>
    </row>
    <row r="2141" spans="1:7" x14ac:dyDescent="0.3">
      <c r="A2141" s="257" t="s">
        <v>3</v>
      </c>
      <c r="B2141" s="258" t="s">
        <v>260</v>
      </c>
      <c r="C2141" s="258">
        <v>2032</v>
      </c>
      <c r="D2141" s="259" t="s">
        <v>259</v>
      </c>
      <c r="E2141" s="266" t="s">
        <v>184</v>
      </c>
      <c r="F2141" s="261">
        <v>4.09132150385292</v>
      </c>
      <c r="G2141" s="261">
        <f>IF(Table1[[#This Row],[Year]]&lt;=2030,2030,IF(Table1[[#This Row],[Year]]&lt;=2040,2040,2050))</f>
        <v>2040</v>
      </c>
    </row>
    <row r="2142" spans="1:7" x14ac:dyDescent="0.3">
      <c r="A2142" s="257" t="s">
        <v>1</v>
      </c>
      <c r="B2142" s="258" t="s">
        <v>265</v>
      </c>
      <c r="C2142" s="258">
        <v>2033</v>
      </c>
      <c r="D2142" s="259" t="s">
        <v>259</v>
      </c>
      <c r="E2142" s="266" t="s">
        <v>184</v>
      </c>
      <c r="F2142" s="261">
        <v>17.174509343866202</v>
      </c>
      <c r="G2142" s="261">
        <f>IF(Table1[[#This Row],[Year]]&lt;=2030,2030,IF(Table1[[#This Row],[Year]]&lt;=2040,2040,2050))</f>
        <v>2040</v>
      </c>
    </row>
    <row r="2143" spans="1:7" x14ac:dyDescent="0.3">
      <c r="A2143" s="257" t="s">
        <v>1</v>
      </c>
      <c r="B2143" s="258" t="s">
        <v>269</v>
      </c>
      <c r="C2143" s="258">
        <v>2033</v>
      </c>
      <c r="D2143" s="259" t="s">
        <v>259</v>
      </c>
      <c r="E2143" s="266" t="s">
        <v>184</v>
      </c>
      <c r="F2143" s="261">
        <v>2.9193811521128499</v>
      </c>
      <c r="G2143" s="261">
        <f>IF(Table1[[#This Row],[Year]]&lt;=2030,2030,IF(Table1[[#This Row],[Year]]&lt;=2040,2040,2050))</f>
        <v>2040</v>
      </c>
    </row>
    <row r="2144" spans="1:7" x14ac:dyDescent="0.3">
      <c r="A2144" s="257" t="s">
        <v>1</v>
      </c>
      <c r="B2144" s="258" t="s">
        <v>264</v>
      </c>
      <c r="C2144" s="258">
        <v>2033</v>
      </c>
      <c r="D2144" s="259" t="s">
        <v>259</v>
      </c>
      <c r="E2144" s="266" t="s">
        <v>184</v>
      </c>
      <c r="F2144" s="261">
        <v>8.7422451636651903</v>
      </c>
      <c r="G2144" s="261">
        <f>IF(Table1[[#This Row],[Year]]&lt;=2030,2030,IF(Table1[[#This Row],[Year]]&lt;=2040,2040,2050))</f>
        <v>2040</v>
      </c>
    </row>
    <row r="2145" spans="1:7" x14ac:dyDescent="0.3">
      <c r="A2145" s="257" t="s">
        <v>1</v>
      </c>
      <c r="B2145" s="258" t="s">
        <v>268</v>
      </c>
      <c r="C2145" s="258">
        <v>2033</v>
      </c>
      <c r="D2145" s="259" t="s">
        <v>259</v>
      </c>
      <c r="E2145" s="266" t="s">
        <v>184</v>
      </c>
      <c r="F2145" s="261">
        <v>1.5236132525914601</v>
      </c>
      <c r="G2145" s="261">
        <f>IF(Table1[[#This Row],[Year]]&lt;=2030,2030,IF(Table1[[#This Row],[Year]]&lt;=2040,2040,2050))</f>
        <v>2040</v>
      </c>
    </row>
    <row r="2146" spans="1:7" x14ac:dyDescent="0.3">
      <c r="A2146" s="257" t="s">
        <v>1</v>
      </c>
      <c r="B2146" s="258" t="s">
        <v>263</v>
      </c>
      <c r="C2146" s="258">
        <v>2033</v>
      </c>
      <c r="D2146" s="259" t="s">
        <v>259</v>
      </c>
      <c r="E2146" s="266" t="s">
        <v>184</v>
      </c>
      <c r="F2146" s="261">
        <v>4.3009475685341902</v>
      </c>
      <c r="G2146" s="261">
        <f>IF(Table1[[#This Row],[Year]]&lt;=2030,2030,IF(Table1[[#This Row],[Year]]&lt;=2040,2040,2050))</f>
        <v>2040</v>
      </c>
    </row>
    <row r="2147" spans="1:7" x14ac:dyDescent="0.3">
      <c r="A2147" s="257" t="s">
        <v>1</v>
      </c>
      <c r="B2147" s="258" t="s">
        <v>262</v>
      </c>
      <c r="C2147" s="258">
        <v>2033</v>
      </c>
      <c r="D2147" s="259" t="s">
        <v>259</v>
      </c>
      <c r="E2147" s="266" t="s">
        <v>184</v>
      </c>
      <c r="F2147" s="261">
        <v>0.89910431454339601</v>
      </c>
      <c r="G2147" s="261">
        <f>IF(Table1[[#This Row],[Year]]&lt;=2030,2030,IF(Table1[[#This Row],[Year]]&lt;=2040,2040,2050))</f>
        <v>2040</v>
      </c>
    </row>
    <row r="2148" spans="1:7" x14ac:dyDescent="0.3">
      <c r="A2148" s="257" t="s">
        <v>1</v>
      </c>
      <c r="B2148" s="258" t="s">
        <v>261</v>
      </c>
      <c r="C2148" s="258">
        <v>2033</v>
      </c>
      <c r="D2148" s="259" t="s">
        <v>259</v>
      </c>
      <c r="E2148" s="266" t="s">
        <v>184</v>
      </c>
      <c r="F2148" s="261">
        <v>3.3971844758436801E-2</v>
      </c>
      <c r="G2148" s="261">
        <f>IF(Table1[[#This Row],[Year]]&lt;=2030,2030,IF(Table1[[#This Row],[Year]]&lt;=2040,2040,2050))</f>
        <v>2040</v>
      </c>
    </row>
    <row r="2149" spans="1:7" x14ac:dyDescent="0.3">
      <c r="A2149" s="257" t="s">
        <v>1</v>
      </c>
      <c r="B2149" s="258" t="s">
        <v>18</v>
      </c>
      <c r="C2149" s="258">
        <v>2033</v>
      </c>
      <c r="D2149" s="259" t="s">
        <v>259</v>
      </c>
      <c r="E2149" s="266" t="s">
        <v>184</v>
      </c>
      <c r="F2149" s="261">
        <v>212.20692855828099</v>
      </c>
      <c r="G2149" s="261">
        <f>IF(Table1[[#This Row],[Year]]&lt;=2030,2030,IF(Table1[[#This Row],[Year]]&lt;=2040,2040,2050))</f>
        <v>2040</v>
      </c>
    </row>
    <row r="2150" spans="1:7" x14ac:dyDescent="0.3">
      <c r="A2150" s="257" t="s">
        <v>1</v>
      </c>
      <c r="B2150" s="258" t="s">
        <v>9</v>
      </c>
      <c r="C2150" s="258">
        <v>2033</v>
      </c>
      <c r="D2150" s="259" t="s">
        <v>259</v>
      </c>
      <c r="E2150" s="266" t="s">
        <v>184</v>
      </c>
      <c r="F2150" s="261">
        <v>14.9411126231805</v>
      </c>
      <c r="G2150" s="261">
        <f>IF(Table1[[#This Row],[Year]]&lt;=2030,2030,IF(Table1[[#This Row],[Year]]&lt;=2040,2040,2050))</f>
        <v>2040</v>
      </c>
    </row>
    <row r="2151" spans="1:7" x14ac:dyDescent="0.3">
      <c r="A2151" s="257" t="s">
        <v>1</v>
      </c>
      <c r="B2151" s="258" t="s">
        <v>260</v>
      </c>
      <c r="C2151" s="258">
        <v>2033</v>
      </c>
      <c r="D2151" s="259" t="s">
        <v>259</v>
      </c>
      <c r="E2151" s="266" t="s">
        <v>184</v>
      </c>
      <c r="F2151" s="261">
        <v>0.50184868568146501</v>
      </c>
      <c r="G2151" s="261">
        <f>IF(Table1[[#This Row],[Year]]&lt;=2030,2030,IF(Table1[[#This Row],[Year]]&lt;=2040,2040,2050))</f>
        <v>2040</v>
      </c>
    </row>
    <row r="2152" spans="1:7" x14ac:dyDescent="0.3">
      <c r="A2152" s="257" t="s">
        <v>1</v>
      </c>
      <c r="B2152" s="258" t="s">
        <v>267</v>
      </c>
      <c r="C2152" s="258">
        <v>2033</v>
      </c>
      <c r="D2152" s="259" t="s">
        <v>259</v>
      </c>
      <c r="E2152" s="266" t="s">
        <v>184</v>
      </c>
      <c r="F2152" s="261">
        <v>7.8033564072038E-2</v>
      </c>
      <c r="G2152" s="261">
        <f>IF(Table1[[#This Row],[Year]]&lt;=2030,2030,IF(Table1[[#This Row],[Year]]&lt;=2040,2040,2050))</f>
        <v>2040</v>
      </c>
    </row>
    <row r="2153" spans="1:7" x14ac:dyDescent="0.3">
      <c r="A2153" s="257" t="s">
        <v>4</v>
      </c>
      <c r="B2153" s="258" t="s">
        <v>265</v>
      </c>
      <c r="C2153" s="258">
        <v>2033</v>
      </c>
      <c r="D2153" s="259" t="s">
        <v>259</v>
      </c>
      <c r="E2153" s="266" t="s">
        <v>184</v>
      </c>
      <c r="F2153" s="261">
        <v>59.516190228767897</v>
      </c>
      <c r="G2153" s="261">
        <f>IF(Table1[[#This Row],[Year]]&lt;=2030,2030,IF(Table1[[#This Row],[Year]]&lt;=2040,2040,2050))</f>
        <v>2040</v>
      </c>
    </row>
    <row r="2154" spans="1:7" x14ac:dyDescent="0.3">
      <c r="A2154" s="257" t="s">
        <v>4</v>
      </c>
      <c r="B2154" s="258" t="s">
        <v>269</v>
      </c>
      <c r="C2154" s="258">
        <v>2033</v>
      </c>
      <c r="D2154" s="259" t="s">
        <v>259</v>
      </c>
      <c r="E2154" s="266" t="s">
        <v>184</v>
      </c>
      <c r="F2154" s="261">
        <v>2.2669673252687299</v>
      </c>
      <c r="G2154" s="261">
        <f>IF(Table1[[#This Row],[Year]]&lt;=2030,2030,IF(Table1[[#This Row],[Year]]&lt;=2040,2040,2050))</f>
        <v>2040</v>
      </c>
    </row>
    <row r="2155" spans="1:7" x14ac:dyDescent="0.3">
      <c r="A2155" s="257" t="s">
        <v>4</v>
      </c>
      <c r="B2155" s="258" t="s">
        <v>264</v>
      </c>
      <c r="C2155" s="258">
        <v>2033</v>
      </c>
      <c r="D2155" s="259" t="s">
        <v>259</v>
      </c>
      <c r="E2155" s="266" t="s">
        <v>184</v>
      </c>
      <c r="F2155" s="261">
        <v>37.045755936321697</v>
      </c>
      <c r="G2155" s="261">
        <f>IF(Table1[[#This Row],[Year]]&lt;=2030,2030,IF(Table1[[#This Row],[Year]]&lt;=2040,2040,2050))</f>
        <v>2040</v>
      </c>
    </row>
    <row r="2156" spans="1:7" x14ac:dyDescent="0.3">
      <c r="A2156" s="257" t="s">
        <v>4</v>
      </c>
      <c r="B2156" s="258" t="s">
        <v>268</v>
      </c>
      <c r="C2156" s="258">
        <v>2033</v>
      </c>
      <c r="D2156" s="259" t="s">
        <v>259</v>
      </c>
      <c r="E2156" s="266" t="s">
        <v>184</v>
      </c>
      <c r="F2156" s="261">
        <v>1.47647798080156</v>
      </c>
      <c r="G2156" s="261">
        <f>IF(Table1[[#This Row],[Year]]&lt;=2030,2030,IF(Table1[[#This Row],[Year]]&lt;=2040,2040,2050))</f>
        <v>2040</v>
      </c>
    </row>
    <row r="2157" spans="1:7" x14ac:dyDescent="0.3">
      <c r="A2157" s="257" t="s">
        <v>4</v>
      </c>
      <c r="B2157" s="258" t="s">
        <v>263</v>
      </c>
      <c r="C2157" s="258">
        <v>2033</v>
      </c>
      <c r="D2157" s="259" t="s">
        <v>259</v>
      </c>
      <c r="E2157" s="266" t="s">
        <v>184</v>
      </c>
      <c r="F2157" s="261">
        <v>23.733906735647299</v>
      </c>
      <c r="G2157" s="261">
        <f>IF(Table1[[#This Row],[Year]]&lt;=2030,2030,IF(Table1[[#This Row],[Year]]&lt;=2040,2040,2050))</f>
        <v>2040</v>
      </c>
    </row>
    <row r="2158" spans="1:7" x14ac:dyDescent="0.3">
      <c r="A2158" s="257" t="s">
        <v>4</v>
      </c>
      <c r="B2158" s="258" t="s">
        <v>262</v>
      </c>
      <c r="C2158" s="258">
        <v>2033</v>
      </c>
      <c r="D2158" s="259" t="s">
        <v>259</v>
      </c>
      <c r="E2158" s="266" t="s">
        <v>184</v>
      </c>
      <c r="F2158" s="261">
        <v>73.744369276175107</v>
      </c>
      <c r="G2158" s="261">
        <f>IF(Table1[[#This Row],[Year]]&lt;=2030,2030,IF(Table1[[#This Row],[Year]]&lt;=2040,2040,2050))</f>
        <v>2040</v>
      </c>
    </row>
    <row r="2159" spans="1:7" x14ac:dyDescent="0.3">
      <c r="A2159" s="257" t="s">
        <v>4</v>
      </c>
      <c r="B2159" s="258" t="s">
        <v>261</v>
      </c>
      <c r="C2159" s="258">
        <v>2033</v>
      </c>
      <c r="D2159" s="259" t="s">
        <v>259</v>
      </c>
      <c r="E2159" s="266" t="s">
        <v>184</v>
      </c>
      <c r="F2159" s="261">
        <v>0.51670610072046697</v>
      </c>
      <c r="G2159" s="261">
        <f>IF(Table1[[#This Row],[Year]]&lt;=2030,2030,IF(Table1[[#This Row],[Year]]&lt;=2040,2040,2050))</f>
        <v>2040</v>
      </c>
    </row>
    <row r="2160" spans="1:7" x14ac:dyDescent="0.3">
      <c r="A2160" s="257" t="s">
        <v>4</v>
      </c>
      <c r="B2160" s="258" t="s">
        <v>18</v>
      </c>
      <c r="C2160" s="258">
        <v>2033</v>
      </c>
      <c r="D2160" s="259" t="s">
        <v>259</v>
      </c>
      <c r="E2160" s="266" t="s">
        <v>184</v>
      </c>
      <c r="F2160" s="261">
        <v>1075.87087129367</v>
      </c>
      <c r="G2160" s="261">
        <f>IF(Table1[[#This Row],[Year]]&lt;=2030,2030,IF(Table1[[#This Row],[Year]]&lt;=2040,2040,2050))</f>
        <v>2040</v>
      </c>
    </row>
    <row r="2161" spans="1:7" x14ac:dyDescent="0.3">
      <c r="A2161" s="257" t="s">
        <v>4</v>
      </c>
      <c r="B2161" s="258" t="s">
        <v>260</v>
      </c>
      <c r="C2161" s="258">
        <v>2033</v>
      </c>
      <c r="D2161" s="259" t="s">
        <v>259</v>
      </c>
      <c r="E2161" s="266" t="s">
        <v>184</v>
      </c>
      <c r="F2161" s="261">
        <v>6.9467421466132002</v>
      </c>
      <c r="G2161" s="261">
        <f>IF(Table1[[#This Row],[Year]]&lt;=2030,2030,IF(Table1[[#This Row],[Year]]&lt;=2040,2040,2050))</f>
        <v>2040</v>
      </c>
    </row>
    <row r="2162" spans="1:7" x14ac:dyDescent="0.3">
      <c r="A2162" s="257" t="s">
        <v>4</v>
      </c>
      <c r="B2162" s="258" t="s">
        <v>267</v>
      </c>
      <c r="C2162" s="258">
        <v>2033</v>
      </c>
      <c r="D2162" s="259" t="s">
        <v>259</v>
      </c>
      <c r="E2162" s="266" t="s">
        <v>184</v>
      </c>
      <c r="F2162" s="261">
        <v>0.25259974670679802</v>
      </c>
      <c r="G2162" s="261">
        <f>IF(Table1[[#This Row],[Year]]&lt;=2030,2030,IF(Table1[[#This Row],[Year]]&lt;=2040,2040,2050))</f>
        <v>2040</v>
      </c>
    </row>
    <row r="2163" spans="1:7" x14ac:dyDescent="0.3">
      <c r="A2163" s="257" t="s">
        <v>2</v>
      </c>
      <c r="B2163" s="258" t="s">
        <v>264</v>
      </c>
      <c r="C2163" s="258">
        <v>2033</v>
      </c>
      <c r="D2163" s="259" t="s">
        <v>259</v>
      </c>
      <c r="E2163" s="266" t="s">
        <v>184</v>
      </c>
      <c r="F2163" s="261">
        <v>45.063948950284498</v>
      </c>
      <c r="G2163" s="261">
        <f>IF(Table1[[#This Row],[Year]]&lt;=2030,2030,IF(Table1[[#This Row],[Year]]&lt;=2040,2040,2050))</f>
        <v>2040</v>
      </c>
    </row>
    <row r="2164" spans="1:7" x14ac:dyDescent="0.3">
      <c r="A2164" s="257" t="s">
        <v>2</v>
      </c>
      <c r="B2164" s="258" t="s">
        <v>263</v>
      </c>
      <c r="C2164" s="258">
        <v>2033</v>
      </c>
      <c r="D2164" s="259" t="s">
        <v>259</v>
      </c>
      <c r="E2164" s="266" t="s">
        <v>184</v>
      </c>
      <c r="F2164" s="261">
        <v>9.9855579752208108</v>
      </c>
      <c r="G2164" s="261">
        <f>IF(Table1[[#This Row],[Year]]&lt;=2030,2030,IF(Table1[[#This Row],[Year]]&lt;=2040,2040,2050))</f>
        <v>2040</v>
      </c>
    </row>
    <row r="2165" spans="1:7" x14ac:dyDescent="0.3">
      <c r="A2165" s="257" t="s">
        <v>2</v>
      </c>
      <c r="B2165" s="258" t="s">
        <v>262</v>
      </c>
      <c r="C2165" s="258">
        <v>2033</v>
      </c>
      <c r="D2165" s="259" t="s">
        <v>259</v>
      </c>
      <c r="E2165" s="266" t="s">
        <v>184</v>
      </c>
      <c r="F2165" s="261">
        <v>2.32361706195874</v>
      </c>
      <c r="G2165" s="261">
        <f>IF(Table1[[#This Row],[Year]]&lt;=2030,2030,IF(Table1[[#This Row],[Year]]&lt;=2040,2040,2050))</f>
        <v>2040</v>
      </c>
    </row>
    <row r="2166" spans="1:7" x14ac:dyDescent="0.3">
      <c r="A2166" s="257" t="s">
        <v>2</v>
      </c>
      <c r="B2166" s="258" t="s">
        <v>261</v>
      </c>
      <c r="C2166" s="258">
        <v>2033</v>
      </c>
      <c r="D2166" s="259" t="s">
        <v>259</v>
      </c>
      <c r="E2166" s="266" t="s">
        <v>184</v>
      </c>
      <c r="F2166" s="261">
        <v>3.7275465565807298E-2</v>
      </c>
      <c r="G2166" s="261">
        <f>IF(Table1[[#This Row],[Year]]&lt;=2030,2030,IF(Table1[[#This Row],[Year]]&lt;=2040,2040,2050))</f>
        <v>2040</v>
      </c>
    </row>
    <row r="2167" spans="1:7" x14ac:dyDescent="0.3">
      <c r="A2167" s="257" t="s">
        <v>2</v>
      </c>
      <c r="B2167" s="258" t="s">
        <v>18</v>
      </c>
      <c r="C2167" s="258">
        <v>2033</v>
      </c>
      <c r="D2167" s="259" t="s">
        <v>259</v>
      </c>
      <c r="E2167" s="266" t="s">
        <v>184</v>
      </c>
      <c r="F2167" s="261">
        <v>641.76038408228305</v>
      </c>
      <c r="G2167" s="261">
        <f>IF(Table1[[#This Row],[Year]]&lt;=2030,2030,IF(Table1[[#This Row],[Year]]&lt;=2040,2040,2050))</f>
        <v>2040</v>
      </c>
    </row>
    <row r="2168" spans="1:7" x14ac:dyDescent="0.3">
      <c r="A2168" s="257" t="s">
        <v>2</v>
      </c>
      <c r="B2168" s="258" t="s">
        <v>266</v>
      </c>
      <c r="C2168" s="258">
        <v>2033</v>
      </c>
      <c r="D2168" s="259" t="s">
        <v>259</v>
      </c>
      <c r="E2168" s="266" t="s">
        <v>184</v>
      </c>
      <c r="F2168" s="261">
        <v>28.534984428534202</v>
      </c>
      <c r="G2168" s="261">
        <f>IF(Table1[[#This Row],[Year]]&lt;=2030,2030,IF(Table1[[#This Row],[Year]]&lt;=2040,2040,2050))</f>
        <v>2040</v>
      </c>
    </row>
    <row r="2169" spans="1:7" x14ac:dyDescent="0.3">
      <c r="A2169" s="257" t="s">
        <v>2</v>
      </c>
      <c r="B2169" s="258" t="s">
        <v>9</v>
      </c>
      <c r="C2169" s="258">
        <v>2033</v>
      </c>
      <c r="D2169" s="259" t="s">
        <v>259</v>
      </c>
      <c r="E2169" s="266" t="s">
        <v>184</v>
      </c>
      <c r="F2169" s="261">
        <v>33.438848351512398</v>
      </c>
      <c r="G2169" s="261">
        <f>IF(Table1[[#This Row],[Year]]&lt;=2030,2030,IF(Table1[[#This Row],[Year]]&lt;=2040,2040,2050))</f>
        <v>2040</v>
      </c>
    </row>
    <row r="2170" spans="1:7" x14ac:dyDescent="0.3">
      <c r="A2170" s="257" t="s">
        <v>2</v>
      </c>
      <c r="B2170" s="258" t="s">
        <v>260</v>
      </c>
      <c r="C2170" s="258">
        <v>2033</v>
      </c>
      <c r="D2170" s="259" t="s">
        <v>259</v>
      </c>
      <c r="E2170" s="266" t="s">
        <v>184</v>
      </c>
      <c r="F2170" s="261">
        <v>0.23991378975227601</v>
      </c>
      <c r="G2170" s="261">
        <f>IF(Table1[[#This Row],[Year]]&lt;=2030,2030,IF(Table1[[#This Row],[Year]]&lt;=2040,2040,2050))</f>
        <v>2040</v>
      </c>
    </row>
    <row r="2171" spans="1:7" x14ac:dyDescent="0.3">
      <c r="A2171" s="257" t="s">
        <v>3</v>
      </c>
      <c r="B2171" s="258" t="s">
        <v>265</v>
      </c>
      <c r="C2171" s="258">
        <v>2033</v>
      </c>
      <c r="D2171" s="259" t="s">
        <v>259</v>
      </c>
      <c r="E2171" s="266" t="s">
        <v>184</v>
      </c>
      <c r="F2171" s="261">
        <v>80.2607391054826</v>
      </c>
      <c r="G2171" s="261">
        <f>IF(Table1[[#This Row],[Year]]&lt;=2030,2030,IF(Table1[[#This Row],[Year]]&lt;=2040,2040,2050))</f>
        <v>2040</v>
      </c>
    </row>
    <row r="2172" spans="1:7" x14ac:dyDescent="0.3">
      <c r="A2172" s="257" t="s">
        <v>3</v>
      </c>
      <c r="B2172" s="258" t="s">
        <v>264</v>
      </c>
      <c r="C2172" s="258">
        <v>2033</v>
      </c>
      <c r="D2172" s="259" t="s">
        <v>259</v>
      </c>
      <c r="E2172" s="266" t="s">
        <v>184</v>
      </c>
      <c r="F2172" s="261">
        <v>22.203629639760699</v>
      </c>
      <c r="G2172" s="261">
        <f>IF(Table1[[#This Row],[Year]]&lt;=2030,2030,IF(Table1[[#This Row],[Year]]&lt;=2040,2040,2050))</f>
        <v>2040</v>
      </c>
    </row>
    <row r="2173" spans="1:7" x14ac:dyDescent="0.3">
      <c r="A2173" s="257" t="s">
        <v>3</v>
      </c>
      <c r="B2173" s="258" t="s">
        <v>263</v>
      </c>
      <c r="C2173" s="258">
        <v>2033</v>
      </c>
      <c r="D2173" s="259" t="s">
        <v>259</v>
      </c>
      <c r="E2173" s="266" t="s">
        <v>184</v>
      </c>
      <c r="F2173" s="261">
        <v>19.4943498944784</v>
      </c>
      <c r="G2173" s="261">
        <f>IF(Table1[[#This Row],[Year]]&lt;=2030,2030,IF(Table1[[#This Row],[Year]]&lt;=2040,2040,2050))</f>
        <v>2040</v>
      </c>
    </row>
    <row r="2174" spans="1:7" x14ac:dyDescent="0.3">
      <c r="A2174" s="257" t="s">
        <v>3</v>
      </c>
      <c r="B2174" s="258" t="s">
        <v>262</v>
      </c>
      <c r="C2174" s="258">
        <v>2033</v>
      </c>
      <c r="D2174" s="259" t="s">
        <v>259</v>
      </c>
      <c r="E2174" s="266" t="s">
        <v>184</v>
      </c>
      <c r="F2174" s="261">
        <v>134.723432834628</v>
      </c>
      <c r="G2174" s="261">
        <f>IF(Table1[[#This Row],[Year]]&lt;=2030,2030,IF(Table1[[#This Row],[Year]]&lt;=2040,2040,2050))</f>
        <v>2040</v>
      </c>
    </row>
    <row r="2175" spans="1:7" x14ac:dyDescent="0.3">
      <c r="A2175" s="257" t="s">
        <v>3</v>
      </c>
      <c r="B2175" s="258" t="s">
        <v>261</v>
      </c>
      <c r="C2175" s="258">
        <v>2033</v>
      </c>
      <c r="D2175" s="259" t="s">
        <v>259</v>
      </c>
      <c r="E2175" s="266" t="s">
        <v>184</v>
      </c>
      <c r="F2175" s="261">
        <v>0.50044440674744795</v>
      </c>
      <c r="G2175" s="261">
        <f>IF(Table1[[#This Row],[Year]]&lt;=2030,2030,IF(Table1[[#This Row],[Year]]&lt;=2040,2040,2050))</f>
        <v>2040</v>
      </c>
    </row>
    <row r="2176" spans="1:7" x14ac:dyDescent="0.3">
      <c r="A2176" s="257" t="s">
        <v>3</v>
      </c>
      <c r="B2176" s="258" t="s">
        <v>18</v>
      </c>
      <c r="C2176" s="258">
        <v>2033</v>
      </c>
      <c r="D2176" s="259" t="s">
        <v>259</v>
      </c>
      <c r="E2176" s="266" t="s">
        <v>184</v>
      </c>
      <c r="F2176" s="261">
        <v>1130.2964078979801</v>
      </c>
      <c r="G2176" s="261">
        <f>IF(Table1[[#This Row],[Year]]&lt;=2030,2030,IF(Table1[[#This Row],[Year]]&lt;=2040,2040,2050))</f>
        <v>2040</v>
      </c>
    </row>
    <row r="2177" spans="1:7" x14ac:dyDescent="0.3">
      <c r="A2177" s="257" t="s">
        <v>3</v>
      </c>
      <c r="B2177" s="258" t="s">
        <v>9</v>
      </c>
      <c r="C2177" s="258">
        <v>2033</v>
      </c>
      <c r="D2177" s="259" t="s">
        <v>259</v>
      </c>
      <c r="E2177" s="266" t="s">
        <v>184</v>
      </c>
      <c r="F2177" s="261">
        <v>31.5295005756442</v>
      </c>
      <c r="G2177" s="261">
        <f>IF(Table1[[#This Row],[Year]]&lt;=2030,2030,IF(Table1[[#This Row],[Year]]&lt;=2040,2040,2050))</f>
        <v>2040</v>
      </c>
    </row>
    <row r="2178" spans="1:7" x14ac:dyDescent="0.3">
      <c r="A2178" s="257" t="s">
        <v>3</v>
      </c>
      <c r="B2178" s="258" t="s">
        <v>260</v>
      </c>
      <c r="C2178" s="258">
        <v>2033</v>
      </c>
      <c r="D2178" s="259" t="s">
        <v>259</v>
      </c>
      <c r="E2178" s="266" t="s">
        <v>184</v>
      </c>
      <c r="F2178" s="261">
        <v>4.2949210269451301</v>
      </c>
      <c r="G2178" s="261">
        <f>IF(Table1[[#This Row],[Year]]&lt;=2030,2030,IF(Table1[[#This Row],[Year]]&lt;=2040,2040,2050))</f>
        <v>2040</v>
      </c>
    </row>
    <row r="2179" spans="1:7" x14ac:dyDescent="0.3">
      <c r="A2179" s="257" t="s">
        <v>1</v>
      </c>
      <c r="B2179" s="258" t="s">
        <v>265</v>
      </c>
      <c r="C2179" s="258">
        <v>2034</v>
      </c>
      <c r="D2179" s="259" t="s">
        <v>259</v>
      </c>
      <c r="E2179" s="266" t="s">
        <v>184</v>
      </c>
      <c r="F2179" s="261">
        <v>19.194425982747301</v>
      </c>
      <c r="G2179" s="261">
        <f>IF(Table1[[#This Row],[Year]]&lt;=2030,2030,IF(Table1[[#This Row],[Year]]&lt;=2040,2040,2050))</f>
        <v>2040</v>
      </c>
    </row>
    <row r="2180" spans="1:7" x14ac:dyDescent="0.3">
      <c r="A2180" s="257" t="s">
        <v>1</v>
      </c>
      <c r="B2180" s="258" t="s">
        <v>269</v>
      </c>
      <c r="C2180" s="258">
        <v>2034</v>
      </c>
      <c r="D2180" s="259" t="s">
        <v>259</v>
      </c>
      <c r="E2180" s="266" t="s">
        <v>184</v>
      </c>
      <c r="F2180" s="261">
        <v>2.7803630020122299</v>
      </c>
      <c r="G2180" s="261">
        <f>IF(Table1[[#This Row],[Year]]&lt;=2030,2030,IF(Table1[[#This Row],[Year]]&lt;=2040,2040,2050))</f>
        <v>2040</v>
      </c>
    </row>
    <row r="2181" spans="1:7" x14ac:dyDescent="0.3">
      <c r="A2181" s="257" t="s">
        <v>1</v>
      </c>
      <c r="B2181" s="258" t="s">
        <v>264</v>
      </c>
      <c r="C2181" s="258">
        <v>2034</v>
      </c>
      <c r="D2181" s="259" t="s">
        <v>259</v>
      </c>
      <c r="E2181" s="266" t="s">
        <v>184</v>
      </c>
      <c r="F2181" s="261">
        <v>9.7704321187453704</v>
      </c>
      <c r="G2181" s="261">
        <f>IF(Table1[[#This Row],[Year]]&lt;=2030,2030,IF(Table1[[#This Row],[Year]]&lt;=2040,2040,2050))</f>
        <v>2040</v>
      </c>
    </row>
    <row r="2182" spans="1:7" x14ac:dyDescent="0.3">
      <c r="A2182" s="257" t="s">
        <v>1</v>
      </c>
      <c r="B2182" s="258" t="s">
        <v>268</v>
      </c>
      <c r="C2182" s="258">
        <v>2034</v>
      </c>
      <c r="D2182" s="259" t="s">
        <v>259</v>
      </c>
      <c r="E2182" s="266" t="s">
        <v>184</v>
      </c>
      <c r="F2182" s="261">
        <v>1.45106024056329</v>
      </c>
      <c r="G2182" s="261">
        <f>IF(Table1[[#This Row],[Year]]&lt;=2030,2030,IF(Table1[[#This Row],[Year]]&lt;=2040,2040,2050))</f>
        <v>2040</v>
      </c>
    </row>
    <row r="2183" spans="1:7" x14ac:dyDescent="0.3">
      <c r="A2183" s="257" t="s">
        <v>1</v>
      </c>
      <c r="B2183" s="258" t="s">
        <v>263</v>
      </c>
      <c r="C2183" s="258">
        <v>2034</v>
      </c>
      <c r="D2183" s="259" t="s">
        <v>259</v>
      </c>
      <c r="E2183" s="266" t="s">
        <v>184</v>
      </c>
      <c r="F2183" s="261">
        <v>4.1812971949385203</v>
      </c>
      <c r="G2183" s="261">
        <f>IF(Table1[[#This Row],[Year]]&lt;=2030,2030,IF(Table1[[#This Row],[Year]]&lt;=2040,2040,2050))</f>
        <v>2040</v>
      </c>
    </row>
    <row r="2184" spans="1:7" x14ac:dyDescent="0.3">
      <c r="A2184" s="257" t="s">
        <v>1</v>
      </c>
      <c r="B2184" s="258" t="s">
        <v>262</v>
      </c>
      <c r="C2184" s="258">
        <v>2034</v>
      </c>
      <c r="D2184" s="259" t="s">
        <v>259</v>
      </c>
      <c r="E2184" s="266" t="s">
        <v>184</v>
      </c>
      <c r="F2184" s="261">
        <v>0.94732036423624899</v>
      </c>
      <c r="G2184" s="261">
        <f>IF(Table1[[#This Row],[Year]]&lt;=2030,2030,IF(Table1[[#This Row],[Year]]&lt;=2040,2040,2050))</f>
        <v>2040</v>
      </c>
    </row>
    <row r="2185" spans="1:7" x14ac:dyDescent="0.3">
      <c r="A2185" s="257" t="s">
        <v>1</v>
      </c>
      <c r="B2185" s="258" t="s">
        <v>261</v>
      </c>
      <c r="C2185" s="258">
        <v>2034</v>
      </c>
      <c r="D2185" s="259" t="s">
        <v>259</v>
      </c>
      <c r="E2185" s="266" t="s">
        <v>184</v>
      </c>
      <c r="F2185" s="261">
        <v>3.1286509583264198E-2</v>
      </c>
      <c r="G2185" s="261">
        <f>IF(Table1[[#This Row],[Year]]&lt;=2030,2030,IF(Table1[[#This Row],[Year]]&lt;=2040,2040,2050))</f>
        <v>2040</v>
      </c>
    </row>
    <row r="2186" spans="1:7" x14ac:dyDescent="0.3">
      <c r="A2186" s="257" t="s">
        <v>1</v>
      </c>
      <c r="B2186" s="258" t="s">
        <v>18</v>
      </c>
      <c r="C2186" s="258">
        <v>2034</v>
      </c>
      <c r="D2186" s="259" t="s">
        <v>259</v>
      </c>
      <c r="E2186" s="266" t="s">
        <v>184</v>
      </c>
      <c r="F2186" s="261">
        <v>199.84465295043901</v>
      </c>
      <c r="G2186" s="261">
        <f>IF(Table1[[#This Row],[Year]]&lt;=2030,2030,IF(Table1[[#This Row],[Year]]&lt;=2040,2040,2050))</f>
        <v>2040</v>
      </c>
    </row>
    <row r="2187" spans="1:7" x14ac:dyDescent="0.3">
      <c r="A2187" s="257" t="s">
        <v>1</v>
      </c>
      <c r="B2187" s="258" t="s">
        <v>9</v>
      </c>
      <c r="C2187" s="258">
        <v>2034</v>
      </c>
      <c r="D2187" s="259" t="s">
        <v>259</v>
      </c>
      <c r="E2187" s="266" t="s">
        <v>184</v>
      </c>
      <c r="F2187" s="261">
        <v>14.308945894616601</v>
      </c>
      <c r="G2187" s="261">
        <f>IF(Table1[[#This Row],[Year]]&lt;=2030,2030,IF(Table1[[#This Row],[Year]]&lt;=2040,2040,2050))</f>
        <v>2040</v>
      </c>
    </row>
    <row r="2188" spans="1:7" x14ac:dyDescent="0.3">
      <c r="A2188" s="257" t="s">
        <v>1</v>
      </c>
      <c r="B2188" s="258" t="s">
        <v>260</v>
      </c>
      <c r="C2188" s="258">
        <v>2034</v>
      </c>
      <c r="D2188" s="259" t="s">
        <v>259</v>
      </c>
      <c r="E2188" s="266" t="s">
        <v>184</v>
      </c>
      <c r="F2188" s="261">
        <v>0.56087176984140297</v>
      </c>
      <c r="G2188" s="261">
        <f>IF(Table1[[#This Row],[Year]]&lt;=2030,2030,IF(Table1[[#This Row],[Year]]&lt;=2040,2040,2050))</f>
        <v>2040</v>
      </c>
    </row>
    <row r="2189" spans="1:7" x14ac:dyDescent="0.3">
      <c r="A2189" s="257" t="s">
        <v>1</v>
      </c>
      <c r="B2189" s="258" t="s">
        <v>267</v>
      </c>
      <c r="C2189" s="258">
        <v>2034</v>
      </c>
      <c r="D2189" s="259" t="s">
        <v>259</v>
      </c>
      <c r="E2189" s="266" t="s">
        <v>184</v>
      </c>
      <c r="F2189" s="261">
        <v>7.4317680068607603E-2</v>
      </c>
      <c r="G2189" s="261">
        <f>IF(Table1[[#This Row],[Year]]&lt;=2030,2030,IF(Table1[[#This Row],[Year]]&lt;=2040,2040,2050))</f>
        <v>2040</v>
      </c>
    </row>
    <row r="2190" spans="1:7" x14ac:dyDescent="0.3">
      <c r="A2190" s="257" t="s">
        <v>4</v>
      </c>
      <c r="B2190" s="258" t="s">
        <v>265</v>
      </c>
      <c r="C2190" s="258">
        <v>2034</v>
      </c>
      <c r="D2190" s="259" t="s">
        <v>259</v>
      </c>
      <c r="E2190" s="266" t="s">
        <v>184</v>
      </c>
      <c r="F2190" s="261">
        <v>59.241225401454102</v>
      </c>
      <c r="G2190" s="261">
        <f>IF(Table1[[#This Row],[Year]]&lt;=2030,2030,IF(Table1[[#This Row],[Year]]&lt;=2040,2040,2050))</f>
        <v>2040</v>
      </c>
    </row>
    <row r="2191" spans="1:7" x14ac:dyDescent="0.3">
      <c r="A2191" s="257" t="s">
        <v>4</v>
      </c>
      <c r="B2191" s="258" t="s">
        <v>269</v>
      </c>
      <c r="C2191" s="258">
        <v>2034</v>
      </c>
      <c r="D2191" s="259" t="s">
        <v>259</v>
      </c>
      <c r="E2191" s="266" t="s">
        <v>184</v>
      </c>
      <c r="F2191" s="261">
        <v>2.1590165002559401</v>
      </c>
      <c r="G2191" s="261">
        <f>IF(Table1[[#This Row],[Year]]&lt;=2030,2030,IF(Table1[[#This Row],[Year]]&lt;=2040,2040,2050))</f>
        <v>2040</v>
      </c>
    </row>
    <row r="2192" spans="1:7" x14ac:dyDescent="0.3">
      <c r="A2192" s="257" t="s">
        <v>4</v>
      </c>
      <c r="B2192" s="258" t="s">
        <v>264</v>
      </c>
      <c r="C2192" s="258">
        <v>2034</v>
      </c>
      <c r="D2192" s="259" t="s">
        <v>259</v>
      </c>
      <c r="E2192" s="266" t="s">
        <v>184</v>
      </c>
      <c r="F2192" s="261">
        <v>36.8746045261829</v>
      </c>
      <c r="G2192" s="261">
        <f>IF(Table1[[#This Row],[Year]]&lt;=2030,2030,IF(Table1[[#This Row],[Year]]&lt;=2040,2040,2050))</f>
        <v>2040</v>
      </c>
    </row>
    <row r="2193" spans="1:7" x14ac:dyDescent="0.3">
      <c r="A2193" s="257" t="s">
        <v>4</v>
      </c>
      <c r="B2193" s="258" t="s">
        <v>268</v>
      </c>
      <c r="C2193" s="258">
        <v>2034</v>
      </c>
      <c r="D2193" s="259" t="s">
        <v>259</v>
      </c>
      <c r="E2193" s="266" t="s">
        <v>184</v>
      </c>
      <c r="F2193" s="261">
        <v>1.4061695055252901</v>
      </c>
      <c r="G2193" s="261">
        <f>IF(Table1[[#This Row],[Year]]&lt;=2030,2030,IF(Table1[[#This Row],[Year]]&lt;=2040,2040,2050))</f>
        <v>2040</v>
      </c>
    </row>
    <row r="2194" spans="1:7" x14ac:dyDescent="0.3">
      <c r="A2194" s="257" t="s">
        <v>4</v>
      </c>
      <c r="B2194" s="258" t="s">
        <v>263</v>
      </c>
      <c r="C2194" s="258">
        <v>2034</v>
      </c>
      <c r="D2194" s="259" t="s">
        <v>259</v>
      </c>
      <c r="E2194" s="266" t="s">
        <v>184</v>
      </c>
      <c r="F2194" s="261">
        <v>21.569816982643701</v>
      </c>
      <c r="G2194" s="261">
        <f>IF(Table1[[#This Row],[Year]]&lt;=2030,2030,IF(Table1[[#This Row],[Year]]&lt;=2040,2040,2050))</f>
        <v>2040</v>
      </c>
    </row>
    <row r="2195" spans="1:7" x14ac:dyDescent="0.3">
      <c r="A2195" s="257" t="s">
        <v>4</v>
      </c>
      <c r="B2195" s="258" t="s">
        <v>262</v>
      </c>
      <c r="C2195" s="258">
        <v>2034</v>
      </c>
      <c r="D2195" s="259" t="s">
        <v>259</v>
      </c>
      <c r="E2195" s="266" t="s">
        <v>184</v>
      </c>
      <c r="F2195" s="261">
        <v>74.622702402567796</v>
      </c>
      <c r="G2195" s="261">
        <f>IF(Table1[[#This Row],[Year]]&lt;=2030,2030,IF(Table1[[#This Row],[Year]]&lt;=2040,2040,2050))</f>
        <v>2040</v>
      </c>
    </row>
    <row r="2196" spans="1:7" x14ac:dyDescent="0.3">
      <c r="A2196" s="257" t="s">
        <v>4</v>
      </c>
      <c r="B2196" s="258" t="s">
        <v>261</v>
      </c>
      <c r="C2196" s="258">
        <v>2034</v>
      </c>
      <c r="D2196" s="259" t="s">
        <v>259</v>
      </c>
      <c r="E2196" s="266" t="s">
        <v>184</v>
      </c>
      <c r="F2196" s="261">
        <v>0.47586259995219199</v>
      </c>
      <c r="G2196" s="261">
        <f>IF(Table1[[#This Row],[Year]]&lt;=2030,2030,IF(Table1[[#This Row],[Year]]&lt;=2040,2040,2050))</f>
        <v>2040</v>
      </c>
    </row>
    <row r="2197" spans="1:7" x14ac:dyDescent="0.3">
      <c r="A2197" s="257" t="s">
        <v>4</v>
      </c>
      <c r="B2197" s="258" t="s">
        <v>18</v>
      </c>
      <c r="C2197" s="258">
        <v>2034</v>
      </c>
      <c r="D2197" s="259" t="s">
        <v>259</v>
      </c>
      <c r="E2197" s="266" t="s">
        <v>184</v>
      </c>
      <c r="F2197" s="261">
        <v>831.24540826625196</v>
      </c>
      <c r="G2197" s="261">
        <f>IF(Table1[[#This Row],[Year]]&lt;=2030,2030,IF(Table1[[#This Row],[Year]]&lt;=2040,2040,2050))</f>
        <v>2040</v>
      </c>
    </row>
    <row r="2198" spans="1:7" x14ac:dyDescent="0.3">
      <c r="A2198" s="257" t="s">
        <v>4</v>
      </c>
      <c r="B2198" s="258" t="s">
        <v>260</v>
      </c>
      <c r="C2198" s="258">
        <v>2034</v>
      </c>
      <c r="D2198" s="259" t="s">
        <v>259</v>
      </c>
      <c r="E2198" s="266" t="s">
        <v>184</v>
      </c>
      <c r="F2198" s="261">
        <v>6.9146481945743501</v>
      </c>
      <c r="G2198" s="261">
        <f>IF(Table1[[#This Row],[Year]]&lt;=2030,2030,IF(Table1[[#This Row],[Year]]&lt;=2040,2040,2050))</f>
        <v>2040</v>
      </c>
    </row>
    <row r="2199" spans="1:7" x14ac:dyDescent="0.3">
      <c r="A2199" s="257" t="s">
        <v>4</v>
      </c>
      <c r="B2199" s="258" t="s">
        <v>267</v>
      </c>
      <c r="C2199" s="258">
        <v>2034</v>
      </c>
      <c r="D2199" s="259" t="s">
        <v>259</v>
      </c>
      <c r="E2199" s="266" t="s">
        <v>184</v>
      </c>
      <c r="F2199" s="261">
        <v>0.24057118733980801</v>
      </c>
      <c r="G2199" s="261">
        <f>IF(Table1[[#This Row],[Year]]&lt;=2030,2030,IF(Table1[[#This Row],[Year]]&lt;=2040,2040,2050))</f>
        <v>2040</v>
      </c>
    </row>
    <row r="2200" spans="1:7" x14ac:dyDescent="0.3">
      <c r="A2200" s="257" t="s">
        <v>2</v>
      </c>
      <c r="B2200" s="258" t="s">
        <v>264</v>
      </c>
      <c r="C2200" s="258">
        <v>2034</v>
      </c>
      <c r="D2200" s="259" t="s">
        <v>259</v>
      </c>
      <c r="E2200" s="266" t="s">
        <v>184</v>
      </c>
      <c r="F2200" s="261">
        <v>42.918046619318503</v>
      </c>
      <c r="G2200" s="261">
        <f>IF(Table1[[#This Row],[Year]]&lt;=2030,2030,IF(Table1[[#This Row],[Year]]&lt;=2040,2040,2050))</f>
        <v>2040</v>
      </c>
    </row>
    <row r="2201" spans="1:7" x14ac:dyDescent="0.3">
      <c r="A2201" s="257" t="s">
        <v>2</v>
      </c>
      <c r="B2201" s="258" t="s">
        <v>263</v>
      </c>
      <c r="C2201" s="258">
        <v>2034</v>
      </c>
      <c r="D2201" s="259" t="s">
        <v>259</v>
      </c>
      <c r="E2201" s="266" t="s">
        <v>184</v>
      </c>
      <c r="F2201" s="261">
        <v>8.7476921764594699</v>
      </c>
      <c r="G2201" s="261">
        <f>IF(Table1[[#This Row],[Year]]&lt;=2030,2030,IF(Table1[[#This Row],[Year]]&lt;=2040,2040,2050))</f>
        <v>2040</v>
      </c>
    </row>
    <row r="2202" spans="1:7" x14ac:dyDescent="0.3">
      <c r="A2202" s="257" t="s">
        <v>2</v>
      </c>
      <c r="B2202" s="258" t="s">
        <v>262</v>
      </c>
      <c r="C2202" s="258">
        <v>2034</v>
      </c>
      <c r="D2202" s="259" t="s">
        <v>259</v>
      </c>
      <c r="E2202" s="266" t="s">
        <v>184</v>
      </c>
      <c r="F2202" s="261">
        <v>2.3513069111115801</v>
      </c>
      <c r="G2202" s="261">
        <f>IF(Table1[[#This Row],[Year]]&lt;=2030,2030,IF(Table1[[#This Row],[Year]]&lt;=2040,2040,2050))</f>
        <v>2040</v>
      </c>
    </row>
    <row r="2203" spans="1:7" x14ac:dyDescent="0.3">
      <c r="A2203" s="257" t="s">
        <v>2</v>
      </c>
      <c r="B2203" s="258" t="s">
        <v>261</v>
      </c>
      <c r="C2203" s="258">
        <v>2034</v>
      </c>
      <c r="D2203" s="259" t="s">
        <v>259</v>
      </c>
      <c r="E2203" s="266" t="s">
        <v>184</v>
      </c>
      <c r="F2203" s="261">
        <v>3.4328992697861702E-2</v>
      </c>
      <c r="G2203" s="261">
        <f>IF(Table1[[#This Row],[Year]]&lt;=2030,2030,IF(Table1[[#This Row],[Year]]&lt;=2040,2040,2050))</f>
        <v>2040</v>
      </c>
    </row>
    <row r="2204" spans="1:7" x14ac:dyDescent="0.3">
      <c r="A2204" s="257" t="s">
        <v>2</v>
      </c>
      <c r="B2204" s="258" t="s">
        <v>18</v>
      </c>
      <c r="C2204" s="258">
        <v>2034</v>
      </c>
      <c r="D2204" s="259" t="s">
        <v>259</v>
      </c>
      <c r="E2204" s="266" t="s">
        <v>184</v>
      </c>
      <c r="F2204" s="261">
        <v>562.98039473086703</v>
      </c>
      <c r="G2204" s="261">
        <f>IF(Table1[[#This Row],[Year]]&lt;=2030,2030,IF(Table1[[#This Row],[Year]]&lt;=2040,2040,2050))</f>
        <v>2040</v>
      </c>
    </row>
    <row r="2205" spans="1:7" x14ac:dyDescent="0.3">
      <c r="A2205" s="257" t="s">
        <v>2</v>
      </c>
      <c r="B2205" s="258" t="s">
        <v>266</v>
      </c>
      <c r="C2205" s="258">
        <v>2034</v>
      </c>
      <c r="D2205" s="259" t="s">
        <v>259</v>
      </c>
      <c r="E2205" s="266" t="s">
        <v>184</v>
      </c>
      <c r="F2205" s="261">
        <v>27.176175646223001</v>
      </c>
      <c r="G2205" s="261">
        <f>IF(Table1[[#This Row],[Year]]&lt;=2030,2030,IF(Table1[[#This Row],[Year]]&lt;=2040,2040,2050))</f>
        <v>2040</v>
      </c>
    </row>
    <row r="2206" spans="1:7" x14ac:dyDescent="0.3">
      <c r="A2206" s="257" t="s">
        <v>2</v>
      </c>
      <c r="B2206" s="258" t="s">
        <v>9</v>
      </c>
      <c r="C2206" s="258">
        <v>2034</v>
      </c>
      <c r="D2206" s="259" t="s">
        <v>259</v>
      </c>
      <c r="E2206" s="266" t="s">
        <v>184</v>
      </c>
      <c r="F2206" s="261">
        <v>34.834711090153903</v>
      </c>
      <c r="G2206" s="261">
        <f>IF(Table1[[#This Row],[Year]]&lt;=2030,2030,IF(Table1[[#This Row],[Year]]&lt;=2040,2040,2050))</f>
        <v>2040</v>
      </c>
    </row>
    <row r="2207" spans="1:7" x14ac:dyDescent="0.3">
      <c r="A2207" s="257" t="s">
        <v>2</v>
      </c>
      <c r="B2207" s="258" t="s">
        <v>260</v>
      </c>
      <c r="C2207" s="258">
        <v>2034</v>
      </c>
      <c r="D2207" s="259" t="s">
        <v>259</v>
      </c>
      <c r="E2207" s="266" t="s">
        <v>184</v>
      </c>
      <c r="F2207" s="261">
        <v>0.228489323573597</v>
      </c>
      <c r="G2207" s="261">
        <f>IF(Table1[[#This Row],[Year]]&lt;=2030,2030,IF(Table1[[#This Row],[Year]]&lt;=2040,2040,2050))</f>
        <v>2040</v>
      </c>
    </row>
    <row r="2208" spans="1:7" x14ac:dyDescent="0.3">
      <c r="A2208" s="257" t="s">
        <v>3</v>
      </c>
      <c r="B2208" s="258" t="s">
        <v>265</v>
      </c>
      <c r="C2208" s="258">
        <v>2034</v>
      </c>
      <c r="D2208" s="259" t="s">
        <v>259</v>
      </c>
      <c r="E2208" s="266" t="s">
        <v>184</v>
      </c>
      <c r="F2208" s="261">
        <v>83.004285841081895</v>
      </c>
      <c r="G2208" s="261">
        <f>IF(Table1[[#This Row],[Year]]&lt;=2030,2030,IF(Table1[[#This Row],[Year]]&lt;=2040,2040,2050))</f>
        <v>2040</v>
      </c>
    </row>
    <row r="2209" spans="1:7" x14ac:dyDescent="0.3">
      <c r="A2209" s="257" t="s">
        <v>3</v>
      </c>
      <c r="B2209" s="258" t="s">
        <v>264</v>
      </c>
      <c r="C2209" s="258">
        <v>2034</v>
      </c>
      <c r="D2209" s="259" t="s">
        <v>259</v>
      </c>
      <c r="E2209" s="266" t="s">
        <v>184</v>
      </c>
      <c r="F2209" s="261">
        <v>22.962614621652801</v>
      </c>
      <c r="G2209" s="261">
        <f>IF(Table1[[#This Row],[Year]]&lt;=2030,2030,IF(Table1[[#This Row],[Year]]&lt;=2040,2040,2050))</f>
        <v>2040</v>
      </c>
    </row>
    <row r="2210" spans="1:7" x14ac:dyDescent="0.3">
      <c r="A2210" s="257" t="s">
        <v>3</v>
      </c>
      <c r="B2210" s="258" t="s">
        <v>263</v>
      </c>
      <c r="C2210" s="258">
        <v>2034</v>
      </c>
      <c r="D2210" s="259" t="s">
        <v>259</v>
      </c>
      <c r="E2210" s="266" t="s">
        <v>184</v>
      </c>
      <c r="F2210" s="261">
        <v>17.6959086645235</v>
      </c>
      <c r="G2210" s="261">
        <f>IF(Table1[[#This Row],[Year]]&lt;=2030,2030,IF(Table1[[#This Row],[Year]]&lt;=2040,2040,2050))</f>
        <v>2040</v>
      </c>
    </row>
    <row r="2211" spans="1:7" x14ac:dyDescent="0.3">
      <c r="A2211" s="257" t="s">
        <v>3</v>
      </c>
      <c r="B2211" s="258" t="s">
        <v>262</v>
      </c>
      <c r="C2211" s="258">
        <v>2034</v>
      </c>
      <c r="D2211" s="259" t="s">
        <v>259</v>
      </c>
      <c r="E2211" s="266" t="s">
        <v>184</v>
      </c>
      <c r="F2211" s="261">
        <v>136.31452903518101</v>
      </c>
      <c r="G2211" s="261">
        <f>IF(Table1[[#This Row],[Year]]&lt;=2030,2030,IF(Table1[[#This Row],[Year]]&lt;=2040,2040,2050))</f>
        <v>2040</v>
      </c>
    </row>
    <row r="2212" spans="1:7" x14ac:dyDescent="0.3">
      <c r="A2212" s="257" t="s">
        <v>3</v>
      </c>
      <c r="B2212" s="258" t="s">
        <v>261</v>
      </c>
      <c r="C2212" s="258">
        <v>2034</v>
      </c>
      <c r="D2212" s="259" t="s">
        <v>259</v>
      </c>
      <c r="E2212" s="266" t="s">
        <v>184</v>
      </c>
      <c r="F2212" s="261">
        <v>0.46088632627778098</v>
      </c>
      <c r="G2212" s="261">
        <f>IF(Table1[[#This Row],[Year]]&lt;=2030,2030,IF(Table1[[#This Row],[Year]]&lt;=2040,2040,2050))</f>
        <v>2040</v>
      </c>
    </row>
    <row r="2213" spans="1:7" x14ac:dyDescent="0.3">
      <c r="A2213" s="257" t="s">
        <v>3</v>
      </c>
      <c r="B2213" s="258" t="s">
        <v>18</v>
      </c>
      <c r="C2213" s="258">
        <v>2034</v>
      </c>
      <c r="D2213" s="259" t="s">
        <v>259</v>
      </c>
      <c r="E2213" s="266" t="s">
        <v>184</v>
      </c>
      <c r="F2213" s="261">
        <v>1014.58424905616</v>
      </c>
      <c r="G2213" s="261">
        <f>IF(Table1[[#This Row],[Year]]&lt;=2030,2030,IF(Table1[[#This Row],[Year]]&lt;=2040,2040,2050))</f>
        <v>2040</v>
      </c>
    </row>
    <row r="2214" spans="1:7" x14ac:dyDescent="0.3">
      <c r="A2214" s="257" t="s">
        <v>3</v>
      </c>
      <c r="B2214" s="258" t="s">
        <v>9</v>
      </c>
      <c r="C2214" s="258">
        <v>2034</v>
      </c>
      <c r="D2214" s="259" t="s">
        <v>259</v>
      </c>
      <c r="E2214" s="266" t="s">
        <v>184</v>
      </c>
      <c r="F2214" s="261">
        <v>28.669393995788798</v>
      </c>
      <c r="G2214" s="261">
        <f>IF(Table1[[#This Row],[Year]]&lt;=2030,2030,IF(Table1[[#This Row],[Year]]&lt;=2040,2040,2050))</f>
        <v>2040</v>
      </c>
    </row>
    <row r="2215" spans="1:7" x14ac:dyDescent="0.3">
      <c r="A2215" s="257" t="s">
        <v>3</v>
      </c>
      <c r="B2215" s="258" t="s">
        <v>260</v>
      </c>
      <c r="C2215" s="258">
        <v>2034</v>
      </c>
      <c r="D2215" s="259" t="s">
        <v>259</v>
      </c>
      <c r="E2215" s="266" t="s">
        <v>184</v>
      </c>
      <c r="F2215" s="261">
        <v>4.4417339854907203</v>
      </c>
      <c r="G2215" s="261">
        <f>IF(Table1[[#This Row],[Year]]&lt;=2030,2030,IF(Table1[[#This Row],[Year]]&lt;=2040,2040,2050))</f>
        <v>2040</v>
      </c>
    </row>
    <row r="2216" spans="1:7" x14ac:dyDescent="0.3">
      <c r="A2216" s="257" t="s">
        <v>1</v>
      </c>
      <c r="B2216" s="258" t="s">
        <v>265</v>
      </c>
      <c r="C2216" s="258">
        <v>2035</v>
      </c>
      <c r="D2216" s="259" t="s">
        <v>259</v>
      </c>
      <c r="E2216" s="266" t="s">
        <v>184</v>
      </c>
      <c r="F2216" s="261">
        <v>20.588908248625501</v>
      </c>
      <c r="G2216" s="261">
        <f>IF(Table1[[#This Row],[Year]]&lt;=2030,2030,IF(Table1[[#This Row],[Year]]&lt;=2040,2040,2050))</f>
        <v>2040</v>
      </c>
    </row>
    <row r="2217" spans="1:7" x14ac:dyDescent="0.3">
      <c r="A2217" s="257" t="s">
        <v>1</v>
      </c>
      <c r="B2217" s="258" t="s">
        <v>269</v>
      </c>
      <c r="C2217" s="258">
        <v>2035</v>
      </c>
      <c r="D2217" s="259" t="s">
        <v>259</v>
      </c>
      <c r="E2217" s="266" t="s">
        <v>184</v>
      </c>
      <c r="F2217" s="261">
        <v>2.6479647638211801</v>
      </c>
      <c r="G2217" s="261">
        <f>IF(Table1[[#This Row],[Year]]&lt;=2030,2030,IF(Table1[[#This Row],[Year]]&lt;=2040,2040,2050))</f>
        <v>2040</v>
      </c>
    </row>
    <row r="2218" spans="1:7" x14ac:dyDescent="0.3">
      <c r="A2218" s="257" t="s">
        <v>1</v>
      </c>
      <c r="B2218" s="258" t="s">
        <v>264</v>
      </c>
      <c r="C2218" s="258">
        <v>2035</v>
      </c>
      <c r="D2218" s="259" t="s">
        <v>259</v>
      </c>
      <c r="E2218" s="266" t="s">
        <v>184</v>
      </c>
      <c r="F2218" s="261">
        <v>10.480257686428599</v>
      </c>
      <c r="G2218" s="261">
        <f>IF(Table1[[#This Row],[Year]]&lt;=2030,2030,IF(Table1[[#This Row],[Year]]&lt;=2040,2040,2050))</f>
        <v>2040</v>
      </c>
    </row>
    <row r="2219" spans="1:7" x14ac:dyDescent="0.3">
      <c r="A2219" s="257" t="s">
        <v>1</v>
      </c>
      <c r="B2219" s="258" t="s">
        <v>268</v>
      </c>
      <c r="C2219" s="258">
        <v>2035</v>
      </c>
      <c r="D2219" s="259" t="s">
        <v>259</v>
      </c>
      <c r="E2219" s="266" t="s">
        <v>184</v>
      </c>
      <c r="F2219" s="261">
        <v>1.3819621338698</v>
      </c>
      <c r="G2219" s="261">
        <f>IF(Table1[[#This Row],[Year]]&lt;=2030,2030,IF(Table1[[#This Row],[Year]]&lt;=2040,2040,2050))</f>
        <v>2040</v>
      </c>
    </row>
    <row r="2220" spans="1:7" x14ac:dyDescent="0.3">
      <c r="A2220" s="257" t="s">
        <v>1</v>
      </c>
      <c r="B2220" s="258" t="s">
        <v>263</v>
      </c>
      <c r="C2220" s="258">
        <v>2035</v>
      </c>
      <c r="D2220" s="259" t="s">
        <v>259</v>
      </c>
      <c r="E2220" s="266" t="s">
        <v>184</v>
      </c>
      <c r="F2220" s="261">
        <v>3.9532161041320899</v>
      </c>
      <c r="G2220" s="261">
        <f>IF(Table1[[#This Row],[Year]]&lt;=2030,2030,IF(Table1[[#This Row],[Year]]&lt;=2040,2040,2050))</f>
        <v>2040</v>
      </c>
    </row>
    <row r="2221" spans="1:7" x14ac:dyDescent="0.3">
      <c r="A2221" s="257" t="s">
        <v>1</v>
      </c>
      <c r="B2221" s="258" t="s">
        <v>262</v>
      </c>
      <c r="C2221" s="258">
        <v>2035</v>
      </c>
      <c r="D2221" s="259" t="s">
        <v>259</v>
      </c>
      <c r="E2221" s="266" t="s">
        <v>184</v>
      </c>
      <c r="F2221" s="261">
        <v>0.98494924242949999</v>
      </c>
      <c r="G2221" s="261">
        <f>IF(Table1[[#This Row],[Year]]&lt;=2030,2030,IF(Table1[[#This Row],[Year]]&lt;=2040,2040,2050))</f>
        <v>2040</v>
      </c>
    </row>
    <row r="2222" spans="1:7" x14ac:dyDescent="0.3">
      <c r="A2222" s="257" t="s">
        <v>1</v>
      </c>
      <c r="B2222" s="258" t="s">
        <v>261</v>
      </c>
      <c r="C2222" s="258">
        <v>2035</v>
      </c>
      <c r="D2222" s="259" t="s">
        <v>259</v>
      </c>
      <c r="E2222" s="266" t="s">
        <v>184</v>
      </c>
      <c r="F2222" s="261">
        <v>2.8779886953667198E-2</v>
      </c>
      <c r="G2222" s="261">
        <f>IF(Table1[[#This Row],[Year]]&lt;=2030,2030,IF(Table1[[#This Row],[Year]]&lt;=2040,2040,2050))</f>
        <v>2040</v>
      </c>
    </row>
    <row r="2223" spans="1:7" x14ac:dyDescent="0.3">
      <c r="A2223" s="257" t="s">
        <v>1</v>
      </c>
      <c r="B2223" s="258" t="s">
        <v>18</v>
      </c>
      <c r="C2223" s="258">
        <v>2035</v>
      </c>
      <c r="D2223" s="259" t="s">
        <v>259</v>
      </c>
      <c r="E2223" s="266" t="s">
        <v>184</v>
      </c>
      <c r="F2223" s="261">
        <v>182.62910131684299</v>
      </c>
      <c r="G2223" s="261">
        <f>IF(Table1[[#This Row],[Year]]&lt;=2030,2030,IF(Table1[[#This Row],[Year]]&lt;=2040,2040,2050))</f>
        <v>2040</v>
      </c>
    </row>
    <row r="2224" spans="1:7" x14ac:dyDescent="0.3">
      <c r="A2224" s="257" t="s">
        <v>1</v>
      </c>
      <c r="B2224" s="258" t="s">
        <v>9</v>
      </c>
      <c r="C2224" s="258">
        <v>2035</v>
      </c>
      <c r="D2224" s="259" t="s">
        <v>259</v>
      </c>
      <c r="E2224" s="266" t="s">
        <v>184</v>
      </c>
      <c r="F2224" s="261">
        <v>13.348575938725499</v>
      </c>
      <c r="G2224" s="261">
        <f>IF(Table1[[#This Row],[Year]]&lt;=2030,2030,IF(Table1[[#This Row],[Year]]&lt;=2040,2040,2050))</f>
        <v>2040</v>
      </c>
    </row>
    <row r="2225" spans="1:7" x14ac:dyDescent="0.3">
      <c r="A2225" s="257" t="s">
        <v>1</v>
      </c>
      <c r="B2225" s="258" t="s">
        <v>260</v>
      </c>
      <c r="C2225" s="258">
        <v>2035</v>
      </c>
      <c r="D2225" s="259" t="s">
        <v>259</v>
      </c>
      <c r="E2225" s="266" t="s">
        <v>184</v>
      </c>
      <c r="F2225" s="261">
        <v>0.60161931484110898</v>
      </c>
      <c r="G2225" s="261">
        <f>IF(Table1[[#This Row],[Year]]&lt;=2030,2030,IF(Table1[[#This Row],[Year]]&lt;=2040,2040,2050))</f>
        <v>2040</v>
      </c>
    </row>
    <row r="2226" spans="1:7" x14ac:dyDescent="0.3">
      <c r="A2226" s="257" t="s">
        <v>1</v>
      </c>
      <c r="B2226" s="258" t="s">
        <v>267</v>
      </c>
      <c r="C2226" s="258">
        <v>2035</v>
      </c>
      <c r="D2226" s="259" t="s">
        <v>259</v>
      </c>
      <c r="E2226" s="266" t="s">
        <v>184</v>
      </c>
      <c r="F2226" s="261">
        <v>7.0778742922483401E-2</v>
      </c>
      <c r="G2226" s="261">
        <f>IF(Table1[[#This Row],[Year]]&lt;=2030,2030,IF(Table1[[#This Row],[Year]]&lt;=2040,2040,2050))</f>
        <v>2040</v>
      </c>
    </row>
    <row r="2227" spans="1:7" x14ac:dyDescent="0.3">
      <c r="A2227" s="257" t="s">
        <v>4</v>
      </c>
      <c r="B2227" s="258" t="s">
        <v>265</v>
      </c>
      <c r="C2227" s="258">
        <v>2035</v>
      </c>
      <c r="D2227" s="259" t="s">
        <v>259</v>
      </c>
      <c r="E2227" s="266" t="s">
        <v>184</v>
      </c>
      <c r="F2227" s="261">
        <v>58.443972879721898</v>
      </c>
      <c r="G2227" s="261">
        <f>IF(Table1[[#This Row],[Year]]&lt;=2030,2030,IF(Table1[[#This Row],[Year]]&lt;=2040,2040,2050))</f>
        <v>2040</v>
      </c>
    </row>
    <row r="2228" spans="1:7" x14ac:dyDescent="0.3">
      <c r="A2228" s="257" t="s">
        <v>4</v>
      </c>
      <c r="B2228" s="258" t="s">
        <v>269</v>
      </c>
      <c r="C2228" s="258">
        <v>2035</v>
      </c>
      <c r="D2228" s="259" t="s">
        <v>259</v>
      </c>
      <c r="E2228" s="266" t="s">
        <v>184</v>
      </c>
      <c r="F2228" s="261">
        <v>2.0562061907199398</v>
      </c>
      <c r="G2228" s="261">
        <f>IF(Table1[[#This Row],[Year]]&lt;=2030,2030,IF(Table1[[#This Row],[Year]]&lt;=2040,2040,2050))</f>
        <v>2040</v>
      </c>
    </row>
    <row r="2229" spans="1:7" x14ac:dyDescent="0.3">
      <c r="A2229" s="257" t="s">
        <v>4</v>
      </c>
      <c r="B2229" s="258" t="s">
        <v>264</v>
      </c>
      <c r="C2229" s="258">
        <v>2035</v>
      </c>
      <c r="D2229" s="259" t="s">
        <v>259</v>
      </c>
      <c r="E2229" s="266" t="s">
        <v>184</v>
      </c>
      <c r="F2229" s="261">
        <v>36.378355989000298</v>
      </c>
      <c r="G2229" s="261">
        <f>IF(Table1[[#This Row],[Year]]&lt;=2030,2030,IF(Table1[[#This Row],[Year]]&lt;=2040,2040,2050))</f>
        <v>2040</v>
      </c>
    </row>
    <row r="2230" spans="1:7" x14ac:dyDescent="0.3">
      <c r="A2230" s="257" t="s">
        <v>4</v>
      </c>
      <c r="B2230" s="258" t="s">
        <v>268</v>
      </c>
      <c r="C2230" s="258">
        <v>2035</v>
      </c>
      <c r="D2230" s="259" t="s">
        <v>259</v>
      </c>
      <c r="E2230" s="266" t="s">
        <v>184</v>
      </c>
      <c r="F2230" s="261">
        <v>1.3392090528812299</v>
      </c>
      <c r="G2230" s="261">
        <f>IF(Table1[[#This Row],[Year]]&lt;=2030,2030,IF(Table1[[#This Row],[Year]]&lt;=2040,2040,2050))</f>
        <v>2040</v>
      </c>
    </row>
    <row r="2231" spans="1:7" x14ac:dyDescent="0.3">
      <c r="A2231" s="257" t="s">
        <v>4</v>
      </c>
      <c r="B2231" s="258" t="s">
        <v>263</v>
      </c>
      <c r="C2231" s="258">
        <v>2035</v>
      </c>
      <c r="D2231" s="259" t="s">
        <v>259</v>
      </c>
      <c r="E2231" s="266" t="s">
        <v>184</v>
      </c>
      <c r="F2231" s="261">
        <v>19.582536929209301</v>
      </c>
      <c r="G2231" s="261">
        <f>IF(Table1[[#This Row],[Year]]&lt;=2030,2030,IF(Table1[[#This Row],[Year]]&lt;=2040,2040,2050))</f>
        <v>2040</v>
      </c>
    </row>
    <row r="2232" spans="1:7" x14ac:dyDescent="0.3">
      <c r="A2232" s="257" t="s">
        <v>4</v>
      </c>
      <c r="B2232" s="258" t="s">
        <v>262</v>
      </c>
      <c r="C2232" s="258">
        <v>2035</v>
      </c>
      <c r="D2232" s="259" t="s">
        <v>259</v>
      </c>
      <c r="E2232" s="266" t="s">
        <v>184</v>
      </c>
      <c r="F2232" s="261">
        <v>75.044235544192404</v>
      </c>
      <c r="G2232" s="261">
        <f>IF(Table1[[#This Row],[Year]]&lt;=2030,2030,IF(Table1[[#This Row],[Year]]&lt;=2040,2040,2050))</f>
        <v>2040</v>
      </c>
    </row>
    <row r="2233" spans="1:7" x14ac:dyDescent="0.3">
      <c r="A2233" s="257" t="s">
        <v>4</v>
      </c>
      <c r="B2233" s="258" t="s">
        <v>261</v>
      </c>
      <c r="C2233" s="258">
        <v>2035</v>
      </c>
      <c r="D2233" s="259" t="s">
        <v>259</v>
      </c>
      <c r="E2233" s="266" t="s">
        <v>184</v>
      </c>
      <c r="F2233" s="261">
        <v>0.43773728723731198</v>
      </c>
      <c r="G2233" s="261">
        <f>IF(Table1[[#This Row],[Year]]&lt;=2030,2030,IF(Table1[[#This Row],[Year]]&lt;=2040,2040,2050))</f>
        <v>2040</v>
      </c>
    </row>
    <row r="2234" spans="1:7" x14ac:dyDescent="0.3">
      <c r="A2234" s="257" t="s">
        <v>4</v>
      </c>
      <c r="B2234" s="258" t="s">
        <v>18</v>
      </c>
      <c r="C2234" s="258">
        <v>2035</v>
      </c>
      <c r="D2234" s="259" t="s">
        <v>259</v>
      </c>
      <c r="E2234" s="266" t="s">
        <v>184</v>
      </c>
      <c r="F2234" s="261">
        <v>721.17070275045603</v>
      </c>
      <c r="G2234" s="261">
        <f>IF(Table1[[#This Row],[Year]]&lt;=2030,2030,IF(Table1[[#This Row],[Year]]&lt;=2040,2040,2050))</f>
        <v>2040</v>
      </c>
    </row>
    <row r="2235" spans="1:7" x14ac:dyDescent="0.3">
      <c r="A2235" s="257" t="s">
        <v>4</v>
      </c>
      <c r="B2235" s="258" t="s">
        <v>260</v>
      </c>
      <c r="C2235" s="258">
        <v>2035</v>
      </c>
      <c r="D2235" s="259" t="s">
        <v>259</v>
      </c>
      <c r="E2235" s="266" t="s">
        <v>184</v>
      </c>
      <c r="F2235" s="261">
        <v>6.8215927138232804</v>
      </c>
      <c r="G2235" s="261">
        <f>IF(Table1[[#This Row],[Year]]&lt;=2030,2030,IF(Table1[[#This Row],[Year]]&lt;=2040,2040,2050))</f>
        <v>2040</v>
      </c>
    </row>
    <row r="2236" spans="1:7" x14ac:dyDescent="0.3">
      <c r="A2236" s="257" t="s">
        <v>4</v>
      </c>
      <c r="B2236" s="258" t="s">
        <v>267</v>
      </c>
      <c r="C2236" s="258">
        <v>2035</v>
      </c>
      <c r="D2236" s="259" t="s">
        <v>259</v>
      </c>
      <c r="E2236" s="266" t="s">
        <v>184</v>
      </c>
      <c r="F2236" s="261">
        <v>0.229115416514103</v>
      </c>
      <c r="G2236" s="261">
        <f>IF(Table1[[#This Row],[Year]]&lt;=2030,2030,IF(Table1[[#This Row],[Year]]&lt;=2040,2040,2050))</f>
        <v>2040</v>
      </c>
    </row>
    <row r="2237" spans="1:7" x14ac:dyDescent="0.3">
      <c r="A2237" s="257" t="s">
        <v>2</v>
      </c>
      <c r="B2237" s="258" t="s">
        <v>264</v>
      </c>
      <c r="C2237" s="258">
        <v>2035</v>
      </c>
      <c r="D2237" s="259" t="s">
        <v>259</v>
      </c>
      <c r="E2237" s="266" t="s">
        <v>184</v>
      </c>
      <c r="F2237" s="261">
        <v>40.874330113636702</v>
      </c>
      <c r="G2237" s="261">
        <f>IF(Table1[[#This Row],[Year]]&lt;=2030,2030,IF(Table1[[#This Row],[Year]]&lt;=2040,2040,2050))</f>
        <v>2040</v>
      </c>
    </row>
    <row r="2238" spans="1:7" x14ac:dyDescent="0.3">
      <c r="A2238" s="257" t="s">
        <v>2</v>
      </c>
      <c r="B2238" s="258" t="s">
        <v>263</v>
      </c>
      <c r="C2238" s="258">
        <v>2035</v>
      </c>
      <c r="D2238" s="259" t="s">
        <v>259</v>
      </c>
      <c r="E2238" s="266" t="s">
        <v>184</v>
      </c>
      <c r="F2238" s="261">
        <v>7.6926046950664997</v>
      </c>
      <c r="G2238" s="261">
        <f>IF(Table1[[#This Row],[Year]]&lt;=2030,2030,IF(Table1[[#This Row],[Year]]&lt;=2040,2040,2050))</f>
        <v>2040</v>
      </c>
    </row>
    <row r="2239" spans="1:7" x14ac:dyDescent="0.3">
      <c r="A2239" s="257" t="s">
        <v>2</v>
      </c>
      <c r="B2239" s="258" t="s">
        <v>262</v>
      </c>
      <c r="C2239" s="258">
        <v>2035</v>
      </c>
      <c r="D2239" s="259" t="s">
        <v>259</v>
      </c>
      <c r="E2239" s="266" t="s">
        <v>184</v>
      </c>
      <c r="F2239" s="261">
        <v>2.3645393604254701</v>
      </c>
      <c r="G2239" s="261">
        <f>IF(Table1[[#This Row],[Year]]&lt;=2030,2030,IF(Table1[[#This Row],[Year]]&lt;=2040,2040,2050))</f>
        <v>2040</v>
      </c>
    </row>
    <row r="2240" spans="1:7" x14ac:dyDescent="0.3">
      <c r="A2240" s="257" t="s">
        <v>2</v>
      </c>
      <c r="B2240" s="258" t="s">
        <v>261</v>
      </c>
      <c r="C2240" s="258">
        <v>2035</v>
      </c>
      <c r="D2240" s="259" t="s">
        <v>259</v>
      </c>
      <c r="E2240" s="266" t="s">
        <v>184</v>
      </c>
      <c r="F2240" s="261">
        <v>3.1578611428301297E-2</v>
      </c>
      <c r="G2240" s="261">
        <f>IF(Table1[[#This Row],[Year]]&lt;=2030,2030,IF(Table1[[#This Row],[Year]]&lt;=2040,2040,2050))</f>
        <v>2040</v>
      </c>
    </row>
    <row r="2241" spans="1:7" x14ac:dyDescent="0.3">
      <c r="A2241" s="257" t="s">
        <v>2</v>
      </c>
      <c r="B2241" s="258" t="s">
        <v>18</v>
      </c>
      <c r="C2241" s="258">
        <v>2035</v>
      </c>
      <c r="D2241" s="259" t="s">
        <v>259</v>
      </c>
      <c r="E2241" s="266" t="s">
        <v>184</v>
      </c>
      <c r="F2241" s="261">
        <v>495.488719878724</v>
      </c>
      <c r="G2241" s="261">
        <f>IF(Table1[[#This Row],[Year]]&lt;=2030,2030,IF(Table1[[#This Row],[Year]]&lt;=2040,2040,2050))</f>
        <v>2040</v>
      </c>
    </row>
    <row r="2242" spans="1:7" x14ac:dyDescent="0.3">
      <c r="A2242" s="257" t="s">
        <v>2</v>
      </c>
      <c r="B2242" s="258" t="s">
        <v>266</v>
      </c>
      <c r="C2242" s="258">
        <v>2035</v>
      </c>
      <c r="D2242" s="259" t="s">
        <v>259</v>
      </c>
      <c r="E2242" s="266" t="s">
        <v>184</v>
      </c>
      <c r="F2242" s="261">
        <v>25.8820720440219</v>
      </c>
      <c r="G2242" s="261">
        <f>IF(Table1[[#This Row],[Year]]&lt;=2030,2030,IF(Table1[[#This Row],[Year]]&lt;=2040,2040,2050))</f>
        <v>2040</v>
      </c>
    </row>
    <row r="2243" spans="1:7" x14ac:dyDescent="0.3">
      <c r="A2243" s="257" t="s">
        <v>2</v>
      </c>
      <c r="B2243" s="258" t="s">
        <v>9</v>
      </c>
      <c r="C2243" s="258">
        <v>2035</v>
      </c>
      <c r="D2243" s="259" t="s">
        <v>259</v>
      </c>
      <c r="E2243" s="266" t="s">
        <v>184</v>
      </c>
      <c r="F2243" s="261">
        <v>35.485665621203303</v>
      </c>
      <c r="G2243" s="261">
        <f>IF(Table1[[#This Row],[Year]]&lt;=2030,2030,IF(Table1[[#This Row],[Year]]&lt;=2040,2040,2050))</f>
        <v>2040</v>
      </c>
    </row>
    <row r="2244" spans="1:7" x14ac:dyDescent="0.3">
      <c r="A2244" s="257" t="s">
        <v>2</v>
      </c>
      <c r="B2244" s="258" t="s">
        <v>260</v>
      </c>
      <c r="C2244" s="258">
        <v>2035</v>
      </c>
      <c r="D2244" s="259" t="s">
        <v>259</v>
      </c>
      <c r="E2244" s="266" t="s">
        <v>184</v>
      </c>
      <c r="F2244" s="261">
        <v>0.21760887959390199</v>
      </c>
      <c r="G2244" s="261">
        <f>IF(Table1[[#This Row],[Year]]&lt;=2030,2030,IF(Table1[[#This Row],[Year]]&lt;=2040,2040,2050))</f>
        <v>2040</v>
      </c>
    </row>
    <row r="2245" spans="1:7" x14ac:dyDescent="0.3">
      <c r="A2245" s="257" t="s">
        <v>3</v>
      </c>
      <c r="B2245" s="258" t="s">
        <v>265</v>
      </c>
      <c r="C2245" s="258">
        <v>2035</v>
      </c>
      <c r="D2245" s="259" t="s">
        <v>259</v>
      </c>
      <c r="E2245" s="266" t="s">
        <v>184</v>
      </c>
      <c r="F2245" s="261">
        <v>84.804102004690904</v>
      </c>
      <c r="G2245" s="261">
        <f>IF(Table1[[#This Row],[Year]]&lt;=2030,2030,IF(Table1[[#This Row],[Year]]&lt;=2040,2040,2050))</f>
        <v>2040</v>
      </c>
    </row>
    <row r="2246" spans="1:7" x14ac:dyDescent="0.3">
      <c r="A2246" s="257" t="s">
        <v>3</v>
      </c>
      <c r="B2246" s="258" t="s">
        <v>264</v>
      </c>
      <c r="C2246" s="258">
        <v>2035</v>
      </c>
      <c r="D2246" s="259" t="s">
        <v>259</v>
      </c>
      <c r="E2246" s="266" t="s">
        <v>184</v>
      </c>
      <c r="F2246" s="261">
        <v>23.460522465036998</v>
      </c>
      <c r="G2246" s="261">
        <f>IF(Table1[[#This Row],[Year]]&lt;=2030,2030,IF(Table1[[#This Row],[Year]]&lt;=2040,2040,2050))</f>
        <v>2040</v>
      </c>
    </row>
    <row r="2247" spans="1:7" x14ac:dyDescent="0.3">
      <c r="A2247" s="257" t="s">
        <v>3</v>
      </c>
      <c r="B2247" s="258" t="s">
        <v>263</v>
      </c>
      <c r="C2247" s="258">
        <v>2035</v>
      </c>
      <c r="D2247" s="259" t="s">
        <v>259</v>
      </c>
      <c r="E2247" s="266" t="s">
        <v>184</v>
      </c>
      <c r="F2247" s="261">
        <v>16.0454773597749</v>
      </c>
      <c r="G2247" s="261">
        <f>IF(Table1[[#This Row],[Year]]&lt;=2030,2030,IF(Table1[[#This Row],[Year]]&lt;=2040,2040,2050))</f>
        <v>2040</v>
      </c>
    </row>
    <row r="2248" spans="1:7" x14ac:dyDescent="0.3">
      <c r="A2248" s="257" t="s">
        <v>3</v>
      </c>
      <c r="B2248" s="258" t="s">
        <v>262</v>
      </c>
      <c r="C2248" s="258">
        <v>2035</v>
      </c>
      <c r="D2248" s="259" t="s">
        <v>259</v>
      </c>
      <c r="E2248" s="266" t="s">
        <v>184</v>
      </c>
      <c r="F2248" s="261">
        <v>137.073940934804</v>
      </c>
      <c r="G2248" s="261">
        <f>IF(Table1[[#This Row],[Year]]&lt;=2030,2030,IF(Table1[[#This Row],[Year]]&lt;=2040,2040,2050))</f>
        <v>2040</v>
      </c>
    </row>
    <row r="2249" spans="1:7" x14ac:dyDescent="0.3">
      <c r="A2249" s="257" t="s">
        <v>3</v>
      </c>
      <c r="B2249" s="258" t="s">
        <v>261</v>
      </c>
      <c r="C2249" s="258">
        <v>2035</v>
      </c>
      <c r="D2249" s="259" t="s">
        <v>259</v>
      </c>
      <c r="E2249" s="266" t="s">
        <v>184</v>
      </c>
      <c r="F2249" s="261">
        <v>0.423960887470197</v>
      </c>
      <c r="G2249" s="261">
        <f>IF(Table1[[#This Row],[Year]]&lt;=2030,2030,IF(Table1[[#This Row],[Year]]&lt;=2040,2040,2050))</f>
        <v>2040</v>
      </c>
    </row>
    <row r="2250" spans="1:7" x14ac:dyDescent="0.3">
      <c r="A2250" s="257" t="s">
        <v>3</v>
      </c>
      <c r="B2250" s="258" t="s">
        <v>18</v>
      </c>
      <c r="C2250" s="258">
        <v>2035</v>
      </c>
      <c r="D2250" s="259" t="s">
        <v>259</v>
      </c>
      <c r="E2250" s="266" t="s">
        <v>184</v>
      </c>
      <c r="F2250" s="261">
        <v>908.72966686518998</v>
      </c>
      <c r="G2250" s="261">
        <f>IF(Table1[[#This Row],[Year]]&lt;=2030,2030,IF(Table1[[#This Row],[Year]]&lt;=2040,2040,2050))</f>
        <v>2040</v>
      </c>
    </row>
    <row r="2251" spans="1:7" x14ac:dyDescent="0.3">
      <c r="A2251" s="257" t="s">
        <v>3</v>
      </c>
      <c r="B2251" s="258" t="s">
        <v>9</v>
      </c>
      <c r="C2251" s="258">
        <v>2035</v>
      </c>
      <c r="D2251" s="259" t="s">
        <v>259</v>
      </c>
      <c r="E2251" s="266" t="s">
        <v>184</v>
      </c>
      <c r="F2251" s="261">
        <v>26.041976408725599</v>
      </c>
      <c r="G2251" s="261">
        <f>IF(Table1[[#This Row],[Year]]&lt;=2030,2030,IF(Table1[[#This Row],[Year]]&lt;=2040,2040,2050))</f>
        <v>2040</v>
      </c>
    </row>
    <row r="2252" spans="1:7" x14ac:dyDescent="0.3">
      <c r="A2252" s="257" t="s">
        <v>3</v>
      </c>
      <c r="B2252" s="258" t="s">
        <v>260</v>
      </c>
      <c r="C2252" s="258">
        <v>2035</v>
      </c>
      <c r="D2252" s="259" t="s">
        <v>259</v>
      </c>
      <c r="E2252" s="266" t="s">
        <v>184</v>
      </c>
      <c r="F2252" s="261">
        <v>4.5380459354163403</v>
      </c>
      <c r="G2252" s="261">
        <f>IF(Table1[[#This Row],[Year]]&lt;=2030,2030,IF(Table1[[#This Row],[Year]]&lt;=2040,2040,2050))</f>
        <v>2040</v>
      </c>
    </row>
    <row r="2253" spans="1:7" x14ac:dyDescent="0.3">
      <c r="A2253" s="257" t="s">
        <v>1</v>
      </c>
      <c r="B2253" s="258" t="s">
        <v>265</v>
      </c>
      <c r="C2253" s="258">
        <v>2036</v>
      </c>
      <c r="D2253" s="259" t="s">
        <v>259</v>
      </c>
      <c r="E2253" s="266" t="s">
        <v>184</v>
      </c>
      <c r="F2253" s="261">
        <v>20.789389916042399</v>
      </c>
      <c r="G2253" s="261">
        <f>IF(Table1[[#This Row],[Year]]&lt;=2030,2030,IF(Table1[[#This Row],[Year]]&lt;=2040,2040,2050))</f>
        <v>2040</v>
      </c>
    </row>
    <row r="2254" spans="1:7" x14ac:dyDescent="0.3">
      <c r="A2254" s="257" t="s">
        <v>1</v>
      </c>
      <c r="B2254" s="258" t="s">
        <v>269</v>
      </c>
      <c r="C2254" s="258">
        <v>2036</v>
      </c>
      <c r="D2254" s="259" t="s">
        <v>259</v>
      </c>
      <c r="E2254" s="266" t="s">
        <v>184</v>
      </c>
      <c r="F2254" s="261">
        <v>2.5218712036392099</v>
      </c>
      <c r="G2254" s="261">
        <f>IF(Table1[[#This Row],[Year]]&lt;=2030,2030,IF(Table1[[#This Row],[Year]]&lt;=2040,2040,2050))</f>
        <v>2040</v>
      </c>
    </row>
    <row r="2255" spans="1:7" x14ac:dyDescent="0.3">
      <c r="A2255" s="257" t="s">
        <v>1</v>
      </c>
      <c r="B2255" s="258" t="s">
        <v>264</v>
      </c>
      <c r="C2255" s="258">
        <v>2036</v>
      </c>
      <c r="D2255" s="259" t="s">
        <v>259</v>
      </c>
      <c r="E2255" s="266" t="s">
        <v>184</v>
      </c>
      <c r="F2255" s="261">
        <v>10.5823077568141</v>
      </c>
      <c r="G2255" s="261">
        <f>IF(Table1[[#This Row],[Year]]&lt;=2030,2030,IF(Table1[[#This Row],[Year]]&lt;=2040,2040,2050))</f>
        <v>2040</v>
      </c>
    </row>
    <row r="2256" spans="1:7" x14ac:dyDescent="0.3">
      <c r="A2256" s="257" t="s">
        <v>1</v>
      </c>
      <c r="B2256" s="258" t="s">
        <v>268</v>
      </c>
      <c r="C2256" s="258">
        <v>2036</v>
      </c>
      <c r="D2256" s="259" t="s">
        <v>259</v>
      </c>
      <c r="E2256" s="266" t="s">
        <v>184</v>
      </c>
      <c r="F2256" s="261">
        <v>1.3161544132093299</v>
      </c>
      <c r="G2256" s="261">
        <f>IF(Table1[[#This Row],[Year]]&lt;=2030,2030,IF(Table1[[#This Row],[Year]]&lt;=2040,2040,2050))</f>
        <v>2040</v>
      </c>
    </row>
    <row r="2257" spans="1:7" x14ac:dyDescent="0.3">
      <c r="A2257" s="257" t="s">
        <v>1</v>
      </c>
      <c r="B2257" s="258" t="s">
        <v>263</v>
      </c>
      <c r="C2257" s="258">
        <v>2036</v>
      </c>
      <c r="D2257" s="259" t="s">
        <v>259</v>
      </c>
      <c r="E2257" s="266" t="s">
        <v>184</v>
      </c>
      <c r="F2257" s="261">
        <v>3.55819587389077</v>
      </c>
      <c r="G2257" s="261">
        <f>IF(Table1[[#This Row],[Year]]&lt;=2030,2030,IF(Table1[[#This Row],[Year]]&lt;=2040,2040,2050))</f>
        <v>2040</v>
      </c>
    </row>
    <row r="2258" spans="1:7" x14ac:dyDescent="0.3">
      <c r="A2258" s="257" t="s">
        <v>1</v>
      </c>
      <c r="B2258" s="258" t="s">
        <v>262</v>
      </c>
      <c r="C2258" s="258">
        <v>2036</v>
      </c>
      <c r="D2258" s="259" t="s">
        <v>259</v>
      </c>
      <c r="E2258" s="266" t="s">
        <v>184</v>
      </c>
      <c r="F2258" s="261">
        <v>1.01311205433233</v>
      </c>
      <c r="G2258" s="261">
        <f>IF(Table1[[#This Row],[Year]]&lt;=2030,2030,IF(Table1[[#This Row],[Year]]&lt;=2040,2040,2050))</f>
        <v>2040</v>
      </c>
    </row>
    <row r="2259" spans="1:7" x14ac:dyDescent="0.3">
      <c r="A2259" s="257" t="s">
        <v>1</v>
      </c>
      <c r="B2259" s="258" t="s">
        <v>261</v>
      </c>
      <c r="C2259" s="258">
        <v>2036</v>
      </c>
      <c r="D2259" s="259" t="s">
        <v>259</v>
      </c>
      <c r="E2259" s="266" t="s">
        <v>184</v>
      </c>
      <c r="F2259" s="261">
        <v>2.6441045822618501E-2</v>
      </c>
      <c r="G2259" s="261">
        <f>IF(Table1[[#This Row],[Year]]&lt;=2030,2030,IF(Table1[[#This Row],[Year]]&lt;=2040,2040,2050))</f>
        <v>2040</v>
      </c>
    </row>
    <row r="2260" spans="1:7" x14ac:dyDescent="0.3">
      <c r="A2260" s="257" t="s">
        <v>1</v>
      </c>
      <c r="B2260" s="258" t="s">
        <v>18</v>
      </c>
      <c r="C2260" s="258">
        <v>2036</v>
      </c>
      <c r="D2260" s="259" t="s">
        <v>259</v>
      </c>
      <c r="E2260" s="266" t="s">
        <v>184</v>
      </c>
      <c r="F2260" s="261">
        <v>158.741028797382</v>
      </c>
      <c r="G2260" s="261">
        <f>IF(Table1[[#This Row],[Year]]&lt;=2030,2030,IF(Table1[[#This Row],[Year]]&lt;=2040,2040,2050))</f>
        <v>2040</v>
      </c>
    </row>
    <row r="2261" spans="1:7" x14ac:dyDescent="0.3">
      <c r="A2261" s="257" t="s">
        <v>1</v>
      </c>
      <c r="B2261" s="258" t="s">
        <v>9</v>
      </c>
      <c r="C2261" s="258">
        <v>2036</v>
      </c>
      <c r="D2261" s="259" t="s">
        <v>259</v>
      </c>
      <c r="E2261" s="266" t="s">
        <v>184</v>
      </c>
      <c r="F2261" s="261">
        <v>11.8917112682621</v>
      </c>
      <c r="G2261" s="261">
        <f>IF(Table1[[#This Row],[Year]]&lt;=2030,2030,IF(Table1[[#This Row],[Year]]&lt;=2040,2040,2050))</f>
        <v>2040</v>
      </c>
    </row>
    <row r="2262" spans="1:7" x14ac:dyDescent="0.3">
      <c r="A2262" s="257" t="s">
        <v>1</v>
      </c>
      <c r="B2262" s="258" t="s">
        <v>260</v>
      </c>
      <c r="C2262" s="258">
        <v>2036</v>
      </c>
      <c r="D2262" s="259" t="s">
        <v>259</v>
      </c>
      <c r="E2262" s="266" t="s">
        <v>184</v>
      </c>
      <c r="F2262" s="261">
        <v>0.60747750032297398</v>
      </c>
      <c r="G2262" s="261">
        <f>IF(Table1[[#This Row],[Year]]&lt;=2030,2030,IF(Table1[[#This Row],[Year]]&lt;=2040,2040,2050))</f>
        <v>2040</v>
      </c>
    </row>
    <row r="2263" spans="1:7" x14ac:dyDescent="0.3">
      <c r="A2263" s="257" t="s">
        <v>1</v>
      </c>
      <c r="B2263" s="258" t="s">
        <v>267</v>
      </c>
      <c r="C2263" s="258">
        <v>2036</v>
      </c>
      <c r="D2263" s="259" t="s">
        <v>259</v>
      </c>
      <c r="E2263" s="266" t="s">
        <v>184</v>
      </c>
      <c r="F2263" s="261">
        <v>6.7408326592841294E-2</v>
      </c>
      <c r="G2263" s="261">
        <f>IF(Table1[[#This Row],[Year]]&lt;=2030,2030,IF(Table1[[#This Row],[Year]]&lt;=2040,2040,2050))</f>
        <v>2040</v>
      </c>
    </row>
    <row r="2264" spans="1:7" x14ac:dyDescent="0.3">
      <c r="A2264" s="257" t="s">
        <v>4</v>
      </c>
      <c r="B2264" s="258" t="s">
        <v>265</v>
      </c>
      <c r="C2264" s="258">
        <v>2036</v>
      </c>
      <c r="D2264" s="259" t="s">
        <v>259</v>
      </c>
      <c r="E2264" s="266" t="s">
        <v>184</v>
      </c>
      <c r="F2264" s="261">
        <v>57.222619600385102</v>
      </c>
      <c r="G2264" s="261">
        <f>IF(Table1[[#This Row],[Year]]&lt;=2030,2030,IF(Table1[[#This Row],[Year]]&lt;=2040,2040,2050))</f>
        <v>2040</v>
      </c>
    </row>
    <row r="2265" spans="1:7" x14ac:dyDescent="0.3">
      <c r="A2265" s="257" t="s">
        <v>4</v>
      </c>
      <c r="B2265" s="258" t="s">
        <v>269</v>
      </c>
      <c r="C2265" s="258">
        <v>2036</v>
      </c>
      <c r="D2265" s="259" t="s">
        <v>259</v>
      </c>
      <c r="E2265" s="266" t="s">
        <v>184</v>
      </c>
      <c r="F2265" s="261">
        <v>1.9582916102094701</v>
      </c>
      <c r="G2265" s="261">
        <f>IF(Table1[[#This Row],[Year]]&lt;=2030,2030,IF(Table1[[#This Row],[Year]]&lt;=2040,2040,2050))</f>
        <v>2040</v>
      </c>
    </row>
    <row r="2266" spans="1:7" x14ac:dyDescent="0.3">
      <c r="A2266" s="257" t="s">
        <v>4</v>
      </c>
      <c r="B2266" s="258" t="s">
        <v>264</v>
      </c>
      <c r="C2266" s="258">
        <v>2036</v>
      </c>
      <c r="D2266" s="259" t="s">
        <v>259</v>
      </c>
      <c r="E2266" s="266" t="s">
        <v>184</v>
      </c>
      <c r="F2266" s="261">
        <v>35.6181266241095</v>
      </c>
      <c r="G2266" s="261">
        <f>IF(Table1[[#This Row],[Year]]&lt;=2030,2030,IF(Table1[[#This Row],[Year]]&lt;=2040,2040,2050))</f>
        <v>2040</v>
      </c>
    </row>
    <row r="2267" spans="1:7" x14ac:dyDescent="0.3">
      <c r="A2267" s="257" t="s">
        <v>4</v>
      </c>
      <c r="B2267" s="258" t="s">
        <v>268</v>
      </c>
      <c r="C2267" s="258">
        <v>2036</v>
      </c>
      <c r="D2267" s="259" t="s">
        <v>259</v>
      </c>
      <c r="E2267" s="266" t="s">
        <v>184</v>
      </c>
      <c r="F2267" s="261">
        <v>1.27543719322022</v>
      </c>
      <c r="G2267" s="261">
        <f>IF(Table1[[#This Row],[Year]]&lt;=2030,2030,IF(Table1[[#This Row],[Year]]&lt;=2040,2040,2050))</f>
        <v>2040</v>
      </c>
    </row>
    <row r="2268" spans="1:7" x14ac:dyDescent="0.3">
      <c r="A2268" s="257" t="s">
        <v>4</v>
      </c>
      <c r="B2268" s="258" t="s">
        <v>263</v>
      </c>
      <c r="C2268" s="258">
        <v>2036</v>
      </c>
      <c r="D2268" s="259" t="s">
        <v>259</v>
      </c>
      <c r="E2268" s="266" t="s">
        <v>184</v>
      </c>
      <c r="F2268" s="261">
        <v>17.7587338374979</v>
      </c>
      <c r="G2268" s="261">
        <f>IF(Table1[[#This Row],[Year]]&lt;=2030,2030,IF(Table1[[#This Row],[Year]]&lt;=2040,2040,2050))</f>
        <v>2040</v>
      </c>
    </row>
    <row r="2269" spans="1:7" x14ac:dyDescent="0.3">
      <c r="A2269" s="257" t="s">
        <v>4</v>
      </c>
      <c r="B2269" s="258" t="s">
        <v>262</v>
      </c>
      <c r="C2269" s="258">
        <v>2036</v>
      </c>
      <c r="D2269" s="259" t="s">
        <v>259</v>
      </c>
      <c r="E2269" s="266" t="s">
        <v>184</v>
      </c>
      <c r="F2269" s="261">
        <v>75.062102329012603</v>
      </c>
      <c r="G2269" s="261">
        <f>IF(Table1[[#This Row],[Year]]&lt;=2030,2030,IF(Table1[[#This Row],[Year]]&lt;=2040,2040,2050))</f>
        <v>2040</v>
      </c>
    </row>
    <row r="2270" spans="1:7" x14ac:dyDescent="0.3">
      <c r="A2270" s="257" t="s">
        <v>4</v>
      </c>
      <c r="B2270" s="258" t="s">
        <v>261</v>
      </c>
      <c r="C2270" s="258">
        <v>2036</v>
      </c>
      <c r="D2270" s="259" t="s">
        <v>259</v>
      </c>
      <c r="E2270" s="266" t="s">
        <v>184</v>
      </c>
      <c r="F2270" s="261">
        <v>0.40216390317112299</v>
      </c>
      <c r="G2270" s="261">
        <f>IF(Table1[[#This Row],[Year]]&lt;=2030,2030,IF(Table1[[#This Row],[Year]]&lt;=2040,2040,2050))</f>
        <v>2040</v>
      </c>
    </row>
    <row r="2271" spans="1:7" x14ac:dyDescent="0.3">
      <c r="A2271" s="257" t="s">
        <v>4</v>
      </c>
      <c r="B2271" s="258" t="s">
        <v>18</v>
      </c>
      <c r="C2271" s="258">
        <v>2036</v>
      </c>
      <c r="D2271" s="259" t="s">
        <v>259</v>
      </c>
      <c r="E2271" s="266" t="s">
        <v>184</v>
      </c>
      <c r="F2271" s="261">
        <v>624.34038118713602</v>
      </c>
      <c r="G2271" s="261">
        <f>IF(Table1[[#This Row],[Year]]&lt;=2030,2030,IF(Table1[[#This Row],[Year]]&lt;=2040,2040,2050))</f>
        <v>2040</v>
      </c>
    </row>
    <row r="2272" spans="1:7" x14ac:dyDescent="0.3">
      <c r="A2272" s="257" t="s">
        <v>4</v>
      </c>
      <c r="B2272" s="258" t="s">
        <v>260</v>
      </c>
      <c r="C2272" s="258">
        <v>2036</v>
      </c>
      <c r="D2272" s="259" t="s">
        <v>259</v>
      </c>
      <c r="E2272" s="266" t="s">
        <v>184</v>
      </c>
      <c r="F2272" s="261">
        <v>6.67903610411991</v>
      </c>
      <c r="G2272" s="261">
        <f>IF(Table1[[#This Row],[Year]]&lt;=2030,2030,IF(Table1[[#This Row],[Year]]&lt;=2040,2040,2050))</f>
        <v>2040</v>
      </c>
    </row>
    <row r="2273" spans="1:7" x14ac:dyDescent="0.3">
      <c r="A2273" s="257" t="s">
        <v>4</v>
      </c>
      <c r="B2273" s="258" t="s">
        <v>267</v>
      </c>
      <c r="C2273" s="258">
        <v>2036</v>
      </c>
      <c r="D2273" s="259" t="s">
        <v>259</v>
      </c>
      <c r="E2273" s="266" t="s">
        <v>184</v>
      </c>
      <c r="F2273" s="261">
        <v>0.21820515858486</v>
      </c>
      <c r="G2273" s="261">
        <f>IF(Table1[[#This Row],[Year]]&lt;=2030,2030,IF(Table1[[#This Row],[Year]]&lt;=2040,2040,2050))</f>
        <v>2040</v>
      </c>
    </row>
    <row r="2274" spans="1:7" x14ac:dyDescent="0.3">
      <c r="A2274" s="257" t="s">
        <v>2</v>
      </c>
      <c r="B2274" s="258" t="s">
        <v>264</v>
      </c>
      <c r="C2274" s="258">
        <v>2036</v>
      </c>
      <c r="D2274" s="259" t="s">
        <v>259</v>
      </c>
      <c r="E2274" s="266" t="s">
        <v>184</v>
      </c>
      <c r="F2274" s="261">
        <v>39.482316944772002</v>
      </c>
      <c r="G2274" s="261">
        <f>IF(Table1[[#This Row],[Year]]&lt;=2030,2030,IF(Table1[[#This Row],[Year]]&lt;=2040,2040,2050))</f>
        <v>2040</v>
      </c>
    </row>
    <row r="2275" spans="1:7" x14ac:dyDescent="0.3">
      <c r="A2275" s="257" t="s">
        <v>2</v>
      </c>
      <c r="B2275" s="258" t="s">
        <v>263</v>
      </c>
      <c r="C2275" s="258">
        <v>2036</v>
      </c>
      <c r="D2275" s="259" t="s">
        <v>259</v>
      </c>
      <c r="E2275" s="266" t="s">
        <v>184</v>
      </c>
      <c r="F2275" s="261">
        <v>6.8805203934916701</v>
      </c>
      <c r="G2275" s="261">
        <f>IF(Table1[[#This Row],[Year]]&lt;=2030,2030,IF(Table1[[#This Row],[Year]]&lt;=2040,2040,2050))</f>
        <v>2040</v>
      </c>
    </row>
    <row r="2276" spans="1:7" x14ac:dyDescent="0.3">
      <c r="A2276" s="257" t="s">
        <v>2</v>
      </c>
      <c r="B2276" s="258" t="s">
        <v>262</v>
      </c>
      <c r="C2276" s="258">
        <v>2036</v>
      </c>
      <c r="D2276" s="259" t="s">
        <v>259</v>
      </c>
      <c r="E2276" s="266" t="s">
        <v>184</v>
      </c>
      <c r="F2276" s="261">
        <v>2.3649968351252499</v>
      </c>
      <c r="G2276" s="261">
        <f>IF(Table1[[#This Row],[Year]]&lt;=2030,2030,IF(Table1[[#This Row],[Year]]&lt;=2040,2040,2050))</f>
        <v>2040</v>
      </c>
    </row>
    <row r="2277" spans="1:7" x14ac:dyDescent="0.3">
      <c r="A2277" s="257" t="s">
        <v>2</v>
      </c>
      <c r="B2277" s="258" t="s">
        <v>261</v>
      </c>
      <c r="C2277" s="258">
        <v>2036</v>
      </c>
      <c r="D2277" s="259" t="s">
        <v>259</v>
      </c>
      <c r="E2277" s="266" t="s">
        <v>184</v>
      </c>
      <c r="F2277" s="261">
        <v>2.9012327711175599E-2</v>
      </c>
      <c r="G2277" s="261">
        <f>IF(Table1[[#This Row],[Year]]&lt;=2030,2030,IF(Table1[[#This Row],[Year]]&lt;=2040,2040,2050))</f>
        <v>2040</v>
      </c>
    </row>
    <row r="2278" spans="1:7" x14ac:dyDescent="0.3">
      <c r="A2278" s="257" t="s">
        <v>2</v>
      </c>
      <c r="B2278" s="258" t="s">
        <v>18</v>
      </c>
      <c r="C2278" s="258">
        <v>2036</v>
      </c>
      <c r="D2278" s="259" t="s">
        <v>259</v>
      </c>
      <c r="E2278" s="266" t="s">
        <v>184</v>
      </c>
      <c r="F2278" s="261">
        <v>441.31336163073502</v>
      </c>
      <c r="G2278" s="261">
        <f>IF(Table1[[#This Row],[Year]]&lt;=2030,2030,IF(Table1[[#This Row],[Year]]&lt;=2040,2040,2050))</f>
        <v>2040</v>
      </c>
    </row>
    <row r="2279" spans="1:7" x14ac:dyDescent="0.3">
      <c r="A2279" s="257" t="s">
        <v>2</v>
      </c>
      <c r="B2279" s="258" t="s">
        <v>266</v>
      </c>
      <c r="C2279" s="258">
        <v>2036</v>
      </c>
      <c r="D2279" s="259" t="s">
        <v>259</v>
      </c>
      <c r="E2279" s="266" t="s">
        <v>184</v>
      </c>
      <c r="F2279" s="261">
        <v>24.649592422878001</v>
      </c>
      <c r="G2279" s="261">
        <f>IF(Table1[[#This Row],[Year]]&lt;=2030,2030,IF(Table1[[#This Row],[Year]]&lt;=2040,2040,2050))</f>
        <v>2040</v>
      </c>
    </row>
    <row r="2280" spans="1:7" x14ac:dyDescent="0.3">
      <c r="A2280" s="257" t="s">
        <v>2</v>
      </c>
      <c r="B2280" s="258" t="s">
        <v>9</v>
      </c>
      <c r="C2280" s="258">
        <v>2036</v>
      </c>
      <c r="D2280" s="259" t="s">
        <v>259</v>
      </c>
      <c r="E2280" s="266" t="s">
        <v>184</v>
      </c>
      <c r="F2280" s="261">
        <v>36.080285354132599</v>
      </c>
      <c r="G2280" s="261">
        <f>IF(Table1[[#This Row],[Year]]&lt;=2030,2030,IF(Table1[[#This Row],[Year]]&lt;=2040,2040,2050))</f>
        <v>2040</v>
      </c>
    </row>
    <row r="2281" spans="1:7" x14ac:dyDescent="0.3">
      <c r="A2281" s="257" t="s">
        <v>2</v>
      </c>
      <c r="B2281" s="258" t="s">
        <v>260</v>
      </c>
      <c r="C2281" s="258">
        <v>2036</v>
      </c>
      <c r="D2281" s="259" t="s">
        <v>259</v>
      </c>
      <c r="E2281" s="266" t="s">
        <v>184</v>
      </c>
      <c r="F2281" s="261">
        <v>0.210198007655097</v>
      </c>
      <c r="G2281" s="261">
        <f>IF(Table1[[#This Row],[Year]]&lt;=2030,2030,IF(Table1[[#This Row],[Year]]&lt;=2040,2040,2050))</f>
        <v>2040</v>
      </c>
    </row>
    <row r="2282" spans="1:7" x14ac:dyDescent="0.3">
      <c r="A2282" s="257" t="s">
        <v>3</v>
      </c>
      <c r="B2282" s="258" t="s">
        <v>265</v>
      </c>
      <c r="C2282" s="258">
        <v>2036</v>
      </c>
      <c r="D2282" s="259" t="s">
        <v>259</v>
      </c>
      <c r="E2282" s="266" t="s">
        <v>184</v>
      </c>
      <c r="F2282" s="261">
        <v>85.7676761357</v>
      </c>
      <c r="G2282" s="261">
        <f>IF(Table1[[#This Row],[Year]]&lt;=2030,2030,IF(Table1[[#This Row],[Year]]&lt;=2040,2040,2050))</f>
        <v>2040</v>
      </c>
    </row>
    <row r="2283" spans="1:7" x14ac:dyDescent="0.3">
      <c r="A2283" s="257" t="s">
        <v>3</v>
      </c>
      <c r="B2283" s="258" t="s">
        <v>264</v>
      </c>
      <c r="C2283" s="258">
        <v>2036</v>
      </c>
      <c r="D2283" s="259" t="s">
        <v>259</v>
      </c>
      <c r="E2283" s="266" t="s">
        <v>184</v>
      </c>
      <c r="F2283" s="261">
        <v>23.727089199580298</v>
      </c>
      <c r="G2283" s="261">
        <f>IF(Table1[[#This Row],[Year]]&lt;=2030,2030,IF(Table1[[#This Row],[Year]]&lt;=2040,2040,2050))</f>
        <v>2040</v>
      </c>
    </row>
    <row r="2284" spans="1:7" x14ac:dyDescent="0.3">
      <c r="A2284" s="257" t="s">
        <v>3</v>
      </c>
      <c r="B2284" s="258" t="s">
        <v>263</v>
      </c>
      <c r="C2284" s="258">
        <v>2036</v>
      </c>
      <c r="D2284" s="259" t="s">
        <v>259</v>
      </c>
      <c r="E2284" s="266" t="s">
        <v>184</v>
      </c>
      <c r="F2284" s="261">
        <v>14.5318420538214</v>
      </c>
      <c r="G2284" s="261">
        <f>IF(Table1[[#This Row],[Year]]&lt;=2030,2030,IF(Table1[[#This Row],[Year]]&lt;=2040,2040,2050))</f>
        <v>2040</v>
      </c>
    </row>
    <row r="2285" spans="1:7" x14ac:dyDescent="0.3">
      <c r="A2285" s="257" t="s">
        <v>3</v>
      </c>
      <c r="B2285" s="258" t="s">
        <v>262</v>
      </c>
      <c r="C2285" s="258">
        <v>2036</v>
      </c>
      <c r="D2285" s="259" t="s">
        <v>259</v>
      </c>
      <c r="E2285" s="266" t="s">
        <v>184</v>
      </c>
      <c r="F2285" s="261">
        <v>137.09843420770599</v>
      </c>
      <c r="G2285" s="261">
        <f>IF(Table1[[#This Row],[Year]]&lt;=2030,2030,IF(Table1[[#This Row],[Year]]&lt;=2040,2040,2050))</f>
        <v>2040</v>
      </c>
    </row>
    <row r="2286" spans="1:7" x14ac:dyDescent="0.3">
      <c r="A2286" s="257" t="s">
        <v>3</v>
      </c>
      <c r="B2286" s="258" t="s">
        <v>261</v>
      </c>
      <c r="C2286" s="258">
        <v>2036</v>
      </c>
      <c r="D2286" s="259" t="s">
        <v>259</v>
      </c>
      <c r="E2286" s="266" t="s">
        <v>184</v>
      </c>
      <c r="F2286" s="261">
        <v>0.389507063410097</v>
      </c>
      <c r="G2286" s="261">
        <f>IF(Table1[[#This Row],[Year]]&lt;=2030,2030,IF(Table1[[#This Row],[Year]]&lt;=2040,2040,2050))</f>
        <v>2040</v>
      </c>
    </row>
    <row r="2287" spans="1:7" x14ac:dyDescent="0.3">
      <c r="A2287" s="257" t="s">
        <v>3</v>
      </c>
      <c r="B2287" s="258" t="s">
        <v>18</v>
      </c>
      <c r="C2287" s="258">
        <v>2036</v>
      </c>
      <c r="D2287" s="259" t="s">
        <v>259</v>
      </c>
      <c r="E2287" s="266" t="s">
        <v>184</v>
      </c>
      <c r="F2287" s="261">
        <v>812.28715823228004</v>
      </c>
      <c r="G2287" s="261">
        <f>IF(Table1[[#This Row],[Year]]&lt;=2030,2030,IF(Table1[[#This Row],[Year]]&lt;=2040,2040,2050))</f>
        <v>2040</v>
      </c>
    </row>
    <row r="2288" spans="1:7" x14ac:dyDescent="0.3">
      <c r="A2288" s="257" t="s">
        <v>3</v>
      </c>
      <c r="B2288" s="258" t="s">
        <v>9</v>
      </c>
      <c r="C2288" s="258">
        <v>2036</v>
      </c>
      <c r="D2288" s="259" t="s">
        <v>259</v>
      </c>
      <c r="E2288" s="266" t="s">
        <v>184</v>
      </c>
      <c r="F2288" s="261">
        <v>23.629740397635199</v>
      </c>
      <c r="G2288" s="261">
        <f>IF(Table1[[#This Row],[Year]]&lt;=2030,2030,IF(Table1[[#This Row],[Year]]&lt;=2040,2040,2050))</f>
        <v>2040</v>
      </c>
    </row>
    <row r="2289" spans="1:7" x14ac:dyDescent="0.3">
      <c r="A2289" s="257" t="s">
        <v>3</v>
      </c>
      <c r="B2289" s="258" t="s">
        <v>260</v>
      </c>
      <c r="C2289" s="258">
        <v>2036</v>
      </c>
      <c r="D2289" s="259" t="s">
        <v>259</v>
      </c>
      <c r="E2289" s="266" t="s">
        <v>184</v>
      </c>
      <c r="F2289" s="261">
        <v>4.5896088146324399</v>
      </c>
      <c r="G2289" s="261">
        <f>IF(Table1[[#This Row],[Year]]&lt;=2030,2030,IF(Table1[[#This Row],[Year]]&lt;=2040,2040,2050))</f>
        <v>2040</v>
      </c>
    </row>
    <row r="2290" spans="1:7" x14ac:dyDescent="0.3">
      <c r="A2290" s="257" t="s">
        <v>1</v>
      </c>
      <c r="B2290" s="258" t="s">
        <v>265</v>
      </c>
      <c r="C2290" s="258">
        <v>2037</v>
      </c>
      <c r="D2290" s="259" t="s">
        <v>259</v>
      </c>
      <c r="E2290" s="266" t="s">
        <v>184</v>
      </c>
      <c r="F2290" s="261">
        <v>20.027072686469801</v>
      </c>
      <c r="G2290" s="261">
        <f>IF(Table1[[#This Row],[Year]]&lt;=2030,2030,IF(Table1[[#This Row],[Year]]&lt;=2040,2040,2050))</f>
        <v>2040</v>
      </c>
    </row>
    <row r="2291" spans="1:7" x14ac:dyDescent="0.3">
      <c r="A2291" s="257" t="s">
        <v>1</v>
      </c>
      <c r="B2291" s="258" t="s">
        <v>269</v>
      </c>
      <c r="C2291" s="258">
        <v>2037</v>
      </c>
      <c r="D2291" s="259" t="s">
        <v>259</v>
      </c>
      <c r="E2291" s="266" t="s">
        <v>184</v>
      </c>
      <c r="F2291" s="261">
        <v>2.4017820987040102</v>
      </c>
      <c r="G2291" s="261">
        <f>IF(Table1[[#This Row],[Year]]&lt;=2030,2030,IF(Table1[[#This Row],[Year]]&lt;=2040,2040,2050))</f>
        <v>2040</v>
      </c>
    </row>
    <row r="2292" spans="1:7" x14ac:dyDescent="0.3">
      <c r="A2292" s="257" t="s">
        <v>1</v>
      </c>
      <c r="B2292" s="258" t="s">
        <v>264</v>
      </c>
      <c r="C2292" s="258">
        <v>2037</v>
      </c>
      <c r="D2292" s="259" t="s">
        <v>259</v>
      </c>
      <c r="E2292" s="266" t="s">
        <v>184</v>
      </c>
      <c r="F2292" s="261">
        <v>10.194269648710099</v>
      </c>
      <c r="G2292" s="261">
        <f>IF(Table1[[#This Row],[Year]]&lt;=2030,2030,IF(Table1[[#This Row],[Year]]&lt;=2040,2040,2050))</f>
        <v>2040</v>
      </c>
    </row>
    <row r="2293" spans="1:7" x14ac:dyDescent="0.3">
      <c r="A2293" s="257" t="s">
        <v>1</v>
      </c>
      <c r="B2293" s="258" t="s">
        <v>268</v>
      </c>
      <c r="C2293" s="258">
        <v>2037</v>
      </c>
      <c r="D2293" s="259" t="s">
        <v>259</v>
      </c>
      <c r="E2293" s="266" t="s">
        <v>184</v>
      </c>
      <c r="F2293" s="261">
        <v>1.2534803935326999</v>
      </c>
      <c r="G2293" s="261">
        <f>IF(Table1[[#This Row],[Year]]&lt;=2030,2030,IF(Table1[[#This Row],[Year]]&lt;=2040,2040,2050))</f>
        <v>2040</v>
      </c>
    </row>
    <row r="2294" spans="1:7" x14ac:dyDescent="0.3">
      <c r="A2294" s="257" t="s">
        <v>1</v>
      </c>
      <c r="B2294" s="258" t="s">
        <v>263</v>
      </c>
      <c r="C2294" s="258">
        <v>2037</v>
      </c>
      <c r="D2294" s="259" t="s">
        <v>259</v>
      </c>
      <c r="E2294" s="266" t="s">
        <v>184</v>
      </c>
      <c r="F2294" s="261">
        <v>3.08380379957651</v>
      </c>
      <c r="G2294" s="261">
        <f>IF(Table1[[#This Row],[Year]]&lt;=2030,2030,IF(Table1[[#This Row],[Year]]&lt;=2040,2040,2050))</f>
        <v>2040</v>
      </c>
    </row>
    <row r="2295" spans="1:7" x14ac:dyDescent="0.3">
      <c r="A2295" s="257" t="s">
        <v>1</v>
      </c>
      <c r="B2295" s="258" t="s">
        <v>262</v>
      </c>
      <c r="C2295" s="258">
        <v>2037</v>
      </c>
      <c r="D2295" s="259" t="s">
        <v>259</v>
      </c>
      <c r="E2295" s="266" t="s">
        <v>184</v>
      </c>
      <c r="F2295" s="261">
        <v>1.0328345017924101</v>
      </c>
      <c r="G2295" s="261">
        <f>IF(Table1[[#This Row],[Year]]&lt;=2030,2030,IF(Table1[[#This Row],[Year]]&lt;=2040,2040,2050))</f>
        <v>2040</v>
      </c>
    </row>
    <row r="2296" spans="1:7" x14ac:dyDescent="0.3">
      <c r="A2296" s="257" t="s">
        <v>1</v>
      </c>
      <c r="B2296" s="258" t="s">
        <v>261</v>
      </c>
      <c r="C2296" s="258">
        <v>2037</v>
      </c>
      <c r="D2296" s="259" t="s">
        <v>259</v>
      </c>
      <c r="E2296" s="266" t="s">
        <v>184</v>
      </c>
      <c r="F2296" s="261">
        <v>2.4259690951321199E-2</v>
      </c>
      <c r="G2296" s="261">
        <f>IF(Table1[[#This Row],[Year]]&lt;=2030,2030,IF(Table1[[#This Row],[Year]]&lt;=2040,2040,2050))</f>
        <v>2040</v>
      </c>
    </row>
    <row r="2297" spans="1:7" x14ac:dyDescent="0.3">
      <c r="A2297" s="257" t="s">
        <v>1</v>
      </c>
      <c r="B2297" s="258" t="s">
        <v>18</v>
      </c>
      <c r="C2297" s="258">
        <v>2037</v>
      </c>
      <c r="D2297" s="259" t="s">
        <v>259</v>
      </c>
      <c r="E2297" s="266" t="s">
        <v>184</v>
      </c>
      <c r="F2297" s="261">
        <v>132.66618860855101</v>
      </c>
      <c r="G2297" s="261">
        <f>IF(Table1[[#This Row],[Year]]&lt;=2030,2030,IF(Table1[[#This Row],[Year]]&lt;=2040,2040,2050))</f>
        <v>2040</v>
      </c>
    </row>
    <row r="2298" spans="1:7" x14ac:dyDescent="0.3">
      <c r="A2298" s="257" t="s">
        <v>1</v>
      </c>
      <c r="B2298" s="258" t="s">
        <v>9</v>
      </c>
      <c r="C2298" s="258">
        <v>2037</v>
      </c>
      <c r="D2298" s="259" t="s">
        <v>259</v>
      </c>
      <c r="E2298" s="266" t="s">
        <v>184</v>
      </c>
      <c r="F2298" s="261">
        <v>10.2285316856252</v>
      </c>
      <c r="G2298" s="261">
        <f>IF(Table1[[#This Row],[Year]]&lt;=2030,2030,IF(Table1[[#This Row],[Year]]&lt;=2040,2040,2050))</f>
        <v>2040</v>
      </c>
    </row>
    <row r="2299" spans="1:7" x14ac:dyDescent="0.3">
      <c r="A2299" s="257" t="s">
        <v>1</v>
      </c>
      <c r="B2299" s="258" t="s">
        <v>260</v>
      </c>
      <c r="C2299" s="258">
        <v>2037</v>
      </c>
      <c r="D2299" s="259" t="s">
        <v>259</v>
      </c>
      <c r="E2299" s="266" t="s">
        <v>184</v>
      </c>
      <c r="F2299" s="261">
        <v>0.58520216819711302</v>
      </c>
      <c r="G2299" s="261">
        <f>IF(Table1[[#This Row],[Year]]&lt;=2030,2030,IF(Table1[[#This Row],[Year]]&lt;=2040,2040,2050))</f>
        <v>2040</v>
      </c>
    </row>
    <row r="2300" spans="1:7" x14ac:dyDescent="0.3">
      <c r="A2300" s="257" t="s">
        <v>1</v>
      </c>
      <c r="B2300" s="258" t="s">
        <v>267</v>
      </c>
      <c r="C2300" s="258">
        <v>2037</v>
      </c>
      <c r="D2300" s="259" t="s">
        <v>259</v>
      </c>
      <c r="E2300" s="266" t="s">
        <v>184</v>
      </c>
      <c r="F2300" s="261">
        <v>6.4198406278896503E-2</v>
      </c>
      <c r="G2300" s="261">
        <f>IF(Table1[[#This Row],[Year]]&lt;=2030,2030,IF(Table1[[#This Row],[Year]]&lt;=2040,2040,2050))</f>
        <v>2040</v>
      </c>
    </row>
    <row r="2301" spans="1:7" x14ac:dyDescent="0.3">
      <c r="A2301" s="257" t="s">
        <v>4</v>
      </c>
      <c r="B2301" s="258" t="s">
        <v>265</v>
      </c>
      <c r="C2301" s="258">
        <v>2037</v>
      </c>
      <c r="D2301" s="259" t="s">
        <v>259</v>
      </c>
      <c r="E2301" s="266" t="s">
        <v>184</v>
      </c>
      <c r="F2301" s="261">
        <v>55.661076742017798</v>
      </c>
      <c r="G2301" s="261">
        <f>IF(Table1[[#This Row],[Year]]&lt;=2030,2030,IF(Table1[[#This Row],[Year]]&lt;=2040,2040,2050))</f>
        <v>2040</v>
      </c>
    </row>
    <row r="2302" spans="1:7" x14ac:dyDescent="0.3">
      <c r="A2302" s="257" t="s">
        <v>4</v>
      </c>
      <c r="B2302" s="258" t="s">
        <v>269</v>
      </c>
      <c r="C2302" s="258">
        <v>2037</v>
      </c>
      <c r="D2302" s="259" t="s">
        <v>259</v>
      </c>
      <c r="E2302" s="266" t="s">
        <v>184</v>
      </c>
      <c r="F2302" s="261">
        <v>1.8650396287709201</v>
      </c>
      <c r="G2302" s="261">
        <f>IF(Table1[[#This Row],[Year]]&lt;=2030,2030,IF(Table1[[#This Row],[Year]]&lt;=2040,2040,2050))</f>
        <v>2040</v>
      </c>
    </row>
    <row r="2303" spans="1:7" x14ac:dyDescent="0.3">
      <c r="A2303" s="257" t="s">
        <v>4</v>
      </c>
      <c r="B2303" s="258" t="s">
        <v>264</v>
      </c>
      <c r="C2303" s="258">
        <v>2037</v>
      </c>
      <c r="D2303" s="259" t="s">
        <v>259</v>
      </c>
      <c r="E2303" s="266" t="s">
        <v>184</v>
      </c>
      <c r="F2303" s="261">
        <v>34.646146808317802</v>
      </c>
      <c r="G2303" s="261">
        <f>IF(Table1[[#This Row],[Year]]&lt;=2030,2030,IF(Table1[[#This Row],[Year]]&lt;=2040,2040,2050))</f>
        <v>2040</v>
      </c>
    </row>
    <row r="2304" spans="1:7" x14ac:dyDescent="0.3">
      <c r="A2304" s="257" t="s">
        <v>4</v>
      </c>
      <c r="B2304" s="258" t="s">
        <v>268</v>
      </c>
      <c r="C2304" s="258">
        <v>2037</v>
      </c>
      <c r="D2304" s="259" t="s">
        <v>259</v>
      </c>
      <c r="E2304" s="266" t="s">
        <v>184</v>
      </c>
      <c r="F2304" s="261">
        <v>1.2147020887811599</v>
      </c>
      <c r="G2304" s="261">
        <f>IF(Table1[[#This Row],[Year]]&lt;=2030,2030,IF(Table1[[#This Row],[Year]]&lt;=2040,2040,2050))</f>
        <v>2040</v>
      </c>
    </row>
    <row r="2305" spans="1:7" x14ac:dyDescent="0.3">
      <c r="A2305" s="257" t="s">
        <v>4</v>
      </c>
      <c r="B2305" s="258" t="s">
        <v>263</v>
      </c>
      <c r="C2305" s="258">
        <v>2037</v>
      </c>
      <c r="D2305" s="259" t="s">
        <v>259</v>
      </c>
      <c r="E2305" s="266" t="s">
        <v>184</v>
      </c>
      <c r="F2305" s="261">
        <v>16.086024776721001</v>
      </c>
      <c r="G2305" s="261">
        <f>IF(Table1[[#This Row],[Year]]&lt;=2030,2030,IF(Table1[[#This Row],[Year]]&lt;=2040,2040,2050))</f>
        <v>2040</v>
      </c>
    </row>
    <row r="2306" spans="1:7" x14ac:dyDescent="0.3">
      <c r="A2306" s="257" t="s">
        <v>4</v>
      </c>
      <c r="B2306" s="258" t="s">
        <v>262</v>
      </c>
      <c r="C2306" s="258">
        <v>2037</v>
      </c>
      <c r="D2306" s="259" t="s">
        <v>259</v>
      </c>
      <c r="E2306" s="266" t="s">
        <v>184</v>
      </c>
      <c r="F2306" s="261">
        <v>74.724747681139704</v>
      </c>
      <c r="G2306" s="261">
        <f>IF(Table1[[#This Row],[Year]]&lt;=2030,2030,IF(Table1[[#This Row],[Year]]&lt;=2040,2040,2050))</f>
        <v>2040</v>
      </c>
    </row>
    <row r="2307" spans="1:7" x14ac:dyDescent="0.3">
      <c r="A2307" s="257" t="s">
        <v>4</v>
      </c>
      <c r="B2307" s="258" t="s">
        <v>261</v>
      </c>
      <c r="C2307" s="258">
        <v>2037</v>
      </c>
      <c r="D2307" s="259" t="s">
        <v>259</v>
      </c>
      <c r="E2307" s="266" t="s">
        <v>184</v>
      </c>
      <c r="F2307" s="261">
        <v>0.36898585888620999</v>
      </c>
      <c r="G2307" s="261">
        <f>IF(Table1[[#This Row],[Year]]&lt;=2030,2030,IF(Table1[[#This Row],[Year]]&lt;=2040,2040,2050))</f>
        <v>2040</v>
      </c>
    </row>
    <row r="2308" spans="1:7" x14ac:dyDescent="0.3">
      <c r="A2308" s="257" t="s">
        <v>4</v>
      </c>
      <c r="B2308" s="258" t="s">
        <v>18</v>
      </c>
      <c r="C2308" s="258">
        <v>2037</v>
      </c>
      <c r="D2308" s="259" t="s">
        <v>259</v>
      </c>
      <c r="E2308" s="266" t="s">
        <v>184</v>
      </c>
      <c r="F2308" s="261">
        <v>539.02412232874201</v>
      </c>
      <c r="G2308" s="261">
        <f>IF(Table1[[#This Row],[Year]]&lt;=2030,2030,IF(Table1[[#This Row],[Year]]&lt;=2040,2040,2050))</f>
        <v>2040</v>
      </c>
    </row>
    <row r="2309" spans="1:7" x14ac:dyDescent="0.3">
      <c r="A2309" s="257" t="s">
        <v>4</v>
      </c>
      <c r="B2309" s="258" t="s">
        <v>260</v>
      </c>
      <c r="C2309" s="258">
        <v>2037</v>
      </c>
      <c r="D2309" s="259" t="s">
        <v>259</v>
      </c>
      <c r="E2309" s="266" t="s">
        <v>184</v>
      </c>
      <c r="F2309" s="261">
        <v>6.4967724957426602</v>
      </c>
      <c r="G2309" s="261">
        <f>IF(Table1[[#This Row],[Year]]&lt;=2030,2030,IF(Table1[[#This Row],[Year]]&lt;=2040,2040,2050))</f>
        <v>2040</v>
      </c>
    </row>
    <row r="2310" spans="1:7" x14ac:dyDescent="0.3">
      <c r="A2310" s="257" t="s">
        <v>4</v>
      </c>
      <c r="B2310" s="258" t="s">
        <v>267</v>
      </c>
      <c r="C2310" s="258">
        <v>2037</v>
      </c>
      <c r="D2310" s="259" t="s">
        <v>259</v>
      </c>
      <c r="E2310" s="266" t="s">
        <v>184</v>
      </c>
      <c r="F2310" s="261">
        <v>0.20781443674748601</v>
      </c>
      <c r="G2310" s="261">
        <f>IF(Table1[[#This Row],[Year]]&lt;=2030,2030,IF(Table1[[#This Row],[Year]]&lt;=2040,2040,2050))</f>
        <v>2040</v>
      </c>
    </row>
    <row r="2311" spans="1:7" x14ac:dyDescent="0.3">
      <c r="A2311" s="257" t="s">
        <v>2</v>
      </c>
      <c r="B2311" s="258" t="s">
        <v>264</v>
      </c>
      <c r="C2311" s="258">
        <v>2037</v>
      </c>
      <c r="D2311" s="259" t="s">
        <v>259</v>
      </c>
      <c r="E2311" s="266" t="s">
        <v>184</v>
      </c>
      <c r="F2311" s="261">
        <v>38.473915138862601</v>
      </c>
      <c r="G2311" s="261">
        <f>IF(Table1[[#This Row],[Year]]&lt;=2030,2030,IF(Table1[[#This Row],[Year]]&lt;=2040,2040,2050))</f>
        <v>2040</v>
      </c>
    </row>
    <row r="2312" spans="1:7" x14ac:dyDescent="0.3">
      <c r="A2312" s="257" t="s">
        <v>2</v>
      </c>
      <c r="B2312" s="258" t="s">
        <v>263</v>
      </c>
      <c r="C2312" s="258">
        <v>2037</v>
      </c>
      <c r="D2312" s="259" t="s">
        <v>259</v>
      </c>
      <c r="E2312" s="266" t="s">
        <v>184</v>
      </c>
      <c r="F2312" s="261">
        <v>6.2243132450038399</v>
      </c>
      <c r="G2312" s="261">
        <f>IF(Table1[[#This Row],[Year]]&lt;=2030,2030,IF(Table1[[#This Row],[Year]]&lt;=2040,2040,2050))</f>
        <v>2040</v>
      </c>
    </row>
    <row r="2313" spans="1:7" x14ac:dyDescent="0.3">
      <c r="A2313" s="257" t="s">
        <v>2</v>
      </c>
      <c r="B2313" s="258" t="s">
        <v>262</v>
      </c>
      <c r="C2313" s="258">
        <v>2037</v>
      </c>
      <c r="D2313" s="259" t="s">
        <v>259</v>
      </c>
      <c r="E2313" s="266" t="s">
        <v>184</v>
      </c>
      <c r="F2313" s="261">
        <v>2.3542133316860099</v>
      </c>
      <c r="G2313" s="261">
        <f>IF(Table1[[#This Row],[Year]]&lt;=2030,2030,IF(Table1[[#This Row],[Year]]&lt;=2040,2040,2050))</f>
        <v>2040</v>
      </c>
    </row>
    <row r="2314" spans="1:7" x14ac:dyDescent="0.3">
      <c r="A2314" s="257" t="s">
        <v>2</v>
      </c>
      <c r="B2314" s="258" t="s">
        <v>261</v>
      </c>
      <c r="C2314" s="258">
        <v>2037</v>
      </c>
      <c r="D2314" s="259" t="s">
        <v>259</v>
      </c>
      <c r="E2314" s="266" t="s">
        <v>184</v>
      </c>
      <c r="F2314" s="261">
        <v>2.6618845138473901E-2</v>
      </c>
      <c r="G2314" s="261">
        <f>IF(Table1[[#This Row],[Year]]&lt;=2030,2030,IF(Table1[[#This Row],[Year]]&lt;=2040,2040,2050))</f>
        <v>2040</v>
      </c>
    </row>
    <row r="2315" spans="1:7" x14ac:dyDescent="0.3">
      <c r="A2315" s="257" t="s">
        <v>2</v>
      </c>
      <c r="B2315" s="258" t="s">
        <v>18</v>
      </c>
      <c r="C2315" s="258">
        <v>2037</v>
      </c>
      <c r="D2315" s="259" t="s">
        <v>259</v>
      </c>
      <c r="E2315" s="266" t="s">
        <v>184</v>
      </c>
      <c r="F2315" s="261">
        <v>395.77765071991001</v>
      </c>
      <c r="G2315" s="261">
        <f>IF(Table1[[#This Row],[Year]]&lt;=2030,2030,IF(Table1[[#This Row],[Year]]&lt;=2040,2040,2050))</f>
        <v>2040</v>
      </c>
    </row>
    <row r="2316" spans="1:7" x14ac:dyDescent="0.3">
      <c r="A2316" s="257" t="s">
        <v>2</v>
      </c>
      <c r="B2316" s="258" t="s">
        <v>266</v>
      </c>
      <c r="C2316" s="258">
        <v>2037</v>
      </c>
      <c r="D2316" s="259" t="s">
        <v>259</v>
      </c>
      <c r="E2316" s="266" t="s">
        <v>184</v>
      </c>
      <c r="F2316" s="261">
        <v>23.475802307502899</v>
      </c>
      <c r="G2316" s="261">
        <f>IF(Table1[[#This Row],[Year]]&lt;=2030,2030,IF(Table1[[#This Row],[Year]]&lt;=2040,2040,2050))</f>
        <v>2040</v>
      </c>
    </row>
    <row r="2317" spans="1:7" x14ac:dyDescent="0.3">
      <c r="A2317" s="257" t="s">
        <v>2</v>
      </c>
      <c r="B2317" s="258" t="s">
        <v>9</v>
      </c>
      <c r="C2317" s="258">
        <v>2037</v>
      </c>
      <c r="D2317" s="259" t="s">
        <v>259</v>
      </c>
      <c r="E2317" s="266" t="s">
        <v>184</v>
      </c>
      <c r="F2317" s="261">
        <v>36.567547295944003</v>
      </c>
      <c r="G2317" s="261">
        <f>IF(Table1[[#This Row],[Year]]&lt;=2030,2030,IF(Table1[[#This Row],[Year]]&lt;=2040,2040,2050))</f>
        <v>2040</v>
      </c>
    </row>
    <row r="2318" spans="1:7" x14ac:dyDescent="0.3">
      <c r="A2318" s="257" t="s">
        <v>2</v>
      </c>
      <c r="B2318" s="258" t="s">
        <v>260</v>
      </c>
      <c r="C2318" s="258">
        <v>2037</v>
      </c>
      <c r="D2318" s="259" t="s">
        <v>259</v>
      </c>
      <c r="E2318" s="266" t="s">
        <v>184</v>
      </c>
      <c r="F2318" s="261">
        <v>0.20482942579566699</v>
      </c>
      <c r="G2318" s="261">
        <f>IF(Table1[[#This Row],[Year]]&lt;=2030,2030,IF(Table1[[#This Row],[Year]]&lt;=2040,2040,2050))</f>
        <v>2040</v>
      </c>
    </row>
    <row r="2319" spans="1:7" x14ac:dyDescent="0.3">
      <c r="A2319" s="257" t="s">
        <v>3</v>
      </c>
      <c r="B2319" s="258" t="s">
        <v>265</v>
      </c>
      <c r="C2319" s="258">
        <v>2037</v>
      </c>
      <c r="D2319" s="259" t="s">
        <v>259</v>
      </c>
      <c r="E2319" s="266" t="s">
        <v>184</v>
      </c>
      <c r="F2319" s="261">
        <v>85.9932649563833</v>
      </c>
      <c r="G2319" s="261">
        <f>IF(Table1[[#This Row],[Year]]&lt;=2030,2030,IF(Table1[[#This Row],[Year]]&lt;=2040,2040,2050))</f>
        <v>2040</v>
      </c>
    </row>
    <row r="2320" spans="1:7" x14ac:dyDescent="0.3">
      <c r="A2320" s="257" t="s">
        <v>3</v>
      </c>
      <c r="B2320" s="258" t="s">
        <v>264</v>
      </c>
      <c r="C2320" s="258">
        <v>2037</v>
      </c>
      <c r="D2320" s="259" t="s">
        <v>259</v>
      </c>
      <c r="E2320" s="266" t="s">
        <v>184</v>
      </c>
      <c r="F2320" s="261">
        <v>23.789496930696998</v>
      </c>
      <c r="G2320" s="261">
        <f>IF(Table1[[#This Row],[Year]]&lt;=2030,2030,IF(Table1[[#This Row],[Year]]&lt;=2040,2040,2050))</f>
        <v>2040</v>
      </c>
    </row>
    <row r="2321" spans="1:7" x14ac:dyDescent="0.3">
      <c r="A2321" s="257" t="s">
        <v>3</v>
      </c>
      <c r="B2321" s="258" t="s">
        <v>263</v>
      </c>
      <c r="C2321" s="258">
        <v>2037</v>
      </c>
      <c r="D2321" s="259" t="s">
        <v>259</v>
      </c>
      <c r="E2321" s="266" t="s">
        <v>184</v>
      </c>
      <c r="F2321" s="261">
        <v>13.144590286648199</v>
      </c>
      <c r="G2321" s="261">
        <f>IF(Table1[[#This Row],[Year]]&lt;=2030,2030,IF(Table1[[#This Row],[Year]]&lt;=2040,2040,2050))</f>
        <v>2040</v>
      </c>
    </row>
    <row r="2322" spans="1:7" x14ac:dyDescent="0.3">
      <c r="A2322" s="257" t="s">
        <v>3</v>
      </c>
      <c r="B2322" s="258" t="s">
        <v>262</v>
      </c>
      <c r="C2322" s="258">
        <v>2037</v>
      </c>
      <c r="D2322" s="259" t="s">
        <v>259</v>
      </c>
      <c r="E2322" s="266" t="s">
        <v>184</v>
      </c>
      <c r="F2322" s="261">
        <v>136.47623369028301</v>
      </c>
      <c r="G2322" s="261">
        <f>IF(Table1[[#This Row],[Year]]&lt;=2030,2030,IF(Table1[[#This Row],[Year]]&lt;=2040,2040,2050))</f>
        <v>2040</v>
      </c>
    </row>
    <row r="2323" spans="1:7" x14ac:dyDescent="0.3">
      <c r="A2323" s="257" t="s">
        <v>3</v>
      </c>
      <c r="B2323" s="258" t="s">
        <v>261</v>
      </c>
      <c r="C2323" s="258">
        <v>2037</v>
      </c>
      <c r="D2323" s="259" t="s">
        <v>259</v>
      </c>
      <c r="E2323" s="266" t="s">
        <v>184</v>
      </c>
      <c r="F2323" s="261">
        <v>0.35737319337048401</v>
      </c>
      <c r="G2323" s="261">
        <f>IF(Table1[[#This Row],[Year]]&lt;=2030,2030,IF(Table1[[#This Row],[Year]]&lt;=2040,2040,2050))</f>
        <v>2040</v>
      </c>
    </row>
    <row r="2324" spans="1:7" x14ac:dyDescent="0.3">
      <c r="A2324" s="257" t="s">
        <v>3</v>
      </c>
      <c r="B2324" s="258" t="s">
        <v>18</v>
      </c>
      <c r="C2324" s="258">
        <v>2037</v>
      </c>
      <c r="D2324" s="259" t="s">
        <v>259</v>
      </c>
      <c r="E2324" s="266" t="s">
        <v>184</v>
      </c>
      <c r="F2324" s="261">
        <v>724.288999260124</v>
      </c>
      <c r="G2324" s="261">
        <f>IF(Table1[[#This Row],[Year]]&lt;=2030,2030,IF(Table1[[#This Row],[Year]]&lt;=2040,2040,2050))</f>
        <v>2040</v>
      </c>
    </row>
    <row r="2325" spans="1:7" x14ac:dyDescent="0.3">
      <c r="A2325" s="257" t="s">
        <v>3</v>
      </c>
      <c r="B2325" s="258" t="s">
        <v>9</v>
      </c>
      <c r="C2325" s="258">
        <v>2037</v>
      </c>
      <c r="D2325" s="259" t="s">
        <v>259</v>
      </c>
      <c r="E2325" s="266" t="s">
        <v>184</v>
      </c>
      <c r="F2325" s="261">
        <v>21.4164251227742</v>
      </c>
      <c r="G2325" s="261">
        <f>IF(Table1[[#This Row],[Year]]&lt;=2030,2030,IF(Table1[[#This Row],[Year]]&lt;=2040,2040,2050))</f>
        <v>2040</v>
      </c>
    </row>
    <row r="2326" spans="1:7" x14ac:dyDescent="0.3">
      <c r="A2326" s="257" t="s">
        <v>3</v>
      </c>
      <c r="B2326" s="258" t="s">
        <v>260</v>
      </c>
      <c r="C2326" s="258">
        <v>2037</v>
      </c>
      <c r="D2326" s="259" t="s">
        <v>259</v>
      </c>
      <c r="E2326" s="266" t="s">
        <v>184</v>
      </c>
      <c r="F2326" s="261">
        <v>4.6016805470908704</v>
      </c>
      <c r="G2326" s="261">
        <f>IF(Table1[[#This Row],[Year]]&lt;=2030,2030,IF(Table1[[#This Row],[Year]]&lt;=2040,2040,2050))</f>
        <v>2040</v>
      </c>
    </row>
    <row r="2327" spans="1:7" x14ac:dyDescent="0.3">
      <c r="A2327" s="257" t="s">
        <v>1</v>
      </c>
      <c r="B2327" s="258" t="s">
        <v>265</v>
      </c>
      <c r="C2327" s="258">
        <v>2038</v>
      </c>
      <c r="D2327" s="259" t="s">
        <v>259</v>
      </c>
      <c r="E2327" s="266" t="s">
        <v>184</v>
      </c>
      <c r="F2327" s="261">
        <v>19.0734025585427</v>
      </c>
      <c r="G2327" s="261">
        <f>IF(Table1[[#This Row],[Year]]&lt;=2030,2030,IF(Table1[[#This Row],[Year]]&lt;=2040,2040,2050))</f>
        <v>2040</v>
      </c>
    </row>
    <row r="2328" spans="1:7" x14ac:dyDescent="0.3">
      <c r="A2328" s="257" t="s">
        <v>1</v>
      </c>
      <c r="B2328" s="258" t="s">
        <v>269</v>
      </c>
      <c r="C2328" s="258">
        <v>2038</v>
      </c>
      <c r="D2328" s="259" t="s">
        <v>259</v>
      </c>
      <c r="E2328" s="266" t="s">
        <v>184</v>
      </c>
      <c r="F2328" s="261">
        <v>2.2874115225752498</v>
      </c>
      <c r="G2328" s="261">
        <f>IF(Table1[[#This Row],[Year]]&lt;=2030,2030,IF(Table1[[#This Row],[Year]]&lt;=2040,2040,2050))</f>
        <v>2040</v>
      </c>
    </row>
    <row r="2329" spans="1:7" x14ac:dyDescent="0.3">
      <c r="A2329" s="257" t="s">
        <v>1</v>
      </c>
      <c r="B2329" s="258" t="s">
        <v>264</v>
      </c>
      <c r="C2329" s="258">
        <v>2038</v>
      </c>
      <c r="D2329" s="259" t="s">
        <v>259</v>
      </c>
      <c r="E2329" s="266" t="s">
        <v>184</v>
      </c>
      <c r="F2329" s="261">
        <v>9.7088282368667205</v>
      </c>
      <c r="G2329" s="261">
        <f>IF(Table1[[#This Row],[Year]]&lt;=2030,2030,IF(Table1[[#This Row],[Year]]&lt;=2040,2040,2050))</f>
        <v>2040</v>
      </c>
    </row>
    <row r="2330" spans="1:7" x14ac:dyDescent="0.3">
      <c r="A2330" s="257" t="s">
        <v>1</v>
      </c>
      <c r="B2330" s="258" t="s">
        <v>268</v>
      </c>
      <c r="C2330" s="258">
        <v>2038</v>
      </c>
      <c r="D2330" s="259" t="s">
        <v>259</v>
      </c>
      <c r="E2330" s="266" t="s">
        <v>184</v>
      </c>
      <c r="F2330" s="261">
        <v>1.19379085098352</v>
      </c>
      <c r="G2330" s="261">
        <f>IF(Table1[[#This Row],[Year]]&lt;=2030,2030,IF(Table1[[#This Row],[Year]]&lt;=2040,2040,2050))</f>
        <v>2040</v>
      </c>
    </row>
    <row r="2331" spans="1:7" x14ac:dyDescent="0.3">
      <c r="A2331" s="257" t="s">
        <v>1</v>
      </c>
      <c r="B2331" s="258" t="s">
        <v>263</v>
      </c>
      <c r="C2331" s="258">
        <v>2038</v>
      </c>
      <c r="D2331" s="259" t="s">
        <v>259</v>
      </c>
      <c r="E2331" s="266" t="s">
        <v>184</v>
      </c>
      <c r="F2331" s="261">
        <v>2.6609091544311498</v>
      </c>
      <c r="G2331" s="261">
        <f>IF(Table1[[#This Row],[Year]]&lt;=2030,2030,IF(Table1[[#This Row],[Year]]&lt;=2040,2040,2050))</f>
        <v>2040</v>
      </c>
    </row>
    <row r="2332" spans="1:7" x14ac:dyDescent="0.3">
      <c r="A2332" s="257" t="s">
        <v>1</v>
      </c>
      <c r="B2332" s="258" t="s">
        <v>262</v>
      </c>
      <c r="C2332" s="258">
        <v>2038</v>
      </c>
      <c r="D2332" s="259" t="s">
        <v>259</v>
      </c>
      <c r="E2332" s="266" t="s">
        <v>184</v>
      </c>
      <c r="F2332" s="261">
        <v>1.04505415635031</v>
      </c>
      <c r="G2332" s="261">
        <f>IF(Table1[[#This Row],[Year]]&lt;=2030,2030,IF(Table1[[#This Row],[Year]]&lt;=2040,2040,2050))</f>
        <v>2040</v>
      </c>
    </row>
    <row r="2333" spans="1:7" x14ac:dyDescent="0.3">
      <c r="A2333" s="257" t="s">
        <v>1</v>
      </c>
      <c r="B2333" s="258" t="s">
        <v>261</v>
      </c>
      <c r="C2333" s="258">
        <v>2038</v>
      </c>
      <c r="D2333" s="259" t="s">
        <v>259</v>
      </c>
      <c r="E2333" s="266" t="s">
        <v>184</v>
      </c>
      <c r="F2333" s="261">
        <v>2.2226127142998701E-2</v>
      </c>
      <c r="G2333" s="261">
        <f>IF(Table1[[#This Row],[Year]]&lt;=2030,2030,IF(Table1[[#This Row],[Year]]&lt;=2040,2040,2050))</f>
        <v>2040</v>
      </c>
    </row>
    <row r="2334" spans="1:7" x14ac:dyDescent="0.3">
      <c r="A2334" s="257" t="s">
        <v>1</v>
      </c>
      <c r="B2334" s="258" t="s">
        <v>18</v>
      </c>
      <c r="C2334" s="258">
        <v>2038</v>
      </c>
      <c r="D2334" s="259" t="s">
        <v>259</v>
      </c>
      <c r="E2334" s="266" t="s">
        <v>184</v>
      </c>
      <c r="F2334" s="261">
        <v>110.03662990068401</v>
      </c>
      <c r="G2334" s="261">
        <f>IF(Table1[[#This Row],[Year]]&lt;=2030,2030,IF(Table1[[#This Row],[Year]]&lt;=2040,2040,2050))</f>
        <v>2040</v>
      </c>
    </row>
    <row r="2335" spans="1:7" x14ac:dyDescent="0.3">
      <c r="A2335" s="257" t="s">
        <v>1</v>
      </c>
      <c r="B2335" s="258" t="s">
        <v>9</v>
      </c>
      <c r="C2335" s="258">
        <v>2038</v>
      </c>
      <c r="D2335" s="259" t="s">
        <v>259</v>
      </c>
      <c r="E2335" s="266" t="s">
        <v>184</v>
      </c>
      <c r="F2335" s="261">
        <v>8.7651810577752602</v>
      </c>
      <c r="G2335" s="261">
        <f>IF(Table1[[#This Row],[Year]]&lt;=2030,2030,IF(Table1[[#This Row],[Year]]&lt;=2040,2040,2050))</f>
        <v>2040</v>
      </c>
    </row>
    <row r="2336" spans="1:7" x14ac:dyDescent="0.3">
      <c r="A2336" s="257" t="s">
        <v>1</v>
      </c>
      <c r="B2336" s="258" t="s">
        <v>260</v>
      </c>
      <c r="C2336" s="258">
        <v>2038</v>
      </c>
      <c r="D2336" s="259" t="s">
        <v>259</v>
      </c>
      <c r="E2336" s="266" t="s">
        <v>184</v>
      </c>
      <c r="F2336" s="261">
        <v>0.55733539828296497</v>
      </c>
      <c r="G2336" s="261">
        <f>IF(Table1[[#This Row],[Year]]&lt;=2030,2030,IF(Table1[[#This Row],[Year]]&lt;=2040,2040,2050))</f>
        <v>2040</v>
      </c>
    </row>
    <row r="2337" spans="1:7" x14ac:dyDescent="0.3">
      <c r="A2337" s="257" t="s">
        <v>1</v>
      </c>
      <c r="B2337" s="258" t="s">
        <v>267</v>
      </c>
      <c r="C2337" s="258">
        <v>2038</v>
      </c>
      <c r="D2337" s="259" t="s">
        <v>259</v>
      </c>
      <c r="E2337" s="266" t="s">
        <v>184</v>
      </c>
      <c r="F2337" s="261">
        <v>6.1141339313234802E-2</v>
      </c>
      <c r="G2337" s="261">
        <f>IF(Table1[[#This Row],[Year]]&lt;=2030,2030,IF(Table1[[#This Row],[Year]]&lt;=2040,2040,2050))</f>
        <v>2040</v>
      </c>
    </row>
    <row r="2338" spans="1:7" x14ac:dyDescent="0.3">
      <c r="A2338" s="257" t="s">
        <v>4</v>
      </c>
      <c r="B2338" s="258" t="s">
        <v>265</v>
      </c>
      <c r="C2338" s="258">
        <v>2038</v>
      </c>
      <c r="D2338" s="259" t="s">
        <v>259</v>
      </c>
      <c r="E2338" s="266" t="s">
        <v>184</v>
      </c>
      <c r="F2338" s="261">
        <v>53.830978431139101</v>
      </c>
      <c r="G2338" s="261">
        <f>IF(Table1[[#This Row],[Year]]&lt;=2030,2030,IF(Table1[[#This Row],[Year]]&lt;=2040,2040,2050))</f>
        <v>2040</v>
      </c>
    </row>
    <row r="2339" spans="1:7" x14ac:dyDescent="0.3">
      <c r="A2339" s="257" t="s">
        <v>4</v>
      </c>
      <c r="B2339" s="258" t="s">
        <v>269</v>
      </c>
      <c r="C2339" s="258">
        <v>2038</v>
      </c>
      <c r="D2339" s="259" t="s">
        <v>259</v>
      </c>
      <c r="E2339" s="266" t="s">
        <v>184</v>
      </c>
      <c r="F2339" s="261">
        <v>1.7762282178770701</v>
      </c>
      <c r="G2339" s="261">
        <f>IF(Table1[[#This Row],[Year]]&lt;=2030,2030,IF(Table1[[#This Row],[Year]]&lt;=2040,2040,2050))</f>
        <v>2040</v>
      </c>
    </row>
    <row r="2340" spans="1:7" x14ac:dyDescent="0.3">
      <c r="A2340" s="257" t="s">
        <v>4</v>
      </c>
      <c r="B2340" s="258" t="s">
        <v>264</v>
      </c>
      <c r="C2340" s="258">
        <v>2038</v>
      </c>
      <c r="D2340" s="259" t="s">
        <v>259</v>
      </c>
      <c r="E2340" s="266" t="s">
        <v>184</v>
      </c>
      <c r="F2340" s="261">
        <v>33.507005087322398</v>
      </c>
      <c r="G2340" s="261">
        <f>IF(Table1[[#This Row],[Year]]&lt;=2030,2030,IF(Table1[[#This Row],[Year]]&lt;=2040,2040,2050))</f>
        <v>2040</v>
      </c>
    </row>
    <row r="2341" spans="1:7" x14ac:dyDescent="0.3">
      <c r="A2341" s="257" t="s">
        <v>4</v>
      </c>
      <c r="B2341" s="258" t="s">
        <v>268</v>
      </c>
      <c r="C2341" s="258">
        <v>2038</v>
      </c>
      <c r="D2341" s="259" t="s">
        <v>259</v>
      </c>
      <c r="E2341" s="266" t="s">
        <v>184</v>
      </c>
      <c r="F2341" s="261">
        <v>1.1568591321725299</v>
      </c>
      <c r="G2341" s="261">
        <f>IF(Table1[[#This Row],[Year]]&lt;=2030,2030,IF(Table1[[#This Row],[Year]]&lt;=2040,2040,2050))</f>
        <v>2040</v>
      </c>
    </row>
    <row r="2342" spans="1:7" x14ac:dyDescent="0.3">
      <c r="A2342" s="257" t="s">
        <v>4</v>
      </c>
      <c r="B2342" s="258" t="s">
        <v>263</v>
      </c>
      <c r="C2342" s="258">
        <v>2038</v>
      </c>
      <c r="D2342" s="259" t="s">
        <v>259</v>
      </c>
      <c r="E2342" s="266" t="s">
        <v>184</v>
      </c>
      <c r="F2342" s="261">
        <v>14.5529116633339</v>
      </c>
      <c r="G2342" s="261">
        <f>IF(Table1[[#This Row],[Year]]&lt;=2030,2030,IF(Table1[[#This Row],[Year]]&lt;=2040,2040,2050))</f>
        <v>2040</v>
      </c>
    </row>
    <row r="2343" spans="1:7" x14ac:dyDescent="0.3">
      <c r="A2343" s="257" t="s">
        <v>4</v>
      </c>
      <c r="B2343" s="258" t="s">
        <v>262</v>
      </c>
      <c r="C2343" s="258">
        <v>2038</v>
      </c>
      <c r="D2343" s="259" t="s">
        <v>259</v>
      </c>
      <c r="E2343" s="266" t="s">
        <v>184</v>
      </c>
      <c r="F2343" s="261">
        <v>74.076292357591996</v>
      </c>
      <c r="G2343" s="261">
        <f>IF(Table1[[#This Row],[Year]]&lt;=2030,2030,IF(Table1[[#This Row],[Year]]&lt;=2040,2040,2050))</f>
        <v>2040</v>
      </c>
    </row>
    <row r="2344" spans="1:7" x14ac:dyDescent="0.3">
      <c r="A2344" s="257" t="s">
        <v>4</v>
      </c>
      <c r="B2344" s="258" t="s">
        <v>261</v>
      </c>
      <c r="C2344" s="258">
        <v>2038</v>
      </c>
      <c r="D2344" s="259" t="s">
        <v>259</v>
      </c>
      <c r="E2344" s="266" t="s">
        <v>184</v>
      </c>
      <c r="F2344" s="261">
        <v>0.33805569205434799</v>
      </c>
      <c r="G2344" s="261">
        <f>IF(Table1[[#This Row],[Year]]&lt;=2030,2030,IF(Table1[[#This Row],[Year]]&lt;=2040,2040,2050))</f>
        <v>2040</v>
      </c>
    </row>
    <row r="2345" spans="1:7" x14ac:dyDescent="0.3">
      <c r="A2345" s="257" t="s">
        <v>4</v>
      </c>
      <c r="B2345" s="258" t="s">
        <v>18</v>
      </c>
      <c r="C2345" s="258">
        <v>2038</v>
      </c>
      <c r="D2345" s="259" t="s">
        <v>259</v>
      </c>
      <c r="E2345" s="266" t="s">
        <v>184</v>
      </c>
      <c r="F2345" s="261">
        <v>463.940184393381</v>
      </c>
      <c r="G2345" s="261">
        <f>IF(Table1[[#This Row],[Year]]&lt;=2030,2030,IF(Table1[[#This Row],[Year]]&lt;=2040,2040,2050))</f>
        <v>2040</v>
      </c>
    </row>
    <row r="2346" spans="1:7" x14ac:dyDescent="0.3">
      <c r="A2346" s="257" t="s">
        <v>4</v>
      </c>
      <c r="B2346" s="258" t="s">
        <v>260</v>
      </c>
      <c r="C2346" s="258">
        <v>2038</v>
      </c>
      <c r="D2346" s="259" t="s">
        <v>259</v>
      </c>
      <c r="E2346" s="266" t="s">
        <v>184</v>
      </c>
      <c r="F2346" s="261">
        <v>6.2831630388913302</v>
      </c>
      <c r="G2346" s="261">
        <f>IF(Table1[[#This Row],[Year]]&lt;=2030,2030,IF(Table1[[#This Row],[Year]]&lt;=2040,2040,2050))</f>
        <v>2040</v>
      </c>
    </row>
    <row r="2347" spans="1:7" x14ac:dyDescent="0.3">
      <c r="A2347" s="257" t="s">
        <v>4</v>
      </c>
      <c r="B2347" s="258" t="s">
        <v>267</v>
      </c>
      <c r="C2347" s="258">
        <v>2038</v>
      </c>
      <c r="D2347" s="259" t="s">
        <v>259</v>
      </c>
      <c r="E2347" s="266" t="s">
        <v>184</v>
      </c>
      <c r="F2347" s="261">
        <v>0.19791851118808201</v>
      </c>
      <c r="G2347" s="261">
        <f>IF(Table1[[#This Row],[Year]]&lt;=2030,2030,IF(Table1[[#This Row],[Year]]&lt;=2040,2040,2050))</f>
        <v>2040</v>
      </c>
    </row>
    <row r="2348" spans="1:7" x14ac:dyDescent="0.3">
      <c r="A2348" s="257" t="s">
        <v>2</v>
      </c>
      <c r="B2348" s="258" t="s">
        <v>264</v>
      </c>
      <c r="C2348" s="258">
        <v>2038</v>
      </c>
      <c r="D2348" s="259" t="s">
        <v>259</v>
      </c>
      <c r="E2348" s="266" t="s">
        <v>184</v>
      </c>
      <c r="F2348" s="261">
        <v>37.130705590694703</v>
      </c>
      <c r="G2348" s="261">
        <f>IF(Table1[[#This Row],[Year]]&lt;=2030,2030,IF(Table1[[#This Row],[Year]]&lt;=2040,2040,2050))</f>
        <v>2040</v>
      </c>
    </row>
    <row r="2349" spans="1:7" x14ac:dyDescent="0.3">
      <c r="A2349" s="257" t="s">
        <v>2</v>
      </c>
      <c r="B2349" s="258" t="s">
        <v>263</v>
      </c>
      <c r="C2349" s="258">
        <v>2038</v>
      </c>
      <c r="D2349" s="259" t="s">
        <v>259</v>
      </c>
      <c r="E2349" s="266" t="s">
        <v>184</v>
      </c>
      <c r="F2349" s="261">
        <v>5.5925451652118099</v>
      </c>
      <c r="G2349" s="261">
        <f>IF(Table1[[#This Row],[Year]]&lt;=2030,2030,IF(Table1[[#This Row],[Year]]&lt;=2040,2040,2050))</f>
        <v>2040</v>
      </c>
    </row>
    <row r="2350" spans="1:7" x14ac:dyDescent="0.3">
      <c r="A2350" s="257" t="s">
        <v>2</v>
      </c>
      <c r="B2350" s="258" t="s">
        <v>262</v>
      </c>
      <c r="C2350" s="258">
        <v>2038</v>
      </c>
      <c r="D2350" s="259" t="s">
        <v>259</v>
      </c>
      <c r="E2350" s="266" t="s">
        <v>184</v>
      </c>
      <c r="F2350" s="261">
        <v>2.33358595072289</v>
      </c>
      <c r="G2350" s="261">
        <f>IF(Table1[[#This Row],[Year]]&lt;=2030,2030,IF(Table1[[#This Row],[Year]]&lt;=2040,2040,2050))</f>
        <v>2040</v>
      </c>
    </row>
    <row r="2351" spans="1:7" x14ac:dyDescent="0.3">
      <c r="A2351" s="257" t="s">
        <v>2</v>
      </c>
      <c r="B2351" s="258" t="s">
        <v>261</v>
      </c>
      <c r="C2351" s="258">
        <v>2038</v>
      </c>
      <c r="D2351" s="259" t="s">
        <v>259</v>
      </c>
      <c r="E2351" s="266" t="s">
        <v>184</v>
      </c>
      <c r="F2351" s="261">
        <v>2.4387525695800001E-2</v>
      </c>
      <c r="G2351" s="261">
        <f>IF(Table1[[#This Row],[Year]]&lt;=2030,2030,IF(Table1[[#This Row],[Year]]&lt;=2040,2040,2050))</f>
        <v>2040</v>
      </c>
    </row>
    <row r="2352" spans="1:7" x14ac:dyDescent="0.3">
      <c r="A2352" s="257" t="s">
        <v>2</v>
      </c>
      <c r="B2352" s="258" t="s">
        <v>18</v>
      </c>
      <c r="C2352" s="258">
        <v>2038</v>
      </c>
      <c r="D2352" s="259" t="s">
        <v>259</v>
      </c>
      <c r="E2352" s="266" t="s">
        <v>184</v>
      </c>
      <c r="F2352" s="261">
        <v>353.16631505159398</v>
      </c>
      <c r="G2352" s="261">
        <f>IF(Table1[[#This Row],[Year]]&lt;=2030,2030,IF(Table1[[#This Row],[Year]]&lt;=2040,2040,2050))</f>
        <v>2040</v>
      </c>
    </row>
    <row r="2353" spans="1:7" x14ac:dyDescent="0.3">
      <c r="A2353" s="257" t="s">
        <v>2</v>
      </c>
      <c r="B2353" s="258" t="s">
        <v>266</v>
      </c>
      <c r="C2353" s="258">
        <v>2038</v>
      </c>
      <c r="D2353" s="259" t="s">
        <v>259</v>
      </c>
      <c r="E2353" s="266" t="s">
        <v>184</v>
      </c>
      <c r="F2353" s="261">
        <v>22.357906959526499</v>
      </c>
      <c r="G2353" s="261">
        <f>IF(Table1[[#This Row],[Year]]&lt;=2030,2030,IF(Table1[[#This Row],[Year]]&lt;=2040,2040,2050))</f>
        <v>2040</v>
      </c>
    </row>
    <row r="2354" spans="1:7" x14ac:dyDescent="0.3">
      <c r="A2354" s="257" t="s">
        <v>2</v>
      </c>
      <c r="B2354" s="258" t="s">
        <v>9</v>
      </c>
      <c r="C2354" s="258">
        <v>2038</v>
      </c>
      <c r="D2354" s="259" t="s">
        <v>259</v>
      </c>
      <c r="E2354" s="266" t="s">
        <v>184</v>
      </c>
      <c r="F2354" s="261">
        <v>36.367143133604998</v>
      </c>
      <c r="G2354" s="261">
        <f>IF(Table1[[#This Row],[Year]]&lt;=2030,2030,IF(Table1[[#This Row],[Year]]&lt;=2040,2040,2050))</f>
        <v>2040</v>
      </c>
    </row>
    <row r="2355" spans="1:7" x14ac:dyDescent="0.3">
      <c r="A2355" s="257" t="s">
        <v>2</v>
      </c>
      <c r="B2355" s="258" t="s">
        <v>260</v>
      </c>
      <c r="C2355" s="258">
        <v>2038</v>
      </c>
      <c r="D2355" s="259" t="s">
        <v>259</v>
      </c>
      <c r="E2355" s="266" t="s">
        <v>184</v>
      </c>
      <c r="F2355" s="261">
        <v>0.19767837710510699</v>
      </c>
      <c r="G2355" s="261">
        <f>IF(Table1[[#This Row],[Year]]&lt;=2030,2030,IF(Table1[[#This Row],[Year]]&lt;=2040,2040,2050))</f>
        <v>2040</v>
      </c>
    </row>
    <row r="2356" spans="1:7" x14ac:dyDescent="0.3">
      <c r="A2356" s="257" t="s">
        <v>3</v>
      </c>
      <c r="B2356" s="258" t="s">
        <v>265</v>
      </c>
      <c r="C2356" s="258">
        <v>2038</v>
      </c>
      <c r="D2356" s="259" t="s">
        <v>259</v>
      </c>
      <c r="E2356" s="266" t="s">
        <v>184</v>
      </c>
      <c r="F2356" s="261">
        <v>85.570582892105804</v>
      </c>
      <c r="G2356" s="261">
        <f>IF(Table1[[#This Row],[Year]]&lt;=2030,2030,IF(Table1[[#This Row],[Year]]&lt;=2040,2040,2050))</f>
        <v>2040</v>
      </c>
    </row>
    <row r="2357" spans="1:7" x14ac:dyDescent="0.3">
      <c r="A2357" s="257" t="s">
        <v>3</v>
      </c>
      <c r="B2357" s="258" t="s">
        <v>264</v>
      </c>
      <c r="C2357" s="258">
        <v>2038</v>
      </c>
      <c r="D2357" s="259" t="s">
        <v>259</v>
      </c>
      <c r="E2357" s="266" t="s">
        <v>184</v>
      </c>
      <c r="F2357" s="261">
        <v>23.672564590985399</v>
      </c>
      <c r="G2357" s="261">
        <f>IF(Table1[[#This Row],[Year]]&lt;=2030,2030,IF(Table1[[#This Row],[Year]]&lt;=2040,2040,2050))</f>
        <v>2040</v>
      </c>
    </row>
    <row r="2358" spans="1:7" x14ac:dyDescent="0.3">
      <c r="A2358" s="257" t="s">
        <v>3</v>
      </c>
      <c r="B2358" s="258" t="s">
        <v>263</v>
      </c>
      <c r="C2358" s="258">
        <v>2038</v>
      </c>
      <c r="D2358" s="259" t="s">
        <v>259</v>
      </c>
      <c r="E2358" s="266" t="s">
        <v>184</v>
      </c>
      <c r="F2358" s="261">
        <v>11.874056121482299</v>
      </c>
      <c r="G2358" s="261">
        <f>IF(Table1[[#This Row],[Year]]&lt;=2030,2030,IF(Table1[[#This Row],[Year]]&lt;=2040,2040,2050))</f>
        <v>2040</v>
      </c>
    </row>
    <row r="2359" spans="1:7" x14ac:dyDescent="0.3">
      <c r="A2359" s="257" t="s">
        <v>3</v>
      </c>
      <c r="B2359" s="258" t="s">
        <v>262</v>
      </c>
      <c r="C2359" s="258">
        <v>2038</v>
      </c>
      <c r="D2359" s="259" t="s">
        <v>259</v>
      </c>
      <c r="E2359" s="266" t="s">
        <v>184</v>
      </c>
      <c r="F2359" s="261">
        <v>135.28768758809699</v>
      </c>
      <c r="G2359" s="261">
        <f>IF(Table1[[#This Row],[Year]]&lt;=2030,2030,IF(Table1[[#This Row],[Year]]&lt;=2040,2040,2050))</f>
        <v>2040</v>
      </c>
    </row>
    <row r="2360" spans="1:7" x14ac:dyDescent="0.3">
      <c r="A2360" s="257" t="s">
        <v>3</v>
      </c>
      <c r="B2360" s="258" t="s">
        <v>261</v>
      </c>
      <c r="C2360" s="258">
        <v>2038</v>
      </c>
      <c r="D2360" s="259" t="s">
        <v>259</v>
      </c>
      <c r="E2360" s="266" t="s">
        <v>184</v>
      </c>
      <c r="F2360" s="261">
        <v>0.32741645593470498</v>
      </c>
      <c r="G2360" s="261">
        <f>IF(Table1[[#This Row],[Year]]&lt;=2030,2030,IF(Table1[[#This Row],[Year]]&lt;=2040,2040,2050))</f>
        <v>2040</v>
      </c>
    </row>
    <row r="2361" spans="1:7" x14ac:dyDescent="0.3">
      <c r="A2361" s="257" t="s">
        <v>3</v>
      </c>
      <c r="B2361" s="258" t="s">
        <v>18</v>
      </c>
      <c r="C2361" s="258">
        <v>2038</v>
      </c>
      <c r="D2361" s="259" t="s">
        <v>259</v>
      </c>
      <c r="E2361" s="266" t="s">
        <v>184</v>
      </c>
      <c r="F2361" s="261">
        <v>644.13068486850102</v>
      </c>
      <c r="G2361" s="261">
        <f>IF(Table1[[#This Row],[Year]]&lt;=2030,2030,IF(Table1[[#This Row],[Year]]&lt;=2040,2040,2050))</f>
        <v>2040</v>
      </c>
    </row>
    <row r="2362" spans="1:7" x14ac:dyDescent="0.3">
      <c r="A2362" s="257" t="s">
        <v>3</v>
      </c>
      <c r="B2362" s="258" t="s">
        <v>9</v>
      </c>
      <c r="C2362" s="258">
        <v>2038</v>
      </c>
      <c r="D2362" s="259" t="s">
        <v>259</v>
      </c>
      <c r="E2362" s="266" t="s">
        <v>184</v>
      </c>
      <c r="F2362" s="261">
        <v>19.386930988117701</v>
      </c>
      <c r="G2362" s="261">
        <f>IF(Table1[[#This Row],[Year]]&lt;=2030,2030,IF(Table1[[#This Row],[Year]]&lt;=2040,2040,2050))</f>
        <v>2040</v>
      </c>
    </row>
    <row r="2363" spans="1:7" x14ac:dyDescent="0.3">
      <c r="A2363" s="257" t="s">
        <v>3</v>
      </c>
      <c r="B2363" s="258" t="s">
        <v>260</v>
      </c>
      <c r="C2363" s="258">
        <v>2038</v>
      </c>
      <c r="D2363" s="259" t="s">
        <v>259</v>
      </c>
      <c r="E2363" s="266" t="s">
        <v>184</v>
      </c>
      <c r="F2363" s="261">
        <v>4.5790619404618802</v>
      </c>
      <c r="G2363" s="261">
        <f>IF(Table1[[#This Row],[Year]]&lt;=2030,2030,IF(Table1[[#This Row],[Year]]&lt;=2040,2040,2050))</f>
        <v>2040</v>
      </c>
    </row>
    <row r="2364" spans="1:7" x14ac:dyDescent="0.3">
      <c r="A2364" s="257" t="s">
        <v>1</v>
      </c>
      <c r="B2364" s="258" t="s">
        <v>265</v>
      </c>
      <c r="C2364" s="258">
        <v>2039</v>
      </c>
      <c r="D2364" s="259" t="s">
        <v>259</v>
      </c>
      <c r="E2364" s="266" t="s">
        <v>184</v>
      </c>
      <c r="F2364" s="261">
        <v>17.946552709918102</v>
      </c>
      <c r="G2364" s="261">
        <f>IF(Table1[[#This Row],[Year]]&lt;=2030,2030,IF(Table1[[#This Row],[Year]]&lt;=2040,2040,2050))</f>
        <v>2040</v>
      </c>
    </row>
    <row r="2365" spans="1:7" x14ac:dyDescent="0.3">
      <c r="A2365" s="257" t="s">
        <v>1</v>
      </c>
      <c r="B2365" s="258" t="s">
        <v>269</v>
      </c>
      <c r="C2365" s="258">
        <v>2039</v>
      </c>
      <c r="D2365" s="259" t="s">
        <v>259</v>
      </c>
      <c r="E2365" s="266" t="s">
        <v>184</v>
      </c>
      <c r="F2365" s="261">
        <v>2.1784871643573802</v>
      </c>
      <c r="G2365" s="261">
        <f>IF(Table1[[#This Row],[Year]]&lt;=2030,2030,IF(Table1[[#This Row],[Year]]&lt;=2040,2040,2050))</f>
        <v>2040</v>
      </c>
    </row>
    <row r="2366" spans="1:7" x14ac:dyDescent="0.3">
      <c r="A2366" s="257" t="s">
        <v>1</v>
      </c>
      <c r="B2366" s="258" t="s">
        <v>264</v>
      </c>
      <c r="C2366" s="258">
        <v>2039</v>
      </c>
      <c r="D2366" s="259" t="s">
        <v>259</v>
      </c>
      <c r="E2366" s="266" t="s">
        <v>184</v>
      </c>
      <c r="F2366" s="261">
        <v>9.1394786227801603</v>
      </c>
      <c r="G2366" s="261">
        <f>IF(Table1[[#This Row],[Year]]&lt;=2030,2030,IF(Table1[[#This Row],[Year]]&lt;=2040,2040,2050))</f>
        <v>2040</v>
      </c>
    </row>
    <row r="2367" spans="1:7" x14ac:dyDescent="0.3">
      <c r="A2367" s="257" t="s">
        <v>1</v>
      </c>
      <c r="B2367" s="258" t="s">
        <v>268</v>
      </c>
      <c r="C2367" s="258">
        <v>2039</v>
      </c>
      <c r="D2367" s="259" t="s">
        <v>259</v>
      </c>
      <c r="E2367" s="266" t="s">
        <v>184</v>
      </c>
      <c r="F2367" s="261">
        <v>1.13694366760336</v>
      </c>
      <c r="G2367" s="261">
        <f>IF(Table1[[#This Row],[Year]]&lt;=2030,2030,IF(Table1[[#This Row],[Year]]&lt;=2040,2040,2050))</f>
        <v>2040</v>
      </c>
    </row>
    <row r="2368" spans="1:7" x14ac:dyDescent="0.3">
      <c r="A2368" s="257" t="s">
        <v>1</v>
      </c>
      <c r="B2368" s="258" t="s">
        <v>263</v>
      </c>
      <c r="C2368" s="258">
        <v>2039</v>
      </c>
      <c r="D2368" s="259" t="s">
        <v>259</v>
      </c>
      <c r="E2368" s="266" t="s">
        <v>184</v>
      </c>
      <c r="F2368" s="261">
        <v>2.2808639669980999</v>
      </c>
      <c r="G2368" s="261">
        <f>IF(Table1[[#This Row],[Year]]&lt;=2030,2030,IF(Table1[[#This Row],[Year]]&lt;=2040,2040,2050))</f>
        <v>2040</v>
      </c>
    </row>
    <row r="2369" spans="1:7" x14ac:dyDescent="0.3">
      <c r="A2369" s="257" t="s">
        <v>1</v>
      </c>
      <c r="B2369" s="258" t="s">
        <v>262</v>
      </c>
      <c r="C2369" s="258">
        <v>2039</v>
      </c>
      <c r="D2369" s="259" t="s">
        <v>259</v>
      </c>
      <c r="E2369" s="266" t="s">
        <v>184</v>
      </c>
      <c r="F2369" s="261">
        <v>1.0506272132591099</v>
      </c>
      <c r="G2369" s="261">
        <f>IF(Table1[[#This Row],[Year]]&lt;=2030,2030,IF(Table1[[#This Row],[Year]]&lt;=2040,2040,2050))</f>
        <v>2040</v>
      </c>
    </row>
    <row r="2370" spans="1:7" x14ac:dyDescent="0.3">
      <c r="A2370" s="257" t="s">
        <v>1</v>
      </c>
      <c r="B2370" s="258" t="s">
        <v>261</v>
      </c>
      <c r="C2370" s="258">
        <v>2039</v>
      </c>
      <c r="D2370" s="259" t="s">
        <v>259</v>
      </c>
      <c r="E2370" s="266" t="s">
        <v>184</v>
      </c>
      <c r="F2370" s="261">
        <v>2.0331225441248098E-2</v>
      </c>
      <c r="G2370" s="261">
        <f>IF(Table1[[#This Row],[Year]]&lt;=2030,2030,IF(Table1[[#This Row],[Year]]&lt;=2040,2040,2050))</f>
        <v>2040</v>
      </c>
    </row>
    <row r="2371" spans="1:7" x14ac:dyDescent="0.3">
      <c r="A2371" s="257" t="s">
        <v>1</v>
      </c>
      <c r="B2371" s="258" t="s">
        <v>18</v>
      </c>
      <c r="C2371" s="258">
        <v>2039</v>
      </c>
      <c r="D2371" s="259" t="s">
        <v>259</v>
      </c>
      <c r="E2371" s="266" t="s">
        <v>184</v>
      </c>
      <c r="F2371" s="261">
        <v>90.371743610483406</v>
      </c>
      <c r="G2371" s="261">
        <f>IF(Table1[[#This Row],[Year]]&lt;=2030,2030,IF(Table1[[#This Row],[Year]]&lt;=2040,2040,2050))</f>
        <v>2040</v>
      </c>
    </row>
    <row r="2372" spans="1:7" x14ac:dyDescent="0.3">
      <c r="A2372" s="257" t="s">
        <v>1</v>
      </c>
      <c r="B2372" s="258" t="s">
        <v>9</v>
      </c>
      <c r="C2372" s="258">
        <v>2039</v>
      </c>
      <c r="D2372" s="259" t="s">
        <v>259</v>
      </c>
      <c r="E2372" s="266" t="s">
        <v>184</v>
      </c>
      <c r="F2372" s="261">
        <v>7.4690210916256703</v>
      </c>
      <c r="G2372" s="261">
        <f>IF(Table1[[#This Row],[Year]]&lt;=2030,2030,IF(Table1[[#This Row],[Year]]&lt;=2040,2040,2050))</f>
        <v>2040</v>
      </c>
    </row>
    <row r="2373" spans="1:7" x14ac:dyDescent="0.3">
      <c r="A2373" s="257" t="s">
        <v>1</v>
      </c>
      <c r="B2373" s="258" t="s">
        <v>260</v>
      </c>
      <c r="C2373" s="258">
        <v>2039</v>
      </c>
      <c r="D2373" s="259" t="s">
        <v>259</v>
      </c>
      <c r="E2373" s="266" t="s">
        <v>184</v>
      </c>
      <c r="F2373" s="261">
        <v>0.52519148535861404</v>
      </c>
      <c r="G2373" s="261">
        <f>IF(Table1[[#This Row],[Year]]&lt;=2030,2030,IF(Table1[[#This Row],[Year]]&lt;=2040,2040,2050))</f>
        <v>2040</v>
      </c>
    </row>
    <row r="2374" spans="1:7" x14ac:dyDescent="0.3">
      <c r="A2374" s="257" t="s">
        <v>1</v>
      </c>
      <c r="B2374" s="258" t="s">
        <v>267</v>
      </c>
      <c r="C2374" s="258">
        <v>2039</v>
      </c>
      <c r="D2374" s="259" t="s">
        <v>259</v>
      </c>
      <c r="E2374" s="266" t="s">
        <v>184</v>
      </c>
      <c r="F2374" s="261">
        <v>5.8229846964985503E-2</v>
      </c>
      <c r="G2374" s="261">
        <f>IF(Table1[[#This Row],[Year]]&lt;=2030,2030,IF(Table1[[#This Row],[Year]]&lt;=2040,2040,2050))</f>
        <v>2040</v>
      </c>
    </row>
    <row r="2375" spans="1:7" x14ac:dyDescent="0.3">
      <c r="A2375" s="257" t="s">
        <v>4</v>
      </c>
      <c r="B2375" s="258" t="s">
        <v>265</v>
      </c>
      <c r="C2375" s="258">
        <v>2039</v>
      </c>
      <c r="D2375" s="259" t="s">
        <v>259</v>
      </c>
      <c r="E2375" s="266" t="s">
        <v>184</v>
      </c>
      <c r="F2375" s="261">
        <v>51.7933886591278</v>
      </c>
      <c r="G2375" s="261">
        <f>IF(Table1[[#This Row],[Year]]&lt;=2030,2030,IF(Table1[[#This Row],[Year]]&lt;=2040,2040,2050))</f>
        <v>2040</v>
      </c>
    </row>
    <row r="2376" spans="1:7" x14ac:dyDescent="0.3">
      <c r="A2376" s="257" t="s">
        <v>4</v>
      </c>
      <c r="B2376" s="258" t="s">
        <v>269</v>
      </c>
      <c r="C2376" s="258">
        <v>2039</v>
      </c>
      <c r="D2376" s="259" t="s">
        <v>259</v>
      </c>
      <c r="E2376" s="266" t="s">
        <v>184</v>
      </c>
      <c r="F2376" s="261">
        <v>1.69164592178768</v>
      </c>
      <c r="G2376" s="261">
        <f>IF(Table1[[#This Row],[Year]]&lt;=2030,2030,IF(Table1[[#This Row],[Year]]&lt;=2040,2040,2050))</f>
        <v>2040</v>
      </c>
    </row>
    <row r="2377" spans="1:7" x14ac:dyDescent="0.3">
      <c r="A2377" s="257" t="s">
        <v>4</v>
      </c>
      <c r="B2377" s="258" t="s">
        <v>264</v>
      </c>
      <c r="C2377" s="258">
        <v>2039</v>
      </c>
      <c r="D2377" s="259" t="s">
        <v>259</v>
      </c>
      <c r="E2377" s="266" t="s">
        <v>184</v>
      </c>
      <c r="F2377" s="261">
        <v>32.238710643371498</v>
      </c>
      <c r="G2377" s="261">
        <f>IF(Table1[[#This Row],[Year]]&lt;=2030,2030,IF(Table1[[#This Row],[Year]]&lt;=2040,2040,2050))</f>
        <v>2040</v>
      </c>
    </row>
    <row r="2378" spans="1:7" x14ac:dyDescent="0.3">
      <c r="A2378" s="257" t="s">
        <v>4</v>
      </c>
      <c r="B2378" s="258" t="s">
        <v>268</v>
      </c>
      <c r="C2378" s="258">
        <v>2039</v>
      </c>
      <c r="D2378" s="259" t="s">
        <v>259</v>
      </c>
      <c r="E2378" s="266" t="s">
        <v>184</v>
      </c>
      <c r="F2378" s="261">
        <v>1.1017706020690801</v>
      </c>
      <c r="G2378" s="261">
        <f>IF(Table1[[#This Row],[Year]]&lt;=2030,2030,IF(Table1[[#This Row],[Year]]&lt;=2040,2040,2050))</f>
        <v>2040</v>
      </c>
    </row>
    <row r="2379" spans="1:7" x14ac:dyDescent="0.3">
      <c r="A2379" s="257" t="s">
        <v>4</v>
      </c>
      <c r="B2379" s="258" t="s">
        <v>263</v>
      </c>
      <c r="C2379" s="258">
        <v>2039</v>
      </c>
      <c r="D2379" s="259" t="s">
        <v>259</v>
      </c>
      <c r="E2379" s="266" t="s">
        <v>184</v>
      </c>
      <c r="F2379" s="261">
        <v>13.1487206146825</v>
      </c>
      <c r="G2379" s="261">
        <f>IF(Table1[[#This Row],[Year]]&lt;=2030,2030,IF(Table1[[#This Row],[Year]]&lt;=2040,2040,2050))</f>
        <v>2040</v>
      </c>
    </row>
    <row r="2380" spans="1:7" x14ac:dyDescent="0.3">
      <c r="A2380" s="257" t="s">
        <v>4</v>
      </c>
      <c r="B2380" s="258" t="s">
        <v>262</v>
      </c>
      <c r="C2380" s="258">
        <v>2039</v>
      </c>
      <c r="D2380" s="259" t="s">
        <v>259</v>
      </c>
      <c r="E2380" s="266" t="s">
        <v>184</v>
      </c>
      <c r="F2380" s="261">
        <v>73.156871138173301</v>
      </c>
      <c r="G2380" s="261">
        <f>IF(Table1[[#This Row],[Year]]&lt;=2030,2030,IF(Table1[[#This Row],[Year]]&lt;=2040,2040,2050))</f>
        <v>2040</v>
      </c>
    </row>
    <row r="2381" spans="1:7" x14ac:dyDescent="0.3">
      <c r="A2381" s="257" t="s">
        <v>4</v>
      </c>
      <c r="B2381" s="258" t="s">
        <v>261</v>
      </c>
      <c r="C2381" s="258">
        <v>2039</v>
      </c>
      <c r="D2381" s="259" t="s">
        <v>259</v>
      </c>
      <c r="E2381" s="266" t="s">
        <v>184</v>
      </c>
      <c r="F2381" s="261">
        <v>0.30923455276908801</v>
      </c>
      <c r="G2381" s="261">
        <f>IF(Table1[[#This Row],[Year]]&lt;=2030,2030,IF(Table1[[#This Row],[Year]]&lt;=2040,2040,2050))</f>
        <v>2040</v>
      </c>
    </row>
    <row r="2382" spans="1:7" x14ac:dyDescent="0.3">
      <c r="A2382" s="257" t="s">
        <v>4</v>
      </c>
      <c r="B2382" s="258" t="s">
        <v>18</v>
      </c>
      <c r="C2382" s="258">
        <v>2039</v>
      </c>
      <c r="D2382" s="259" t="s">
        <v>259</v>
      </c>
      <c r="E2382" s="266" t="s">
        <v>184</v>
      </c>
      <c r="F2382" s="261">
        <v>397.95085840926401</v>
      </c>
      <c r="G2382" s="261">
        <f>IF(Table1[[#This Row],[Year]]&lt;=2030,2030,IF(Table1[[#This Row],[Year]]&lt;=2040,2040,2050))</f>
        <v>2040</v>
      </c>
    </row>
    <row r="2383" spans="1:7" x14ac:dyDescent="0.3">
      <c r="A2383" s="257" t="s">
        <v>4</v>
      </c>
      <c r="B2383" s="258" t="s">
        <v>260</v>
      </c>
      <c r="C2383" s="258">
        <v>2039</v>
      </c>
      <c r="D2383" s="259" t="s">
        <v>259</v>
      </c>
      <c r="E2383" s="266" t="s">
        <v>184</v>
      </c>
      <c r="F2383" s="261">
        <v>6.0453351353858897</v>
      </c>
      <c r="G2383" s="261">
        <f>IF(Table1[[#This Row],[Year]]&lt;=2030,2030,IF(Table1[[#This Row],[Year]]&lt;=2040,2040,2050))</f>
        <v>2040</v>
      </c>
    </row>
    <row r="2384" spans="1:7" x14ac:dyDescent="0.3">
      <c r="A2384" s="257" t="s">
        <v>4</v>
      </c>
      <c r="B2384" s="258" t="s">
        <v>267</v>
      </c>
      <c r="C2384" s="258">
        <v>2039</v>
      </c>
      <c r="D2384" s="259" t="s">
        <v>259</v>
      </c>
      <c r="E2384" s="266" t="s">
        <v>184</v>
      </c>
      <c r="F2384" s="261">
        <v>0.188493820179125</v>
      </c>
      <c r="G2384" s="261">
        <f>IF(Table1[[#This Row],[Year]]&lt;=2030,2030,IF(Table1[[#This Row],[Year]]&lt;=2040,2040,2050))</f>
        <v>2040</v>
      </c>
    </row>
    <row r="2385" spans="1:7" x14ac:dyDescent="0.3">
      <c r="A2385" s="257" t="s">
        <v>2</v>
      </c>
      <c r="B2385" s="258" t="s">
        <v>264</v>
      </c>
      <c r="C2385" s="258">
        <v>2039</v>
      </c>
      <c r="D2385" s="259" t="s">
        <v>259</v>
      </c>
      <c r="E2385" s="266" t="s">
        <v>184</v>
      </c>
      <c r="F2385" s="261">
        <v>35.7902420803658</v>
      </c>
      <c r="G2385" s="261">
        <f>IF(Table1[[#This Row],[Year]]&lt;=2030,2030,IF(Table1[[#This Row],[Year]]&lt;=2040,2040,2050))</f>
        <v>2040</v>
      </c>
    </row>
    <row r="2386" spans="1:7" x14ac:dyDescent="0.3">
      <c r="A2386" s="257" t="s">
        <v>2</v>
      </c>
      <c r="B2386" s="258" t="s">
        <v>263</v>
      </c>
      <c r="C2386" s="258">
        <v>2039</v>
      </c>
      <c r="D2386" s="259" t="s">
        <v>259</v>
      </c>
      <c r="E2386" s="266" t="s">
        <v>184</v>
      </c>
      <c r="F2386" s="261">
        <v>5.0301447293329602</v>
      </c>
      <c r="G2386" s="261">
        <f>IF(Table1[[#This Row],[Year]]&lt;=2030,2030,IF(Table1[[#This Row],[Year]]&lt;=2040,2040,2050))</f>
        <v>2040</v>
      </c>
    </row>
    <row r="2387" spans="1:7" x14ac:dyDescent="0.3">
      <c r="A2387" s="257" t="s">
        <v>2</v>
      </c>
      <c r="B2387" s="258" t="s">
        <v>262</v>
      </c>
      <c r="C2387" s="258">
        <v>2039</v>
      </c>
      <c r="D2387" s="259" t="s">
        <v>259</v>
      </c>
      <c r="E2387" s="266" t="s">
        <v>184</v>
      </c>
      <c r="F2387" s="261">
        <v>2.30438559705948</v>
      </c>
      <c r="G2387" s="261">
        <f>IF(Table1[[#This Row],[Year]]&lt;=2030,2030,IF(Table1[[#This Row],[Year]]&lt;=2040,2040,2050))</f>
        <v>2040</v>
      </c>
    </row>
    <row r="2388" spans="1:7" x14ac:dyDescent="0.3">
      <c r="A2388" s="257" t="s">
        <v>2</v>
      </c>
      <c r="B2388" s="258" t="s">
        <v>261</v>
      </c>
      <c r="C2388" s="258">
        <v>2039</v>
      </c>
      <c r="D2388" s="259" t="s">
        <v>259</v>
      </c>
      <c r="E2388" s="266" t="s">
        <v>184</v>
      </c>
      <c r="F2388" s="261">
        <v>2.2308352673656402E-2</v>
      </c>
      <c r="G2388" s="261">
        <f>IF(Table1[[#This Row],[Year]]&lt;=2030,2030,IF(Table1[[#This Row],[Year]]&lt;=2040,2040,2050))</f>
        <v>2040</v>
      </c>
    </row>
    <row r="2389" spans="1:7" x14ac:dyDescent="0.3">
      <c r="A2389" s="257" t="s">
        <v>2</v>
      </c>
      <c r="B2389" s="258" t="s">
        <v>18</v>
      </c>
      <c r="C2389" s="258">
        <v>2039</v>
      </c>
      <c r="D2389" s="259" t="s">
        <v>259</v>
      </c>
      <c r="E2389" s="266" t="s">
        <v>184</v>
      </c>
      <c r="F2389" s="261">
        <v>315.15384709328202</v>
      </c>
      <c r="G2389" s="261">
        <f>IF(Table1[[#This Row],[Year]]&lt;=2030,2030,IF(Table1[[#This Row],[Year]]&lt;=2040,2040,2050))</f>
        <v>2040</v>
      </c>
    </row>
    <row r="2390" spans="1:7" x14ac:dyDescent="0.3">
      <c r="A2390" s="257" t="s">
        <v>2</v>
      </c>
      <c r="B2390" s="258" t="s">
        <v>266</v>
      </c>
      <c r="C2390" s="258">
        <v>2039</v>
      </c>
      <c r="D2390" s="259" t="s">
        <v>259</v>
      </c>
      <c r="E2390" s="266" t="s">
        <v>184</v>
      </c>
      <c r="F2390" s="261">
        <v>21.293244723358601</v>
      </c>
      <c r="G2390" s="261">
        <f>IF(Table1[[#This Row],[Year]]&lt;=2030,2030,IF(Table1[[#This Row],[Year]]&lt;=2040,2040,2050))</f>
        <v>2040</v>
      </c>
    </row>
    <row r="2391" spans="1:7" x14ac:dyDescent="0.3">
      <c r="A2391" s="257" t="s">
        <v>2</v>
      </c>
      <c r="B2391" s="258" t="s">
        <v>9</v>
      </c>
      <c r="C2391" s="258">
        <v>2039</v>
      </c>
      <c r="D2391" s="259" t="s">
        <v>259</v>
      </c>
      <c r="E2391" s="266" t="s">
        <v>184</v>
      </c>
      <c r="F2391" s="261">
        <v>35.859515499284797</v>
      </c>
      <c r="G2391" s="261">
        <f>IF(Table1[[#This Row],[Year]]&lt;=2030,2030,IF(Table1[[#This Row],[Year]]&lt;=2040,2040,2050))</f>
        <v>2040</v>
      </c>
    </row>
    <row r="2392" spans="1:7" x14ac:dyDescent="0.3">
      <c r="A2392" s="257" t="s">
        <v>2</v>
      </c>
      <c r="B2392" s="258" t="s">
        <v>260</v>
      </c>
      <c r="C2392" s="258">
        <v>2039</v>
      </c>
      <c r="D2392" s="259" t="s">
        <v>259</v>
      </c>
      <c r="E2392" s="266" t="s">
        <v>184</v>
      </c>
      <c r="F2392" s="261">
        <v>0.19054194791328399</v>
      </c>
      <c r="G2392" s="261">
        <f>IF(Table1[[#This Row],[Year]]&lt;=2030,2030,IF(Table1[[#This Row],[Year]]&lt;=2040,2040,2050))</f>
        <v>2040</v>
      </c>
    </row>
    <row r="2393" spans="1:7" x14ac:dyDescent="0.3">
      <c r="A2393" s="257" t="s">
        <v>3</v>
      </c>
      <c r="B2393" s="258" t="s">
        <v>265</v>
      </c>
      <c r="C2393" s="258">
        <v>2039</v>
      </c>
      <c r="D2393" s="259" t="s">
        <v>259</v>
      </c>
      <c r="E2393" s="266" t="s">
        <v>184</v>
      </c>
      <c r="F2393" s="261">
        <v>84.581444283539298</v>
      </c>
      <c r="G2393" s="261">
        <f>IF(Table1[[#This Row],[Year]]&lt;=2030,2030,IF(Table1[[#This Row],[Year]]&lt;=2040,2040,2050))</f>
        <v>2040</v>
      </c>
    </row>
    <row r="2394" spans="1:7" x14ac:dyDescent="0.3">
      <c r="A2394" s="257" t="s">
        <v>3</v>
      </c>
      <c r="B2394" s="258" t="s">
        <v>264</v>
      </c>
      <c r="C2394" s="258">
        <v>2039</v>
      </c>
      <c r="D2394" s="259" t="s">
        <v>259</v>
      </c>
      <c r="E2394" s="266" t="s">
        <v>184</v>
      </c>
      <c r="F2394" s="261">
        <v>23.3989256042059</v>
      </c>
      <c r="G2394" s="261">
        <f>IF(Table1[[#This Row],[Year]]&lt;=2030,2030,IF(Table1[[#This Row],[Year]]&lt;=2040,2040,2050))</f>
        <v>2040</v>
      </c>
    </row>
    <row r="2395" spans="1:7" x14ac:dyDescent="0.3">
      <c r="A2395" s="257" t="s">
        <v>3</v>
      </c>
      <c r="B2395" s="258" t="s">
        <v>263</v>
      </c>
      <c r="C2395" s="258">
        <v>2039</v>
      </c>
      <c r="D2395" s="259" t="s">
        <v>259</v>
      </c>
      <c r="E2395" s="266" t="s">
        <v>184</v>
      </c>
      <c r="F2395" s="261">
        <v>10.7112688564004</v>
      </c>
      <c r="G2395" s="261">
        <f>IF(Table1[[#This Row],[Year]]&lt;=2030,2030,IF(Table1[[#This Row],[Year]]&lt;=2040,2040,2050))</f>
        <v>2040</v>
      </c>
    </row>
    <row r="2396" spans="1:7" x14ac:dyDescent="0.3">
      <c r="A2396" s="257" t="s">
        <v>3</v>
      </c>
      <c r="B2396" s="258" t="s">
        <v>262</v>
      </c>
      <c r="C2396" s="258">
        <v>2039</v>
      </c>
      <c r="D2396" s="259" t="s">
        <v>259</v>
      </c>
      <c r="E2396" s="266" t="s">
        <v>184</v>
      </c>
      <c r="F2396" s="261">
        <v>133.60588366263099</v>
      </c>
      <c r="G2396" s="261">
        <f>IF(Table1[[#This Row],[Year]]&lt;=2030,2030,IF(Table1[[#This Row],[Year]]&lt;=2040,2040,2050))</f>
        <v>2040</v>
      </c>
    </row>
    <row r="2397" spans="1:7" x14ac:dyDescent="0.3">
      <c r="A2397" s="257" t="s">
        <v>3</v>
      </c>
      <c r="B2397" s="258" t="s">
        <v>261</v>
      </c>
      <c r="C2397" s="258">
        <v>2039</v>
      </c>
      <c r="D2397" s="259" t="s">
        <v>259</v>
      </c>
      <c r="E2397" s="266" t="s">
        <v>184</v>
      </c>
      <c r="F2397" s="261">
        <v>0.29950237105882299</v>
      </c>
      <c r="G2397" s="261">
        <f>IF(Table1[[#This Row],[Year]]&lt;=2030,2030,IF(Table1[[#This Row],[Year]]&lt;=2040,2040,2050))</f>
        <v>2040</v>
      </c>
    </row>
    <row r="2398" spans="1:7" x14ac:dyDescent="0.3">
      <c r="A2398" s="257" t="s">
        <v>3</v>
      </c>
      <c r="B2398" s="258" t="s">
        <v>18</v>
      </c>
      <c r="C2398" s="258">
        <v>2039</v>
      </c>
      <c r="D2398" s="259" t="s">
        <v>259</v>
      </c>
      <c r="E2398" s="266" t="s">
        <v>184</v>
      </c>
      <c r="F2398" s="261">
        <v>571.24494743507796</v>
      </c>
      <c r="G2398" s="261">
        <f>IF(Table1[[#This Row],[Year]]&lt;=2030,2030,IF(Table1[[#This Row],[Year]]&lt;=2040,2040,2050))</f>
        <v>2040</v>
      </c>
    </row>
    <row r="2399" spans="1:7" x14ac:dyDescent="0.3">
      <c r="A2399" s="257" t="s">
        <v>3</v>
      </c>
      <c r="B2399" s="258" t="s">
        <v>9</v>
      </c>
      <c r="C2399" s="258">
        <v>2039</v>
      </c>
      <c r="D2399" s="259" t="s">
        <v>259</v>
      </c>
      <c r="E2399" s="266" t="s">
        <v>184</v>
      </c>
      <c r="F2399" s="261">
        <v>17.527239986187102</v>
      </c>
      <c r="G2399" s="261">
        <f>IF(Table1[[#This Row],[Year]]&lt;=2030,2030,IF(Table1[[#This Row],[Year]]&lt;=2040,2040,2050))</f>
        <v>2040</v>
      </c>
    </row>
    <row r="2400" spans="1:7" x14ac:dyDescent="0.3">
      <c r="A2400" s="257" t="s">
        <v>3</v>
      </c>
      <c r="B2400" s="258" t="s">
        <v>260</v>
      </c>
      <c r="C2400" s="258">
        <v>2039</v>
      </c>
      <c r="D2400" s="259" t="s">
        <v>259</v>
      </c>
      <c r="E2400" s="266" t="s">
        <v>184</v>
      </c>
      <c r="F2400" s="261">
        <v>4.5261310522612197</v>
      </c>
      <c r="G2400" s="261">
        <f>IF(Table1[[#This Row],[Year]]&lt;=2030,2030,IF(Table1[[#This Row],[Year]]&lt;=2040,2040,2050))</f>
        <v>2040</v>
      </c>
    </row>
    <row r="2401" spans="1:7" x14ac:dyDescent="0.3">
      <c r="A2401" s="257" t="s">
        <v>1</v>
      </c>
      <c r="B2401" s="258" t="s">
        <v>265</v>
      </c>
      <c r="C2401" s="258">
        <v>2040</v>
      </c>
      <c r="D2401" s="259" t="s">
        <v>259</v>
      </c>
      <c r="E2401" s="266" t="s">
        <v>184</v>
      </c>
      <c r="F2401" s="261">
        <v>18.460912988511399</v>
      </c>
      <c r="G2401" s="261">
        <f>IF(Table1[[#This Row],[Year]]&lt;=2030,2030,IF(Table1[[#This Row],[Year]]&lt;=2040,2040,2050))</f>
        <v>2040</v>
      </c>
    </row>
    <row r="2402" spans="1:7" x14ac:dyDescent="0.3">
      <c r="A2402" s="257" t="s">
        <v>1</v>
      </c>
      <c r="B2402" s="258" t="s">
        <v>269</v>
      </c>
      <c r="C2402" s="258">
        <v>2040</v>
      </c>
      <c r="D2402" s="259" t="s">
        <v>259</v>
      </c>
      <c r="E2402" s="266" t="s">
        <v>184</v>
      </c>
      <c r="F2402" s="261">
        <v>2.0747496803403598</v>
      </c>
      <c r="G2402" s="261">
        <f>IF(Table1[[#This Row],[Year]]&lt;=2030,2030,IF(Table1[[#This Row],[Year]]&lt;=2040,2040,2050))</f>
        <v>2040</v>
      </c>
    </row>
    <row r="2403" spans="1:7" x14ac:dyDescent="0.3">
      <c r="A2403" s="257" t="s">
        <v>1</v>
      </c>
      <c r="B2403" s="258" t="s">
        <v>264</v>
      </c>
      <c r="C2403" s="258">
        <v>2040</v>
      </c>
      <c r="D2403" s="259" t="s">
        <v>259</v>
      </c>
      <c r="E2403" s="266" t="s">
        <v>184</v>
      </c>
      <c r="F2403" s="261">
        <v>9.3970560706758999</v>
      </c>
      <c r="G2403" s="261">
        <f>IF(Table1[[#This Row],[Year]]&lt;=2030,2030,IF(Table1[[#This Row],[Year]]&lt;=2040,2040,2050))</f>
        <v>2040</v>
      </c>
    </row>
    <row r="2404" spans="1:7" x14ac:dyDescent="0.3">
      <c r="A2404" s="257" t="s">
        <v>1</v>
      </c>
      <c r="B2404" s="258" t="s">
        <v>268</v>
      </c>
      <c r="C2404" s="258">
        <v>2040</v>
      </c>
      <c r="D2404" s="259" t="s">
        <v>259</v>
      </c>
      <c r="E2404" s="266" t="s">
        <v>184</v>
      </c>
      <c r="F2404" s="261">
        <v>1.0828034929555801</v>
      </c>
      <c r="G2404" s="261">
        <f>IF(Table1[[#This Row],[Year]]&lt;=2030,2030,IF(Table1[[#This Row],[Year]]&lt;=2040,2040,2050))</f>
        <v>2040</v>
      </c>
    </row>
    <row r="2405" spans="1:7" x14ac:dyDescent="0.3">
      <c r="A2405" s="257" t="s">
        <v>1</v>
      </c>
      <c r="B2405" s="258" t="s">
        <v>263</v>
      </c>
      <c r="C2405" s="258">
        <v>2040</v>
      </c>
      <c r="D2405" s="259" t="s">
        <v>259</v>
      </c>
      <c r="E2405" s="266" t="s">
        <v>184</v>
      </c>
      <c r="F2405" s="261">
        <v>2.14775165856677</v>
      </c>
      <c r="G2405" s="261">
        <f>IF(Table1[[#This Row],[Year]]&lt;=2030,2030,IF(Table1[[#This Row],[Year]]&lt;=2040,2040,2050))</f>
        <v>2040</v>
      </c>
    </row>
    <row r="2406" spans="1:7" x14ac:dyDescent="0.3">
      <c r="A2406" s="257" t="s">
        <v>1</v>
      </c>
      <c r="B2406" s="258" t="s">
        <v>262</v>
      </c>
      <c r="C2406" s="258">
        <v>2040</v>
      </c>
      <c r="D2406" s="259" t="s">
        <v>259</v>
      </c>
      <c r="E2406" s="266" t="s">
        <v>184</v>
      </c>
      <c r="F2406" s="261">
        <v>1.05033476194784</v>
      </c>
      <c r="G2406" s="261">
        <f>IF(Table1[[#This Row],[Year]]&lt;=2030,2030,IF(Table1[[#This Row],[Year]]&lt;=2040,2040,2050))</f>
        <v>2040</v>
      </c>
    </row>
    <row r="2407" spans="1:7" x14ac:dyDescent="0.3">
      <c r="A2407" s="257" t="s">
        <v>1</v>
      </c>
      <c r="B2407" s="258" t="s">
        <v>261</v>
      </c>
      <c r="C2407" s="258">
        <v>2040</v>
      </c>
      <c r="D2407" s="259" t="s">
        <v>259</v>
      </c>
      <c r="E2407" s="266" t="s">
        <v>184</v>
      </c>
      <c r="F2407" s="261">
        <v>1.8566391186959099E-2</v>
      </c>
      <c r="G2407" s="261">
        <f>IF(Table1[[#This Row],[Year]]&lt;=2030,2030,IF(Table1[[#This Row],[Year]]&lt;=2040,2040,2050))</f>
        <v>2040</v>
      </c>
    </row>
    <row r="2408" spans="1:7" x14ac:dyDescent="0.3">
      <c r="A2408" s="257" t="s">
        <v>1</v>
      </c>
      <c r="B2408" s="258" t="s">
        <v>18</v>
      </c>
      <c r="C2408" s="258">
        <v>2040</v>
      </c>
      <c r="D2408" s="259" t="s">
        <v>259</v>
      </c>
      <c r="E2408" s="266" t="s">
        <v>184</v>
      </c>
      <c r="F2408" s="261">
        <v>81.435188806262701</v>
      </c>
      <c r="G2408" s="261">
        <f>IF(Table1[[#This Row],[Year]]&lt;=2030,2030,IF(Table1[[#This Row],[Year]]&lt;=2040,2040,2050))</f>
        <v>2040</v>
      </c>
    </row>
    <row r="2409" spans="1:7" x14ac:dyDescent="0.3">
      <c r="A2409" s="257" t="s">
        <v>1</v>
      </c>
      <c r="B2409" s="258" t="s">
        <v>9</v>
      </c>
      <c r="C2409" s="258">
        <v>2040</v>
      </c>
      <c r="D2409" s="259" t="s">
        <v>259</v>
      </c>
      <c r="E2409" s="266" t="s">
        <v>184</v>
      </c>
      <c r="F2409" s="261">
        <v>6.5747011880719297</v>
      </c>
      <c r="G2409" s="261">
        <f>IF(Table1[[#This Row],[Year]]&lt;=2030,2030,IF(Table1[[#This Row],[Year]]&lt;=2040,2040,2050))</f>
        <v>2040</v>
      </c>
    </row>
    <row r="2410" spans="1:7" x14ac:dyDescent="0.3">
      <c r="A2410" s="257" t="s">
        <v>1</v>
      </c>
      <c r="B2410" s="258" t="s">
        <v>260</v>
      </c>
      <c r="C2410" s="258">
        <v>2040</v>
      </c>
      <c r="D2410" s="259" t="s">
        <v>259</v>
      </c>
      <c r="E2410" s="266" t="s">
        <v>184</v>
      </c>
      <c r="F2410" s="261">
        <v>0.53943811344299897</v>
      </c>
      <c r="G2410" s="261">
        <f>IF(Table1[[#This Row],[Year]]&lt;=2030,2030,IF(Table1[[#This Row],[Year]]&lt;=2040,2040,2050))</f>
        <v>2040</v>
      </c>
    </row>
    <row r="2411" spans="1:7" x14ac:dyDescent="0.3">
      <c r="A2411" s="257" t="s">
        <v>1</v>
      </c>
      <c r="B2411" s="258" t="s">
        <v>267</v>
      </c>
      <c r="C2411" s="258">
        <v>2040</v>
      </c>
      <c r="D2411" s="259" t="s">
        <v>259</v>
      </c>
      <c r="E2411" s="266" t="s">
        <v>184</v>
      </c>
      <c r="F2411" s="261">
        <v>5.5456997109509999E-2</v>
      </c>
      <c r="G2411" s="261">
        <f>IF(Table1[[#This Row],[Year]]&lt;=2030,2030,IF(Table1[[#This Row],[Year]]&lt;=2040,2040,2050))</f>
        <v>2040</v>
      </c>
    </row>
    <row r="2412" spans="1:7" x14ac:dyDescent="0.3">
      <c r="A2412" s="257" t="s">
        <v>4</v>
      </c>
      <c r="B2412" s="258" t="s">
        <v>265</v>
      </c>
      <c r="C2412" s="258">
        <v>2040</v>
      </c>
      <c r="D2412" s="259" t="s">
        <v>259</v>
      </c>
      <c r="E2412" s="266" t="s">
        <v>184</v>
      </c>
      <c r="F2412" s="261">
        <v>50.883698691815702</v>
      </c>
      <c r="G2412" s="261">
        <f>IF(Table1[[#This Row],[Year]]&lt;=2030,2030,IF(Table1[[#This Row],[Year]]&lt;=2040,2040,2050))</f>
        <v>2040</v>
      </c>
    </row>
    <row r="2413" spans="1:7" x14ac:dyDescent="0.3">
      <c r="A2413" s="257" t="s">
        <v>4</v>
      </c>
      <c r="B2413" s="258" t="s">
        <v>269</v>
      </c>
      <c r="C2413" s="258">
        <v>2040</v>
      </c>
      <c r="D2413" s="259" t="s">
        <v>259</v>
      </c>
      <c r="E2413" s="266" t="s">
        <v>184</v>
      </c>
      <c r="F2413" s="261">
        <v>1.6110913540835099</v>
      </c>
      <c r="G2413" s="261">
        <f>IF(Table1[[#This Row],[Year]]&lt;=2030,2030,IF(Table1[[#This Row],[Year]]&lt;=2040,2040,2050))</f>
        <v>2040</v>
      </c>
    </row>
    <row r="2414" spans="1:7" x14ac:dyDescent="0.3">
      <c r="A2414" s="257" t="s">
        <v>4</v>
      </c>
      <c r="B2414" s="258" t="s">
        <v>264</v>
      </c>
      <c r="C2414" s="258">
        <v>2040</v>
      </c>
      <c r="D2414" s="259" t="s">
        <v>259</v>
      </c>
      <c r="E2414" s="266" t="s">
        <v>184</v>
      </c>
      <c r="F2414" s="261">
        <v>31.6724756008187</v>
      </c>
      <c r="G2414" s="261">
        <f>IF(Table1[[#This Row],[Year]]&lt;=2030,2030,IF(Table1[[#This Row],[Year]]&lt;=2040,2040,2050))</f>
        <v>2040</v>
      </c>
    </row>
    <row r="2415" spans="1:7" x14ac:dyDescent="0.3">
      <c r="A2415" s="257" t="s">
        <v>4</v>
      </c>
      <c r="B2415" s="258" t="s">
        <v>268</v>
      </c>
      <c r="C2415" s="258">
        <v>2040</v>
      </c>
      <c r="D2415" s="259" t="s">
        <v>259</v>
      </c>
      <c r="E2415" s="266" t="s">
        <v>184</v>
      </c>
      <c r="F2415" s="261">
        <v>1.0493053353038799</v>
      </c>
      <c r="G2415" s="261">
        <f>IF(Table1[[#This Row],[Year]]&lt;=2030,2030,IF(Table1[[#This Row],[Year]]&lt;=2040,2040,2050))</f>
        <v>2040</v>
      </c>
    </row>
    <row r="2416" spans="1:7" x14ac:dyDescent="0.3">
      <c r="A2416" s="257" t="s">
        <v>4</v>
      </c>
      <c r="B2416" s="258" t="s">
        <v>263</v>
      </c>
      <c r="C2416" s="258">
        <v>2040</v>
      </c>
      <c r="D2416" s="259" t="s">
        <v>259</v>
      </c>
      <c r="E2416" s="266" t="s">
        <v>184</v>
      </c>
      <c r="F2416" s="261">
        <v>11.739510820204201</v>
      </c>
      <c r="G2416" s="261">
        <f>IF(Table1[[#This Row],[Year]]&lt;=2030,2030,IF(Table1[[#This Row],[Year]]&lt;=2040,2040,2050))</f>
        <v>2040</v>
      </c>
    </row>
    <row r="2417" spans="1:7" x14ac:dyDescent="0.3">
      <c r="A2417" s="257" t="s">
        <v>4</v>
      </c>
      <c r="B2417" s="258" t="s">
        <v>262</v>
      </c>
      <c r="C2417" s="258">
        <v>2040</v>
      </c>
      <c r="D2417" s="259" t="s">
        <v>259</v>
      </c>
      <c r="E2417" s="266" t="s">
        <v>184</v>
      </c>
      <c r="F2417" s="261">
        <v>72.002946485961502</v>
      </c>
      <c r="G2417" s="261">
        <f>IF(Table1[[#This Row],[Year]]&lt;=2030,2030,IF(Table1[[#This Row],[Year]]&lt;=2040,2040,2050))</f>
        <v>2040</v>
      </c>
    </row>
    <row r="2418" spans="1:7" x14ac:dyDescent="0.3">
      <c r="A2418" s="257" t="s">
        <v>4</v>
      </c>
      <c r="B2418" s="258" t="s">
        <v>261</v>
      </c>
      <c r="C2418" s="258">
        <v>2040</v>
      </c>
      <c r="D2418" s="259" t="s">
        <v>259</v>
      </c>
      <c r="E2418" s="266" t="s">
        <v>184</v>
      </c>
      <c r="F2418" s="261">
        <v>0.28239171769681398</v>
      </c>
      <c r="G2418" s="261">
        <f>IF(Table1[[#This Row],[Year]]&lt;=2030,2030,IF(Table1[[#This Row],[Year]]&lt;=2040,2040,2050))</f>
        <v>2040</v>
      </c>
    </row>
    <row r="2419" spans="1:7" x14ac:dyDescent="0.3">
      <c r="A2419" s="257" t="s">
        <v>4</v>
      </c>
      <c r="B2419" s="258" t="s">
        <v>18</v>
      </c>
      <c r="C2419" s="258">
        <v>2040</v>
      </c>
      <c r="D2419" s="259" t="s">
        <v>259</v>
      </c>
      <c r="E2419" s="266" t="s">
        <v>184</v>
      </c>
      <c r="F2419" s="261">
        <v>355.18588532587501</v>
      </c>
      <c r="G2419" s="261">
        <f>IF(Table1[[#This Row],[Year]]&lt;=2030,2030,IF(Table1[[#This Row],[Year]]&lt;=2040,2040,2050))</f>
        <v>2040</v>
      </c>
    </row>
    <row r="2420" spans="1:7" x14ac:dyDescent="0.3">
      <c r="A2420" s="257" t="s">
        <v>4</v>
      </c>
      <c r="B2420" s="258" t="s">
        <v>260</v>
      </c>
      <c r="C2420" s="258">
        <v>2040</v>
      </c>
      <c r="D2420" s="259" t="s">
        <v>259</v>
      </c>
      <c r="E2420" s="266" t="s">
        <v>184</v>
      </c>
      <c r="F2420" s="261">
        <v>5.9391559325171004</v>
      </c>
      <c r="G2420" s="261">
        <f>IF(Table1[[#This Row],[Year]]&lt;=2030,2030,IF(Table1[[#This Row],[Year]]&lt;=2040,2040,2050))</f>
        <v>2040</v>
      </c>
    </row>
    <row r="2421" spans="1:7" x14ac:dyDescent="0.3">
      <c r="A2421" s="257" t="s">
        <v>4</v>
      </c>
      <c r="B2421" s="258" t="s">
        <v>267</v>
      </c>
      <c r="C2421" s="258">
        <v>2040</v>
      </c>
      <c r="D2421" s="259" t="s">
        <v>259</v>
      </c>
      <c r="E2421" s="266" t="s">
        <v>184</v>
      </c>
      <c r="F2421" s="261">
        <v>0.17951792398011901</v>
      </c>
      <c r="G2421" s="261">
        <f>IF(Table1[[#This Row],[Year]]&lt;=2030,2030,IF(Table1[[#This Row],[Year]]&lt;=2040,2040,2050))</f>
        <v>2040</v>
      </c>
    </row>
    <row r="2422" spans="1:7" x14ac:dyDescent="0.3">
      <c r="A2422" s="257" t="s">
        <v>2</v>
      </c>
      <c r="B2422" s="258" t="s">
        <v>264</v>
      </c>
      <c r="C2422" s="258">
        <v>2040</v>
      </c>
      <c r="D2422" s="259" t="s">
        <v>259</v>
      </c>
      <c r="E2422" s="266" t="s">
        <v>184</v>
      </c>
      <c r="F2422" s="261">
        <v>33.441309963758002</v>
      </c>
      <c r="G2422" s="261">
        <f>IF(Table1[[#This Row],[Year]]&lt;=2030,2030,IF(Table1[[#This Row],[Year]]&lt;=2040,2040,2050))</f>
        <v>2040</v>
      </c>
    </row>
    <row r="2423" spans="1:7" x14ac:dyDescent="0.3">
      <c r="A2423" s="257" t="s">
        <v>2</v>
      </c>
      <c r="B2423" s="258" t="s">
        <v>263</v>
      </c>
      <c r="C2423" s="258">
        <v>2040</v>
      </c>
      <c r="D2423" s="259" t="s">
        <v>259</v>
      </c>
      <c r="E2423" s="266" t="s">
        <v>184</v>
      </c>
      <c r="F2423" s="261">
        <v>4.3924984853692504</v>
      </c>
      <c r="G2423" s="261">
        <f>IF(Table1[[#This Row],[Year]]&lt;=2030,2030,IF(Table1[[#This Row],[Year]]&lt;=2040,2040,2050))</f>
        <v>2040</v>
      </c>
    </row>
    <row r="2424" spans="1:7" x14ac:dyDescent="0.3">
      <c r="A2424" s="257" t="s">
        <v>2</v>
      </c>
      <c r="B2424" s="258" t="s">
        <v>262</v>
      </c>
      <c r="C2424" s="258">
        <v>2040</v>
      </c>
      <c r="D2424" s="259" t="s">
        <v>259</v>
      </c>
      <c r="E2424" s="266" t="s">
        <v>184</v>
      </c>
      <c r="F2424" s="261">
        <v>2.26776690436659</v>
      </c>
      <c r="G2424" s="261">
        <f>IF(Table1[[#This Row],[Year]]&lt;=2030,2030,IF(Table1[[#This Row],[Year]]&lt;=2040,2040,2050))</f>
        <v>2040</v>
      </c>
    </row>
    <row r="2425" spans="1:7" x14ac:dyDescent="0.3">
      <c r="A2425" s="257" t="s">
        <v>2</v>
      </c>
      <c r="B2425" s="258" t="s">
        <v>261</v>
      </c>
      <c r="C2425" s="258">
        <v>2040</v>
      </c>
      <c r="D2425" s="259" t="s">
        <v>259</v>
      </c>
      <c r="E2425" s="266" t="s">
        <v>184</v>
      </c>
      <c r="F2425" s="261">
        <v>2.0371895618030302E-2</v>
      </c>
      <c r="G2425" s="261">
        <f>IF(Table1[[#This Row],[Year]]&lt;=2030,2030,IF(Table1[[#This Row],[Year]]&lt;=2040,2040,2050))</f>
        <v>2040</v>
      </c>
    </row>
    <row r="2426" spans="1:7" x14ac:dyDescent="0.3">
      <c r="A2426" s="257" t="s">
        <v>2</v>
      </c>
      <c r="B2426" s="258" t="s">
        <v>18</v>
      </c>
      <c r="C2426" s="258">
        <v>2040</v>
      </c>
      <c r="D2426" s="259" t="s">
        <v>259</v>
      </c>
      <c r="E2426" s="266" t="s">
        <v>184</v>
      </c>
      <c r="F2426" s="261">
        <v>276.41523799842599</v>
      </c>
      <c r="G2426" s="261">
        <f>IF(Table1[[#This Row],[Year]]&lt;=2030,2030,IF(Table1[[#This Row],[Year]]&lt;=2040,2040,2050))</f>
        <v>2040</v>
      </c>
    </row>
    <row r="2427" spans="1:7" x14ac:dyDescent="0.3">
      <c r="A2427" s="257" t="s">
        <v>2</v>
      </c>
      <c r="B2427" s="258" t="s">
        <v>266</v>
      </c>
      <c r="C2427" s="258">
        <v>2040</v>
      </c>
      <c r="D2427" s="259" t="s">
        <v>259</v>
      </c>
      <c r="E2427" s="266" t="s">
        <v>184</v>
      </c>
      <c r="F2427" s="261">
        <v>20.279280688913001</v>
      </c>
      <c r="G2427" s="261">
        <f>IF(Table1[[#This Row],[Year]]&lt;=2030,2030,IF(Table1[[#This Row],[Year]]&lt;=2040,2040,2050))</f>
        <v>2040</v>
      </c>
    </row>
    <row r="2428" spans="1:7" x14ac:dyDescent="0.3">
      <c r="A2428" s="257" t="s">
        <v>2</v>
      </c>
      <c r="B2428" s="258" t="s">
        <v>9</v>
      </c>
      <c r="C2428" s="258">
        <v>2040</v>
      </c>
      <c r="D2428" s="259" t="s">
        <v>259</v>
      </c>
      <c r="E2428" s="266" t="s">
        <v>184</v>
      </c>
      <c r="F2428" s="261">
        <v>34.084648174367203</v>
      </c>
      <c r="G2428" s="261">
        <f>IF(Table1[[#This Row],[Year]]&lt;=2030,2030,IF(Table1[[#This Row],[Year]]&lt;=2040,2040,2050))</f>
        <v>2040</v>
      </c>
    </row>
    <row r="2429" spans="1:7" x14ac:dyDescent="0.3">
      <c r="A2429" s="257" t="s">
        <v>2</v>
      </c>
      <c r="B2429" s="258" t="s">
        <v>260</v>
      </c>
      <c r="C2429" s="258">
        <v>2040</v>
      </c>
      <c r="D2429" s="259" t="s">
        <v>259</v>
      </c>
      <c r="E2429" s="266" t="s">
        <v>184</v>
      </c>
      <c r="F2429" s="261">
        <v>0.178338010581471</v>
      </c>
      <c r="G2429" s="261">
        <f>IF(Table1[[#This Row],[Year]]&lt;=2030,2030,IF(Table1[[#This Row],[Year]]&lt;=2040,2040,2050))</f>
        <v>2040</v>
      </c>
    </row>
    <row r="2430" spans="1:7" x14ac:dyDescent="0.3">
      <c r="A2430" s="257" t="s">
        <v>3</v>
      </c>
      <c r="B2430" s="258" t="s">
        <v>265</v>
      </c>
      <c r="C2430" s="258">
        <v>2040</v>
      </c>
      <c r="D2430" s="259" t="s">
        <v>259</v>
      </c>
      <c r="E2430" s="266" t="s">
        <v>184</v>
      </c>
      <c r="F2430" s="261">
        <v>79.002280107553304</v>
      </c>
      <c r="G2430" s="261">
        <f>IF(Table1[[#This Row],[Year]]&lt;=2030,2030,IF(Table1[[#This Row],[Year]]&lt;=2040,2040,2050))</f>
        <v>2040</v>
      </c>
    </row>
    <row r="2431" spans="1:7" x14ac:dyDescent="0.3">
      <c r="A2431" s="257" t="s">
        <v>3</v>
      </c>
      <c r="B2431" s="258" t="s">
        <v>264</v>
      </c>
      <c r="C2431" s="258">
        <v>2040</v>
      </c>
      <c r="D2431" s="259" t="s">
        <v>259</v>
      </c>
      <c r="E2431" s="266" t="s">
        <v>184</v>
      </c>
      <c r="F2431" s="261">
        <v>21.8718575256602</v>
      </c>
      <c r="G2431" s="261">
        <f>IF(Table1[[#This Row],[Year]]&lt;=2030,2030,IF(Table1[[#This Row],[Year]]&lt;=2040,2040,2050))</f>
        <v>2040</v>
      </c>
    </row>
    <row r="2432" spans="1:7" x14ac:dyDescent="0.3">
      <c r="A2432" s="257" t="s">
        <v>3</v>
      </c>
      <c r="B2432" s="258" t="s">
        <v>263</v>
      </c>
      <c r="C2432" s="258">
        <v>2040</v>
      </c>
      <c r="D2432" s="259" t="s">
        <v>259</v>
      </c>
      <c r="E2432" s="266" t="s">
        <v>184</v>
      </c>
      <c r="F2432" s="261">
        <v>9.2191001133789392</v>
      </c>
      <c r="G2432" s="261">
        <f>IF(Table1[[#This Row],[Year]]&lt;=2030,2030,IF(Table1[[#This Row],[Year]]&lt;=2040,2040,2050))</f>
        <v>2040</v>
      </c>
    </row>
    <row r="2433" spans="1:7" x14ac:dyDescent="0.3">
      <c r="A2433" s="257" t="s">
        <v>3</v>
      </c>
      <c r="B2433" s="258" t="s">
        <v>262</v>
      </c>
      <c r="C2433" s="258">
        <v>2040</v>
      </c>
      <c r="D2433" s="259" t="s">
        <v>259</v>
      </c>
      <c r="E2433" s="266" t="s">
        <v>184</v>
      </c>
      <c r="F2433" s="261">
        <v>131.497220711518</v>
      </c>
      <c r="G2433" s="261">
        <f>IF(Table1[[#This Row],[Year]]&lt;=2030,2030,IF(Table1[[#This Row],[Year]]&lt;=2040,2040,2050))</f>
        <v>2040</v>
      </c>
    </row>
    <row r="2434" spans="1:7" x14ac:dyDescent="0.3">
      <c r="A2434" s="257" t="s">
        <v>3</v>
      </c>
      <c r="B2434" s="258" t="s">
        <v>261</v>
      </c>
      <c r="C2434" s="258">
        <v>2040</v>
      </c>
      <c r="D2434" s="259" t="s">
        <v>259</v>
      </c>
      <c r="E2434" s="266" t="s">
        <v>184</v>
      </c>
      <c r="F2434" s="261">
        <v>0.27350432951367198</v>
      </c>
      <c r="G2434" s="261">
        <f>IF(Table1[[#This Row],[Year]]&lt;=2030,2030,IF(Table1[[#This Row],[Year]]&lt;=2040,2040,2050))</f>
        <v>2040</v>
      </c>
    </row>
    <row r="2435" spans="1:7" x14ac:dyDescent="0.3">
      <c r="A2435" s="257" t="s">
        <v>3</v>
      </c>
      <c r="B2435" s="258" t="s">
        <v>18</v>
      </c>
      <c r="C2435" s="258">
        <v>2040</v>
      </c>
      <c r="D2435" s="259" t="s">
        <v>259</v>
      </c>
      <c r="E2435" s="266" t="s">
        <v>184</v>
      </c>
      <c r="F2435" s="261">
        <v>485.58964928637499</v>
      </c>
      <c r="G2435" s="261">
        <f>IF(Table1[[#This Row],[Year]]&lt;=2030,2030,IF(Table1[[#This Row],[Year]]&lt;=2040,2040,2050))</f>
        <v>2040</v>
      </c>
    </row>
    <row r="2436" spans="1:7" x14ac:dyDescent="0.3">
      <c r="A2436" s="257" t="s">
        <v>3</v>
      </c>
      <c r="B2436" s="258" t="s">
        <v>9</v>
      </c>
      <c r="C2436" s="258">
        <v>2040</v>
      </c>
      <c r="D2436" s="259" t="s">
        <v>259</v>
      </c>
      <c r="E2436" s="266" t="s">
        <v>184</v>
      </c>
      <c r="F2436" s="261">
        <v>15.9455602380225</v>
      </c>
      <c r="G2436" s="261">
        <f>IF(Table1[[#This Row],[Year]]&lt;=2030,2030,IF(Table1[[#This Row],[Year]]&lt;=2040,2040,2050))</f>
        <v>2040</v>
      </c>
    </row>
    <row r="2437" spans="1:7" x14ac:dyDescent="0.3">
      <c r="A2437" s="257" t="s">
        <v>3</v>
      </c>
      <c r="B2437" s="258" t="s">
        <v>260</v>
      </c>
      <c r="C2437" s="258">
        <v>2040</v>
      </c>
      <c r="D2437" s="259" t="s">
        <v>259</v>
      </c>
      <c r="E2437" s="266" t="s">
        <v>184</v>
      </c>
      <c r="F2437" s="261">
        <v>4.2377590338646796</v>
      </c>
      <c r="G2437" s="261">
        <f>IF(Table1[[#This Row],[Year]]&lt;=2030,2030,IF(Table1[[#This Row],[Year]]&lt;=2040,2040,2050))</f>
        <v>2040</v>
      </c>
    </row>
    <row r="2438" spans="1:7" x14ac:dyDescent="0.3">
      <c r="A2438" s="257" t="s">
        <v>1</v>
      </c>
      <c r="B2438" s="258" t="s">
        <v>265</v>
      </c>
      <c r="C2438" s="258">
        <v>2041</v>
      </c>
      <c r="D2438" s="259" t="s">
        <v>259</v>
      </c>
      <c r="E2438" s="266" t="s">
        <v>184</v>
      </c>
      <c r="F2438" s="261">
        <v>18.801613220875701</v>
      </c>
      <c r="G2438" s="261">
        <f>IF(Table1[[#This Row],[Year]]&lt;=2030,2030,IF(Table1[[#This Row],[Year]]&lt;=2040,2040,2050))</f>
        <v>2050</v>
      </c>
    </row>
    <row r="2439" spans="1:7" x14ac:dyDescent="0.3">
      <c r="A2439" s="257" t="s">
        <v>1</v>
      </c>
      <c r="B2439" s="258" t="s">
        <v>269</v>
      </c>
      <c r="C2439" s="258">
        <v>2041</v>
      </c>
      <c r="D2439" s="259" t="s">
        <v>259</v>
      </c>
      <c r="E2439" s="266" t="s">
        <v>184</v>
      </c>
      <c r="F2439" s="261">
        <v>1.9759520765146299</v>
      </c>
      <c r="G2439" s="261">
        <f>IF(Table1[[#This Row],[Year]]&lt;=2030,2030,IF(Table1[[#This Row],[Year]]&lt;=2040,2040,2050))</f>
        <v>2050</v>
      </c>
    </row>
    <row r="2440" spans="1:7" x14ac:dyDescent="0.3">
      <c r="A2440" s="257" t="s">
        <v>1</v>
      </c>
      <c r="B2440" s="258" t="s">
        <v>264</v>
      </c>
      <c r="C2440" s="258">
        <v>2041</v>
      </c>
      <c r="D2440" s="259" t="s">
        <v>259</v>
      </c>
      <c r="E2440" s="266" t="s">
        <v>184</v>
      </c>
      <c r="F2440" s="261">
        <v>9.5704808188891697</v>
      </c>
      <c r="G2440" s="261">
        <f>IF(Table1[[#This Row],[Year]]&lt;=2030,2030,IF(Table1[[#This Row],[Year]]&lt;=2040,2040,2050))</f>
        <v>2050</v>
      </c>
    </row>
    <row r="2441" spans="1:7" x14ac:dyDescent="0.3">
      <c r="A2441" s="257" t="s">
        <v>1</v>
      </c>
      <c r="B2441" s="258" t="s">
        <v>268</v>
      </c>
      <c r="C2441" s="258">
        <v>2041</v>
      </c>
      <c r="D2441" s="259" t="s">
        <v>259</v>
      </c>
      <c r="E2441" s="266" t="s">
        <v>184</v>
      </c>
      <c r="F2441" s="261">
        <v>1.0312414218624499</v>
      </c>
      <c r="G2441" s="261">
        <f>IF(Table1[[#This Row],[Year]]&lt;=2030,2030,IF(Table1[[#This Row],[Year]]&lt;=2040,2040,2050))</f>
        <v>2050</v>
      </c>
    </row>
    <row r="2442" spans="1:7" x14ac:dyDescent="0.3">
      <c r="A2442" s="257" t="s">
        <v>1</v>
      </c>
      <c r="B2442" s="258" t="s">
        <v>263</v>
      </c>
      <c r="C2442" s="258">
        <v>2041</v>
      </c>
      <c r="D2442" s="259" t="s">
        <v>259</v>
      </c>
      <c r="E2442" s="266" t="s">
        <v>184</v>
      </c>
      <c r="F2442" s="261">
        <v>1.99935135954431</v>
      </c>
      <c r="G2442" s="261">
        <f>IF(Table1[[#This Row],[Year]]&lt;=2030,2030,IF(Table1[[#This Row],[Year]]&lt;=2040,2040,2050))</f>
        <v>2050</v>
      </c>
    </row>
    <row r="2443" spans="1:7" x14ac:dyDescent="0.3">
      <c r="A2443" s="257" t="s">
        <v>1</v>
      </c>
      <c r="B2443" s="258" t="s">
        <v>262</v>
      </c>
      <c r="C2443" s="258">
        <v>2041</v>
      </c>
      <c r="D2443" s="259" t="s">
        <v>259</v>
      </c>
      <c r="E2443" s="266" t="s">
        <v>184</v>
      </c>
      <c r="F2443" s="261">
        <v>1.05475345563391</v>
      </c>
      <c r="G2443" s="261">
        <f>IF(Table1[[#This Row],[Year]]&lt;=2030,2030,IF(Table1[[#This Row],[Year]]&lt;=2040,2040,2050))</f>
        <v>2050</v>
      </c>
    </row>
    <row r="2444" spans="1:7" x14ac:dyDescent="0.3">
      <c r="A2444" s="257" t="s">
        <v>1</v>
      </c>
      <c r="B2444" s="258" t="s">
        <v>261</v>
      </c>
      <c r="C2444" s="258">
        <v>2041</v>
      </c>
      <c r="D2444" s="259" t="s">
        <v>259</v>
      </c>
      <c r="E2444" s="266" t="s">
        <v>184</v>
      </c>
      <c r="F2444" s="261">
        <v>1.69235338334385E-2</v>
      </c>
      <c r="G2444" s="261">
        <f>IF(Table1[[#This Row],[Year]]&lt;=2030,2030,IF(Table1[[#This Row],[Year]]&lt;=2040,2040,2050))</f>
        <v>2050</v>
      </c>
    </row>
    <row r="2445" spans="1:7" x14ac:dyDescent="0.3">
      <c r="A2445" s="257" t="s">
        <v>1</v>
      </c>
      <c r="B2445" s="258" t="s">
        <v>18</v>
      </c>
      <c r="C2445" s="258">
        <v>2041</v>
      </c>
      <c r="D2445" s="259" t="s">
        <v>259</v>
      </c>
      <c r="E2445" s="266" t="s">
        <v>184</v>
      </c>
      <c r="F2445" s="261">
        <v>70.9331097898217</v>
      </c>
      <c r="G2445" s="261">
        <f>IF(Table1[[#This Row],[Year]]&lt;=2030,2030,IF(Table1[[#This Row],[Year]]&lt;=2040,2040,2050))</f>
        <v>2050</v>
      </c>
    </row>
    <row r="2446" spans="1:7" x14ac:dyDescent="0.3">
      <c r="A2446" s="257" t="s">
        <v>1</v>
      </c>
      <c r="B2446" s="258" t="s">
        <v>9</v>
      </c>
      <c r="C2446" s="258">
        <v>2041</v>
      </c>
      <c r="D2446" s="259" t="s">
        <v>259</v>
      </c>
      <c r="E2446" s="266" t="s">
        <v>184</v>
      </c>
      <c r="F2446" s="261">
        <v>6.0346324164598997</v>
      </c>
      <c r="G2446" s="261">
        <f>IF(Table1[[#This Row],[Year]]&lt;=2030,2030,IF(Table1[[#This Row],[Year]]&lt;=2040,2040,2050))</f>
        <v>2050</v>
      </c>
    </row>
    <row r="2447" spans="1:7" x14ac:dyDescent="0.3">
      <c r="A2447" s="257" t="s">
        <v>1</v>
      </c>
      <c r="B2447" s="258" t="s">
        <v>260</v>
      </c>
      <c r="C2447" s="258">
        <v>2041</v>
      </c>
      <c r="D2447" s="259" t="s">
        <v>259</v>
      </c>
      <c r="E2447" s="266" t="s">
        <v>184</v>
      </c>
      <c r="F2447" s="261">
        <v>0.54939356313882803</v>
      </c>
      <c r="G2447" s="261">
        <f>IF(Table1[[#This Row],[Year]]&lt;=2030,2030,IF(Table1[[#This Row],[Year]]&lt;=2040,2040,2050))</f>
        <v>2050</v>
      </c>
    </row>
    <row r="2448" spans="1:7" x14ac:dyDescent="0.3">
      <c r="A2448" s="257" t="s">
        <v>1</v>
      </c>
      <c r="B2448" s="258" t="s">
        <v>267</v>
      </c>
      <c r="C2448" s="258">
        <v>2041</v>
      </c>
      <c r="D2448" s="259" t="s">
        <v>259</v>
      </c>
      <c r="E2448" s="266" t="s">
        <v>184</v>
      </c>
      <c r="F2448" s="261">
        <v>5.2816187723342803E-2</v>
      </c>
      <c r="G2448" s="261">
        <f>IF(Table1[[#This Row],[Year]]&lt;=2030,2030,IF(Table1[[#This Row],[Year]]&lt;=2040,2040,2050))</f>
        <v>2050</v>
      </c>
    </row>
    <row r="2449" spans="1:7" x14ac:dyDescent="0.3">
      <c r="A2449" s="257" t="s">
        <v>4</v>
      </c>
      <c r="B2449" s="258" t="s">
        <v>265</v>
      </c>
      <c r="C2449" s="258">
        <v>2041</v>
      </c>
      <c r="D2449" s="259" t="s">
        <v>259</v>
      </c>
      <c r="E2449" s="266" t="s">
        <v>184</v>
      </c>
      <c r="F2449" s="261">
        <v>52.472592558761299</v>
      </c>
      <c r="G2449" s="261">
        <f>IF(Table1[[#This Row],[Year]]&lt;=2030,2030,IF(Table1[[#This Row],[Year]]&lt;=2040,2040,2050))</f>
        <v>2050</v>
      </c>
    </row>
    <row r="2450" spans="1:7" x14ac:dyDescent="0.3">
      <c r="A2450" s="257" t="s">
        <v>4</v>
      </c>
      <c r="B2450" s="258" t="s">
        <v>269</v>
      </c>
      <c r="C2450" s="258">
        <v>2041</v>
      </c>
      <c r="D2450" s="259" t="s">
        <v>259</v>
      </c>
      <c r="E2450" s="266" t="s">
        <v>184</v>
      </c>
      <c r="F2450" s="261">
        <v>1.5343727181747699</v>
      </c>
      <c r="G2450" s="261">
        <f>IF(Table1[[#This Row],[Year]]&lt;=2030,2030,IF(Table1[[#This Row],[Year]]&lt;=2040,2040,2050))</f>
        <v>2050</v>
      </c>
    </row>
    <row r="2451" spans="1:7" x14ac:dyDescent="0.3">
      <c r="A2451" s="257" t="s">
        <v>4</v>
      </c>
      <c r="B2451" s="258" t="s">
        <v>264</v>
      </c>
      <c r="C2451" s="258">
        <v>2041</v>
      </c>
      <c r="D2451" s="259" t="s">
        <v>259</v>
      </c>
      <c r="E2451" s="266" t="s">
        <v>184</v>
      </c>
      <c r="F2451" s="261">
        <v>32.661480007473898</v>
      </c>
      <c r="G2451" s="261">
        <f>IF(Table1[[#This Row],[Year]]&lt;=2030,2030,IF(Table1[[#This Row],[Year]]&lt;=2040,2040,2050))</f>
        <v>2050</v>
      </c>
    </row>
    <row r="2452" spans="1:7" x14ac:dyDescent="0.3">
      <c r="A2452" s="257" t="s">
        <v>4</v>
      </c>
      <c r="B2452" s="258" t="s">
        <v>268</v>
      </c>
      <c r="C2452" s="258">
        <v>2041</v>
      </c>
      <c r="D2452" s="259" t="s">
        <v>259</v>
      </c>
      <c r="E2452" s="266" t="s">
        <v>184</v>
      </c>
      <c r="F2452" s="261">
        <v>0.99933841457512895</v>
      </c>
      <c r="G2452" s="261">
        <f>IF(Table1[[#This Row],[Year]]&lt;=2030,2030,IF(Table1[[#This Row],[Year]]&lt;=2040,2040,2050))</f>
        <v>2050</v>
      </c>
    </row>
    <row r="2453" spans="1:7" x14ac:dyDescent="0.3">
      <c r="A2453" s="257" t="s">
        <v>4</v>
      </c>
      <c r="B2453" s="258" t="s">
        <v>263</v>
      </c>
      <c r="C2453" s="258">
        <v>2041</v>
      </c>
      <c r="D2453" s="259" t="s">
        <v>259</v>
      </c>
      <c r="E2453" s="266" t="s">
        <v>184</v>
      </c>
      <c r="F2453" s="261">
        <v>10.850135654036</v>
      </c>
      <c r="G2453" s="261">
        <f>IF(Table1[[#This Row],[Year]]&lt;=2030,2030,IF(Table1[[#This Row],[Year]]&lt;=2040,2040,2050))</f>
        <v>2050</v>
      </c>
    </row>
    <row r="2454" spans="1:7" x14ac:dyDescent="0.3">
      <c r="A2454" s="257" t="s">
        <v>4</v>
      </c>
      <c r="B2454" s="258" t="s">
        <v>262</v>
      </c>
      <c r="C2454" s="258">
        <v>2041</v>
      </c>
      <c r="D2454" s="259" t="s">
        <v>259</v>
      </c>
      <c r="E2454" s="266" t="s">
        <v>184</v>
      </c>
      <c r="F2454" s="261">
        <v>67.113627346968002</v>
      </c>
      <c r="G2454" s="261">
        <f>IF(Table1[[#This Row],[Year]]&lt;=2030,2030,IF(Table1[[#This Row],[Year]]&lt;=2040,2040,2050))</f>
        <v>2050</v>
      </c>
    </row>
    <row r="2455" spans="1:7" x14ac:dyDescent="0.3">
      <c r="A2455" s="257" t="s">
        <v>4</v>
      </c>
      <c r="B2455" s="258" t="s">
        <v>261</v>
      </c>
      <c r="C2455" s="258">
        <v>2041</v>
      </c>
      <c r="D2455" s="259" t="s">
        <v>259</v>
      </c>
      <c r="E2455" s="266" t="s">
        <v>184</v>
      </c>
      <c r="F2455" s="261">
        <v>0.25740413096981402</v>
      </c>
      <c r="G2455" s="261">
        <f>IF(Table1[[#This Row],[Year]]&lt;=2030,2030,IF(Table1[[#This Row],[Year]]&lt;=2040,2040,2050))</f>
        <v>2050</v>
      </c>
    </row>
    <row r="2456" spans="1:7" x14ac:dyDescent="0.3">
      <c r="A2456" s="257" t="s">
        <v>4</v>
      </c>
      <c r="B2456" s="258" t="s">
        <v>18</v>
      </c>
      <c r="C2456" s="258">
        <v>2041</v>
      </c>
      <c r="D2456" s="259" t="s">
        <v>259</v>
      </c>
      <c r="E2456" s="266" t="s">
        <v>184</v>
      </c>
      <c r="F2456" s="261">
        <v>305.647530545466</v>
      </c>
      <c r="G2456" s="261">
        <f>IF(Table1[[#This Row],[Year]]&lt;=2030,2030,IF(Table1[[#This Row],[Year]]&lt;=2040,2040,2050))</f>
        <v>2050</v>
      </c>
    </row>
    <row r="2457" spans="1:7" x14ac:dyDescent="0.3">
      <c r="A2457" s="257" t="s">
        <v>4</v>
      </c>
      <c r="B2457" s="258" t="s">
        <v>260</v>
      </c>
      <c r="C2457" s="258">
        <v>2041</v>
      </c>
      <c r="D2457" s="259" t="s">
        <v>259</v>
      </c>
      <c r="E2457" s="266" t="s">
        <v>184</v>
      </c>
      <c r="F2457" s="261">
        <v>6.1246119563247303</v>
      </c>
      <c r="G2457" s="261">
        <f>IF(Table1[[#This Row],[Year]]&lt;=2030,2030,IF(Table1[[#This Row],[Year]]&lt;=2040,2040,2050))</f>
        <v>2050</v>
      </c>
    </row>
    <row r="2458" spans="1:7" x14ac:dyDescent="0.3">
      <c r="A2458" s="257" t="s">
        <v>4</v>
      </c>
      <c r="B2458" s="258" t="s">
        <v>267</v>
      </c>
      <c r="C2458" s="258">
        <v>2041</v>
      </c>
      <c r="D2458" s="259" t="s">
        <v>259</v>
      </c>
      <c r="E2458" s="266" t="s">
        <v>184</v>
      </c>
      <c r="F2458" s="261">
        <v>0.17096945140963701</v>
      </c>
      <c r="G2458" s="261">
        <f>IF(Table1[[#This Row],[Year]]&lt;=2030,2030,IF(Table1[[#This Row],[Year]]&lt;=2040,2040,2050))</f>
        <v>2050</v>
      </c>
    </row>
    <row r="2459" spans="1:7" x14ac:dyDescent="0.3">
      <c r="A2459" s="257" t="s">
        <v>2</v>
      </c>
      <c r="B2459" s="258" t="s">
        <v>264</v>
      </c>
      <c r="C2459" s="258">
        <v>2041</v>
      </c>
      <c r="D2459" s="259" t="s">
        <v>259</v>
      </c>
      <c r="E2459" s="266" t="s">
        <v>184</v>
      </c>
      <c r="F2459" s="261">
        <v>32.9887335423672</v>
      </c>
      <c r="G2459" s="261">
        <f>IF(Table1[[#This Row],[Year]]&lt;=2030,2030,IF(Table1[[#This Row],[Year]]&lt;=2040,2040,2050))</f>
        <v>2050</v>
      </c>
    </row>
    <row r="2460" spans="1:7" x14ac:dyDescent="0.3">
      <c r="A2460" s="257" t="s">
        <v>2</v>
      </c>
      <c r="B2460" s="258" t="s">
        <v>263</v>
      </c>
      <c r="C2460" s="258">
        <v>2041</v>
      </c>
      <c r="D2460" s="259" t="s">
        <v>259</v>
      </c>
      <c r="E2460" s="266" t="s">
        <v>184</v>
      </c>
      <c r="F2460" s="261">
        <v>3.9686823823161901</v>
      </c>
      <c r="G2460" s="261">
        <f>IF(Table1[[#This Row],[Year]]&lt;=2030,2030,IF(Table1[[#This Row],[Year]]&lt;=2040,2040,2050))</f>
        <v>2050</v>
      </c>
    </row>
    <row r="2461" spans="1:7" x14ac:dyDescent="0.3">
      <c r="A2461" s="257" t="s">
        <v>2</v>
      </c>
      <c r="B2461" s="258" t="s">
        <v>262</v>
      </c>
      <c r="C2461" s="258">
        <v>2041</v>
      </c>
      <c r="D2461" s="259" t="s">
        <v>259</v>
      </c>
      <c r="E2461" s="266" t="s">
        <v>184</v>
      </c>
      <c r="F2461" s="261">
        <v>2.2245331365200101</v>
      </c>
      <c r="G2461" s="261">
        <f>IF(Table1[[#This Row],[Year]]&lt;=2030,2030,IF(Table1[[#This Row],[Year]]&lt;=2040,2040,2050))</f>
        <v>2050</v>
      </c>
    </row>
    <row r="2462" spans="1:7" x14ac:dyDescent="0.3">
      <c r="A2462" s="257" t="s">
        <v>2</v>
      </c>
      <c r="B2462" s="258" t="s">
        <v>261</v>
      </c>
      <c r="C2462" s="258">
        <v>2041</v>
      </c>
      <c r="D2462" s="259" t="s">
        <v>259</v>
      </c>
      <c r="E2462" s="266" t="s">
        <v>184</v>
      </c>
      <c r="F2462" s="261">
        <v>1.85692772101653E-2</v>
      </c>
      <c r="G2462" s="261">
        <f>IF(Table1[[#This Row],[Year]]&lt;=2030,2030,IF(Table1[[#This Row],[Year]]&lt;=2040,2040,2050))</f>
        <v>2050</v>
      </c>
    </row>
    <row r="2463" spans="1:7" x14ac:dyDescent="0.3">
      <c r="A2463" s="257" t="s">
        <v>2</v>
      </c>
      <c r="B2463" s="258" t="s">
        <v>18</v>
      </c>
      <c r="C2463" s="258">
        <v>2041</v>
      </c>
      <c r="D2463" s="259" t="s">
        <v>259</v>
      </c>
      <c r="E2463" s="266" t="s">
        <v>184</v>
      </c>
      <c r="F2463" s="261">
        <v>246.18395702686001</v>
      </c>
      <c r="G2463" s="261">
        <f>IF(Table1[[#This Row],[Year]]&lt;=2030,2030,IF(Table1[[#This Row],[Year]]&lt;=2040,2040,2050))</f>
        <v>2050</v>
      </c>
    </row>
    <row r="2464" spans="1:7" x14ac:dyDescent="0.3">
      <c r="A2464" s="257" t="s">
        <v>2</v>
      </c>
      <c r="B2464" s="258" t="s">
        <v>266</v>
      </c>
      <c r="C2464" s="258">
        <v>2041</v>
      </c>
      <c r="D2464" s="259" t="s">
        <v>259</v>
      </c>
      <c r="E2464" s="266" t="s">
        <v>184</v>
      </c>
      <c r="F2464" s="261">
        <v>19.313600656107599</v>
      </c>
      <c r="G2464" s="261">
        <f>IF(Table1[[#This Row],[Year]]&lt;=2030,2030,IF(Table1[[#This Row],[Year]]&lt;=2040,2040,2050))</f>
        <v>2050</v>
      </c>
    </row>
    <row r="2465" spans="1:7" x14ac:dyDescent="0.3">
      <c r="A2465" s="257" t="s">
        <v>2</v>
      </c>
      <c r="B2465" s="258" t="s">
        <v>9</v>
      </c>
      <c r="C2465" s="258">
        <v>2041</v>
      </c>
      <c r="D2465" s="259" t="s">
        <v>259</v>
      </c>
      <c r="E2465" s="266" t="s">
        <v>184</v>
      </c>
      <c r="F2465" s="261">
        <v>31.768838213257101</v>
      </c>
      <c r="G2465" s="261">
        <f>IF(Table1[[#This Row],[Year]]&lt;=2030,2030,IF(Table1[[#This Row],[Year]]&lt;=2040,2040,2050))</f>
        <v>2050</v>
      </c>
    </row>
    <row r="2466" spans="1:7" x14ac:dyDescent="0.3">
      <c r="A2466" s="257" t="s">
        <v>2</v>
      </c>
      <c r="B2466" s="258" t="s">
        <v>260</v>
      </c>
      <c r="C2466" s="258">
        <v>2041</v>
      </c>
      <c r="D2466" s="259" t="s">
        <v>259</v>
      </c>
      <c r="E2466" s="266" t="s">
        <v>184</v>
      </c>
      <c r="F2466" s="261">
        <v>0.17562713139074301</v>
      </c>
      <c r="G2466" s="261">
        <f>IF(Table1[[#This Row],[Year]]&lt;=2030,2030,IF(Table1[[#This Row],[Year]]&lt;=2040,2040,2050))</f>
        <v>2050</v>
      </c>
    </row>
    <row r="2467" spans="1:7" x14ac:dyDescent="0.3">
      <c r="A2467" s="257" t="s">
        <v>3</v>
      </c>
      <c r="B2467" s="258" t="s">
        <v>265</v>
      </c>
      <c r="C2467" s="258">
        <v>2041</v>
      </c>
      <c r="D2467" s="259" t="s">
        <v>259</v>
      </c>
      <c r="E2467" s="266" t="s">
        <v>184</v>
      </c>
      <c r="F2467" s="261">
        <v>80.515963253272304</v>
      </c>
      <c r="G2467" s="261">
        <f>IF(Table1[[#This Row],[Year]]&lt;=2030,2030,IF(Table1[[#This Row],[Year]]&lt;=2040,2040,2050))</f>
        <v>2050</v>
      </c>
    </row>
    <row r="2468" spans="1:7" x14ac:dyDescent="0.3">
      <c r="A2468" s="257" t="s">
        <v>3</v>
      </c>
      <c r="B2468" s="258" t="s">
        <v>264</v>
      </c>
      <c r="C2468" s="258">
        <v>2041</v>
      </c>
      <c r="D2468" s="259" t="s">
        <v>259</v>
      </c>
      <c r="E2468" s="266" t="s">
        <v>184</v>
      </c>
      <c r="F2468" s="261">
        <v>22.274235798086799</v>
      </c>
      <c r="G2468" s="261">
        <f>IF(Table1[[#This Row],[Year]]&lt;=2030,2030,IF(Table1[[#This Row],[Year]]&lt;=2040,2040,2050))</f>
        <v>2050</v>
      </c>
    </row>
    <row r="2469" spans="1:7" x14ac:dyDescent="0.3">
      <c r="A2469" s="257" t="s">
        <v>3</v>
      </c>
      <c r="B2469" s="258" t="s">
        <v>263</v>
      </c>
      <c r="C2469" s="258">
        <v>2041</v>
      </c>
      <c r="D2469" s="259" t="s">
        <v>259</v>
      </c>
      <c r="E2469" s="266" t="s">
        <v>184</v>
      </c>
      <c r="F2469" s="261">
        <v>8.3854108640884206</v>
      </c>
      <c r="G2469" s="261">
        <f>IF(Table1[[#This Row],[Year]]&lt;=2030,2030,IF(Table1[[#This Row],[Year]]&lt;=2040,2040,2050))</f>
        <v>2050</v>
      </c>
    </row>
    <row r="2470" spans="1:7" x14ac:dyDescent="0.3">
      <c r="A2470" s="257" t="s">
        <v>3</v>
      </c>
      <c r="B2470" s="258" t="s">
        <v>262</v>
      </c>
      <c r="C2470" s="258">
        <v>2041</v>
      </c>
      <c r="D2470" s="259" t="s">
        <v>259</v>
      </c>
      <c r="E2470" s="266" t="s">
        <v>184</v>
      </c>
      <c r="F2470" s="261">
        <v>129.03631587618699</v>
      </c>
      <c r="G2470" s="261">
        <f>IF(Table1[[#This Row],[Year]]&lt;=2030,2030,IF(Table1[[#This Row],[Year]]&lt;=2040,2040,2050))</f>
        <v>2050</v>
      </c>
    </row>
    <row r="2471" spans="1:7" x14ac:dyDescent="0.3">
      <c r="A2471" s="257" t="s">
        <v>3</v>
      </c>
      <c r="B2471" s="258" t="s">
        <v>261</v>
      </c>
      <c r="C2471" s="258">
        <v>2041</v>
      </c>
      <c r="D2471" s="259" t="s">
        <v>259</v>
      </c>
      <c r="E2471" s="266" t="s">
        <v>184</v>
      </c>
      <c r="F2471" s="261">
        <v>0.249303148226655</v>
      </c>
      <c r="G2471" s="261">
        <f>IF(Table1[[#This Row],[Year]]&lt;=2030,2030,IF(Table1[[#This Row],[Year]]&lt;=2040,2040,2050))</f>
        <v>2050</v>
      </c>
    </row>
    <row r="2472" spans="1:7" x14ac:dyDescent="0.3">
      <c r="A2472" s="257" t="s">
        <v>3</v>
      </c>
      <c r="B2472" s="258" t="s">
        <v>18</v>
      </c>
      <c r="C2472" s="258">
        <v>2041</v>
      </c>
      <c r="D2472" s="259" t="s">
        <v>259</v>
      </c>
      <c r="E2472" s="266" t="s">
        <v>184</v>
      </c>
      <c r="F2472" s="261">
        <v>417.44791549861702</v>
      </c>
      <c r="G2472" s="261">
        <f>IF(Table1[[#This Row],[Year]]&lt;=2030,2030,IF(Table1[[#This Row],[Year]]&lt;=2040,2040,2050))</f>
        <v>2050</v>
      </c>
    </row>
    <row r="2473" spans="1:7" x14ac:dyDescent="0.3">
      <c r="A2473" s="257" t="s">
        <v>3</v>
      </c>
      <c r="B2473" s="258" t="s">
        <v>9</v>
      </c>
      <c r="C2473" s="258">
        <v>2041</v>
      </c>
      <c r="D2473" s="259" t="s">
        <v>259</v>
      </c>
      <c r="E2473" s="266" t="s">
        <v>184</v>
      </c>
      <c r="F2473" s="261">
        <v>15.926998014074501</v>
      </c>
      <c r="G2473" s="261">
        <f>IF(Table1[[#This Row],[Year]]&lt;=2030,2030,IF(Table1[[#This Row],[Year]]&lt;=2040,2040,2050))</f>
        <v>2050</v>
      </c>
    </row>
    <row r="2474" spans="1:7" x14ac:dyDescent="0.3">
      <c r="A2474" s="257" t="s">
        <v>3</v>
      </c>
      <c r="B2474" s="258" t="s">
        <v>260</v>
      </c>
      <c r="C2474" s="258">
        <v>2041</v>
      </c>
      <c r="D2474" s="259" t="s">
        <v>259</v>
      </c>
      <c r="E2474" s="266" t="s">
        <v>184</v>
      </c>
      <c r="F2474" s="261">
        <v>4.3085786081129998</v>
      </c>
      <c r="G2474" s="261">
        <f>IF(Table1[[#This Row],[Year]]&lt;=2030,2030,IF(Table1[[#This Row],[Year]]&lt;=2040,2040,2050))</f>
        <v>2050</v>
      </c>
    </row>
    <row r="2475" spans="1:7" x14ac:dyDescent="0.3">
      <c r="A2475" s="257" t="s">
        <v>1</v>
      </c>
      <c r="B2475" s="258" t="s">
        <v>265</v>
      </c>
      <c r="C2475" s="258">
        <v>2042</v>
      </c>
      <c r="D2475" s="259" t="s">
        <v>259</v>
      </c>
      <c r="E2475" s="266" t="s">
        <v>184</v>
      </c>
      <c r="F2475" s="261">
        <v>18.858861777024501</v>
      </c>
      <c r="G2475" s="261">
        <f>IF(Table1[[#This Row],[Year]]&lt;=2030,2030,IF(Table1[[#This Row],[Year]]&lt;=2040,2040,2050))</f>
        <v>2050</v>
      </c>
    </row>
    <row r="2476" spans="1:7" x14ac:dyDescent="0.3">
      <c r="A2476" s="257" t="s">
        <v>1</v>
      </c>
      <c r="B2476" s="258" t="s">
        <v>269</v>
      </c>
      <c r="C2476" s="258">
        <v>2042</v>
      </c>
      <c r="D2476" s="259" t="s">
        <v>259</v>
      </c>
      <c r="E2476" s="266" t="s">
        <v>184</v>
      </c>
      <c r="F2476" s="261">
        <v>1.88185912049013</v>
      </c>
      <c r="G2476" s="261">
        <f>IF(Table1[[#This Row],[Year]]&lt;=2030,2030,IF(Table1[[#This Row],[Year]]&lt;=2040,2040,2050))</f>
        <v>2050</v>
      </c>
    </row>
    <row r="2477" spans="1:7" x14ac:dyDescent="0.3">
      <c r="A2477" s="257" t="s">
        <v>1</v>
      </c>
      <c r="B2477" s="258" t="s">
        <v>264</v>
      </c>
      <c r="C2477" s="258">
        <v>2042</v>
      </c>
      <c r="D2477" s="259" t="s">
        <v>259</v>
      </c>
      <c r="E2477" s="266" t="s">
        <v>184</v>
      </c>
      <c r="F2477" s="261">
        <v>9.5996217336657192</v>
      </c>
      <c r="G2477" s="261">
        <f>IF(Table1[[#This Row],[Year]]&lt;=2030,2030,IF(Table1[[#This Row],[Year]]&lt;=2040,2040,2050))</f>
        <v>2050</v>
      </c>
    </row>
    <row r="2478" spans="1:7" x14ac:dyDescent="0.3">
      <c r="A2478" s="257" t="s">
        <v>1</v>
      </c>
      <c r="B2478" s="258" t="s">
        <v>268</v>
      </c>
      <c r="C2478" s="258">
        <v>2042</v>
      </c>
      <c r="D2478" s="259" t="s">
        <v>259</v>
      </c>
      <c r="E2478" s="266" t="s">
        <v>184</v>
      </c>
      <c r="F2478" s="261">
        <v>0.98213468748805099</v>
      </c>
      <c r="G2478" s="261">
        <f>IF(Table1[[#This Row],[Year]]&lt;=2030,2030,IF(Table1[[#This Row],[Year]]&lt;=2040,2040,2050))</f>
        <v>2050</v>
      </c>
    </row>
    <row r="2479" spans="1:7" x14ac:dyDescent="0.3">
      <c r="A2479" s="257" t="s">
        <v>1</v>
      </c>
      <c r="B2479" s="258" t="s">
        <v>263</v>
      </c>
      <c r="C2479" s="258">
        <v>2042</v>
      </c>
      <c r="D2479" s="259" t="s">
        <v>259</v>
      </c>
      <c r="E2479" s="266" t="s">
        <v>184</v>
      </c>
      <c r="F2479" s="261">
        <v>1.84111431282695</v>
      </c>
      <c r="G2479" s="261">
        <f>IF(Table1[[#This Row],[Year]]&lt;=2030,2030,IF(Table1[[#This Row],[Year]]&lt;=2040,2040,2050))</f>
        <v>2050</v>
      </c>
    </row>
    <row r="2480" spans="1:7" x14ac:dyDescent="0.3">
      <c r="A2480" s="257" t="s">
        <v>1</v>
      </c>
      <c r="B2480" s="258" t="s">
        <v>262</v>
      </c>
      <c r="C2480" s="258">
        <v>2042</v>
      </c>
      <c r="D2480" s="259" t="s">
        <v>259</v>
      </c>
      <c r="E2480" s="266" t="s">
        <v>184</v>
      </c>
      <c r="F2480" s="261">
        <v>1.05331469454761</v>
      </c>
      <c r="G2480" s="261">
        <f>IF(Table1[[#This Row],[Year]]&lt;=2030,2030,IF(Table1[[#This Row],[Year]]&lt;=2040,2040,2050))</f>
        <v>2050</v>
      </c>
    </row>
    <row r="2481" spans="1:7" x14ac:dyDescent="0.3">
      <c r="A2481" s="257" t="s">
        <v>1</v>
      </c>
      <c r="B2481" s="258" t="s">
        <v>261</v>
      </c>
      <c r="C2481" s="258">
        <v>2042</v>
      </c>
      <c r="D2481" s="259" t="s">
        <v>259</v>
      </c>
      <c r="E2481" s="266" t="s">
        <v>184</v>
      </c>
      <c r="F2481" s="261">
        <v>1.5395038424727199E-2</v>
      </c>
      <c r="G2481" s="261">
        <f>IF(Table1[[#This Row],[Year]]&lt;=2030,2030,IF(Table1[[#This Row],[Year]]&lt;=2040,2040,2050))</f>
        <v>2050</v>
      </c>
    </row>
    <row r="2482" spans="1:7" x14ac:dyDescent="0.3">
      <c r="A2482" s="257" t="s">
        <v>1</v>
      </c>
      <c r="B2482" s="258" t="s">
        <v>18</v>
      </c>
      <c r="C2482" s="258">
        <v>2042</v>
      </c>
      <c r="D2482" s="259" t="s">
        <v>259</v>
      </c>
      <c r="E2482" s="266" t="s">
        <v>184</v>
      </c>
      <c r="F2482" s="261">
        <v>60.603636357203399</v>
      </c>
      <c r="G2482" s="261">
        <f>IF(Table1[[#This Row],[Year]]&lt;=2030,2030,IF(Table1[[#This Row],[Year]]&lt;=2040,2040,2050))</f>
        <v>2050</v>
      </c>
    </row>
    <row r="2483" spans="1:7" x14ac:dyDescent="0.3">
      <c r="A2483" s="257" t="s">
        <v>1</v>
      </c>
      <c r="B2483" s="258" t="s">
        <v>9</v>
      </c>
      <c r="C2483" s="258">
        <v>2042</v>
      </c>
      <c r="D2483" s="259" t="s">
        <v>259</v>
      </c>
      <c r="E2483" s="266" t="s">
        <v>184</v>
      </c>
      <c r="F2483" s="261">
        <v>5.4835069731081596</v>
      </c>
      <c r="G2483" s="261">
        <f>IF(Table1[[#This Row],[Year]]&lt;=2030,2030,IF(Table1[[#This Row],[Year]]&lt;=2040,2040,2050))</f>
        <v>2050</v>
      </c>
    </row>
    <row r="2484" spans="1:7" x14ac:dyDescent="0.3">
      <c r="A2484" s="257" t="s">
        <v>1</v>
      </c>
      <c r="B2484" s="258" t="s">
        <v>260</v>
      </c>
      <c r="C2484" s="258">
        <v>2042</v>
      </c>
      <c r="D2484" s="259" t="s">
        <v>259</v>
      </c>
      <c r="E2484" s="266" t="s">
        <v>184</v>
      </c>
      <c r="F2484" s="261">
        <v>0.55106639769178201</v>
      </c>
      <c r="G2484" s="261">
        <f>IF(Table1[[#This Row],[Year]]&lt;=2030,2030,IF(Table1[[#This Row],[Year]]&lt;=2040,2040,2050))</f>
        <v>2050</v>
      </c>
    </row>
    <row r="2485" spans="1:7" x14ac:dyDescent="0.3">
      <c r="A2485" s="257" t="s">
        <v>1</v>
      </c>
      <c r="B2485" s="258" t="s">
        <v>267</v>
      </c>
      <c r="C2485" s="258">
        <v>2042</v>
      </c>
      <c r="D2485" s="259" t="s">
        <v>259</v>
      </c>
      <c r="E2485" s="266" t="s">
        <v>184</v>
      </c>
      <c r="F2485" s="261">
        <v>5.03011311650884E-2</v>
      </c>
      <c r="G2485" s="261">
        <f>IF(Table1[[#This Row],[Year]]&lt;=2030,2030,IF(Table1[[#This Row],[Year]]&lt;=2040,2040,2050))</f>
        <v>2050</v>
      </c>
    </row>
    <row r="2486" spans="1:7" x14ac:dyDescent="0.3">
      <c r="A2486" s="257" t="s">
        <v>4</v>
      </c>
      <c r="B2486" s="258" t="s">
        <v>265</v>
      </c>
      <c r="C2486" s="258">
        <v>2042</v>
      </c>
      <c r="D2486" s="259" t="s">
        <v>259</v>
      </c>
      <c r="E2486" s="266" t="s">
        <v>184</v>
      </c>
      <c r="F2486" s="261">
        <v>53.719988911450798</v>
      </c>
      <c r="G2486" s="261">
        <f>IF(Table1[[#This Row],[Year]]&lt;=2030,2030,IF(Table1[[#This Row],[Year]]&lt;=2040,2040,2050))</f>
        <v>2050</v>
      </c>
    </row>
    <row r="2487" spans="1:7" x14ac:dyDescent="0.3">
      <c r="A2487" s="257" t="s">
        <v>4</v>
      </c>
      <c r="B2487" s="258" t="s">
        <v>269</v>
      </c>
      <c r="C2487" s="258">
        <v>2042</v>
      </c>
      <c r="D2487" s="259" t="s">
        <v>259</v>
      </c>
      <c r="E2487" s="266" t="s">
        <v>184</v>
      </c>
      <c r="F2487" s="261">
        <v>1.4613073506426399</v>
      </c>
      <c r="G2487" s="261">
        <f>IF(Table1[[#This Row],[Year]]&lt;=2030,2030,IF(Table1[[#This Row],[Year]]&lt;=2040,2040,2050))</f>
        <v>2050</v>
      </c>
    </row>
    <row r="2488" spans="1:7" x14ac:dyDescent="0.3">
      <c r="A2488" s="257" t="s">
        <v>4</v>
      </c>
      <c r="B2488" s="258" t="s">
        <v>264</v>
      </c>
      <c r="C2488" s="258">
        <v>2042</v>
      </c>
      <c r="D2488" s="259" t="s">
        <v>259</v>
      </c>
      <c r="E2488" s="266" t="s">
        <v>184</v>
      </c>
      <c r="F2488" s="261">
        <v>33.437919841071697</v>
      </c>
      <c r="G2488" s="261">
        <f>IF(Table1[[#This Row],[Year]]&lt;=2030,2030,IF(Table1[[#This Row],[Year]]&lt;=2040,2040,2050))</f>
        <v>2050</v>
      </c>
    </row>
    <row r="2489" spans="1:7" x14ac:dyDescent="0.3">
      <c r="A2489" s="257" t="s">
        <v>4</v>
      </c>
      <c r="B2489" s="258" t="s">
        <v>268</v>
      </c>
      <c r="C2489" s="258">
        <v>2042</v>
      </c>
      <c r="D2489" s="259" t="s">
        <v>259</v>
      </c>
      <c r="E2489" s="266" t="s">
        <v>184</v>
      </c>
      <c r="F2489" s="261">
        <v>0.95175087102393197</v>
      </c>
      <c r="G2489" s="261">
        <f>IF(Table1[[#This Row],[Year]]&lt;=2030,2030,IF(Table1[[#This Row],[Year]]&lt;=2040,2040,2050))</f>
        <v>2050</v>
      </c>
    </row>
    <row r="2490" spans="1:7" x14ac:dyDescent="0.3">
      <c r="A2490" s="257" t="s">
        <v>4</v>
      </c>
      <c r="B2490" s="258" t="s">
        <v>263</v>
      </c>
      <c r="C2490" s="258">
        <v>2042</v>
      </c>
      <c r="D2490" s="259" t="s">
        <v>259</v>
      </c>
      <c r="E2490" s="266" t="s">
        <v>184</v>
      </c>
      <c r="F2490" s="261">
        <v>10.0239352764633</v>
      </c>
      <c r="G2490" s="261">
        <f>IF(Table1[[#This Row],[Year]]&lt;=2030,2030,IF(Table1[[#This Row],[Year]]&lt;=2040,2040,2050))</f>
        <v>2050</v>
      </c>
    </row>
    <row r="2491" spans="1:7" x14ac:dyDescent="0.3">
      <c r="A2491" s="257" t="s">
        <v>4</v>
      </c>
      <c r="B2491" s="258" t="s">
        <v>262</v>
      </c>
      <c r="C2491" s="258">
        <v>2042</v>
      </c>
      <c r="D2491" s="259" t="s">
        <v>259</v>
      </c>
      <c r="E2491" s="266" t="s">
        <v>184</v>
      </c>
      <c r="F2491" s="261">
        <v>62.535097852577103</v>
      </c>
      <c r="G2491" s="261">
        <f>IF(Table1[[#This Row],[Year]]&lt;=2030,2030,IF(Table1[[#This Row],[Year]]&lt;=2040,2040,2050))</f>
        <v>2050</v>
      </c>
    </row>
    <row r="2492" spans="1:7" x14ac:dyDescent="0.3">
      <c r="A2492" s="257" t="s">
        <v>4</v>
      </c>
      <c r="B2492" s="258" t="s">
        <v>261</v>
      </c>
      <c r="C2492" s="258">
        <v>2042</v>
      </c>
      <c r="D2492" s="259" t="s">
        <v>259</v>
      </c>
      <c r="E2492" s="266" t="s">
        <v>184</v>
      </c>
      <c r="F2492" s="261">
        <v>0.234155970376237</v>
      </c>
      <c r="G2492" s="261">
        <f>IF(Table1[[#This Row],[Year]]&lt;=2030,2030,IF(Table1[[#This Row],[Year]]&lt;=2040,2040,2050))</f>
        <v>2050</v>
      </c>
    </row>
    <row r="2493" spans="1:7" x14ac:dyDescent="0.3">
      <c r="A2493" s="257" t="s">
        <v>4</v>
      </c>
      <c r="B2493" s="258" t="s">
        <v>18</v>
      </c>
      <c r="C2493" s="258">
        <v>2042</v>
      </c>
      <c r="D2493" s="259" t="s">
        <v>259</v>
      </c>
      <c r="E2493" s="266" t="s">
        <v>184</v>
      </c>
      <c r="F2493" s="261">
        <v>260.07836962439399</v>
      </c>
      <c r="G2493" s="261">
        <f>IF(Table1[[#This Row],[Year]]&lt;=2030,2030,IF(Table1[[#This Row],[Year]]&lt;=2040,2040,2050))</f>
        <v>2050</v>
      </c>
    </row>
    <row r="2494" spans="1:7" x14ac:dyDescent="0.3">
      <c r="A2494" s="257" t="s">
        <v>4</v>
      </c>
      <c r="B2494" s="258" t="s">
        <v>260</v>
      </c>
      <c r="C2494" s="258">
        <v>2042</v>
      </c>
      <c r="D2494" s="259" t="s">
        <v>259</v>
      </c>
      <c r="E2494" s="266" t="s">
        <v>184</v>
      </c>
      <c r="F2494" s="261">
        <v>6.2702083189859197</v>
      </c>
      <c r="G2494" s="261">
        <f>IF(Table1[[#This Row],[Year]]&lt;=2030,2030,IF(Table1[[#This Row],[Year]]&lt;=2040,2040,2050))</f>
        <v>2050</v>
      </c>
    </row>
    <row r="2495" spans="1:7" x14ac:dyDescent="0.3">
      <c r="A2495" s="257" t="s">
        <v>4</v>
      </c>
      <c r="B2495" s="258" t="s">
        <v>267</v>
      </c>
      <c r="C2495" s="258">
        <v>2042</v>
      </c>
      <c r="D2495" s="259" t="s">
        <v>259</v>
      </c>
      <c r="E2495" s="266" t="s">
        <v>184</v>
      </c>
      <c r="F2495" s="261">
        <v>0.162828048961559</v>
      </c>
      <c r="G2495" s="261">
        <f>IF(Table1[[#This Row],[Year]]&lt;=2030,2030,IF(Table1[[#This Row],[Year]]&lt;=2040,2040,2050))</f>
        <v>2050</v>
      </c>
    </row>
    <row r="2496" spans="1:7" x14ac:dyDescent="0.3">
      <c r="A2496" s="257" t="s">
        <v>2</v>
      </c>
      <c r="B2496" s="258" t="s">
        <v>264</v>
      </c>
      <c r="C2496" s="258">
        <v>2042</v>
      </c>
      <c r="D2496" s="259" t="s">
        <v>259</v>
      </c>
      <c r="E2496" s="266" t="s">
        <v>184</v>
      </c>
      <c r="F2496" s="261">
        <v>32.666486842849103</v>
      </c>
      <c r="G2496" s="261">
        <f>IF(Table1[[#This Row],[Year]]&lt;=2030,2030,IF(Table1[[#This Row],[Year]]&lt;=2040,2040,2050))</f>
        <v>2050</v>
      </c>
    </row>
    <row r="2497" spans="1:7" x14ac:dyDescent="0.3">
      <c r="A2497" s="257" t="s">
        <v>2</v>
      </c>
      <c r="B2497" s="258" t="s">
        <v>263</v>
      </c>
      <c r="C2497" s="258">
        <v>2042</v>
      </c>
      <c r="D2497" s="259" t="s">
        <v>259</v>
      </c>
      <c r="E2497" s="266" t="s">
        <v>184</v>
      </c>
      <c r="F2497" s="261">
        <v>3.60028623298675</v>
      </c>
      <c r="G2497" s="261">
        <f>IF(Table1[[#This Row],[Year]]&lt;=2030,2030,IF(Table1[[#This Row],[Year]]&lt;=2040,2040,2050))</f>
        <v>2050</v>
      </c>
    </row>
    <row r="2498" spans="1:7" x14ac:dyDescent="0.3">
      <c r="A2498" s="257" t="s">
        <v>2</v>
      </c>
      <c r="B2498" s="258" t="s">
        <v>262</v>
      </c>
      <c r="C2498" s="258">
        <v>2042</v>
      </c>
      <c r="D2498" s="259" t="s">
        <v>259</v>
      </c>
      <c r="E2498" s="266" t="s">
        <v>184</v>
      </c>
      <c r="F2498" s="261">
        <v>2.17591105342105</v>
      </c>
      <c r="G2498" s="261">
        <f>IF(Table1[[#This Row],[Year]]&lt;=2030,2030,IF(Table1[[#This Row],[Year]]&lt;=2040,2040,2050))</f>
        <v>2050</v>
      </c>
    </row>
    <row r="2499" spans="1:7" x14ac:dyDescent="0.3">
      <c r="A2499" s="257" t="s">
        <v>2</v>
      </c>
      <c r="B2499" s="258" t="s">
        <v>261</v>
      </c>
      <c r="C2499" s="258">
        <v>2042</v>
      </c>
      <c r="D2499" s="259" t="s">
        <v>259</v>
      </c>
      <c r="E2499" s="266" t="s">
        <v>184</v>
      </c>
      <c r="F2499" s="261">
        <v>1.68921419712624E-2</v>
      </c>
      <c r="G2499" s="261">
        <f>IF(Table1[[#This Row],[Year]]&lt;=2030,2030,IF(Table1[[#This Row],[Year]]&lt;=2040,2040,2050))</f>
        <v>2050</v>
      </c>
    </row>
    <row r="2500" spans="1:7" x14ac:dyDescent="0.3">
      <c r="A2500" s="257" t="s">
        <v>2</v>
      </c>
      <c r="B2500" s="258" t="s">
        <v>18</v>
      </c>
      <c r="C2500" s="258">
        <v>2042</v>
      </c>
      <c r="D2500" s="259" t="s">
        <v>259</v>
      </c>
      <c r="E2500" s="266" t="s">
        <v>184</v>
      </c>
      <c r="F2500" s="261">
        <v>219.25134587591799</v>
      </c>
      <c r="G2500" s="261">
        <f>IF(Table1[[#This Row],[Year]]&lt;=2030,2030,IF(Table1[[#This Row],[Year]]&lt;=2040,2040,2050))</f>
        <v>2050</v>
      </c>
    </row>
    <row r="2501" spans="1:7" x14ac:dyDescent="0.3">
      <c r="A2501" s="257" t="s">
        <v>2</v>
      </c>
      <c r="B2501" s="258" t="s">
        <v>266</v>
      </c>
      <c r="C2501" s="258">
        <v>2042</v>
      </c>
      <c r="D2501" s="259" t="s">
        <v>259</v>
      </c>
      <c r="E2501" s="266" t="s">
        <v>184</v>
      </c>
      <c r="F2501" s="261">
        <v>18.393905386769099</v>
      </c>
      <c r="G2501" s="261">
        <f>IF(Table1[[#This Row],[Year]]&lt;=2030,2030,IF(Table1[[#This Row],[Year]]&lt;=2040,2040,2050))</f>
        <v>2050</v>
      </c>
    </row>
    <row r="2502" spans="1:7" x14ac:dyDescent="0.3">
      <c r="A2502" s="257" t="s">
        <v>2</v>
      </c>
      <c r="B2502" s="258" t="s">
        <v>9</v>
      </c>
      <c r="C2502" s="258">
        <v>2042</v>
      </c>
      <c r="D2502" s="259" t="s">
        <v>259</v>
      </c>
      <c r="E2502" s="266" t="s">
        <v>184</v>
      </c>
      <c r="F2502" s="261">
        <v>29.600275585002201</v>
      </c>
      <c r="G2502" s="261">
        <f>IF(Table1[[#This Row],[Year]]&lt;=2030,2030,IF(Table1[[#This Row],[Year]]&lt;=2040,2040,2050))</f>
        <v>2050</v>
      </c>
    </row>
    <row r="2503" spans="1:7" x14ac:dyDescent="0.3">
      <c r="A2503" s="257" t="s">
        <v>2</v>
      </c>
      <c r="B2503" s="258" t="s">
        <v>260</v>
      </c>
      <c r="C2503" s="258">
        <v>2042</v>
      </c>
      <c r="D2503" s="259" t="s">
        <v>259</v>
      </c>
      <c r="E2503" s="266" t="s">
        <v>184</v>
      </c>
      <c r="F2503" s="261">
        <v>0.173911537690736</v>
      </c>
      <c r="G2503" s="261">
        <f>IF(Table1[[#This Row],[Year]]&lt;=2030,2030,IF(Table1[[#This Row],[Year]]&lt;=2040,2040,2050))</f>
        <v>2050</v>
      </c>
    </row>
    <row r="2504" spans="1:7" x14ac:dyDescent="0.3">
      <c r="A2504" s="257" t="s">
        <v>3</v>
      </c>
      <c r="B2504" s="258" t="s">
        <v>265</v>
      </c>
      <c r="C2504" s="258">
        <v>2042</v>
      </c>
      <c r="D2504" s="259" t="s">
        <v>259</v>
      </c>
      <c r="E2504" s="266" t="s">
        <v>184</v>
      </c>
      <c r="F2504" s="261">
        <v>81.418707830855794</v>
      </c>
      <c r="G2504" s="261">
        <f>IF(Table1[[#This Row],[Year]]&lt;=2030,2030,IF(Table1[[#This Row],[Year]]&lt;=2040,2040,2050))</f>
        <v>2050</v>
      </c>
    </row>
    <row r="2505" spans="1:7" x14ac:dyDescent="0.3">
      <c r="A2505" s="257" t="s">
        <v>3</v>
      </c>
      <c r="B2505" s="258" t="s">
        <v>264</v>
      </c>
      <c r="C2505" s="258">
        <v>2042</v>
      </c>
      <c r="D2505" s="259" t="s">
        <v>259</v>
      </c>
      <c r="E2505" s="266" t="s">
        <v>184</v>
      </c>
      <c r="F2505" s="261">
        <v>22.523974418530099</v>
      </c>
      <c r="G2505" s="261">
        <f>IF(Table1[[#This Row],[Year]]&lt;=2030,2030,IF(Table1[[#This Row],[Year]]&lt;=2040,2040,2050))</f>
        <v>2050</v>
      </c>
    </row>
    <row r="2506" spans="1:7" x14ac:dyDescent="0.3">
      <c r="A2506" s="257" t="s">
        <v>3</v>
      </c>
      <c r="B2506" s="258" t="s">
        <v>263</v>
      </c>
      <c r="C2506" s="258">
        <v>2042</v>
      </c>
      <c r="D2506" s="259" t="s">
        <v>259</v>
      </c>
      <c r="E2506" s="266" t="s">
        <v>184</v>
      </c>
      <c r="F2506" s="261">
        <v>7.6196631467992297</v>
      </c>
      <c r="G2506" s="261">
        <f>IF(Table1[[#This Row],[Year]]&lt;=2030,2030,IF(Table1[[#This Row],[Year]]&lt;=2040,2040,2050))</f>
        <v>2050</v>
      </c>
    </row>
    <row r="2507" spans="1:7" x14ac:dyDescent="0.3">
      <c r="A2507" s="257" t="s">
        <v>3</v>
      </c>
      <c r="B2507" s="258" t="s">
        <v>262</v>
      </c>
      <c r="C2507" s="258">
        <v>2042</v>
      </c>
      <c r="D2507" s="259" t="s">
        <v>259</v>
      </c>
      <c r="E2507" s="266" t="s">
        <v>184</v>
      </c>
      <c r="F2507" s="261">
        <v>126.261403163739</v>
      </c>
      <c r="G2507" s="261">
        <f>IF(Table1[[#This Row],[Year]]&lt;=2030,2030,IF(Table1[[#This Row],[Year]]&lt;=2040,2040,2050))</f>
        <v>2050</v>
      </c>
    </row>
    <row r="2508" spans="1:7" x14ac:dyDescent="0.3">
      <c r="A2508" s="257" t="s">
        <v>3</v>
      </c>
      <c r="B2508" s="258" t="s">
        <v>261</v>
      </c>
      <c r="C2508" s="258">
        <v>2042</v>
      </c>
      <c r="D2508" s="259" t="s">
        <v>259</v>
      </c>
      <c r="E2508" s="266" t="s">
        <v>184</v>
      </c>
      <c r="F2508" s="261">
        <v>0.226786650124539</v>
      </c>
      <c r="G2508" s="261">
        <f>IF(Table1[[#This Row],[Year]]&lt;=2030,2030,IF(Table1[[#This Row],[Year]]&lt;=2040,2040,2050))</f>
        <v>2050</v>
      </c>
    </row>
    <row r="2509" spans="1:7" x14ac:dyDescent="0.3">
      <c r="A2509" s="257" t="s">
        <v>3</v>
      </c>
      <c r="B2509" s="258" t="s">
        <v>18</v>
      </c>
      <c r="C2509" s="258">
        <v>2042</v>
      </c>
      <c r="D2509" s="259" t="s">
        <v>259</v>
      </c>
      <c r="E2509" s="266" t="s">
        <v>184</v>
      </c>
      <c r="F2509" s="261">
        <v>355.16279645187302</v>
      </c>
      <c r="G2509" s="261">
        <f>IF(Table1[[#This Row],[Year]]&lt;=2030,2030,IF(Table1[[#This Row],[Year]]&lt;=2040,2040,2050))</f>
        <v>2050</v>
      </c>
    </row>
    <row r="2510" spans="1:7" x14ac:dyDescent="0.3">
      <c r="A2510" s="257" t="s">
        <v>3</v>
      </c>
      <c r="B2510" s="258" t="s">
        <v>9</v>
      </c>
      <c r="C2510" s="258">
        <v>2042</v>
      </c>
      <c r="D2510" s="259" t="s">
        <v>259</v>
      </c>
      <c r="E2510" s="266" t="s">
        <v>184</v>
      </c>
      <c r="F2510" s="261">
        <v>16.084112939392099</v>
      </c>
      <c r="G2510" s="261">
        <f>IF(Table1[[#This Row],[Year]]&lt;=2030,2030,IF(Table1[[#This Row],[Year]]&lt;=2040,2040,2050))</f>
        <v>2050</v>
      </c>
    </row>
    <row r="2511" spans="1:7" x14ac:dyDescent="0.3">
      <c r="A2511" s="257" t="s">
        <v>3</v>
      </c>
      <c r="B2511" s="258" t="s">
        <v>260</v>
      </c>
      <c r="C2511" s="258">
        <v>2042</v>
      </c>
      <c r="D2511" s="259" t="s">
        <v>259</v>
      </c>
      <c r="E2511" s="266" t="s">
        <v>184</v>
      </c>
      <c r="F2511" s="261">
        <v>4.3568863699332399</v>
      </c>
      <c r="G2511" s="261">
        <f>IF(Table1[[#This Row],[Year]]&lt;=2030,2030,IF(Table1[[#This Row],[Year]]&lt;=2040,2040,2050))</f>
        <v>2050</v>
      </c>
    </row>
    <row r="2512" spans="1:7" x14ac:dyDescent="0.3">
      <c r="A2512" s="257" t="s">
        <v>1</v>
      </c>
      <c r="B2512" s="258" t="s">
        <v>265</v>
      </c>
      <c r="C2512" s="258">
        <v>2043</v>
      </c>
      <c r="D2512" s="259" t="s">
        <v>259</v>
      </c>
      <c r="E2512" s="266" t="s">
        <v>184</v>
      </c>
      <c r="F2512" s="261">
        <v>18.803571602051999</v>
      </c>
      <c r="G2512" s="261">
        <f>IF(Table1[[#This Row],[Year]]&lt;=2030,2030,IF(Table1[[#This Row],[Year]]&lt;=2040,2040,2050))</f>
        <v>2050</v>
      </c>
    </row>
    <row r="2513" spans="1:7" x14ac:dyDescent="0.3">
      <c r="A2513" s="257" t="s">
        <v>1</v>
      </c>
      <c r="B2513" s="258" t="s">
        <v>269</v>
      </c>
      <c r="C2513" s="258">
        <v>2043</v>
      </c>
      <c r="D2513" s="259" t="s">
        <v>259</v>
      </c>
      <c r="E2513" s="266" t="s">
        <v>184</v>
      </c>
      <c r="F2513" s="261">
        <v>1.79224678141917</v>
      </c>
      <c r="G2513" s="261">
        <f>IF(Table1[[#This Row],[Year]]&lt;=2030,2030,IF(Table1[[#This Row],[Year]]&lt;=2040,2040,2050))</f>
        <v>2050</v>
      </c>
    </row>
    <row r="2514" spans="1:7" x14ac:dyDescent="0.3">
      <c r="A2514" s="257" t="s">
        <v>1</v>
      </c>
      <c r="B2514" s="258" t="s">
        <v>264</v>
      </c>
      <c r="C2514" s="258">
        <v>2043</v>
      </c>
      <c r="D2514" s="259" t="s">
        <v>259</v>
      </c>
      <c r="E2514" s="266" t="s">
        <v>184</v>
      </c>
      <c r="F2514" s="261">
        <v>9.5714776827892898</v>
      </c>
      <c r="G2514" s="261">
        <f>IF(Table1[[#This Row],[Year]]&lt;=2030,2030,IF(Table1[[#This Row],[Year]]&lt;=2040,2040,2050))</f>
        <v>2050</v>
      </c>
    </row>
    <row r="2515" spans="1:7" x14ac:dyDescent="0.3">
      <c r="A2515" s="257" t="s">
        <v>1</v>
      </c>
      <c r="B2515" s="258" t="s">
        <v>268</v>
      </c>
      <c r="C2515" s="258">
        <v>2043</v>
      </c>
      <c r="D2515" s="259" t="s">
        <v>259</v>
      </c>
      <c r="E2515" s="266" t="s">
        <v>184</v>
      </c>
      <c r="F2515" s="261">
        <v>0.93536636903624004</v>
      </c>
      <c r="G2515" s="261">
        <f>IF(Table1[[#This Row],[Year]]&lt;=2030,2030,IF(Table1[[#This Row],[Year]]&lt;=2040,2040,2050))</f>
        <v>2050</v>
      </c>
    </row>
    <row r="2516" spans="1:7" x14ac:dyDescent="0.3">
      <c r="A2516" s="257" t="s">
        <v>1</v>
      </c>
      <c r="B2516" s="258" t="s">
        <v>263</v>
      </c>
      <c r="C2516" s="258">
        <v>2043</v>
      </c>
      <c r="D2516" s="259" t="s">
        <v>259</v>
      </c>
      <c r="E2516" s="266" t="s">
        <v>184</v>
      </c>
      <c r="F2516" s="261">
        <v>1.6913331840697201</v>
      </c>
      <c r="G2516" s="261">
        <f>IF(Table1[[#This Row],[Year]]&lt;=2030,2030,IF(Table1[[#This Row],[Year]]&lt;=2040,2040,2050))</f>
        <v>2050</v>
      </c>
    </row>
    <row r="2517" spans="1:7" x14ac:dyDescent="0.3">
      <c r="A2517" s="257" t="s">
        <v>1</v>
      </c>
      <c r="B2517" s="258" t="s">
        <v>262</v>
      </c>
      <c r="C2517" s="258">
        <v>2043</v>
      </c>
      <c r="D2517" s="259" t="s">
        <v>259</v>
      </c>
      <c r="E2517" s="266" t="s">
        <v>184</v>
      </c>
      <c r="F2517" s="261">
        <v>1.0467369274561</v>
      </c>
      <c r="G2517" s="261">
        <f>IF(Table1[[#This Row],[Year]]&lt;=2030,2030,IF(Table1[[#This Row],[Year]]&lt;=2040,2040,2050))</f>
        <v>2050</v>
      </c>
    </row>
    <row r="2518" spans="1:7" x14ac:dyDescent="0.3">
      <c r="A2518" s="257" t="s">
        <v>1</v>
      </c>
      <c r="B2518" s="258" t="s">
        <v>261</v>
      </c>
      <c r="C2518" s="258">
        <v>2043</v>
      </c>
      <c r="D2518" s="259" t="s">
        <v>259</v>
      </c>
      <c r="E2518" s="266" t="s">
        <v>184</v>
      </c>
      <c r="F2518" s="261">
        <v>1.39737386471552E-2</v>
      </c>
      <c r="G2518" s="261">
        <f>IF(Table1[[#This Row],[Year]]&lt;=2030,2030,IF(Table1[[#This Row],[Year]]&lt;=2040,2040,2050))</f>
        <v>2050</v>
      </c>
    </row>
    <row r="2519" spans="1:7" x14ac:dyDescent="0.3">
      <c r="A2519" s="257" t="s">
        <v>1</v>
      </c>
      <c r="B2519" s="258" t="s">
        <v>18</v>
      </c>
      <c r="C2519" s="258">
        <v>2043</v>
      </c>
      <c r="D2519" s="259" t="s">
        <v>259</v>
      </c>
      <c r="E2519" s="266" t="s">
        <v>184</v>
      </c>
      <c r="F2519" s="261">
        <v>51.068997022954001</v>
      </c>
      <c r="G2519" s="261">
        <f>IF(Table1[[#This Row],[Year]]&lt;=2030,2030,IF(Table1[[#This Row],[Year]]&lt;=2040,2040,2050))</f>
        <v>2050</v>
      </c>
    </row>
    <row r="2520" spans="1:7" x14ac:dyDescent="0.3">
      <c r="A2520" s="257" t="s">
        <v>1</v>
      </c>
      <c r="B2520" s="258" t="s">
        <v>9</v>
      </c>
      <c r="C2520" s="258">
        <v>2043</v>
      </c>
      <c r="D2520" s="259" t="s">
        <v>259</v>
      </c>
      <c r="E2520" s="266" t="s">
        <v>184</v>
      </c>
      <c r="F2520" s="261">
        <v>4.9707180644572002</v>
      </c>
      <c r="G2520" s="261">
        <f>IF(Table1[[#This Row],[Year]]&lt;=2030,2030,IF(Table1[[#This Row],[Year]]&lt;=2040,2040,2050))</f>
        <v>2050</v>
      </c>
    </row>
    <row r="2521" spans="1:7" x14ac:dyDescent="0.3">
      <c r="A2521" s="257" t="s">
        <v>1</v>
      </c>
      <c r="B2521" s="258" t="s">
        <v>260</v>
      </c>
      <c r="C2521" s="258">
        <v>2043</v>
      </c>
      <c r="D2521" s="259" t="s">
        <v>259</v>
      </c>
      <c r="E2521" s="266" t="s">
        <v>184</v>
      </c>
      <c r="F2521" s="261">
        <v>0.54945078812265302</v>
      </c>
      <c r="G2521" s="261">
        <f>IF(Table1[[#This Row],[Year]]&lt;=2030,2030,IF(Table1[[#This Row],[Year]]&lt;=2040,2040,2050))</f>
        <v>2050</v>
      </c>
    </row>
    <row r="2522" spans="1:7" x14ac:dyDescent="0.3">
      <c r="A2522" s="257" t="s">
        <v>1</v>
      </c>
      <c r="B2522" s="258" t="s">
        <v>267</v>
      </c>
      <c r="C2522" s="258">
        <v>2043</v>
      </c>
      <c r="D2522" s="259" t="s">
        <v>259</v>
      </c>
      <c r="E2522" s="266" t="s">
        <v>184</v>
      </c>
      <c r="F2522" s="261">
        <v>4.7905839204846097E-2</v>
      </c>
      <c r="G2522" s="261">
        <f>IF(Table1[[#This Row],[Year]]&lt;=2030,2030,IF(Table1[[#This Row],[Year]]&lt;=2040,2040,2050))</f>
        <v>2050</v>
      </c>
    </row>
    <row r="2523" spans="1:7" x14ac:dyDescent="0.3">
      <c r="A2523" s="257" t="s">
        <v>4</v>
      </c>
      <c r="B2523" s="258" t="s">
        <v>265</v>
      </c>
      <c r="C2523" s="258">
        <v>2043</v>
      </c>
      <c r="D2523" s="259" t="s">
        <v>259</v>
      </c>
      <c r="E2523" s="266" t="s">
        <v>184</v>
      </c>
      <c r="F2523" s="261">
        <v>54.658369900737704</v>
      </c>
      <c r="G2523" s="261">
        <f>IF(Table1[[#This Row],[Year]]&lt;=2030,2030,IF(Table1[[#This Row],[Year]]&lt;=2040,2040,2050))</f>
        <v>2050</v>
      </c>
    </row>
    <row r="2524" spans="1:7" x14ac:dyDescent="0.3">
      <c r="A2524" s="257" t="s">
        <v>4</v>
      </c>
      <c r="B2524" s="258" t="s">
        <v>269</v>
      </c>
      <c r="C2524" s="258">
        <v>2043</v>
      </c>
      <c r="D2524" s="259" t="s">
        <v>259</v>
      </c>
      <c r="E2524" s="266" t="s">
        <v>184</v>
      </c>
      <c r="F2524" s="261">
        <v>1.39172128632632</v>
      </c>
      <c r="G2524" s="261">
        <f>IF(Table1[[#This Row],[Year]]&lt;=2030,2030,IF(Table1[[#This Row],[Year]]&lt;=2040,2040,2050))</f>
        <v>2050</v>
      </c>
    </row>
    <row r="2525" spans="1:7" x14ac:dyDescent="0.3">
      <c r="A2525" s="257" t="s">
        <v>4</v>
      </c>
      <c r="B2525" s="258" t="s">
        <v>264</v>
      </c>
      <c r="C2525" s="258">
        <v>2043</v>
      </c>
      <c r="D2525" s="259" t="s">
        <v>259</v>
      </c>
      <c r="E2525" s="266" t="s">
        <v>184</v>
      </c>
      <c r="F2525" s="261">
        <v>34.022013563650098</v>
      </c>
      <c r="G2525" s="261">
        <f>IF(Table1[[#This Row],[Year]]&lt;=2030,2030,IF(Table1[[#This Row],[Year]]&lt;=2040,2040,2050))</f>
        <v>2050</v>
      </c>
    </row>
    <row r="2526" spans="1:7" x14ac:dyDescent="0.3">
      <c r="A2526" s="257" t="s">
        <v>4</v>
      </c>
      <c r="B2526" s="258" t="s">
        <v>268</v>
      </c>
      <c r="C2526" s="258">
        <v>2043</v>
      </c>
      <c r="D2526" s="259" t="s">
        <v>259</v>
      </c>
      <c r="E2526" s="266" t="s">
        <v>184</v>
      </c>
      <c r="F2526" s="261">
        <v>0.90642940097517299</v>
      </c>
      <c r="G2526" s="261">
        <f>IF(Table1[[#This Row],[Year]]&lt;=2030,2030,IF(Table1[[#This Row],[Year]]&lt;=2040,2040,2050))</f>
        <v>2050</v>
      </c>
    </row>
    <row r="2527" spans="1:7" x14ac:dyDescent="0.3">
      <c r="A2527" s="257" t="s">
        <v>4</v>
      </c>
      <c r="B2527" s="258" t="s">
        <v>263</v>
      </c>
      <c r="C2527" s="258">
        <v>2043</v>
      </c>
      <c r="D2527" s="259" t="s">
        <v>259</v>
      </c>
      <c r="E2527" s="266" t="s">
        <v>184</v>
      </c>
      <c r="F2527" s="261">
        <v>9.2566195733413608</v>
      </c>
      <c r="G2527" s="261">
        <f>IF(Table1[[#This Row],[Year]]&lt;=2030,2030,IF(Table1[[#This Row],[Year]]&lt;=2040,2040,2050))</f>
        <v>2050</v>
      </c>
    </row>
    <row r="2528" spans="1:7" x14ac:dyDescent="0.3">
      <c r="A2528" s="257" t="s">
        <v>4</v>
      </c>
      <c r="B2528" s="258" t="s">
        <v>262</v>
      </c>
      <c r="C2528" s="258">
        <v>2043</v>
      </c>
      <c r="D2528" s="259" t="s">
        <v>259</v>
      </c>
      <c r="E2528" s="266" t="s">
        <v>184</v>
      </c>
      <c r="F2528" s="261">
        <v>58.248362134499203</v>
      </c>
      <c r="G2528" s="261">
        <f>IF(Table1[[#This Row],[Year]]&lt;=2030,2030,IF(Table1[[#This Row],[Year]]&lt;=2040,2040,2050))</f>
        <v>2050</v>
      </c>
    </row>
    <row r="2529" spans="1:7" x14ac:dyDescent="0.3">
      <c r="A2529" s="257" t="s">
        <v>4</v>
      </c>
      <c r="B2529" s="258" t="s">
        <v>261</v>
      </c>
      <c r="C2529" s="258">
        <v>2043</v>
      </c>
      <c r="D2529" s="259" t="s">
        <v>259</v>
      </c>
      <c r="E2529" s="266" t="s">
        <v>184</v>
      </c>
      <c r="F2529" s="261">
        <v>0.21253823747870901</v>
      </c>
      <c r="G2529" s="261">
        <f>IF(Table1[[#This Row],[Year]]&lt;=2030,2030,IF(Table1[[#This Row],[Year]]&lt;=2040,2040,2050))</f>
        <v>2050</v>
      </c>
    </row>
    <row r="2530" spans="1:7" x14ac:dyDescent="0.3">
      <c r="A2530" s="257" t="s">
        <v>4</v>
      </c>
      <c r="B2530" s="258" t="s">
        <v>18</v>
      </c>
      <c r="C2530" s="258">
        <v>2043</v>
      </c>
      <c r="D2530" s="259" t="s">
        <v>259</v>
      </c>
      <c r="E2530" s="266" t="s">
        <v>184</v>
      </c>
      <c r="F2530" s="261">
        <v>218.22141695137199</v>
      </c>
      <c r="G2530" s="261">
        <f>IF(Table1[[#This Row],[Year]]&lt;=2030,2030,IF(Table1[[#This Row],[Year]]&lt;=2040,2040,2050))</f>
        <v>2050</v>
      </c>
    </row>
    <row r="2531" spans="1:7" x14ac:dyDescent="0.3">
      <c r="A2531" s="257" t="s">
        <v>4</v>
      </c>
      <c r="B2531" s="258" t="s">
        <v>260</v>
      </c>
      <c r="C2531" s="258">
        <v>2043</v>
      </c>
      <c r="D2531" s="259" t="s">
        <v>259</v>
      </c>
      <c r="E2531" s="266" t="s">
        <v>184</v>
      </c>
      <c r="F2531" s="261">
        <v>6.37973634392843</v>
      </c>
      <c r="G2531" s="261">
        <f>IF(Table1[[#This Row],[Year]]&lt;=2030,2030,IF(Table1[[#This Row],[Year]]&lt;=2040,2040,2050))</f>
        <v>2050</v>
      </c>
    </row>
    <row r="2532" spans="1:7" x14ac:dyDescent="0.3">
      <c r="A2532" s="257" t="s">
        <v>4</v>
      </c>
      <c r="B2532" s="258" t="s">
        <v>267</v>
      </c>
      <c r="C2532" s="258">
        <v>2043</v>
      </c>
      <c r="D2532" s="259" t="s">
        <v>259</v>
      </c>
      <c r="E2532" s="266" t="s">
        <v>184</v>
      </c>
      <c r="F2532" s="261">
        <v>0.15507433234434201</v>
      </c>
      <c r="G2532" s="261">
        <f>IF(Table1[[#This Row],[Year]]&lt;=2030,2030,IF(Table1[[#This Row],[Year]]&lt;=2040,2040,2050))</f>
        <v>2050</v>
      </c>
    </row>
    <row r="2533" spans="1:7" x14ac:dyDescent="0.3">
      <c r="A2533" s="257" t="s">
        <v>2</v>
      </c>
      <c r="B2533" s="258" t="s">
        <v>264</v>
      </c>
      <c r="C2533" s="258">
        <v>2043</v>
      </c>
      <c r="D2533" s="259" t="s">
        <v>259</v>
      </c>
      <c r="E2533" s="266" t="s">
        <v>184</v>
      </c>
      <c r="F2533" s="261">
        <v>32.236533082750398</v>
      </c>
      <c r="G2533" s="261">
        <f>IF(Table1[[#This Row],[Year]]&lt;=2030,2030,IF(Table1[[#This Row],[Year]]&lt;=2040,2040,2050))</f>
        <v>2050</v>
      </c>
    </row>
    <row r="2534" spans="1:7" x14ac:dyDescent="0.3">
      <c r="A2534" s="257" t="s">
        <v>2</v>
      </c>
      <c r="B2534" s="258" t="s">
        <v>263</v>
      </c>
      <c r="C2534" s="258">
        <v>2043</v>
      </c>
      <c r="D2534" s="259" t="s">
        <v>259</v>
      </c>
      <c r="E2534" s="266" t="s">
        <v>184</v>
      </c>
      <c r="F2534" s="261">
        <v>3.2672805460464698</v>
      </c>
      <c r="G2534" s="261">
        <f>IF(Table1[[#This Row],[Year]]&lt;=2030,2030,IF(Table1[[#This Row],[Year]]&lt;=2040,2040,2050))</f>
        <v>2050</v>
      </c>
    </row>
    <row r="2535" spans="1:7" x14ac:dyDescent="0.3">
      <c r="A2535" s="257" t="s">
        <v>2</v>
      </c>
      <c r="B2535" s="258" t="s">
        <v>262</v>
      </c>
      <c r="C2535" s="258">
        <v>2043</v>
      </c>
      <c r="D2535" s="259" t="s">
        <v>259</v>
      </c>
      <c r="E2535" s="266" t="s">
        <v>184</v>
      </c>
      <c r="F2535" s="261">
        <v>2.12275585179589</v>
      </c>
      <c r="G2535" s="261">
        <f>IF(Table1[[#This Row],[Year]]&lt;=2030,2030,IF(Table1[[#This Row],[Year]]&lt;=2040,2040,2050))</f>
        <v>2050</v>
      </c>
    </row>
    <row r="2536" spans="1:7" x14ac:dyDescent="0.3">
      <c r="A2536" s="257" t="s">
        <v>2</v>
      </c>
      <c r="B2536" s="258" t="s">
        <v>261</v>
      </c>
      <c r="C2536" s="258">
        <v>2043</v>
      </c>
      <c r="D2536" s="259" t="s">
        <v>259</v>
      </c>
      <c r="E2536" s="266" t="s">
        <v>184</v>
      </c>
      <c r="F2536" s="261">
        <v>1.53326266934111E-2</v>
      </c>
      <c r="G2536" s="261">
        <f>IF(Table1[[#This Row],[Year]]&lt;=2030,2030,IF(Table1[[#This Row],[Year]]&lt;=2040,2040,2050))</f>
        <v>2050</v>
      </c>
    </row>
    <row r="2537" spans="1:7" x14ac:dyDescent="0.3">
      <c r="A2537" s="257" t="s">
        <v>2</v>
      </c>
      <c r="B2537" s="258" t="s">
        <v>18</v>
      </c>
      <c r="C2537" s="258">
        <v>2043</v>
      </c>
      <c r="D2537" s="259" t="s">
        <v>259</v>
      </c>
      <c r="E2537" s="266" t="s">
        <v>184</v>
      </c>
      <c r="F2537" s="261">
        <v>194.92554886488901</v>
      </c>
      <c r="G2537" s="261">
        <f>IF(Table1[[#This Row],[Year]]&lt;=2030,2030,IF(Table1[[#This Row],[Year]]&lt;=2040,2040,2050))</f>
        <v>2050</v>
      </c>
    </row>
    <row r="2538" spans="1:7" x14ac:dyDescent="0.3">
      <c r="A2538" s="257" t="s">
        <v>2</v>
      </c>
      <c r="B2538" s="258" t="s">
        <v>266</v>
      </c>
      <c r="C2538" s="258">
        <v>2043</v>
      </c>
      <c r="D2538" s="259" t="s">
        <v>259</v>
      </c>
      <c r="E2538" s="266" t="s">
        <v>184</v>
      </c>
      <c r="F2538" s="261">
        <v>17.518005130256299</v>
      </c>
      <c r="G2538" s="261">
        <f>IF(Table1[[#This Row],[Year]]&lt;=2030,2030,IF(Table1[[#This Row],[Year]]&lt;=2040,2040,2050))</f>
        <v>2050</v>
      </c>
    </row>
    <row r="2539" spans="1:7" x14ac:dyDescent="0.3">
      <c r="A2539" s="257" t="s">
        <v>2</v>
      </c>
      <c r="B2539" s="258" t="s">
        <v>9</v>
      </c>
      <c r="C2539" s="258">
        <v>2043</v>
      </c>
      <c r="D2539" s="259" t="s">
        <v>259</v>
      </c>
      <c r="E2539" s="266" t="s">
        <v>184</v>
      </c>
      <c r="F2539" s="261">
        <v>27.569957375591901</v>
      </c>
      <c r="G2539" s="261">
        <f>IF(Table1[[#This Row],[Year]]&lt;=2030,2030,IF(Table1[[#This Row],[Year]]&lt;=2040,2040,2050))</f>
        <v>2050</v>
      </c>
    </row>
    <row r="2540" spans="1:7" x14ac:dyDescent="0.3">
      <c r="A2540" s="257" t="s">
        <v>2</v>
      </c>
      <c r="B2540" s="258" t="s">
        <v>260</v>
      </c>
      <c r="C2540" s="258">
        <v>2043</v>
      </c>
      <c r="D2540" s="259" t="s">
        <v>259</v>
      </c>
      <c r="E2540" s="266" t="s">
        <v>184</v>
      </c>
      <c r="F2540" s="261">
        <v>0.17162252755278001</v>
      </c>
      <c r="G2540" s="261">
        <f>IF(Table1[[#This Row],[Year]]&lt;=2030,2030,IF(Table1[[#This Row],[Year]]&lt;=2040,2040,2050))</f>
        <v>2050</v>
      </c>
    </row>
    <row r="2541" spans="1:7" x14ac:dyDescent="0.3">
      <c r="A2541" s="257" t="s">
        <v>3</v>
      </c>
      <c r="B2541" s="258" t="s">
        <v>265</v>
      </c>
      <c r="C2541" s="258">
        <v>2043</v>
      </c>
      <c r="D2541" s="259" t="s">
        <v>259</v>
      </c>
      <c r="E2541" s="266" t="s">
        <v>184</v>
      </c>
      <c r="F2541" s="261">
        <v>81.715641151900599</v>
      </c>
      <c r="G2541" s="261">
        <f>IF(Table1[[#This Row],[Year]]&lt;=2030,2030,IF(Table1[[#This Row],[Year]]&lt;=2040,2040,2050))</f>
        <v>2050</v>
      </c>
    </row>
    <row r="2542" spans="1:7" x14ac:dyDescent="0.3">
      <c r="A2542" s="257" t="s">
        <v>3</v>
      </c>
      <c r="B2542" s="258" t="s">
        <v>264</v>
      </c>
      <c r="C2542" s="258">
        <v>2043</v>
      </c>
      <c r="D2542" s="259" t="s">
        <v>259</v>
      </c>
      <c r="E2542" s="266" t="s">
        <v>184</v>
      </c>
      <c r="F2542" s="261">
        <v>22.606119157809399</v>
      </c>
      <c r="G2542" s="261">
        <f>IF(Table1[[#This Row],[Year]]&lt;=2030,2030,IF(Table1[[#This Row],[Year]]&lt;=2040,2040,2050))</f>
        <v>2050</v>
      </c>
    </row>
    <row r="2543" spans="1:7" x14ac:dyDescent="0.3">
      <c r="A2543" s="257" t="s">
        <v>3</v>
      </c>
      <c r="B2543" s="258" t="s">
        <v>263</v>
      </c>
      <c r="C2543" s="258">
        <v>2043</v>
      </c>
      <c r="D2543" s="259" t="s">
        <v>259</v>
      </c>
      <c r="E2543" s="266" t="s">
        <v>184</v>
      </c>
      <c r="F2543" s="261">
        <v>6.9167394924803798</v>
      </c>
      <c r="G2543" s="261">
        <f>IF(Table1[[#This Row],[Year]]&lt;=2030,2030,IF(Table1[[#This Row],[Year]]&lt;=2040,2040,2050))</f>
        <v>2050</v>
      </c>
    </row>
    <row r="2544" spans="1:7" x14ac:dyDescent="0.3">
      <c r="A2544" s="257" t="s">
        <v>3</v>
      </c>
      <c r="B2544" s="258" t="s">
        <v>262</v>
      </c>
      <c r="C2544" s="258">
        <v>2043</v>
      </c>
      <c r="D2544" s="259" t="s">
        <v>259</v>
      </c>
      <c r="E2544" s="266" t="s">
        <v>184</v>
      </c>
      <c r="F2544" s="261">
        <v>123.222028798057</v>
      </c>
      <c r="G2544" s="261">
        <f>IF(Table1[[#This Row],[Year]]&lt;=2030,2030,IF(Table1[[#This Row],[Year]]&lt;=2040,2040,2050))</f>
        <v>2050</v>
      </c>
    </row>
    <row r="2545" spans="1:7" x14ac:dyDescent="0.3">
      <c r="A2545" s="257" t="s">
        <v>3</v>
      </c>
      <c r="B2545" s="258" t="s">
        <v>261</v>
      </c>
      <c r="C2545" s="258">
        <v>2043</v>
      </c>
      <c r="D2545" s="259" t="s">
        <v>259</v>
      </c>
      <c r="E2545" s="266" t="s">
        <v>184</v>
      </c>
      <c r="F2545" s="261">
        <v>0.20584926715181601</v>
      </c>
      <c r="G2545" s="261">
        <f>IF(Table1[[#This Row],[Year]]&lt;=2030,2030,IF(Table1[[#This Row],[Year]]&lt;=2040,2040,2050))</f>
        <v>2050</v>
      </c>
    </row>
    <row r="2546" spans="1:7" x14ac:dyDescent="0.3">
      <c r="A2546" s="257" t="s">
        <v>3</v>
      </c>
      <c r="B2546" s="258" t="s">
        <v>18</v>
      </c>
      <c r="C2546" s="258">
        <v>2043</v>
      </c>
      <c r="D2546" s="259" t="s">
        <v>259</v>
      </c>
      <c r="E2546" s="266" t="s">
        <v>184</v>
      </c>
      <c r="F2546" s="261">
        <v>299.08247113542302</v>
      </c>
      <c r="G2546" s="261">
        <f>IF(Table1[[#This Row],[Year]]&lt;=2030,2030,IF(Table1[[#This Row],[Year]]&lt;=2040,2040,2050))</f>
        <v>2050</v>
      </c>
    </row>
    <row r="2547" spans="1:7" x14ac:dyDescent="0.3">
      <c r="A2547" s="257" t="s">
        <v>3</v>
      </c>
      <c r="B2547" s="258" t="s">
        <v>9</v>
      </c>
      <c r="C2547" s="258">
        <v>2043</v>
      </c>
      <c r="D2547" s="259" t="s">
        <v>259</v>
      </c>
      <c r="E2547" s="266" t="s">
        <v>184</v>
      </c>
      <c r="F2547" s="261">
        <v>16.063181098229101</v>
      </c>
      <c r="G2547" s="261">
        <f>IF(Table1[[#This Row],[Year]]&lt;=2030,2030,IF(Table1[[#This Row],[Year]]&lt;=2040,2040,2050))</f>
        <v>2050</v>
      </c>
    </row>
    <row r="2548" spans="1:7" x14ac:dyDescent="0.3">
      <c r="A2548" s="257" t="s">
        <v>3</v>
      </c>
      <c r="B2548" s="258" t="s">
        <v>260</v>
      </c>
      <c r="C2548" s="258">
        <v>2043</v>
      </c>
      <c r="D2548" s="259" t="s">
        <v>259</v>
      </c>
      <c r="E2548" s="266" t="s">
        <v>184</v>
      </c>
      <c r="F2548" s="261">
        <v>4.3727758967226702</v>
      </c>
      <c r="G2548" s="261">
        <f>IF(Table1[[#This Row],[Year]]&lt;=2030,2030,IF(Table1[[#This Row],[Year]]&lt;=2040,2040,2050))</f>
        <v>2050</v>
      </c>
    </row>
    <row r="2549" spans="1:7" x14ac:dyDescent="0.3">
      <c r="A2549" s="257" t="s">
        <v>1</v>
      </c>
      <c r="B2549" s="258" t="s">
        <v>265</v>
      </c>
      <c r="C2549" s="258">
        <v>2044</v>
      </c>
      <c r="D2549" s="259" t="s">
        <v>259</v>
      </c>
      <c r="E2549" s="266" t="s">
        <v>184</v>
      </c>
      <c r="F2549" s="261">
        <v>18.650614416026102</v>
      </c>
      <c r="G2549" s="261">
        <f>IF(Table1[[#This Row],[Year]]&lt;=2030,2030,IF(Table1[[#This Row],[Year]]&lt;=2040,2040,2050))</f>
        <v>2050</v>
      </c>
    </row>
    <row r="2550" spans="1:7" x14ac:dyDescent="0.3">
      <c r="A2550" s="257" t="s">
        <v>1</v>
      </c>
      <c r="B2550" s="258" t="s">
        <v>269</v>
      </c>
      <c r="C2550" s="258">
        <v>2044</v>
      </c>
      <c r="D2550" s="259" t="s">
        <v>259</v>
      </c>
      <c r="E2550" s="266" t="s">
        <v>184</v>
      </c>
      <c r="F2550" s="261">
        <v>1.7069016965896799</v>
      </c>
      <c r="G2550" s="261">
        <f>IF(Table1[[#This Row],[Year]]&lt;=2030,2030,IF(Table1[[#This Row],[Year]]&lt;=2040,2040,2050))</f>
        <v>2050</v>
      </c>
    </row>
    <row r="2551" spans="1:7" x14ac:dyDescent="0.3">
      <c r="A2551" s="257" t="s">
        <v>1</v>
      </c>
      <c r="B2551" s="258" t="s">
        <v>264</v>
      </c>
      <c r="C2551" s="258">
        <v>2044</v>
      </c>
      <c r="D2551" s="259" t="s">
        <v>259</v>
      </c>
      <c r="E2551" s="266" t="s">
        <v>184</v>
      </c>
      <c r="F2551" s="261">
        <v>9.4936187353801191</v>
      </c>
      <c r="G2551" s="261">
        <f>IF(Table1[[#This Row],[Year]]&lt;=2030,2030,IF(Table1[[#This Row],[Year]]&lt;=2040,2040,2050))</f>
        <v>2050</v>
      </c>
    </row>
    <row r="2552" spans="1:7" x14ac:dyDescent="0.3">
      <c r="A2552" s="257" t="s">
        <v>1</v>
      </c>
      <c r="B2552" s="258" t="s">
        <v>268</v>
      </c>
      <c r="C2552" s="258">
        <v>2044</v>
      </c>
      <c r="D2552" s="259" t="s">
        <v>259</v>
      </c>
      <c r="E2552" s="266" t="s">
        <v>184</v>
      </c>
      <c r="F2552" s="261">
        <v>0.89082511336784698</v>
      </c>
      <c r="G2552" s="261">
        <f>IF(Table1[[#This Row],[Year]]&lt;=2030,2030,IF(Table1[[#This Row],[Year]]&lt;=2040,2040,2050))</f>
        <v>2050</v>
      </c>
    </row>
    <row r="2553" spans="1:7" x14ac:dyDescent="0.3">
      <c r="A2553" s="257" t="s">
        <v>1</v>
      </c>
      <c r="B2553" s="258" t="s">
        <v>263</v>
      </c>
      <c r="C2553" s="258">
        <v>2044</v>
      </c>
      <c r="D2553" s="259" t="s">
        <v>259</v>
      </c>
      <c r="E2553" s="266" t="s">
        <v>184</v>
      </c>
      <c r="F2553" s="261">
        <v>1.5504441620782601</v>
      </c>
      <c r="G2553" s="261">
        <f>IF(Table1[[#This Row],[Year]]&lt;=2030,2030,IF(Table1[[#This Row],[Year]]&lt;=2040,2040,2050))</f>
        <v>2050</v>
      </c>
    </row>
    <row r="2554" spans="1:7" x14ac:dyDescent="0.3">
      <c r="A2554" s="257" t="s">
        <v>1</v>
      </c>
      <c r="B2554" s="258" t="s">
        <v>262</v>
      </c>
      <c r="C2554" s="258">
        <v>2044</v>
      </c>
      <c r="D2554" s="259" t="s">
        <v>259</v>
      </c>
      <c r="E2554" s="266" t="s">
        <v>184</v>
      </c>
      <c r="F2554" s="261">
        <v>1.0356738094892699</v>
      </c>
      <c r="G2554" s="261">
        <f>IF(Table1[[#This Row],[Year]]&lt;=2030,2030,IF(Table1[[#This Row],[Year]]&lt;=2040,2040,2050))</f>
        <v>2050</v>
      </c>
    </row>
    <row r="2555" spans="1:7" x14ac:dyDescent="0.3">
      <c r="A2555" s="257" t="s">
        <v>1</v>
      </c>
      <c r="B2555" s="258" t="s">
        <v>261</v>
      </c>
      <c r="C2555" s="258">
        <v>2044</v>
      </c>
      <c r="D2555" s="259" t="s">
        <v>259</v>
      </c>
      <c r="E2555" s="266" t="s">
        <v>184</v>
      </c>
      <c r="F2555" s="261">
        <v>1.26528913689785E-2</v>
      </c>
      <c r="G2555" s="261">
        <f>IF(Table1[[#This Row],[Year]]&lt;=2030,2030,IF(Table1[[#This Row],[Year]]&lt;=2040,2040,2050))</f>
        <v>2050</v>
      </c>
    </row>
    <row r="2556" spans="1:7" x14ac:dyDescent="0.3">
      <c r="A2556" s="257" t="s">
        <v>1</v>
      </c>
      <c r="B2556" s="258" t="s">
        <v>18</v>
      </c>
      <c r="C2556" s="258">
        <v>2044</v>
      </c>
      <c r="D2556" s="259" t="s">
        <v>259</v>
      </c>
      <c r="E2556" s="266" t="s">
        <v>184</v>
      </c>
      <c r="F2556" s="261">
        <v>42.328884180120397</v>
      </c>
      <c r="G2556" s="261">
        <f>IF(Table1[[#This Row],[Year]]&lt;=2030,2030,IF(Table1[[#This Row],[Year]]&lt;=2040,2040,2050))</f>
        <v>2050</v>
      </c>
    </row>
    <row r="2557" spans="1:7" x14ac:dyDescent="0.3">
      <c r="A2557" s="257" t="s">
        <v>1</v>
      </c>
      <c r="B2557" s="258" t="s">
        <v>9</v>
      </c>
      <c r="C2557" s="258">
        <v>2044</v>
      </c>
      <c r="D2557" s="259" t="s">
        <v>259</v>
      </c>
      <c r="E2557" s="266" t="s">
        <v>184</v>
      </c>
      <c r="F2557" s="261">
        <v>4.4961724176616196</v>
      </c>
      <c r="G2557" s="261">
        <f>IF(Table1[[#This Row],[Year]]&lt;=2030,2030,IF(Table1[[#This Row],[Year]]&lt;=2040,2040,2050))</f>
        <v>2050</v>
      </c>
    </row>
    <row r="2558" spans="1:7" x14ac:dyDescent="0.3">
      <c r="A2558" s="257" t="s">
        <v>1</v>
      </c>
      <c r="B2558" s="258" t="s">
        <v>260</v>
      </c>
      <c r="C2558" s="258">
        <v>2044</v>
      </c>
      <c r="D2558" s="259" t="s">
        <v>259</v>
      </c>
      <c r="E2558" s="266" t="s">
        <v>184</v>
      </c>
      <c r="F2558" s="261">
        <v>0.54498129433766596</v>
      </c>
      <c r="G2558" s="261">
        <f>IF(Table1[[#This Row],[Year]]&lt;=2030,2030,IF(Table1[[#This Row],[Year]]&lt;=2040,2040,2050))</f>
        <v>2050</v>
      </c>
    </row>
    <row r="2559" spans="1:7" x14ac:dyDescent="0.3">
      <c r="A2559" s="257" t="s">
        <v>1</v>
      </c>
      <c r="B2559" s="258" t="s">
        <v>267</v>
      </c>
      <c r="C2559" s="258">
        <v>2044</v>
      </c>
      <c r="D2559" s="259" t="s">
        <v>259</v>
      </c>
      <c r="E2559" s="266" t="s">
        <v>184</v>
      </c>
      <c r="F2559" s="261">
        <v>4.5624608766520101E-2</v>
      </c>
      <c r="G2559" s="261">
        <f>IF(Table1[[#This Row],[Year]]&lt;=2030,2030,IF(Table1[[#This Row],[Year]]&lt;=2040,2040,2050))</f>
        <v>2050</v>
      </c>
    </row>
    <row r="2560" spans="1:7" x14ac:dyDescent="0.3">
      <c r="A2560" s="257" t="s">
        <v>4</v>
      </c>
      <c r="B2560" s="258" t="s">
        <v>265</v>
      </c>
      <c r="C2560" s="258">
        <v>2044</v>
      </c>
      <c r="D2560" s="259" t="s">
        <v>259</v>
      </c>
      <c r="E2560" s="266" t="s">
        <v>184</v>
      </c>
      <c r="F2560" s="261">
        <v>55.317728914269303</v>
      </c>
      <c r="G2560" s="261">
        <f>IF(Table1[[#This Row],[Year]]&lt;=2030,2030,IF(Table1[[#This Row],[Year]]&lt;=2040,2040,2050))</f>
        <v>2050</v>
      </c>
    </row>
    <row r="2561" spans="1:7" x14ac:dyDescent="0.3">
      <c r="A2561" s="257" t="s">
        <v>4</v>
      </c>
      <c r="B2561" s="258" t="s">
        <v>269</v>
      </c>
      <c r="C2561" s="258">
        <v>2044</v>
      </c>
      <c r="D2561" s="259" t="s">
        <v>259</v>
      </c>
      <c r="E2561" s="266" t="s">
        <v>184</v>
      </c>
      <c r="F2561" s="261">
        <v>1.3254488441203001</v>
      </c>
      <c r="G2561" s="261">
        <f>IF(Table1[[#This Row],[Year]]&lt;=2030,2030,IF(Table1[[#This Row],[Year]]&lt;=2040,2040,2050))</f>
        <v>2050</v>
      </c>
    </row>
    <row r="2562" spans="1:7" x14ac:dyDescent="0.3">
      <c r="A2562" s="257" t="s">
        <v>4</v>
      </c>
      <c r="B2562" s="258" t="s">
        <v>264</v>
      </c>
      <c r="C2562" s="258">
        <v>2044</v>
      </c>
      <c r="D2562" s="259" t="s">
        <v>259</v>
      </c>
      <c r="E2562" s="266" t="s">
        <v>184</v>
      </c>
      <c r="F2562" s="261">
        <v>34.432430510632301</v>
      </c>
      <c r="G2562" s="261">
        <f>IF(Table1[[#This Row],[Year]]&lt;=2030,2030,IF(Table1[[#This Row],[Year]]&lt;=2040,2040,2050))</f>
        <v>2050</v>
      </c>
    </row>
    <row r="2563" spans="1:7" x14ac:dyDescent="0.3">
      <c r="A2563" s="257" t="s">
        <v>4</v>
      </c>
      <c r="B2563" s="258" t="s">
        <v>268</v>
      </c>
      <c r="C2563" s="258">
        <v>2044</v>
      </c>
      <c r="D2563" s="259" t="s">
        <v>259</v>
      </c>
      <c r="E2563" s="266" t="s">
        <v>184</v>
      </c>
      <c r="F2563" s="261">
        <v>0.86326609616683203</v>
      </c>
      <c r="G2563" s="261">
        <f>IF(Table1[[#This Row],[Year]]&lt;=2030,2030,IF(Table1[[#This Row],[Year]]&lt;=2040,2040,2050))</f>
        <v>2050</v>
      </c>
    </row>
    <row r="2564" spans="1:7" x14ac:dyDescent="0.3">
      <c r="A2564" s="257" t="s">
        <v>4</v>
      </c>
      <c r="B2564" s="258" t="s">
        <v>263</v>
      </c>
      <c r="C2564" s="258">
        <v>2044</v>
      </c>
      <c r="D2564" s="259" t="s">
        <v>259</v>
      </c>
      <c r="E2564" s="266" t="s">
        <v>184</v>
      </c>
      <c r="F2564" s="261">
        <v>8.5441804751926202</v>
      </c>
      <c r="G2564" s="261">
        <f>IF(Table1[[#This Row],[Year]]&lt;=2030,2030,IF(Table1[[#This Row],[Year]]&lt;=2040,2040,2050))</f>
        <v>2050</v>
      </c>
    </row>
    <row r="2565" spans="1:7" x14ac:dyDescent="0.3">
      <c r="A2565" s="257" t="s">
        <v>4</v>
      </c>
      <c r="B2565" s="258" t="s">
        <v>262</v>
      </c>
      <c r="C2565" s="258">
        <v>2044</v>
      </c>
      <c r="D2565" s="259" t="s">
        <v>259</v>
      </c>
      <c r="E2565" s="266" t="s">
        <v>184</v>
      </c>
      <c r="F2565" s="261">
        <v>54.235556804605899</v>
      </c>
      <c r="G2565" s="261">
        <f>IF(Table1[[#This Row],[Year]]&lt;=2030,2030,IF(Table1[[#This Row],[Year]]&lt;=2040,2040,2050))</f>
        <v>2050</v>
      </c>
    </row>
    <row r="2566" spans="1:7" x14ac:dyDescent="0.3">
      <c r="A2566" s="257" t="s">
        <v>4</v>
      </c>
      <c r="B2566" s="258" t="s">
        <v>261</v>
      </c>
      <c r="C2566" s="258">
        <v>2044</v>
      </c>
      <c r="D2566" s="259" t="s">
        <v>259</v>
      </c>
      <c r="E2566" s="266" t="s">
        <v>184</v>
      </c>
      <c r="F2566" s="261">
        <v>0.19244837036649101</v>
      </c>
      <c r="G2566" s="261">
        <f>IF(Table1[[#This Row],[Year]]&lt;=2030,2030,IF(Table1[[#This Row],[Year]]&lt;=2040,2040,2050))</f>
        <v>2050</v>
      </c>
    </row>
    <row r="2567" spans="1:7" x14ac:dyDescent="0.3">
      <c r="A2567" s="257" t="s">
        <v>4</v>
      </c>
      <c r="B2567" s="258" t="s">
        <v>18</v>
      </c>
      <c r="C2567" s="258">
        <v>2044</v>
      </c>
      <c r="D2567" s="259" t="s">
        <v>259</v>
      </c>
      <c r="E2567" s="266" t="s">
        <v>184</v>
      </c>
      <c r="F2567" s="261">
        <v>179.83420413761499</v>
      </c>
      <c r="G2567" s="261">
        <f>IF(Table1[[#This Row],[Year]]&lt;=2030,2030,IF(Table1[[#This Row],[Year]]&lt;=2040,2040,2050))</f>
        <v>2050</v>
      </c>
    </row>
    <row r="2568" spans="1:7" x14ac:dyDescent="0.3">
      <c r="A2568" s="257" t="s">
        <v>4</v>
      </c>
      <c r="B2568" s="258" t="s">
        <v>260</v>
      </c>
      <c r="C2568" s="258">
        <v>2044</v>
      </c>
      <c r="D2568" s="259" t="s">
        <v>259</v>
      </c>
      <c r="E2568" s="266" t="s">
        <v>184</v>
      </c>
      <c r="F2568" s="261">
        <v>6.4566968656191301</v>
      </c>
      <c r="G2568" s="261">
        <f>IF(Table1[[#This Row],[Year]]&lt;=2030,2030,IF(Table1[[#This Row],[Year]]&lt;=2040,2040,2050))</f>
        <v>2050</v>
      </c>
    </row>
    <row r="2569" spans="1:7" x14ac:dyDescent="0.3">
      <c r="A2569" s="257" t="s">
        <v>4</v>
      </c>
      <c r="B2569" s="258" t="s">
        <v>267</v>
      </c>
      <c r="C2569" s="258">
        <v>2044</v>
      </c>
      <c r="D2569" s="259" t="s">
        <v>259</v>
      </c>
      <c r="E2569" s="266" t="s">
        <v>184</v>
      </c>
      <c r="F2569" s="261">
        <v>0.14768984032794499</v>
      </c>
      <c r="G2569" s="261">
        <f>IF(Table1[[#This Row],[Year]]&lt;=2030,2030,IF(Table1[[#This Row],[Year]]&lt;=2040,2040,2050))</f>
        <v>2050</v>
      </c>
    </row>
    <row r="2570" spans="1:7" x14ac:dyDescent="0.3">
      <c r="A2570" s="257" t="s">
        <v>2</v>
      </c>
      <c r="B2570" s="258" t="s">
        <v>264</v>
      </c>
      <c r="C2570" s="258">
        <v>2044</v>
      </c>
      <c r="D2570" s="259" t="s">
        <v>259</v>
      </c>
      <c r="E2570" s="266" t="s">
        <v>184</v>
      </c>
      <c r="F2570" s="261">
        <v>31.717620635853802</v>
      </c>
      <c r="G2570" s="261">
        <f>IF(Table1[[#This Row],[Year]]&lt;=2030,2030,IF(Table1[[#This Row],[Year]]&lt;=2040,2040,2050))</f>
        <v>2050</v>
      </c>
    </row>
    <row r="2571" spans="1:7" x14ac:dyDescent="0.3">
      <c r="A2571" s="257" t="s">
        <v>2</v>
      </c>
      <c r="B2571" s="258" t="s">
        <v>263</v>
      </c>
      <c r="C2571" s="258">
        <v>2044</v>
      </c>
      <c r="D2571" s="259" t="s">
        <v>259</v>
      </c>
      <c r="E2571" s="266" t="s">
        <v>184</v>
      </c>
      <c r="F2571" s="261">
        <v>2.9659905618834799</v>
      </c>
      <c r="G2571" s="261">
        <f>IF(Table1[[#This Row],[Year]]&lt;=2030,2030,IF(Table1[[#This Row],[Year]]&lt;=2040,2040,2050))</f>
        <v>2050</v>
      </c>
    </row>
    <row r="2572" spans="1:7" x14ac:dyDescent="0.3">
      <c r="A2572" s="257" t="s">
        <v>2</v>
      </c>
      <c r="B2572" s="258" t="s">
        <v>262</v>
      </c>
      <c r="C2572" s="258">
        <v>2044</v>
      </c>
      <c r="D2572" s="259" t="s">
        <v>259</v>
      </c>
      <c r="E2572" s="266" t="s">
        <v>184</v>
      </c>
      <c r="F2572" s="261">
        <v>2.0658396814636899</v>
      </c>
      <c r="G2572" s="261">
        <f>IF(Table1[[#This Row],[Year]]&lt;=2030,2030,IF(Table1[[#This Row],[Year]]&lt;=2040,2040,2050))</f>
        <v>2050</v>
      </c>
    </row>
    <row r="2573" spans="1:7" x14ac:dyDescent="0.3">
      <c r="A2573" s="257" t="s">
        <v>2</v>
      </c>
      <c r="B2573" s="258" t="s">
        <v>261</v>
      </c>
      <c r="C2573" s="258">
        <v>2044</v>
      </c>
      <c r="D2573" s="259" t="s">
        <v>259</v>
      </c>
      <c r="E2573" s="266" t="s">
        <v>184</v>
      </c>
      <c r="F2573" s="261">
        <v>1.38833325033115E-2</v>
      </c>
      <c r="G2573" s="261">
        <f>IF(Table1[[#This Row],[Year]]&lt;=2030,2030,IF(Table1[[#This Row],[Year]]&lt;=2040,2040,2050))</f>
        <v>2050</v>
      </c>
    </row>
    <row r="2574" spans="1:7" x14ac:dyDescent="0.3">
      <c r="A2574" s="257" t="s">
        <v>2</v>
      </c>
      <c r="B2574" s="258" t="s">
        <v>18</v>
      </c>
      <c r="C2574" s="258">
        <v>2044</v>
      </c>
      <c r="D2574" s="259" t="s">
        <v>259</v>
      </c>
      <c r="E2574" s="266" t="s">
        <v>184</v>
      </c>
      <c r="F2574" s="261">
        <v>172.94615002832899</v>
      </c>
      <c r="G2574" s="261">
        <f>IF(Table1[[#This Row],[Year]]&lt;=2030,2030,IF(Table1[[#This Row],[Year]]&lt;=2040,2040,2050))</f>
        <v>2050</v>
      </c>
    </row>
    <row r="2575" spans="1:7" x14ac:dyDescent="0.3">
      <c r="A2575" s="257" t="s">
        <v>2</v>
      </c>
      <c r="B2575" s="258" t="s">
        <v>266</v>
      </c>
      <c r="C2575" s="258">
        <v>2044</v>
      </c>
      <c r="D2575" s="259" t="s">
        <v>259</v>
      </c>
      <c r="E2575" s="266" t="s">
        <v>184</v>
      </c>
      <c r="F2575" s="261">
        <v>16.683814409767901</v>
      </c>
      <c r="G2575" s="261">
        <f>IF(Table1[[#This Row],[Year]]&lt;=2030,2030,IF(Table1[[#This Row],[Year]]&lt;=2040,2040,2050))</f>
        <v>2050</v>
      </c>
    </row>
    <row r="2576" spans="1:7" x14ac:dyDescent="0.3">
      <c r="A2576" s="257" t="s">
        <v>2</v>
      </c>
      <c r="B2576" s="258" t="s">
        <v>9</v>
      </c>
      <c r="C2576" s="258">
        <v>2044</v>
      </c>
      <c r="D2576" s="259" t="s">
        <v>259</v>
      </c>
      <c r="E2576" s="266" t="s">
        <v>184</v>
      </c>
      <c r="F2576" s="261">
        <v>25.669417688039001</v>
      </c>
      <c r="G2576" s="261">
        <f>IF(Table1[[#This Row],[Year]]&lt;=2030,2030,IF(Table1[[#This Row],[Year]]&lt;=2040,2040,2050))</f>
        <v>2050</v>
      </c>
    </row>
    <row r="2577" spans="1:7" x14ac:dyDescent="0.3">
      <c r="A2577" s="257" t="s">
        <v>2</v>
      </c>
      <c r="B2577" s="258" t="s">
        <v>260</v>
      </c>
      <c r="C2577" s="258">
        <v>2044</v>
      </c>
      <c r="D2577" s="259" t="s">
        <v>259</v>
      </c>
      <c r="E2577" s="266" t="s">
        <v>184</v>
      </c>
      <c r="F2577" s="261">
        <v>0.16885991454205801</v>
      </c>
      <c r="G2577" s="261">
        <f>IF(Table1[[#This Row],[Year]]&lt;=2030,2030,IF(Table1[[#This Row],[Year]]&lt;=2040,2040,2050))</f>
        <v>2050</v>
      </c>
    </row>
    <row r="2578" spans="1:7" x14ac:dyDescent="0.3">
      <c r="A2578" s="257" t="s">
        <v>3</v>
      </c>
      <c r="B2578" s="258" t="s">
        <v>265</v>
      </c>
      <c r="C2578" s="258">
        <v>2044</v>
      </c>
      <c r="D2578" s="259" t="s">
        <v>259</v>
      </c>
      <c r="E2578" s="266" t="s">
        <v>184</v>
      </c>
      <c r="F2578" s="261">
        <v>81.478472472508699</v>
      </c>
      <c r="G2578" s="261">
        <f>IF(Table1[[#This Row],[Year]]&lt;=2030,2030,IF(Table1[[#This Row],[Year]]&lt;=2040,2040,2050))</f>
        <v>2050</v>
      </c>
    </row>
    <row r="2579" spans="1:7" x14ac:dyDescent="0.3">
      <c r="A2579" s="257" t="s">
        <v>3</v>
      </c>
      <c r="B2579" s="258" t="s">
        <v>264</v>
      </c>
      <c r="C2579" s="258">
        <v>2044</v>
      </c>
      <c r="D2579" s="259" t="s">
        <v>259</v>
      </c>
      <c r="E2579" s="266" t="s">
        <v>184</v>
      </c>
      <c r="F2579" s="261">
        <v>22.540507931473101</v>
      </c>
      <c r="G2579" s="261">
        <f>IF(Table1[[#This Row],[Year]]&lt;=2030,2030,IF(Table1[[#This Row],[Year]]&lt;=2040,2040,2050))</f>
        <v>2050</v>
      </c>
    </row>
    <row r="2580" spans="1:7" x14ac:dyDescent="0.3">
      <c r="A2580" s="257" t="s">
        <v>3</v>
      </c>
      <c r="B2580" s="258" t="s">
        <v>263</v>
      </c>
      <c r="C2580" s="258">
        <v>2044</v>
      </c>
      <c r="D2580" s="259" t="s">
        <v>259</v>
      </c>
      <c r="E2580" s="266" t="s">
        <v>184</v>
      </c>
      <c r="F2580" s="261">
        <v>6.27188664429569</v>
      </c>
      <c r="G2580" s="261">
        <f>IF(Table1[[#This Row],[Year]]&lt;=2030,2030,IF(Table1[[#This Row],[Year]]&lt;=2040,2040,2050))</f>
        <v>2050</v>
      </c>
    </row>
    <row r="2581" spans="1:7" x14ac:dyDescent="0.3">
      <c r="A2581" s="257" t="s">
        <v>3</v>
      </c>
      <c r="B2581" s="258" t="s">
        <v>262</v>
      </c>
      <c r="C2581" s="258">
        <v>2044</v>
      </c>
      <c r="D2581" s="259" t="s">
        <v>259</v>
      </c>
      <c r="E2581" s="266" t="s">
        <v>184</v>
      </c>
      <c r="F2581" s="261">
        <v>119.962932417543</v>
      </c>
      <c r="G2581" s="261">
        <f>IF(Table1[[#This Row],[Year]]&lt;=2030,2030,IF(Table1[[#This Row],[Year]]&lt;=2040,2040,2050))</f>
        <v>2050</v>
      </c>
    </row>
    <row r="2582" spans="1:7" x14ac:dyDescent="0.3">
      <c r="A2582" s="257" t="s">
        <v>3</v>
      </c>
      <c r="B2582" s="258" t="s">
        <v>261</v>
      </c>
      <c r="C2582" s="258">
        <v>2044</v>
      </c>
      <c r="D2582" s="259" t="s">
        <v>259</v>
      </c>
      <c r="E2582" s="266" t="s">
        <v>184</v>
      </c>
      <c r="F2582" s="261">
        <v>0.18639166521022599</v>
      </c>
      <c r="G2582" s="261">
        <f>IF(Table1[[#This Row],[Year]]&lt;=2030,2030,IF(Table1[[#This Row],[Year]]&lt;=2040,2040,2050))</f>
        <v>2050</v>
      </c>
    </row>
    <row r="2583" spans="1:7" x14ac:dyDescent="0.3">
      <c r="A2583" s="257" t="s">
        <v>3</v>
      </c>
      <c r="B2583" s="258" t="s">
        <v>18</v>
      </c>
      <c r="C2583" s="258">
        <v>2044</v>
      </c>
      <c r="D2583" s="259" t="s">
        <v>259</v>
      </c>
      <c r="E2583" s="266" t="s">
        <v>184</v>
      </c>
      <c r="F2583" s="261">
        <v>248.73733583639199</v>
      </c>
      <c r="G2583" s="261">
        <f>IF(Table1[[#This Row],[Year]]&lt;=2030,2030,IF(Table1[[#This Row],[Year]]&lt;=2040,2040,2050))</f>
        <v>2050</v>
      </c>
    </row>
    <row r="2584" spans="1:7" x14ac:dyDescent="0.3">
      <c r="A2584" s="257" t="s">
        <v>3</v>
      </c>
      <c r="B2584" s="258" t="s">
        <v>9</v>
      </c>
      <c r="C2584" s="258">
        <v>2044</v>
      </c>
      <c r="D2584" s="259" t="s">
        <v>259</v>
      </c>
      <c r="E2584" s="266" t="s">
        <v>184</v>
      </c>
      <c r="F2584" s="261">
        <v>15.900273164672599</v>
      </c>
      <c r="G2584" s="261">
        <f>IF(Table1[[#This Row],[Year]]&lt;=2030,2030,IF(Table1[[#This Row],[Year]]&lt;=2040,2040,2050))</f>
        <v>2050</v>
      </c>
    </row>
    <row r="2585" spans="1:7" x14ac:dyDescent="0.3">
      <c r="A2585" s="257" t="s">
        <v>3</v>
      </c>
      <c r="B2585" s="258" t="s">
        <v>260</v>
      </c>
      <c r="C2585" s="258">
        <v>2044</v>
      </c>
      <c r="D2585" s="259" t="s">
        <v>259</v>
      </c>
      <c r="E2585" s="266" t="s">
        <v>184</v>
      </c>
      <c r="F2585" s="261">
        <v>4.3600845016594496</v>
      </c>
      <c r="G2585" s="261">
        <f>IF(Table1[[#This Row],[Year]]&lt;=2030,2030,IF(Table1[[#This Row],[Year]]&lt;=2040,2040,2050))</f>
        <v>2050</v>
      </c>
    </row>
    <row r="2586" spans="1:7" x14ac:dyDescent="0.3">
      <c r="A2586" s="257" t="s">
        <v>1</v>
      </c>
      <c r="B2586" s="258" t="s">
        <v>265</v>
      </c>
      <c r="C2586" s="258">
        <v>2045</v>
      </c>
      <c r="D2586" s="259" t="s">
        <v>259</v>
      </c>
      <c r="E2586" s="266" t="s">
        <v>184</v>
      </c>
      <c r="F2586" s="261">
        <v>18.637656993614598</v>
      </c>
      <c r="G2586" s="261">
        <f>IF(Table1[[#This Row],[Year]]&lt;=2030,2030,IF(Table1[[#This Row],[Year]]&lt;=2040,2040,2050))</f>
        <v>2050</v>
      </c>
    </row>
    <row r="2587" spans="1:7" x14ac:dyDescent="0.3">
      <c r="A2587" s="257" t="s">
        <v>1</v>
      </c>
      <c r="B2587" s="258" t="s">
        <v>269</v>
      </c>
      <c r="C2587" s="258">
        <v>2045</v>
      </c>
      <c r="D2587" s="259" t="s">
        <v>259</v>
      </c>
      <c r="E2587" s="266" t="s">
        <v>184</v>
      </c>
      <c r="F2587" s="261">
        <v>1.62562066341875</v>
      </c>
      <c r="G2587" s="261">
        <f>IF(Table1[[#This Row],[Year]]&lt;=2030,2030,IF(Table1[[#This Row],[Year]]&lt;=2040,2040,2050))</f>
        <v>2050</v>
      </c>
    </row>
    <row r="2588" spans="1:7" x14ac:dyDescent="0.3">
      <c r="A2588" s="257" t="s">
        <v>1</v>
      </c>
      <c r="B2588" s="258" t="s">
        <v>264</v>
      </c>
      <c r="C2588" s="258">
        <v>2045</v>
      </c>
      <c r="D2588" s="259" t="s">
        <v>259</v>
      </c>
      <c r="E2588" s="266" t="s">
        <v>184</v>
      </c>
      <c r="F2588" s="261">
        <v>9.4870230905705597</v>
      </c>
      <c r="G2588" s="261">
        <f>IF(Table1[[#This Row],[Year]]&lt;=2030,2030,IF(Table1[[#This Row],[Year]]&lt;=2040,2040,2050))</f>
        <v>2050</v>
      </c>
    </row>
    <row r="2589" spans="1:7" x14ac:dyDescent="0.3">
      <c r="A2589" s="257" t="s">
        <v>1</v>
      </c>
      <c r="B2589" s="258" t="s">
        <v>268</v>
      </c>
      <c r="C2589" s="258">
        <v>2045</v>
      </c>
      <c r="D2589" s="259" t="s">
        <v>259</v>
      </c>
      <c r="E2589" s="266" t="s">
        <v>184</v>
      </c>
      <c r="F2589" s="261">
        <v>0.84840486987413999</v>
      </c>
      <c r="G2589" s="261">
        <f>IF(Table1[[#This Row],[Year]]&lt;=2030,2030,IF(Table1[[#This Row],[Year]]&lt;=2040,2040,2050))</f>
        <v>2050</v>
      </c>
    </row>
    <row r="2590" spans="1:7" x14ac:dyDescent="0.3">
      <c r="A2590" s="257" t="s">
        <v>1</v>
      </c>
      <c r="B2590" s="258" t="s">
        <v>263</v>
      </c>
      <c r="C2590" s="258">
        <v>2045</v>
      </c>
      <c r="D2590" s="259" t="s">
        <v>259</v>
      </c>
      <c r="E2590" s="266" t="s">
        <v>184</v>
      </c>
      <c r="F2590" s="261">
        <v>1.4353114620334499</v>
      </c>
      <c r="G2590" s="261">
        <f>IF(Table1[[#This Row],[Year]]&lt;=2030,2030,IF(Table1[[#This Row],[Year]]&lt;=2040,2040,2050))</f>
        <v>2050</v>
      </c>
    </row>
    <row r="2591" spans="1:7" x14ac:dyDescent="0.3">
      <c r="A2591" s="257" t="s">
        <v>1</v>
      </c>
      <c r="B2591" s="258" t="s">
        <v>262</v>
      </c>
      <c r="C2591" s="258">
        <v>2045</v>
      </c>
      <c r="D2591" s="259" t="s">
        <v>259</v>
      </c>
      <c r="E2591" s="266" t="s">
        <v>184</v>
      </c>
      <c r="F2591" s="261">
        <v>1.0207192973291801</v>
      </c>
      <c r="G2591" s="261">
        <f>IF(Table1[[#This Row],[Year]]&lt;=2030,2030,IF(Table1[[#This Row],[Year]]&lt;=2040,2040,2050))</f>
        <v>2050</v>
      </c>
    </row>
    <row r="2592" spans="1:7" x14ac:dyDescent="0.3">
      <c r="A2592" s="257" t="s">
        <v>1</v>
      </c>
      <c r="B2592" s="258" t="s">
        <v>261</v>
      </c>
      <c r="C2592" s="258">
        <v>2045</v>
      </c>
      <c r="D2592" s="259" t="s">
        <v>259</v>
      </c>
      <c r="E2592" s="266" t="s">
        <v>184</v>
      </c>
      <c r="F2592" s="261">
        <v>1.1426152587482599E-2</v>
      </c>
      <c r="G2592" s="261">
        <f>IF(Table1[[#This Row],[Year]]&lt;=2030,2030,IF(Table1[[#This Row],[Year]]&lt;=2040,2040,2050))</f>
        <v>2050</v>
      </c>
    </row>
    <row r="2593" spans="1:7" x14ac:dyDescent="0.3">
      <c r="A2593" s="257" t="s">
        <v>1</v>
      </c>
      <c r="B2593" s="258" t="s">
        <v>18</v>
      </c>
      <c r="C2593" s="258">
        <v>2045</v>
      </c>
      <c r="D2593" s="259" t="s">
        <v>259</v>
      </c>
      <c r="E2593" s="266" t="s">
        <v>184</v>
      </c>
      <c r="F2593" s="261">
        <v>34.689376448611903</v>
      </c>
      <c r="G2593" s="261">
        <f>IF(Table1[[#This Row],[Year]]&lt;=2030,2030,IF(Table1[[#This Row],[Year]]&lt;=2040,2040,2050))</f>
        <v>2050</v>
      </c>
    </row>
    <row r="2594" spans="1:7" x14ac:dyDescent="0.3">
      <c r="A2594" s="257" t="s">
        <v>1</v>
      </c>
      <c r="B2594" s="258" t="s">
        <v>9</v>
      </c>
      <c r="C2594" s="258">
        <v>2045</v>
      </c>
      <c r="D2594" s="259" t="s">
        <v>259</v>
      </c>
      <c r="E2594" s="266" t="s">
        <v>184</v>
      </c>
      <c r="F2594" s="261">
        <v>4.1016467803149999</v>
      </c>
      <c r="G2594" s="261">
        <f>IF(Table1[[#This Row],[Year]]&lt;=2030,2030,IF(Table1[[#This Row],[Year]]&lt;=2040,2040,2050))</f>
        <v>2050</v>
      </c>
    </row>
    <row r="2595" spans="1:7" x14ac:dyDescent="0.3">
      <c r="A2595" s="257" t="s">
        <v>1</v>
      </c>
      <c r="B2595" s="258" t="s">
        <v>260</v>
      </c>
      <c r="C2595" s="258">
        <v>2045</v>
      </c>
      <c r="D2595" s="259" t="s">
        <v>259</v>
      </c>
      <c r="E2595" s="266" t="s">
        <v>184</v>
      </c>
      <c r="F2595" s="261">
        <v>0.54460267127037099</v>
      </c>
      <c r="G2595" s="261">
        <f>IF(Table1[[#This Row],[Year]]&lt;=2030,2030,IF(Table1[[#This Row],[Year]]&lt;=2040,2040,2050))</f>
        <v>2050</v>
      </c>
    </row>
    <row r="2596" spans="1:7" x14ac:dyDescent="0.3">
      <c r="A2596" s="257" t="s">
        <v>1</v>
      </c>
      <c r="B2596" s="258" t="s">
        <v>267</v>
      </c>
      <c r="C2596" s="258">
        <v>2045</v>
      </c>
      <c r="D2596" s="259" t="s">
        <v>259</v>
      </c>
      <c r="E2596" s="266" t="s">
        <v>184</v>
      </c>
      <c r="F2596" s="261">
        <v>4.3452008349066797E-2</v>
      </c>
      <c r="G2596" s="261">
        <f>IF(Table1[[#This Row],[Year]]&lt;=2030,2030,IF(Table1[[#This Row],[Year]]&lt;=2040,2040,2050))</f>
        <v>2050</v>
      </c>
    </row>
    <row r="2597" spans="1:7" x14ac:dyDescent="0.3">
      <c r="A2597" s="257" t="s">
        <v>4</v>
      </c>
      <c r="B2597" s="258" t="s">
        <v>265</v>
      </c>
      <c r="C2597" s="258">
        <v>2045</v>
      </c>
      <c r="D2597" s="259" t="s">
        <v>259</v>
      </c>
      <c r="E2597" s="266" t="s">
        <v>184</v>
      </c>
      <c r="F2597" s="261">
        <v>55.725742021874701</v>
      </c>
      <c r="G2597" s="261">
        <f>IF(Table1[[#This Row],[Year]]&lt;=2030,2030,IF(Table1[[#This Row],[Year]]&lt;=2040,2040,2050))</f>
        <v>2050</v>
      </c>
    </row>
    <row r="2598" spans="1:7" x14ac:dyDescent="0.3">
      <c r="A2598" s="257" t="s">
        <v>4</v>
      </c>
      <c r="B2598" s="258" t="s">
        <v>269</v>
      </c>
      <c r="C2598" s="258">
        <v>2045</v>
      </c>
      <c r="D2598" s="259" t="s">
        <v>259</v>
      </c>
      <c r="E2598" s="266" t="s">
        <v>184</v>
      </c>
      <c r="F2598" s="261">
        <v>1.2623322324955299</v>
      </c>
      <c r="G2598" s="261">
        <f>IF(Table1[[#This Row],[Year]]&lt;=2030,2030,IF(Table1[[#This Row],[Year]]&lt;=2040,2040,2050))</f>
        <v>2050</v>
      </c>
    </row>
    <row r="2599" spans="1:7" x14ac:dyDescent="0.3">
      <c r="A2599" s="257" t="s">
        <v>4</v>
      </c>
      <c r="B2599" s="258" t="s">
        <v>264</v>
      </c>
      <c r="C2599" s="258">
        <v>2045</v>
      </c>
      <c r="D2599" s="259" t="s">
        <v>259</v>
      </c>
      <c r="E2599" s="266" t="s">
        <v>184</v>
      </c>
      <c r="F2599" s="261">
        <v>34.686397606729599</v>
      </c>
      <c r="G2599" s="261">
        <f>IF(Table1[[#This Row],[Year]]&lt;=2030,2030,IF(Table1[[#This Row],[Year]]&lt;=2040,2040,2050))</f>
        <v>2050</v>
      </c>
    </row>
    <row r="2600" spans="1:7" x14ac:dyDescent="0.3">
      <c r="A2600" s="257" t="s">
        <v>4</v>
      </c>
      <c r="B2600" s="258" t="s">
        <v>268</v>
      </c>
      <c r="C2600" s="258">
        <v>2045</v>
      </c>
      <c r="D2600" s="259" t="s">
        <v>259</v>
      </c>
      <c r="E2600" s="266" t="s">
        <v>184</v>
      </c>
      <c r="F2600" s="261">
        <v>0.82215818682555397</v>
      </c>
      <c r="G2600" s="261">
        <f>IF(Table1[[#This Row],[Year]]&lt;=2030,2030,IF(Table1[[#This Row],[Year]]&lt;=2040,2040,2050))</f>
        <v>2050</v>
      </c>
    </row>
    <row r="2601" spans="1:7" x14ac:dyDescent="0.3">
      <c r="A2601" s="257" t="s">
        <v>4</v>
      </c>
      <c r="B2601" s="258" t="s">
        <v>263</v>
      </c>
      <c r="C2601" s="258">
        <v>2045</v>
      </c>
      <c r="D2601" s="259" t="s">
        <v>259</v>
      </c>
      <c r="E2601" s="266" t="s">
        <v>184</v>
      </c>
      <c r="F2601" s="261">
        <v>7.8828738499224604</v>
      </c>
      <c r="G2601" s="261">
        <f>IF(Table1[[#This Row],[Year]]&lt;=2030,2030,IF(Table1[[#This Row],[Year]]&lt;=2040,2040,2050))</f>
        <v>2050</v>
      </c>
    </row>
    <row r="2602" spans="1:7" x14ac:dyDescent="0.3">
      <c r="A2602" s="257" t="s">
        <v>4</v>
      </c>
      <c r="B2602" s="258" t="s">
        <v>262</v>
      </c>
      <c r="C2602" s="258">
        <v>2045</v>
      </c>
      <c r="D2602" s="259" t="s">
        <v>259</v>
      </c>
      <c r="E2602" s="266" t="s">
        <v>184</v>
      </c>
      <c r="F2602" s="261">
        <v>50.4798845261639</v>
      </c>
      <c r="G2602" s="261">
        <f>IF(Table1[[#This Row],[Year]]&lt;=2030,2030,IF(Table1[[#This Row],[Year]]&lt;=2040,2040,2050))</f>
        <v>2050</v>
      </c>
    </row>
    <row r="2603" spans="1:7" x14ac:dyDescent="0.3">
      <c r="A2603" s="257" t="s">
        <v>4</v>
      </c>
      <c r="B2603" s="258" t="s">
        <v>261</v>
      </c>
      <c r="C2603" s="258">
        <v>2045</v>
      </c>
      <c r="D2603" s="259" t="s">
        <v>259</v>
      </c>
      <c r="E2603" s="266" t="s">
        <v>184</v>
      </c>
      <c r="F2603" s="261">
        <v>0.17378987781489399</v>
      </c>
      <c r="G2603" s="261">
        <f>IF(Table1[[#This Row],[Year]]&lt;=2030,2030,IF(Table1[[#This Row],[Year]]&lt;=2040,2040,2050))</f>
        <v>2050</v>
      </c>
    </row>
    <row r="2604" spans="1:7" x14ac:dyDescent="0.3">
      <c r="A2604" s="257" t="s">
        <v>4</v>
      </c>
      <c r="B2604" s="258" t="s">
        <v>18</v>
      </c>
      <c r="C2604" s="258">
        <v>2045</v>
      </c>
      <c r="D2604" s="259" t="s">
        <v>259</v>
      </c>
      <c r="E2604" s="266" t="s">
        <v>184</v>
      </c>
      <c r="F2604" s="261">
        <v>144.68805158582001</v>
      </c>
      <c r="G2604" s="261">
        <f>IF(Table1[[#This Row],[Year]]&lt;=2030,2030,IF(Table1[[#This Row],[Year]]&lt;=2040,2040,2050))</f>
        <v>2050</v>
      </c>
    </row>
    <row r="2605" spans="1:7" x14ac:dyDescent="0.3">
      <c r="A2605" s="257" t="s">
        <v>4</v>
      </c>
      <c r="B2605" s="258" t="s">
        <v>260</v>
      </c>
      <c r="C2605" s="258">
        <v>2045</v>
      </c>
      <c r="D2605" s="259" t="s">
        <v>259</v>
      </c>
      <c r="E2605" s="266" t="s">
        <v>184</v>
      </c>
      <c r="F2605" s="261">
        <v>6.5043202407054599</v>
      </c>
      <c r="G2605" s="261">
        <f>IF(Table1[[#This Row],[Year]]&lt;=2030,2030,IF(Table1[[#This Row],[Year]]&lt;=2040,2040,2050))</f>
        <v>2050</v>
      </c>
    </row>
    <row r="2606" spans="1:7" x14ac:dyDescent="0.3">
      <c r="A2606" s="257" t="s">
        <v>4</v>
      </c>
      <c r="B2606" s="258" t="s">
        <v>267</v>
      </c>
      <c r="C2606" s="258">
        <v>2045</v>
      </c>
      <c r="D2606" s="259" t="s">
        <v>259</v>
      </c>
      <c r="E2606" s="266" t="s">
        <v>184</v>
      </c>
      <c r="F2606" s="261">
        <v>0.14065699078851901</v>
      </c>
      <c r="G2606" s="261">
        <f>IF(Table1[[#This Row],[Year]]&lt;=2030,2030,IF(Table1[[#This Row],[Year]]&lt;=2040,2040,2050))</f>
        <v>2050</v>
      </c>
    </row>
    <row r="2607" spans="1:7" x14ac:dyDescent="0.3">
      <c r="A2607" s="257" t="s">
        <v>2</v>
      </c>
      <c r="B2607" s="258" t="s">
        <v>264</v>
      </c>
      <c r="C2607" s="258">
        <v>2045</v>
      </c>
      <c r="D2607" s="259" t="s">
        <v>259</v>
      </c>
      <c r="E2607" s="266" t="s">
        <v>184</v>
      </c>
      <c r="F2607" s="261">
        <v>31.125904227364899</v>
      </c>
      <c r="G2607" s="261">
        <f>IF(Table1[[#This Row],[Year]]&lt;=2030,2030,IF(Table1[[#This Row],[Year]]&lt;=2040,2040,2050))</f>
        <v>2050</v>
      </c>
    </row>
    <row r="2608" spans="1:7" x14ac:dyDescent="0.3">
      <c r="A2608" s="257" t="s">
        <v>2</v>
      </c>
      <c r="B2608" s="258" t="s">
        <v>263</v>
      </c>
      <c r="C2608" s="258">
        <v>2045</v>
      </c>
      <c r="D2608" s="259" t="s">
        <v>259</v>
      </c>
      <c r="E2608" s="266" t="s">
        <v>184</v>
      </c>
      <c r="F2608" s="261">
        <v>2.69316608428676</v>
      </c>
      <c r="G2608" s="261">
        <f>IF(Table1[[#This Row],[Year]]&lt;=2030,2030,IF(Table1[[#This Row],[Year]]&lt;=2040,2040,2050))</f>
        <v>2050</v>
      </c>
    </row>
    <row r="2609" spans="1:7" x14ac:dyDescent="0.3">
      <c r="A2609" s="257" t="s">
        <v>2</v>
      </c>
      <c r="B2609" s="258" t="s">
        <v>262</v>
      </c>
      <c r="C2609" s="258">
        <v>2045</v>
      </c>
      <c r="D2609" s="259" t="s">
        <v>259</v>
      </c>
      <c r="E2609" s="266" t="s">
        <v>184</v>
      </c>
      <c r="F2609" s="261">
        <v>2.0058584085120099</v>
      </c>
      <c r="G2609" s="261">
        <f>IF(Table1[[#This Row],[Year]]&lt;=2030,2030,IF(Table1[[#This Row],[Year]]&lt;=2040,2040,2050))</f>
        <v>2050</v>
      </c>
    </row>
    <row r="2610" spans="1:7" x14ac:dyDescent="0.3">
      <c r="A2610" s="257" t="s">
        <v>2</v>
      </c>
      <c r="B2610" s="258" t="s">
        <v>261</v>
      </c>
      <c r="C2610" s="258">
        <v>2045</v>
      </c>
      <c r="D2610" s="259" t="s">
        <v>259</v>
      </c>
      <c r="E2610" s="266" t="s">
        <v>184</v>
      </c>
      <c r="F2610" s="261">
        <v>1.25372984703338E-2</v>
      </c>
      <c r="G2610" s="261">
        <f>IF(Table1[[#This Row],[Year]]&lt;=2030,2030,IF(Table1[[#This Row],[Year]]&lt;=2040,2040,2050))</f>
        <v>2050</v>
      </c>
    </row>
    <row r="2611" spans="1:7" x14ac:dyDescent="0.3">
      <c r="A2611" s="257" t="s">
        <v>2</v>
      </c>
      <c r="B2611" s="258" t="s">
        <v>18</v>
      </c>
      <c r="C2611" s="258">
        <v>2045</v>
      </c>
      <c r="D2611" s="259" t="s">
        <v>259</v>
      </c>
      <c r="E2611" s="266" t="s">
        <v>184</v>
      </c>
      <c r="F2611" s="261">
        <v>153.08155319554399</v>
      </c>
      <c r="G2611" s="261">
        <f>IF(Table1[[#This Row],[Year]]&lt;=2030,2030,IF(Table1[[#This Row],[Year]]&lt;=2040,2040,2050))</f>
        <v>2050</v>
      </c>
    </row>
    <row r="2612" spans="1:7" x14ac:dyDescent="0.3">
      <c r="A2612" s="257" t="s">
        <v>2</v>
      </c>
      <c r="B2612" s="258" t="s">
        <v>266</v>
      </c>
      <c r="C2612" s="258">
        <v>2045</v>
      </c>
      <c r="D2612" s="259" t="s">
        <v>259</v>
      </c>
      <c r="E2612" s="266" t="s">
        <v>184</v>
      </c>
      <c r="F2612" s="261">
        <v>15.8893470569218</v>
      </c>
      <c r="G2612" s="261">
        <f>IF(Table1[[#This Row],[Year]]&lt;=2030,2030,IF(Table1[[#This Row],[Year]]&lt;=2040,2040,2050))</f>
        <v>2050</v>
      </c>
    </row>
    <row r="2613" spans="1:7" x14ac:dyDescent="0.3">
      <c r="A2613" s="257" t="s">
        <v>2</v>
      </c>
      <c r="B2613" s="258" t="s">
        <v>9</v>
      </c>
      <c r="C2613" s="258">
        <v>2045</v>
      </c>
      <c r="D2613" s="259" t="s">
        <v>259</v>
      </c>
      <c r="E2613" s="266" t="s">
        <v>184</v>
      </c>
      <c r="F2613" s="261">
        <v>23.890696114672899</v>
      </c>
      <c r="G2613" s="261">
        <f>IF(Table1[[#This Row],[Year]]&lt;=2030,2030,IF(Table1[[#This Row],[Year]]&lt;=2040,2040,2050))</f>
        <v>2050</v>
      </c>
    </row>
    <row r="2614" spans="1:7" x14ac:dyDescent="0.3">
      <c r="A2614" s="257" t="s">
        <v>2</v>
      </c>
      <c r="B2614" s="258" t="s">
        <v>260</v>
      </c>
      <c r="C2614" s="258">
        <v>2045</v>
      </c>
      <c r="D2614" s="259" t="s">
        <v>259</v>
      </c>
      <c r="E2614" s="266" t="s">
        <v>184</v>
      </c>
      <c r="F2614" s="261">
        <v>0.16570970402287299</v>
      </c>
      <c r="G2614" s="261">
        <f>IF(Table1[[#This Row],[Year]]&lt;=2030,2030,IF(Table1[[#This Row],[Year]]&lt;=2040,2040,2050))</f>
        <v>2050</v>
      </c>
    </row>
    <row r="2615" spans="1:7" x14ac:dyDescent="0.3">
      <c r="A2615" s="257" t="s">
        <v>3</v>
      </c>
      <c r="B2615" s="258" t="s">
        <v>265</v>
      </c>
      <c r="C2615" s="258">
        <v>2045</v>
      </c>
      <c r="D2615" s="259" t="s">
        <v>259</v>
      </c>
      <c r="E2615" s="266" t="s">
        <v>184</v>
      </c>
      <c r="F2615" s="261">
        <v>80.772690556260699</v>
      </c>
      <c r="G2615" s="261">
        <f>IF(Table1[[#This Row],[Year]]&lt;=2030,2030,IF(Table1[[#This Row],[Year]]&lt;=2040,2040,2050))</f>
        <v>2050</v>
      </c>
    </row>
    <row r="2616" spans="1:7" x14ac:dyDescent="0.3">
      <c r="A2616" s="257" t="s">
        <v>3</v>
      </c>
      <c r="B2616" s="258" t="s">
        <v>264</v>
      </c>
      <c r="C2616" s="258">
        <v>2045</v>
      </c>
      <c r="D2616" s="259" t="s">
        <v>259</v>
      </c>
      <c r="E2616" s="266" t="s">
        <v>184</v>
      </c>
      <c r="F2616" s="261">
        <v>22.345257794862501</v>
      </c>
      <c r="G2616" s="261">
        <f>IF(Table1[[#This Row],[Year]]&lt;=2030,2030,IF(Table1[[#This Row],[Year]]&lt;=2040,2040,2050))</f>
        <v>2050</v>
      </c>
    </row>
    <row r="2617" spans="1:7" x14ac:dyDescent="0.3">
      <c r="A2617" s="257" t="s">
        <v>3</v>
      </c>
      <c r="B2617" s="258" t="s">
        <v>263</v>
      </c>
      <c r="C2617" s="258">
        <v>2045</v>
      </c>
      <c r="D2617" s="259" t="s">
        <v>259</v>
      </c>
      <c r="E2617" s="266" t="s">
        <v>184</v>
      </c>
      <c r="F2617" s="261">
        <v>5.6806906773224402</v>
      </c>
      <c r="G2617" s="261">
        <f>IF(Table1[[#This Row],[Year]]&lt;=2030,2030,IF(Table1[[#This Row],[Year]]&lt;=2040,2040,2050))</f>
        <v>2050</v>
      </c>
    </row>
    <row r="2618" spans="1:7" x14ac:dyDescent="0.3">
      <c r="A2618" s="257" t="s">
        <v>3</v>
      </c>
      <c r="B2618" s="258" t="s">
        <v>262</v>
      </c>
      <c r="C2618" s="258">
        <v>2045</v>
      </c>
      <c r="D2618" s="259" t="s">
        <v>259</v>
      </c>
      <c r="E2618" s="266" t="s">
        <v>184</v>
      </c>
      <c r="F2618" s="261">
        <v>116.52443860036</v>
      </c>
      <c r="G2618" s="261">
        <f>IF(Table1[[#This Row],[Year]]&lt;=2030,2030,IF(Table1[[#This Row],[Year]]&lt;=2040,2040,2050))</f>
        <v>2050</v>
      </c>
    </row>
    <row r="2619" spans="1:7" x14ac:dyDescent="0.3">
      <c r="A2619" s="257" t="s">
        <v>3</v>
      </c>
      <c r="B2619" s="258" t="s">
        <v>261</v>
      </c>
      <c r="C2619" s="258">
        <v>2045</v>
      </c>
      <c r="D2619" s="259" t="s">
        <v>259</v>
      </c>
      <c r="E2619" s="266" t="s">
        <v>184</v>
      </c>
      <c r="F2619" s="261">
        <v>0.16832038983189099</v>
      </c>
      <c r="G2619" s="261">
        <f>IF(Table1[[#This Row],[Year]]&lt;=2030,2030,IF(Table1[[#This Row],[Year]]&lt;=2040,2040,2050))</f>
        <v>2050</v>
      </c>
    </row>
    <row r="2620" spans="1:7" x14ac:dyDescent="0.3">
      <c r="A2620" s="257" t="s">
        <v>3</v>
      </c>
      <c r="B2620" s="258" t="s">
        <v>18</v>
      </c>
      <c r="C2620" s="258">
        <v>2045</v>
      </c>
      <c r="D2620" s="259" t="s">
        <v>259</v>
      </c>
      <c r="E2620" s="266" t="s">
        <v>184</v>
      </c>
      <c r="F2620" s="261">
        <v>146.29279834280601</v>
      </c>
      <c r="G2620" s="261">
        <f>IF(Table1[[#This Row],[Year]]&lt;=2030,2030,IF(Table1[[#This Row],[Year]]&lt;=2040,2040,2050))</f>
        <v>2050</v>
      </c>
    </row>
    <row r="2621" spans="1:7" x14ac:dyDescent="0.3">
      <c r="A2621" s="257" t="s">
        <v>3</v>
      </c>
      <c r="B2621" s="258" t="s">
        <v>9</v>
      </c>
      <c r="C2621" s="258">
        <v>2045</v>
      </c>
      <c r="D2621" s="259" t="s">
        <v>259</v>
      </c>
      <c r="E2621" s="266" t="s">
        <v>184</v>
      </c>
      <c r="F2621" s="261">
        <v>15.670988844161901</v>
      </c>
      <c r="G2621" s="261">
        <f>IF(Table1[[#This Row],[Year]]&lt;=2030,2030,IF(Table1[[#This Row],[Year]]&lt;=2040,2040,2050))</f>
        <v>2050</v>
      </c>
    </row>
    <row r="2622" spans="1:7" x14ac:dyDescent="0.3">
      <c r="A2622" s="257" t="s">
        <v>3</v>
      </c>
      <c r="B2622" s="258" t="s">
        <v>260</v>
      </c>
      <c r="C2622" s="258">
        <v>2045</v>
      </c>
      <c r="D2622" s="259" t="s">
        <v>259</v>
      </c>
      <c r="E2622" s="266" t="s">
        <v>184</v>
      </c>
      <c r="F2622" s="261">
        <v>4.3223166262783499</v>
      </c>
      <c r="G2622" s="261">
        <f>IF(Table1[[#This Row],[Year]]&lt;=2030,2030,IF(Table1[[#This Row],[Year]]&lt;=2040,2040,2050))</f>
        <v>2050</v>
      </c>
    </row>
    <row r="2623" spans="1:7" x14ac:dyDescent="0.3">
      <c r="A2623" s="257" t="s">
        <v>1</v>
      </c>
      <c r="B2623" s="258" t="s">
        <v>265</v>
      </c>
      <c r="C2623" s="258">
        <v>2046</v>
      </c>
      <c r="D2623" s="259" t="s">
        <v>259</v>
      </c>
      <c r="E2623" s="266" t="s">
        <v>184</v>
      </c>
      <c r="F2623" s="261">
        <v>18.2541276199957</v>
      </c>
      <c r="G2623" s="261">
        <f>IF(Table1[[#This Row],[Year]]&lt;=2030,2030,IF(Table1[[#This Row],[Year]]&lt;=2040,2040,2050))</f>
        <v>2050</v>
      </c>
    </row>
    <row r="2624" spans="1:7" x14ac:dyDescent="0.3">
      <c r="A2624" s="257" t="s">
        <v>1</v>
      </c>
      <c r="B2624" s="258" t="s">
        <v>269</v>
      </c>
      <c r="C2624" s="258">
        <v>2046</v>
      </c>
      <c r="D2624" s="259" t="s">
        <v>259</v>
      </c>
      <c r="E2624" s="266" t="s">
        <v>184</v>
      </c>
      <c r="F2624" s="261">
        <v>1.5482101556368999</v>
      </c>
      <c r="G2624" s="261">
        <f>IF(Table1[[#This Row],[Year]]&lt;=2030,2030,IF(Table1[[#This Row],[Year]]&lt;=2040,2040,2050))</f>
        <v>2050</v>
      </c>
    </row>
    <row r="2625" spans="1:7" x14ac:dyDescent="0.3">
      <c r="A2625" s="257" t="s">
        <v>1</v>
      </c>
      <c r="B2625" s="258" t="s">
        <v>264</v>
      </c>
      <c r="C2625" s="258">
        <v>2046</v>
      </c>
      <c r="D2625" s="259" t="s">
        <v>259</v>
      </c>
      <c r="E2625" s="266" t="s">
        <v>184</v>
      </c>
      <c r="F2625" s="261">
        <v>9.2917972623089309</v>
      </c>
      <c r="G2625" s="261">
        <f>IF(Table1[[#This Row],[Year]]&lt;=2030,2030,IF(Table1[[#This Row],[Year]]&lt;=2040,2040,2050))</f>
        <v>2050</v>
      </c>
    </row>
    <row r="2626" spans="1:7" x14ac:dyDescent="0.3">
      <c r="A2626" s="257" t="s">
        <v>1</v>
      </c>
      <c r="B2626" s="258" t="s">
        <v>268</v>
      </c>
      <c r="C2626" s="258">
        <v>2046</v>
      </c>
      <c r="D2626" s="259" t="s">
        <v>259</v>
      </c>
      <c r="E2626" s="266" t="s">
        <v>184</v>
      </c>
      <c r="F2626" s="261">
        <v>0.80800463797537103</v>
      </c>
      <c r="G2626" s="261">
        <f>IF(Table1[[#This Row],[Year]]&lt;=2030,2030,IF(Table1[[#This Row],[Year]]&lt;=2040,2040,2050))</f>
        <v>2050</v>
      </c>
    </row>
    <row r="2627" spans="1:7" x14ac:dyDescent="0.3">
      <c r="A2627" s="257" t="s">
        <v>1</v>
      </c>
      <c r="B2627" s="258" t="s">
        <v>263</v>
      </c>
      <c r="C2627" s="258">
        <v>2046</v>
      </c>
      <c r="D2627" s="259" t="s">
        <v>259</v>
      </c>
      <c r="E2627" s="266" t="s">
        <v>184</v>
      </c>
      <c r="F2627" s="261">
        <v>1.30604056816171</v>
      </c>
      <c r="G2627" s="261">
        <f>IF(Table1[[#This Row],[Year]]&lt;=2030,2030,IF(Table1[[#This Row],[Year]]&lt;=2040,2040,2050))</f>
        <v>2050</v>
      </c>
    </row>
    <row r="2628" spans="1:7" x14ac:dyDescent="0.3">
      <c r="A2628" s="257" t="s">
        <v>1</v>
      </c>
      <c r="B2628" s="258" t="s">
        <v>262</v>
      </c>
      <c r="C2628" s="258">
        <v>2046</v>
      </c>
      <c r="D2628" s="259" t="s">
        <v>259</v>
      </c>
      <c r="E2628" s="266" t="s">
        <v>184</v>
      </c>
      <c r="F2628" s="261">
        <v>1.0024123738708299</v>
      </c>
      <c r="G2628" s="261">
        <f>IF(Table1[[#This Row],[Year]]&lt;=2030,2030,IF(Table1[[#This Row],[Year]]&lt;=2040,2040,2050))</f>
        <v>2050</v>
      </c>
    </row>
    <row r="2629" spans="1:7" x14ac:dyDescent="0.3">
      <c r="A2629" s="257" t="s">
        <v>1</v>
      </c>
      <c r="B2629" s="258" t="s">
        <v>261</v>
      </c>
      <c r="C2629" s="258">
        <v>2046</v>
      </c>
      <c r="D2629" s="259" t="s">
        <v>259</v>
      </c>
      <c r="E2629" s="266" t="s">
        <v>184</v>
      </c>
      <c r="F2629" s="261">
        <v>1.02875547072426E-2</v>
      </c>
      <c r="G2629" s="261">
        <f>IF(Table1[[#This Row],[Year]]&lt;=2030,2030,IF(Table1[[#This Row],[Year]]&lt;=2040,2040,2050))</f>
        <v>2050</v>
      </c>
    </row>
    <row r="2630" spans="1:7" x14ac:dyDescent="0.3">
      <c r="A2630" s="257" t="s">
        <v>1</v>
      </c>
      <c r="B2630" s="258" t="s">
        <v>18</v>
      </c>
      <c r="C2630" s="258">
        <v>2046</v>
      </c>
      <c r="D2630" s="259" t="s">
        <v>259</v>
      </c>
      <c r="E2630" s="266" t="s">
        <v>184</v>
      </c>
      <c r="F2630" s="261">
        <v>27.3239651880534</v>
      </c>
      <c r="G2630" s="261">
        <f>IF(Table1[[#This Row],[Year]]&lt;=2030,2030,IF(Table1[[#This Row],[Year]]&lt;=2040,2040,2050))</f>
        <v>2050</v>
      </c>
    </row>
    <row r="2631" spans="1:7" x14ac:dyDescent="0.3">
      <c r="A2631" s="257" t="s">
        <v>1</v>
      </c>
      <c r="B2631" s="258" t="s">
        <v>9</v>
      </c>
      <c r="C2631" s="258">
        <v>2046</v>
      </c>
      <c r="D2631" s="259" t="s">
        <v>259</v>
      </c>
      <c r="E2631" s="266" t="s">
        <v>184</v>
      </c>
      <c r="F2631" s="261">
        <v>3.6835720004712602</v>
      </c>
      <c r="G2631" s="261">
        <f>IF(Table1[[#This Row],[Year]]&lt;=2030,2030,IF(Table1[[#This Row],[Year]]&lt;=2040,2040,2050))</f>
        <v>2050</v>
      </c>
    </row>
    <row r="2632" spans="1:7" x14ac:dyDescent="0.3">
      <c r="A2632" s="257" t="s">
        <v>1</v>
      </c>
      <c r="B2632" s="258" t="s">
        <v>260</v>
      </c>
      <c r="C2632" s="258">
        <v>2046</v>
      </c>
      <c r="D2632" s="259" t="s">
        <v>259</v>
      </c>
      <c r="E2632" s="266" t="s">
        <v>184</v>
      </c>
      <c r="F2632" s="261">
        <v>0.53339573031985099</v>
      </c>
      <c r="G2632" s="261">
        <f>IF(Table1[[#This Row],[Year]]&lt;=2030,2030,IF(Table1[[#This Row],[Year]]&lt;=2040,2040,2050))</f>
        <v>2050</v>
      </c>
    </row>
    <row r="2633" spans="1:7" x14ac:dyDescent="0.3">
      <c r="A2633" s="257" t="s">
        <v>1</v>
      </c>
      <c r="B2633" s="258" t="s">
        <v>267</v>
      </c>
      <c r="C2633" s="258">
        <v>2046</v>
      </c>
      <c r="D2633" s="259" t="s">
        <v>259</v>
      </c>
      <c r="E2633" s="266" t="s">
        <v>184</v>
      </c>
      <c r="F2633" s="261">
        <v>4.1382865094349297E-2</v>
      </c>
      <c r="G2633" s="261">
        <f>IF(Table1[[#This Row],[Year]]&lt;=2030,2030,IF(Table1[[#This Row],[Year]]&lt;=2040,2040,2050))</f>
        <v>2050</v>
      </c>
    </row>
    <row r="2634" spans="1:7" x14ac:dyDescent="0.3">
      <c r="A2634" s="257" t="s">
        <v>4</v>
      </c>
      <c r="B2634" s="258" t="s">
        <v>265</v>
      </c>
      <c r="C2634" s="258">
        <v>2046</v>
      </c>
      <c r="D2634" s="259" t="s">
        <v>259</v>
      </c>
      <c r="E2634" s="266" t="s">
        <v>184</v>
      </c>
      <c r="F2634" s="261">
        <v>55.907928351702999</v>
      </c>
      <c r="G2634" s="261">
        <f>IF(Table1[[#This Row],[Year]]&lt;=2030,2030,IF(Table1[[#This Row],[Year]]&lt;=2040,2040,2050))</f>
        <v>2050</v>
      </c>
    </row>
    <row r="2635" spans="1:7" x14ac:dyDescent="0.3">
      <c r="A2635" s="257" t="s">
        <v>4</v>
      </c>
      <c r="B2635" s="258" t="s">
        <v>269</v>
      </c>
      <c r="C2635" s="258">
        <v>2046</v>
      </c>
      <c r="D2635" s="259" t="s">
        <v>259</v>
      </c>
      <c r="E2635" s="266" t="s">
        <v>184</v>
      </c>
      <c r="F2635" s="261">
        <v>1.2022211738052599</v>
      </c>
      <c r="G2635" s="261">
        <f>IF(Table1[[#This Row],[Year]]&lt;=2030,2030,IF(Table1[[#This Row],[Year]]&lt;=2040,2040,2050))</f>
        <v>2050</v>
      </c>
    </row>
    <row r="2636" spans="1:7" x14ac:dyDescent="0.3">
      <c r="A2636" s="257" t="s">
        <v>4</v>
      </c>
      <c r="B2636" s="258" t="s">
        <v>264</v>
      </c>
      <c r="C2636" s="258">
        <v>2046</v>
      </c>
      <c r="D2636" s="259" t="s">
        <v>259</v>
      </c>
      <c r="E2636" s="266" t="s">
        <v>184</v>
      </c>
      <c r="F2636" s="261">
        <v>34.799799191807701</v>
      </c>
      <c r="G2636" s="261">
        <f>IF(Table1[[#This Row],[Year]]&lt;=2030,2030,IF(Table1[[#This Row],[Year]]&lt;=2040,2040,2050))</f>
        <v>2050</v>
      </c>
    </row>
    <row r="2637" spans="1:7" x14ac:dyDescent="0.3">
      <c r="A2637" s="257" t="s">
        <v>4</v>
      </c>
      <c r="B2637" s="258" t="s">
        <v>268</v>
      </c>
      <c r="C2637" s="258">
        <v>2046</v>
      </c>
      <c r="D2637" s="259" t="s">
        <v>259</v>
      </c>
      <c r="E2637" s="266" t="s">
        <v>184</v>
      </c>
      <c r="F2637" s="261">
        <v>0.78300779697671796</v>
      </c>
      <c r="G2637" s="261">
        <f>IF(Table1[[#This Row],[Year]]&lt;=2030,2030,IF(Table1[[#This Row],[Year]]&lt;=2040,2040,2050))</f>
        <v>2050</v>
      </c>
    </row>
    <row r="2638" spans="1:7" x14ac:dyDescent="0.3">
      <c r="A2638" s="257" t="s">
        <v>4</v>
      </c>
      <c r="B2638" s="258" t="s">
        <v>263</v>
      </c>
      <c r="C2638" s="258">
        <v>2046</v>
      </c>
      <c r="D2638" s="259" t="s">
        <v>259</v>
      </c>
      <c r="E2638" s="266" t="s">
        <v>184</v>
      </c>
      <c r="F2638" s="261">
        <v>7.2692025379410996</v>
      </c>
      <c r="G2638" s="261">
        <f>IF(Table1[[#This Row],[Year]]&lt;=2030,2030,IF(Table1[[#This Row],[Year]]&lt;=2040,2040,2050))</f>
        <v>2050</v>
      </c>
    </row>
    <row r="2639" spans="1:7" x14ac:dyDescent="0.3">
      <c r="A2639" s="257" t="s">
        <v>4</v>
      </c>
      <c r="B2639" s="258" t="s">
        <v>262</v>
      </c>
      <c r="C2639" s="258">
        <v>2046</v>
      </c>
      <c r="D2639" s="259" t="s">
        <v>259</v>
      </c>
      <c r="E2639" s="266" t="s">
        <v>184</v>
      </c>
      <c r="F2639" s="261">
        <v>46.965551441429398</v>
      </c>
      <c r="G2639" s="261">
        <f>IF(Table1[[#This Row],[Year]]&lt;=2030,2030,IF(Table1[[#This Row],[Year]]&lt;=2040,2040,2050))</f>
        <v>2050</v>
      </c>
    </row>
    <row r="2640" spans="1:7" x14ac:dyDescent="0.3">
      <c r="A2640" s="257" t="s">
        <v>4</v>
      </c>
      <c r="B2640" s="258" t="s">
        <v>261</v>
      </c>
      <c r="C2640" s="258">
        <v>2046</v>
      </c>
      <c r="D2640" s="259" t="s">
        <v>259</v>
      </c>
      <c r="E2640" s="266" t="s">
        <v>184</v>
      </c>
      <c r="F2640" s="261">
        <v>0.15647199369141601</v>
      </c>
      <c r="G2640" s="261">
        <f>IF(Table1[[#This Row],[Year]]&lt;=2030,2030,IF(Table1[[#This Row],[Year]]&lt;=2040,2040,2050))</f>
        <v>2050</v>
      </c>
    </row>
    <row r="2641" spans="1:7" x14ac:dyDescent="0.3">
      <c r="A2641" s="257" t="s">
        <v>4</v>
      </c>
      <c r="B2641" s="258" t="s">
        <v>18</v>
      </c>
      <c r="C2641" s="258">
        <v>2046</v>
      </c>
      <c r="D2641" s="259" t="s">
        <v>259</v>
      </c>
      <c r="E2641" s="266" t="s">
        <v>184</v>
      </c>
      <c r="F2641" s="261">
        <v>112.601199791108</v>
      </c>
      <c r="G2641" s="261">
        <f>IF(Table1[[#This Row],[Year]]&lt;=2030,2030,IF(Table1[[#This Row],[Year]]&lt;=2040,2040,2050))</f>
        <v>2050</v>
      </c>
    </row>
    <row r="2642" spans="1:7" x14ac:dyDescent="0.3">
      <c r="A2642" s="257" t="s">
        <v>4</v>
      </c>
      <c r="B2642" s="258" t="s">
        <v>260</v>
      </c>
      <c r="C2642" s="258">
        <v>2046</v>
      </c>
      <c r="D2642" s="259" t="s">
        <v>259</v>
      </c>
      <c r="E2642" s="266" t="s">
        <v>184</v>
      </c>
      <c r="F2642" s="261">
        <v>6.5255850671516704</v>
      </c>
      <c r="G2642" s="261">
        <f>IF(Table1[[#This Row],[Year]]&lt;=2030,2030,IF(Table1[[#This Row],[Year]]&lt;=2040,2040,2050))</f>
        <v>2050</v>
      </c>
    </row>
    <row r="2643" spans="1:7" x14ac:dyDescent="0.3">
      <c r="A2643" s="257" t="s">
        <v>4</v>
      </c>
      <c r="B2643" s="258" t="s">
        <v>267</v>
      </c>
      <c r="C2643" s="258">
        <v>2046</v>
      </c>
      <c r="D2643" s="259" t="s">
        <v>259</v>
      </c>
      <c r="E2643" s="266" t="s">
        <v>184</v>
      </c>
      <c r="F2643" s="261">
        <v>0.13395903884620899</v>
      </c>
      <c r="G2643" s="261">
        <f>IF(Table1[[#This Row],[Year]]&lt;=2030,2030,IF(Table1[[#This Row],[Year]]&lt;=2040,2040,2050))</f>
        <v>2050</v>
      </c>
    </row>
    <row r="2644" spans="1:7" x14ac:dyDescent="0.3">
      <c r="A2644" s="257" t="s">
        <v>2</v>
      </c>
      <c r="B2644" s="258" t="s">
        <v>264</v>
      </c>
      <c r="C2644" s="258">
        <v>2046</v>
      </c>
      <c r="D2644" s="259" t="s">
        <v>259</v>
      </c>
      <c r="E2644" s="266" t="s">
        <v>184</v>
      </c>
      <c r="F2644" s="261">
        <v>30.475307769367099</v>
      </c>
      <c r="G2644" s="261">
        <f>IF(Table1[[#This Row],[Year]]&lt;=2030,2030,IF(Table1[[#This Row],[Year]]&lt;=2040,2040,2050))</f>
        <v>2050</v>
      </c>
    </row>
    <row r="2645" spans="1:7" x14ac:dyDescent="0.3">
      <c r="A2645" s="257" t="s">
        <v>2</v>
      </c>
      <c r="B2645" s="258" t="s">
        <v>263</v>
      </c>
      <c r="C2645" s="258">
        <v>2046</v>
      </c>
      <c r="D2645" s="259" t="s">
        <v>259</v>
      </c>
      <c r="E2645" s="266" t="s">
        <v>184</v>
      </c>
      <c r="F2645" s="261">
        <v>2.44592606142194</v>
      </c>
      <c r="G2645" s="261">
        <f>IF(Table1[[#This Row],[Year]]&lt;=2030,2030,IF(Table1[[#This Row],[Year]]&lt;=2040,2040,2050))</f>
        <v>2050</v>
      </c>
    </row>
    <row r="2646" spans="1:7" x14ac:dyDescent="0.3">
      <c r="A2646" s="257" t="s">
        <v>2</v>
      </c>
      <c r="B2646" s="258" t="s">
        <v>262</v>
      </c>
      <c r="C2646" s="258">
        <v>2046</v>
      </c>
      <c r="D2646" s="259" t="s">
        <v>259</v>
      </c>
      <c r="E2646" s="266" t="s">
        <v>184</v>
      </c>
      <c r="F2646" s="261">
        <v>1.9434378764968001</v>
      </c>
      <c r="G2646" s="261">
        <f>IF(Table1[[#This Row],[Year]]&lt;=2030,2030,IF(Table1[[#This Row],[Year]]&lt;=2040,2040,2050))</f>
        <v>2050</v>
      </c>
    </row>
    <row r="2647" spans="1:7" x14ac:dyDescent="0.3">
      <c r="A2647" s="257" t="s">
        <v>2</v>
      </c>
      <c r="B2647" s="258" t="s">
        <v>261</v>
      </c>
      <c r="C2647" s="258">
        <v>2046</v>
      </c>
      <c r="D2647" s="259" t="s">
        <v>259</v>
      </c>
      <c r="E2647" s="266" t="s">
        <v>184</v>
      </c>
      <c r="F2647" s="261">
        <v>1.12879766751833E-2</v>
      </c>
      <c r="G2647" s="261">
        <f>IF(Table1[[#This Row],[Year]]&lt;=2030,2030,IF(Table1[[#This Row],[Year]]&lt;=2040,2040,2050))</f>
        <v>2050</v>
      </c>
    </row>
    <row r="2648" spans="1:7" x14ac:dyDescent="0.3">
      <c r="A2648" s="257" t="s">
        <v>2</v>
      </c>
      <c r="B2648" s="258" t="s">
        <v>18</v>
      </c>
      <c r="C2648" s="258">
        <v>2046</v>
      </c>
      <c r="D2648" s="259" t="s">
        <v>259</v>
      </c>
      <c r="E2648" s="266" t="s">
        <v>184</v>
      </c>
      <c r="F2648" s="261">
        <v>135.13833502911501</v>
      </c>
      <c r="G2648" s="261">
        <f>IF(Table1[[#This Row],[Year]]&lt;=2030,2030,IF(Table1[[#This Row],[Year]]&lt;=2040,2040,2050))</f>
        <v>2050</v>
      </c>
    </row>
    <row r="2649" spans="1:7" x14ac:dyDescent="0.3">
      <c r="A2649" s="257" t="s">
        <v>2</v>
      </c>
      <c r="B2649" s="258" t="s">
        <v>266</v>
      </c>
      <c r="C2649" s="258">
        <v>2046</v>
      </c>
      <c r="D2649" s="259" t="s">
        <v>259</v>
      </c>
      <c r="E2649" s="266" t="s">
        <v>184</v>
      </c>
      <c r="F2649" s="261">
        <v>15.1327114827827</v>
      </c>
      <c r="G2649" s="261">
        <f>IF(Table1[[#This Row],[Year]]&lt;=2030,2030,IF(Table1[[#This Row],[Year]]&lt;=2040,2040,2050))</f>
        <v>2050</v>
      </c>
    </row>
    <row r="2650" spans="1:7" x14ac:dyDescent="0.3">
      <c r="A2650" s="257" t="s">
        <v>2</v>
      </c>
      <c r="B2650" s="258" t="s">
        <v>9</v>
      </c>
      <c r="C2650" s="258">
        <v>2046</v>
      </c>
      <c r="D2650" s="259" t="s">
        <v>259</v>
      </c>
      <c r="E2650" s="266" t="s">
        <v>184</v>
      </c>
      <c r="F2650" s="261">
        <v>22.226308042120699</v>
      </c>
      <c r="G2650" s="261">
        <f>IF(Table1[[#This Row],[Year]]&lt;=2030,2030,IF(Table1[[#This Row],[Year]]&lt;=2040,2040,2050))</f>
        <v>2050</v>
      </c>
    </row>
    <row r="2651" spans="1:7" x14ac:dyDescent="0.3">
      <c r="A2651" s="257" t="s">
        <v>2</v>
      </c>
      <c r="B2651" s="258" t="s">
        <v>260</v>
      </c>
      <c r="C2651" s="258">
        <v>2046</v>
      </c>
      <c r="D2651" s="259" t="s">
        <v>259</v>
      </c>
      <c r="E2651" s="266" t="s">
        <v>184</v>
      </c>
      <c r="F2651" s="261">
        <v>0.162246024840877</v>
      </c>
      <c r="G2651" s="261">
        <f>IF(Table1[[#This Row],[Year]]&lt;=2030,2030,IF(Table1[[#This Row],[Year]]&lt;=2040,2040,2050))</f>
        <v>2050</v>
      </c>
    </row>
    <row r="2652" spans="1:7" x14ac:dyDescent="0.3">
      <c r="A2652" s="257" t="s">
        <v>3</v>
      </c>
      <c r="B2652" s="258" t="s">
        <v>265</v>
      </c>
      <c r="C2652" s="258">
        <v>2046</v>
      </c>
      <c r="D2652" s="259" t="s">
        <v>259</v>
      </c>
      <c r="E2652" s="266" t="s">
        <v>184</v>
      </c>
      <c r="F2652" s="261">
        <v>79.658029913253699</v>
      </c>
      <c r="G2652" s="261">
        <f>IF(Table1[[#This Row],[Year]]&lt;=2030,2030,IF(Table1[[#This Row],[Year]]&lt;=2040,2040,2050))</f>
        <v>2050</v>
      </c>
    </row>
    <row r="2653" spans="1:7" x14ac:dyDescent="0.3">
      <c r="A2653" s="257" t="s">
        <v>3</v>
      </c>
      <c r="B2653" s="258" t="s">
        <v>264</v>
      </c>
      <c r="C2653" s="258">
        <v>2046</v>
      </c>
      <c r="D2653" s="259" t="s">
        <v>259</v>
      </c>
      <c r="E2653" s="266" t="s">
        <v>184</v>
      </c>
      <c r="F2653" s="261">
        <v>22.036893925214901</v>
      </c>
      <c r="G2653" s="261">
        <f>IF(Table1[[#This Row],[Year]]&lt;=2030,2030,IF(Table1[[#This Row],[Year]]&lt;=2040,2040,2050))</f>
        <v>2050</v>
      </c>
    </row>
    <row r="2654" spans="1:7" x14ac:dyDescent="0.3">
      <c r="A2654" s="257" t="s">
        <v>3</v>
      </c>
      <c r="B2654" s="258" t="s">
        <v>263</v>
      </c>
      <c r="C2654" s="258">
        <v>2046</v>
      </c>
      <c r="D2654" s="259" t="s">
        <v>259</v>
      </c>
      <c r="E2654" s="266" t="s">
        <v>184</v>
      </c>
      <c r="F2654" s="261">
        <v>5.1390537678477797</v>
      </c>
      <c r="G2654" s="261">
        <f>IF(Table1[[#This Row],[Year]]&lt;=2030,2030,IF(Table1[[#This Row],[Year]]&lt;=2040,2040,2050))</f>
        <v>2050</v>
      </c>
    </row>
    <row r="2655" spans="1:7" x14ac:dyDescent="0.3">
      <c r="A2655" s="257" t="s">
        <v>3</v>
      </c>
      <c r="B2655" s="258" t="s">
        <v>262</v>
      </c>
      <c r="C2655" s="258">
        <v>2046</v>
      </c>
      <c r="D2655" s="259" t="s">
        <v>259</v>
      </c>
      <c r="E2655" s="266" t="s">
        <v>184</v>
      </c>
      <c r="F2655" s="261">
        <v>112.94281930691101</v>
      </c>
      <c r="G2655" s="261">
        <f>IF(Table1[[#This Row],[Year]]&lt;=2030,2030,IF(Table1[[#This Row],[Year]]&lt;=2040,2040,2050))</f>
        <v>2050</v>
      </c>
    </row>
    <row r="2656" spans="1:7" x14ac:dyDescent="0.3">
      <c r="A2656" s="257" t="s">
        <v>3</v>
      </c>
      <c r="B2656" s="258" t="s">
        <v>261</v>
      </c>
      <c r="C2656" s="258">
        <v>2046</v>
      </c>
      <c r="D2656" s="259" t="s">
        <v>259</v>
      </c>
      <c r="E2656" s="266" t="s">
        <v>184</v>
      </c>
      <c r="F2656" s="261">
        <v>0.151547531461899</v>
      </c>
      <c r="G2656" s="261">
        <f>IF(Table1[[#This Row],[Year]]&lt;=2030,2030,IF(Table1[[#This Row],[Year]]&lt;=2040,2040,2050))</f>
        <v>2050</v>
      </c>
    </row>
    <row r="2657" spans="1:7" x14ac:dyDescent="0.3">
      <c r="A2657" s="257" t="s">
        <v>3</v>
      </c>
      <c r="B2657" s="258" t="s">
        <v>18</v>
      </c>
      <c r="C2657" s="258">
        <v>2046</v>
      </c>
      <c r="D2657" s="259" t="s">
        <v>259</v>
      </c>
      <c r="E2657" s="266" t="s">
        <v>184</v>
      </c>
      <c r="F2657" s="261">
        <v>108.897283585533</v>
      </c>
      <c r="G2657" s="261">
        <f>IF(Table1[[#This Row],[Year]]&lt;=2030,2030,IF(Table1[[#This Row],[Year]]&lt;=2040,2040,2050))</f>
        <v>2050</v>
      </c>
    </row>
    <row r="2658" spans="1:7" x14ac:dyDescent="0.3">
      <c r="A2658" s="257" t="s">
        <v>3</v>
      </c>
      <c r="B2658" s="258" t="s">
        <v>9</v>
      </c>
      <c r="C2658" s="258">
        <v>2046</v>
      </c>
      <c r="D2658" s="259" t="s">
        <v>259</v>
      </c>
      <c r="E2658" s="266" t="s">
        <v>184</v>
      </c>
      <c r="F2658" s="261">
        <v>15.322510980845999</v>
      </c>
      <c r="G2658" s="261">
        <f>IF(Table1[[#This Row],[Year]]&lt;=2030,2030,IF(Table1[[#This Row],[Year]]&lt;=2040,2040,2050))</f>
        <v>2050</v>
      </c>
    </row>
    <row r="2659" spans="1:7" x14ac:dyDescent="0.3">
      <c r="A2659" s="257" t="s">
        <v>3</v>
      </c>
      <c r="B2659" s="258" t="s">
        <v>260</v>
      </c>
      <c r="C2659" s="258">
        <v>2046</v>
      </c>
      <c r="D2659" s="259" t="s">
        <v>259</v>
      </c>
      <c r="E2659" s="266" t="s">
        <v>184</v>
      </c>
      <c r="F2659" s="261">
        <v>4.2626687899026203</v>
      </c>
      <c r="G2659" s="261">
        <f>IF(Table1[[#This Row],[Year]]&lt;=2030,2030,IF(Table1[[#This Row],[Year]]&lt;=2040,2040,2050))</f>
        <v>2050</v>
      </c>
    </row>
    <row r="2660" spans="1:7" x14ac:dyDescent="0.3">
      <c r="A2660" s="257" t="s">
        <v>1</v>
      </c>
      <c r="B2660" s="258" t="s">
        <v>265</v>
      </c>
      <c r="C2660" s="258">
        <v>2047</v>
      </c>
      <c r="D2660" s="259" t="s">
        <v>259</v>
      </c>
      <c r="E2660" s="266" t="s">
        <v>184</v>
      </c>
      <c r="F2660" s="261">
        <v>17.991793226240201</v>
      </c>
      <c r="G2660" s="261">
        <f>IF(Table1[[#This Row],[Year]]&lt;=2030,2030,IF(Table1[[#This Row],[Year]]&lt;=2040,2040,2050))</f>
        <v>2050</v>
      </c>
    </row>
    <row r="2661" spans="1:7" x14ac:dyDescent="0.3">
      <c r="A2661" s="257" t="s">
        <v>1</v>
      </c>
      <c r="B2661" s="258" t="s">
        <v>269</v>
      </c>
      <c r="C2661" s="258">
        <v>2047</v>
      </c>
      <c r="D2661" s="259" t="s">
        <v>259</v>
      </c>
      <c r="E2661" s="266" t="s">
        <v>184</v>
      </c>
      <c r="F2661" s="261">
        <v>1.47448586251133</v>
      </c>
      <c r="G2661" s="261">
        <f>IF(Table1[[#This Row],[Year]]&lt;=2030,2030,IF(Table1[[#This Row],[Year]]&lt;=2040,2040,2050))</f>
        <v>2050</v>
      </c>
    </row>
    <row r="2662" spans="1:7" x14ac:dyDescent="0.3">
      <c r="A2662" s="257" t="s">
        <v>1</v>
      </c>
      <c r="B2662" s="258" t="s">
        <v>264</v>
      </c>
      <c r="C2662" s="258">
        <v>2047</v>
      </c>
      <c r="D2662" s="259" t="s">
        <v>259</v>
      </c>
      <c r="E2662" s="266" t="s">
        <v>184</v>
      </c>
      <c r="F2662" s="261">
        <v>9.1582626419506905</v>
      </c>
      <c r="G2662" s="261">
        <f>IF(Table1[[#This Row],[Year]]&lt;=2030,2030,IF(Table1[[#This Row],[Year]]&lt;=2040,2040,2050))</f>
        <v>2050</v>
      </c>
    </row>
    <row r="2663" spans="1:7" x14ac:dyDescent="0.3">
      <c r="A2663" s="257" t="s">
        <v>1</v>
      </c>
      <c r="B2663" s="258" t="s">
        <v>268</v>
      </c>
      <c r="C2663" s="258">
        <v>2047</v>
      </c>
      <c r="D2663" s="259" t="s">
        <v>259</v>
      </c>
      <c r="E2663" s="266" t="s">
        <v>184</v>
      </c>
      <c r="F2663" s="261">
        <v>0.76952822664321097</v>
      </c>
      <c r="G2663" s="261">
        <f>IF(Table1[[#This Row],[Year]]&lt;=2030,2030,IF(Table1[[#This Row],[Year]]&lt;=2040,2040,2050))</f>
        <v>2050</v>
      </c>
    </row>
    <row r="2664" spans="1:7" x14ac:dyDescent="0.3">
      <c r="A2664" s="257" t="s">
        <v>1</v>
      </c>
      <c r="B2664" s="258" t="s">
        <v>263</v>
      </c>
      <c r="C2664" s="258">
        <v>2047</v>
      </c>
      <c r="D2664" s="259" t="s">
        <v>259</v>
      </c>
      <c r="E2664" s="266" t="s">
        <v>184</v>
      </c>
      <c r="F2664" s="261">
        <v>1.19807825972738</v>
      </c>
      <c r="G2664" s="261">
        <f>IF(Table1[[#This Row],[Year]]&lt;=2030,2030,IF(Table1[[#This Row],[Year]]&lt;=2040,2040,2050))</f>
        <v>2050</v>
      </c>
    </row>
    <row r="2665" spans="1:7" x14ac:dyDescent="0.3">
      <c r="A2665" s="257" t="s">
        <v>1</v>
      </c>
      <c r="B2665" s="258" t="s">
        <v>262</v>
      </c>
      <c r="C2665" s="258">
        <v>2047</v>
      </c>
      <c r="D2665" s="259" t="s">
        <v>259</v>
      </c>
      <c r="E2665" s="266" t="s">
        <v>184</v>
      </c>
      <c r="F2665" s="261">
        <v>0.98124142798991199</v>
      </c>
      <c r="G2665" s="261">
        <f>IF(Table1[[#This Row],[Year]]&lt;=2030,2030,IF(Table1[[#This Row],[Year]]&lt;=2040,2040,2050))</f>
        <v>2050</v>
      </c>
    </row>
    <row r="2666" spans="1:7" x14ac:dyDescent="0.3">
      <c r="A2666" s="257" t="s">
        <v>1</v>
      </c>
      <c r="B2666" s="258" t="s">
        <v>261</v>
      </c>
      <c r="C2666" s="258">
        <v>2047</v>
      </c>
      <c r="D2666" s="259" t="s">
        <v>259</v>
      </c>
      <c r="E2666" s="266" t="s">
        <v>184</v>
      </c>
      <c r="F2666" s="261">
        <v>9.2314850773033003E-3</v>
      </c>
      <c r="G2666" s="261">
        <f>IF(Table1[[#This Row],[Year]]&lt;=2030,2030,IF(Table1[[#This Row],[Year]]&lt;=2040,2040,2050))</f>
        <v>2050</v>
      </c>
    </row>
    <row r="2667" spans="1:7" x14ac:dyDescent="0.3">
      <c r="A2667" s="257" t="s">
        <v>1</v>
      </c>
      <c r="B2667" s="258" t="s">
        <v>18</v>
      </c>
      <c r="C2667" s="258">
        <v>2047</v>
      </c>
      <c r="D2667" s="259" t="s">
        <v>259</v>
      </c>
      <c r="E2667" s="266" t="s">
        <v>184</v>
      </c>
      <c r="F2667" s="261">
        <v>20.862990528434398</v>
      </c>
      <c r="G2667" s="261">
        <f>IF(Table1[[#This Row],[Year]]&lt;=2030,2030,IF(Table1[[#This Row],[Year]]&lt;=2040,2040,2050))</f>
        <v>2050</v>
      </c>
    </row>
    <row r="2668" spans="1:7" x14ac:dyDescent="0.3">
      <c r="A2668" s="257" t="s">
        <v>1</v>
      </c>
      <c r="B2668" s="258" t="s">
        <v>9</v>
      </c>
      <c r="C2668" s="258">
        <v>2047</v>
      </c>
      <c r="D2668" s="259" t="s">
        <v>259</v>
      </c>
      <c r="E2668" s="266" t="s">
        <v>184</v>
      </c>
      <c r="F2668" s="261">
        <v>3.3310994255708799</v>
      </c>
      <c r="G2668" s="261">
        <f>IF(Table1[[#This Row],[Year]]&lt;=2030,2030,IF(Table1[[#This Row],[Year]]&lt;=2040,2040,2050))</f>
        <v>2050</v>
      </c>
    </row>
    <row r="2669" spans="1:7" x14ac:dyDescent="0.3">
      <c r="A2669" s="257" t="s">
        <v>1</v>
      </c>
      <c r="B2669" s="258" t="s">
        <v>260</v>
      </c>
      <c r="C2669" s="258">
        <v>2047</v>
      </c>
      <c r="D2669" s="259" t="s">
        <v>259</v>
      </c>
      <c r="E2669" s="266" t="s">
        <v>184</v>
      </c>
      <c r="F2669" s="261">
        <v>0.52573017387923804</v>
      </c>
      <c r="G2669" s="261">
        <f>IF(Table1[[#This Row],[Year]]&lt;=2030,2030,IF(Table1[[#This Row],[Year]]&lt;=2040,2040,2050))</f>
        <v>2050</v>
      </c>
    </row>
    <row r="2670" spans="1:7" x14ac:dyDescent="0.3">
      <c r="A2670" s="257" t="s">
        <v>1</v>
      </c>
      <c r="B2670" s="258" t="s">
        <v>267</v>
      </c>
      <c r="C2670" s="258">
        <v>2047</v>
      </c>
      <c r="D2670" s="259" t="s">
        <v>259</v>
      </c>
      <c r="E2670" s="266" t="s">
        <v>184</v>
      </c>
      <c r="F2670" s="261">
        <v>3.9412252470808803E-2</v>
      </c>
      <c r="G2670" s="261">
        <f>IF(Table1[[#This Row],[Year]]&lt;=2030,2030,IF(Table1[[#This Row],[Year]]&lt;=2040,2040,2050))</f>
        <v>2050</v>
      </c>
    </row>
    <row r="2671" spans="1:7" x14ac:dyDescent="0.3">
      <c r="A2671" s="257" t="s">
        <v>4</v>
      </c>
      <c r="B2671" s="258" t="s">
        <v>265</v>
      </c>
      <c r="C2671" s="258">
        <v>2047</v>
      </c>
      <c r="D2671" s="259" t="s">
        <v>259</v>
      </c>
      <c r="E2671" s="266" t="s">
        <v>184</v>
      </c>
      <c r="F2671" s="261">
        <v>56.116472524788001</v>
      </c>
      <c r="G2671" s="261">
        <f>IF(Table1[[#This Row],[Year]]&lt;=2030,2030,IF(Table1[[#This Row],[Year]]&lt;=2040,2040,2050))</f>
        <v>2050</v>
      </c>
    </row>
    <row r="2672" spans="1:7" x14ac:dyDescent="0.3">
      <c r="A2672" s="257" t="s">
        <v>4</v>
      </c>
      <c r="B2672" s="258" t="s">
        <v>269</v>
      </c>
      <c r="C2672" s="258">
        <v>2047</v>
      </c>
      <c r="D2672" s="259" t="s">
        <v>259</v>
      </c>
      <c r="E2672" s="266" t="s">
        <v>184</v>
      </c>
      <c r="F2672" s="261">
        <v>1.1449725464811999</v>
      </c>
      <c r="G2672" s="261">
        <f>IF(Table1[[#This Row],[Year]]&lt;=2030,2030,IF(Table1[[#This Row],[Year]]&lt;=2040,2040,2050))</f>
        <v>2050</v>
      </c>
    </row>
    <row r="2673" spans="1:7" x14ac:dyDescent="0.3">
      <c r="A2673" s="257" t="s">
        <v>4</v>
      </c>
      <c r="B2673" s="258" t="s">
        <v>264</v>
      </c>
      <c r="C2673" s="258">
        <v>2047</v>
      </c>
      <c r="D2673" s="259" t="s">
        <v>259</v>
      </c>
      <c r="E2673" s="266" t="s">
        <v>184</v>
      </c>
      <c r="F2673" s="261">
        <v>34.929607173608098</v>
      </c>
      <c r="G2673" s="261">
        <f>IF(Table1[[#This Row],[Year]]&lt;=2030,2030,IF(Table1[[#This Row],[Year]]&lt;=2040,2040,2050))</f>
        <v>2050</v>
      </c>
    </row>
    <row r="2674" spans="1:7" x14ac:dyDescent="0.3">
      <c r="A2674" s="257" t="s">
        <v>4</v>
      </c>
      <c r="B2674" s="258" t="s">
        <v>268</v>
      </c>
      <c r="C2674" s="258">
        <v>2047</v>
      </c>
      <c r="D2674" s="259" t="s">
        <v>259</v>
      </c>
      <c r="E2674" s="266" t="s">
        <v>184</v>
      </c>
      <c r="F2674" s="261">
        <v>0.74572171140639798</v>
      </c>
      <c r="G2674" s="261">
        <f>IF(Table1[[#This Row],[Year]]&lt;=2030,2030,IF(Table1[[#This Row],[Year]]&lt;=2040,2040,2050))</f>
        <v>2050</v>
      </c>
    </row>
    <row r="2675" spans="1:7" x14ac:dyDescent="0.3">
      <c r="A2675" s="257" t="s">
        <v>4</v>
      </c>
      <c r="B2675" s="258" t="s">
        <v>263</v>
      </c>
      <c r="C2675" s="258">
        <v>2047</v>
      </c>
      <c r="D2675" s="259" t="s">
        <v>259</v>
      </c>
      <c r="E2675" s="266" t="s">
        <v>184</v>
      </c>
      <c r="F2675" s="261">
        <v>6.7263667952998798</v>
      </c>
      <c r="G2675" s="261">
        <f>IF(Table1[[#This Row],[Year]]&lt;=2030,2030,IF(Table1[[#This Row],[Year]]&lt;=2040,2040,2050))</f>
        <v>2050</v>
      </c>
    </row>
    <row r="2676" spans="1:7" x14ac:dyDescent="0.3">
      <c r="A2676" s="257" t="s">
        <v>4</v>
      </c>
      <c r="B2676" s="258" t="s">
        <v>262</v>
      </c>
      <c r="C2676" s="258">
        <v>2047</v>
      </c>
      <c r="D2676" s="259" t="s">
        <v>259</v>
      </c>
      <c r="E2676" s="266" t="s">
        <v>184</v>
      </c>
      <c r="F2676" s="261">
        <v>43.677708233089099</v>
      </c>
      <c r="G2676" s="261">
        <f>IF(Table1[[#This Row],[Year]]&lt;=2030,2030,IF(Table1[[#This Row],[Year]]&lt;=2040,2040,2050))</f>
        <v>2050</v>
      </c>
    </row>
    <row r="2677" spans="1:7" x14ac:dyDescent="0.3">
      <c r="A2677" s="257" t="s">
        <v>4</v>
      </c>
      <c r="B2677" s="258" t="s">
        <v>261</v>
      </c>
      <c r="C2677" s="258">
        <v>2047</v>
      </c>
      <c r="D2677" s="259" t="s">
        <v>259</v>
      </c>
      <c r="E2677" s="266" t="s">
        <v>184</v>
      </c>
      <c r="F2677" s="261">
        <v>0.14040935050982201</v>
      </c>
      <c r="G2677" s="261">
        <f>IF(Table1[[#This Row],[Year]]&lt;=2030,2030,IF(Table1[[#This Row],[Year]]&lt;=2040,2040,2050))</f>
        <v>2050</v>
      </c>
    </row>
    <row r="2678" spans="1:7" x14ac:dyDescent="0.3">
      <c r="A2678" s="257" t="s">
        <v>4</v>
      </c>
      <c r="B2678" s="258" t="s">
        <v>18</v>
      </c>
      <c r="C2678" s="258">
        <v>2047</v>
      </c>
      <c r="D2678" s="259" t="s">
        <v>259</v>
      </c>
      <c r="E2678" s="266" t="s">
        <v>184</v>
      </c>
      <c r="F2678" s="261">
        <v>83.582240015910202</v>
      </c>
      <c r="G2678" s="261">
        <f>IF(Table1[[#This Row],[Year]]&lt;=2030,2030,IF(Table1[[#This Row],[Year]]&lt;=2040,2040,2050))</f>
        <v>2050</v>
      </c>
    </row>
    <row r="2679" spans="1:7" x14ac:dyDescent="0.3">
      <c r="A2679" s="257" t="s">
        <v>4</v>
      </c>
      <c r="B2679" s="258" t="s">
        <v>260</v>
      </c>
      <c r="C2679" s="258">
        <v>2047</v>
      </c>
      <c r="D2679" s="259" t="s">
        <v>259</v>
      </c>
      <c r="E2679" s="266" t="s">
        <v>184</v>
      </c>
      <c r="F2679" s="261">
        <v>6.5499263865646196</v>
      </c>
      <c r="G2679" s="261">
        <f>IF(Table1[[#This Row],[Year]]&lt;=2030,2030,IF(Table1[[#This Row],[Year]]&lt;=2040,2040,2050))</f>
        <v>2050</v>
      </c>
    </row>
    <row r="2680" spans="1:7" x14ac:dyDescent="0.3">
      <c r="A2680" s="257" t="s">
        <v>4</v>
      </c>
      <c r="B2680" s="258" t="s">
        <v>267</v>
      </c>
      <c r="C2680" s="258">
        <v>2047</v>
      </c>
      <c r="D2680" s="259" t="s">
        <v>259</v>
      </c>
      <c r="E2680" s="266" t="s">
        <v>184</v>
      </c>
      <c r="F2680" s="261">
        <v>0.12758003699638901</v>
      </c>
      <c r="G2680" s="261">
        <f>IF(Table1[[#This Row],[Year]]&lt;=2030,2030,IF(Table1[[#This Row],[Year]]&lt;=2040,2040,2050))</f>
        <v>2050</v>
      </c>
    </row>
    <row r="2681" spans="1:7" x14ac:dyDescent="0.3">
      <c r="A2681" s="257" t="s">
        <v>2</v>
      </c>
      <c r="B2681" s="258" t="s">
        <v>264</v>
      </c>
      <c r="C2681" s="258">
        <v>2047</v>
      </c>
      <c r="D2681" s="259" t="s">
        <v>259</v>
      </c>
      <c r="E2681" s="266" t="s">
        <v>184</v>
      </c>
      <c r="F2681" s="261">
        <v>29.342960964163701</v>
      </c>
      <c r="G2681" s="261">
        <f>IF(Table1[[#This Row],[Year]]&lt;=2030,2030,IF(Table1[[#This Row],[Year]]&lt;=2040,2040,2050))</f>
        <v>2050</v>
      </c>
    </row>
    <row r="2682" spans="1:7" x14ac:dyDescent="0.3">
      <c r="A2682" s="257" t="s">
        <v>2</v>
      </c>
      <c r="B2682" s="258" t="s">
        <v>263</v>
      </c>
      <c r="C2682" s="258">
        <v>2047</v>
      </c>
      <c r="D2682" s="259" t="s">
        <v>259</v>
      </c>
      <c r="E2682" s="266" t="s">
        <v>184</v>
      </c>
      <c r="F2682" s="261">
        <v>2.1906521051385601</v>
      </c>
      <c r="G2682" s="261">
        <f>IF(Table1[[#This Row],[Year]]&lt;=2030,2030,IF(Table1[[#This Row],[Year]]&lt;=2040,2040,2050))</f>
        <v>2050</v>
      </c>
    </row>
    <row r="2683" spans="1:7" x14ac:dyDescent="0.3">
      <c r="A2683" s="257" t="s">
        <v>2</v>
      </c>
      <c r="B2683" s="258" t="s">
        <v>262</v>
      </c>
      <c r="C2683" s="258">
        <v>2047</v>
      </c>
      <c r="D2683" s="259" t="s">
        <v>259</v>
      </c>
      <c r="E2683" s="266" t="s">
        <v>184</v>
      </c>
      <c r="F2683" s="261">
        <v>1.87913970086737</v>
      </c>
      <c r="G2683" s="261">
        <f>IF(Table1[[#This Row],[Year]]&lt;=2030,2030,IF(Table1[[#This Row],[Year]]&lt;=2040,2040,2050))</f>
        <v>2050</v>
      </c>
    </row>
    <row r="2684" spans="1:7" x14ac:dyDescent="0.3">
      <c r="A2684" s="257" t="s">
        <v>2</v>
      </c>
      <c r="B2684" s="258" t="s">
        <v>261</v>
      </c>
      <c r="C2684" s="258">
        <v>2047</v>
      </c>
      <c r="D2684" s="259" t="s">
        <v>259</v>
      </c>
      <c r="E2684" s="266" t="s">
        <v>184</v>
      </c>
      <c r="F2684" s="261">
        <v>1.01292086599102E-2</v>
      </c>
      <c r="G2684" s="261">
        <f>IF(Table1[[#This Row],[Year]]&lt;=2030,2030,IF(Table1[[#This Row],[Year]]&lt;=2040,2040,2050))</f>
        <v>2050</v>
      </c>
    </row>
    <row r="2685" spans="1:7" x14ac:dyDescent="0.3">
      <c r="A2685" s="257" t="s">
        <v>2</v>
      </c>
      <c r="B2685" s="258" t="s">
        <v>18</v>
      </c>
      <c r="C2685" s="258">
        <v>2047</v>
      </c>
      <c r="D2685" s="259" t="s">
        <v>259</v>
      </c>
      <c r="E2685" s="266" t="s">
        <v>184</v>
      </c>
      <c r="F2685" s="261">
        <v>118.55387561333301</v>
      </c>
      <c r="G2685" s="261">
        <f>IF(Table1[[#This Row],[Year]]&lt;=2030,2030,IF(Table1[[#This Row],[Year]]&lt;=2040,2040,2050))</f>
        <v>2050</v>
      </c>
    </row>
    <row r="2686" spans="1:7" x14ac:dyDescent="0.3">
      <c r="A2686" s="257" t="s">
        <v>2</v>
      </c>
      <c r="B2686" s="258" t="s">
        <v>266</v>
      </c>
      <c r="C2686" s="258">
        <v>2047</v>
      </c>
      <c r="D2686" s="259" t="s">
        <v>259</v>
      </c>
      <c r="E2686" s="266" t="s">
        <v>184</v>
      </c>
      <c r="F2686" s="261">
        <v>14.412106174078801</v>
      </c>
      <c r="G2686" s="261">
        <f>IF(Table1[[#This Row],[Year]]&lt;=2030,2030,IF(Table1[[#This Row],[Year]]&lt;=2040,2040,2050))</f>
        <v>2050</v>
      </c>
    </row>
    <row r="2687" spans="1:7" x14ac:dyDescent="0.3">
      <c r="A2687" s="257" t="s">
        <v>2</v>
      </c>
      <c r="B2687" s="258" t="s">
        <v>9</v>
      </c>
      <c r="C2687" s="258">
        <v>2047</v>
      </c>
      <c r="D2687" s="259" t="s">
        <v>259</v>
      </c>
      <c r="E2687" s="266" t="s">
        <v>184</v>
      </c>
      <c r="F2687" s="261">
        <v>20.390948091296099</v>
      </c>
      <c r="G2687" s="261">
        <f>IF(Table1[[#This Row],[Year]]&lt;=2030,2030,IF(Table1[[#This Row],[Year]]&lt;=2040,2040,2050))</f>
        <v>2050</v>
      </c>
    </row>
    <row r="2688" spans="1:7" x14ac:dyDescent="0.3">
      <c r="A2688" s="257" t="s">
        <v>2</v>
      </c>
      <c r="B2688" s="258" t="s">
        <v>260</v>
      </c>
      <c r="C2688" s="258">
        <v>2047</v>
      </c>
      <c r="D2688" s="259" t="s">
        <v>259</v>
      </c>
      <c r="E2688" s="266" t="s">
        <v>184</v>
      </c>
      <c r="F2688" s="261">
        <v>0.15621757816280299</v>
      </c>
      <c r="G2688" s="261">
        <f>IF(Table1[[#This Row],[Year]]&lt;=2030,2030,IF(Table1[[#This Row],[Year]]&lt;=2040,2040,2050))</f>
        <v>2050</v>
      </c>
    </row>
    <row r="2689" spans="1:7" x14ac:dyDescent="0.3">
      <c r="A2689" s="257" t="s">
        <v>3</v>
      </c>
      <c r="B2689" s="258" t="s">
        <v>265</v>
      </c>
      <c r="C2689" s="258">
        <v>2047</v>
      </c>
      <c r="D2689" s="259" t="s">
        <v>259</v>
      </c>
      <c r="E2689" s="266" t="s">
        <v>184</v>
      </c>
      <c r="F2689" s="261">
        <v>78.188905006694199</v>
      </c>
      <c r="G2689" s="261">
        <f>IF(Table1[[#This Row],[Year]]&lt;=2030,2030,IF(Table1[[#This Row],[Year]]&lt;=2040,2040,2050))</f>
        <v>2050</v>
      </c>
    </row>
    <row r="2690" spans="1:7" x14ac:dyDescent="0.3">
      <c r="A2690" s="257" t="s">
        <v>3</v>
      </c>
      <c r="B2690" s="258" t="s">
        <v>264</v>
      </c>
      <c r="C2690" s="258">
        <v>2047</v>
      </c>
      <c r="D2690" s="259" t="s">
        <v>259</v>
      </c>
      <c r="E2690" s="266" t="s">
        <v>184</v>
      </c>
      <c r="F2690" s="261">
        <v>21.6304697421916</v>
      </c>
      <c r="G2690" s="261">
        <f>IF(Table1[[#This Row],[Year]]&lt;=2030,2030,IF(Table1[[#This Row],[Year]]&lt;=2040,2040,2050))</f>
        <v>2050</v>
      </c>
    </row>
    <row r="2691" spans="1:7" x14ac:dyDescent="0.3">
      <c r="A2691" s="257" t="s">
        <v>3</v>
      </c>
      <c r="B2691" s="258" t="s">
        <v>263</v>
      </c>
      <c r="C2691" s="258">
        <v>2047</v>
      </c>
      <c r="D2691" s="259" t="s">
        <v>259</v>
      </c>
      <c r="E2691" s="266" t="s">
        <v>184</v>
      </c>
      <c r="F2691" s="261">
        <v>4.6431725052353503</v>
      </c>
      <c r="G2691" s="261">
        <f>IF(Table1[[#This Row],[Year]]&lt;=2030,2030,IF(Table1[[#This Row],[Year]]&lt;=2040,2040,2050))</f>
        <v>2050</v>
      </c>
    </row>
    <row r="2692" spans="1:7" x14ac:dyDescent="0.3">
      <c r="A2692" s="257" t="s">
        <v>3</v>
      </c>
      <c r="B2692" s="258" t="s">
        <v>262</v>
      </c>
      <c r="C2692" s="258">
        <v>2047</v>
      </c>
      <c r="D2692" s="259" t="s">
        <v>259</v>
      </c>
      <c r="E2692" s="266" t="s">
        <v>184</v>
      </c>
      <c r="F2692" s="261">
        <v>109.250629281236</v>
      </c>
      <c r="G2692" s="261">
        <f>IF(Table1[[#This Row],[Year]]&lt;=2030,2030,IF(Table1[[#This Row],[Year]]&lt;=2040,2040,2050))</f>
        <v>2050</v>
      </c>
    </row>
    <row r="2693" spans="1:7" x14ac:dyDescent="0.3">
      <c r="A2693" s="257" t="s">
        <v>3</v>
      </c>
      <c r="B2693" s="258" t="s">
        <v>261</v>
      </c>
      <c r="C2693" s="258">
        <v>2047</v>
      </c>
      <c r="D2693" s="259" t="s">
        <v>259</v>
      </c>
      <c r="E2693" s="266" t="s">
        <v>184</v>
      </c>
      <c r="F2693" s="261">
        <v>0.135990409286256</v>
      </c>
      <c r="G2693" s="261">
        <f>IF(Table1[[#This Row],[Year]]&lt;=2030,2030,IF(Table1[[#This Row],[Year]]&lt;=2040,2040,2050))</f>
        <v>2050</v>
      </c>
    </row>
    <row r="2694" spans="1:7" x14ac:dyDescent="0.3">
      <c r="A2694" s="257" t="s">
        <v>3</v>
      </c>
      <c r="B2694" s="258" t="s">
        <v>18</v>
      </c>
      <c r="C2694" s="258">
        <v>2047</v>
      </c>
      <c r="D2694" s="259" t="s">
        <v>259</v>
      </c>
      <c r="E2694" s="266" t="s">
        <v>184</v>
      </c>
      <c r="F2694" s="261">
        <v>75.846103148232999</v>
      </c>
      <c r="G2694" s="261">
        <f>IF(Table1[[#This Row],[Year]]&lt;=2030,2030,IF(Table1[[#This Row],[Year]]&lt;=2040,2040,2050))</f>
        <v>2050</v>
      </c>
    </row>
    <row r="2695" spans="1:7" x14ac:dyDescent="0.3">
      <c r="A2695" s="257" t="s">
        <v>3</v>
      </c>
      <c r="B2695" s="258" t="s">
        <v>9</v>
      </c>
      <c r="C2695" s="258">
        <v>2047</v>
      </c>
      <c r="D2695" s="259" t="s">
        <v>259</v>
      </c>
      <c r="E2695" s="266" t="s">
        <v>184</v>
      </c>
      <c r="F2695" s="261">
        <v>14.876621243554601</v>
      </c>
      <c r="G2695" s="261">
        <f>IF(Table1[[#This Row],[Year]]&lt;=2030,2030,IF(Table1[[#This Row],[Year]]&lt;=2040,2040,2050))</f>
        <v>2050</v>
      </c>
    </row>
    <row r="2696" spans="1:7" x14ac:dyDescent="0.3">
      <c r="A2696" s="257" t="s">
        <v>3</v>
      </c>
      <c r="B2696" s="258" t="s">
        <v>260</v>
      </c>
      <c r="C2696" s="258">
        <v>2047</v>
      </c>
      <c r="D2696" s="259" t="s">
        <v>259</v>
      </c>
      <c r="E2696" s="266" t="s">
        <v>184</v>
      </c>
      <c r="F2696" s="261">
        <v>4.1840528249524596</v>
      </c>
      <c r="G2696" s="261">
        <f>IF(Table1[[#This Row],[Year]]&lt;=2030,2030,IF(Table1[[#This Row],[Year]]&lt;=2040,2040,2050))</f>
        <v>2050</v>
      </c>
    </row>
    <row r="2697" spans="1:7" x14ac:dyDescent="0.3">
      <c r="A2697" s="257" t="s">
        <v>1</v>
      </c>
      <c r="B2697" s="258" t="s">
        <v>265</v>
      </c>
      <c r="C2697" s="258">
        <v>2048</v>
      </c>
      <c r="D2697" s="259" t="s">
        <v>259</v>
      </c>
      <c r="E2697" s="266" t="s">
        <v>184</v>
      </c>
      <c r="F2697" s="261">
        <v>17.766929834560901</v>
      </c>
      <c r="G2697" s="261">
        <f>IF(Table1[[#This Row],[Year]]&lt;=2030,2030,IF(Table1[[#This Row],[Year]]&lt;=2040,2040,2050))</f>
        <v>2050</v>
      </c>
    </row>
    <row r="2698" spans="1:7" x14ac:dyDescent="0.3">
      <c r="A2698" s="257" t="s">
        <v>1</v>
      </c>
      <c r="B2698" s="258" t="s">
        <v>269</v>
      </c>
      <c r="C2698" s="258">
        <v>2048</v>
      </c>
      <c r="D2698" s="259" t="s">
        <v>259</v>
      </c>
      <c r="E2698" s="266" t="s">
        <v>184</v>
      </c>
      <c r="F2698" s="261">
        <v>1.40427225001079</v>
      </c>
      <c r="G2698" s="261">
        <f>IF(Table1[[#This Row],[Year]]&lt;=2030,2030,IF(Table1[[#This Row],[Year]]&lt;=2040,2040,2050))</f>
        <v>2050</v>
      </c>
    </row>
    <row r="2699" spans="1:7" x14ac:dyDescent="0.3">
      <c r="A2699" s="257" t="s">
        <v>1</v>
      </c>
      <c r="B2699" s="258" t="s">
        <v>264</v>
      </c>
      <c r="C2699" s="258">
        <v>2048</v>
      </c>
      <c r="D2699" s="259" t="s">
        <v>259</v>
      </c>
      <c r="E2699" s="266" t="s">
        <v>184</v>
      </c>
      <c r="F2699" s="261">
        <v>9.0438016777953507</v>
      </c>
      <c r="G2699" s="261">
        <f>IF(Table1[[#This Row],[Year]]&lt;=2030,2030,IF(Table1[[#This Row],[Year]]&lt;=2040,2040,2050))</f>
        <v>2050</v>
      </c>
    </row>
    <row r="2700" spans="1:7" x14ac:dyDescent="0.3">
      <c r="A2700" s="257" t="s">
        <v>1</v>
      </c>
      <c r="B2700" s="258" t="s">
        <v>268</v>
      </c>
      <c r="C2700" s="258">
        <v>2048</v>
      </c>
      <c r="D2700" s="259" t="s">
        <v>259</v>
      </c>
      <c r="E2700" s="266" t="s">
        <v>184</v>
      </c>
      <c r="F2700" s="261">
        <v>0.73288402537448605</v>
      </c>
      <c r="G2700" s="261">
        <f>IF(Table1[[#This Row],[Year]]&lt;=2030,2030,IF(Table1[[#This Row],[Year]]&lt;=2040,2040,2050))</f>
        <v>2050</v>
      </c>
    </row>
    <row r="2701" spans="1:7" x14ac:dyDescent="0.3">
      <c r="A2701" s="257" t="s">
        <v>1</v>
      </c>
      <c r="B2701" s="258" t="s">
        <v>263</v>
      </c>
      <c r="C2701" s="258">
        <v>2048</v>
      </c>
      <c r="D2701" s="259" t="s">
        <v>259</v>
      </c>
      <c r="E2701" s="266" t="s">
        <v>184</v>
      </c>
      <c r="F2701" s="261">
        <v>1.10298023921737</v>
      </c>
      <c r="G2701" s="261">
        <f>IF(Table1[[#This Row],[Year]]&lt;=2030,2030,IF(Table1[[#This Row],[Year]]&lt;=2040,2040,2050))</f>
        <v>2050</v>
      </c>
    </row>
    <row r="2702" spans="1:7" x14ac:dyDescent="0.3">
      <c r="A2702" s="257" t="s">
        <v>1</v>
      </c>
      <c r="B2702" s="258" t="s">
        <v>262</v>
      </c>
      <c r="C2702" s="258">
        <v>2048</v>
      </c>
      <c r="D2702" s="259" t="s">
        <v>259</v>
      </c>
      <c r="E2702" s="266" t="s">
        <v>184</v>
      </c>
      <c r="F2702" s="261">
        <v>0.95764831333844302</v>
      </c>
      <c r="G2702" s="261">
        <f>IF(Table1[[#This Row],[Year]]&lt;=2030,2030,IF(Table1[[#This Row],[Year]]&lt;=2040,2040,2050))</f>
        <v>2050</v>
      </c>
    </row>
    <row r="2703" spans="1:7" x14ac:dyDescent="0.3">
      <c r="A2703" s="257" t="s">
        <v>1</v>
      </c>
      <c r="B2703" s="258" t="s">
        <v>261</v>
      </c>
      <c r="C2703" s="258">
        <v>2048</v>
      </c>
      <c r="D2703" s="259" t="s">
        <v>259</v>
      </c>
      <c r="E2703" s="266" t="s">
        <v>184</v>
      </c>
      <c r="F2703" s="261">
        <v>8.2526657189064198E-3</v>
      </c>
      <c r="G2703" s="261">
        <f>IF(Table1[[#This Row],[Year]]&lt;=2030,2030,IF(Table1[[#This Row],[Year]]&lt;=2040,2040,2050))</f>
        <v>2050</v>
      </c>
    </row>
    <row r="2704" spans="1:7" x14ac:dyDescent="0.3">
      <c r="A2704" s="257" t="s">
        <v>1</v>
      </c>
      <c r="B2704" s="258" t="s">
        <v>18</v>
      </c>
      <c r="C2704" s="258">
        <v>2048</v>
      </c>
      <c r="D2704" s="259" t="s">
        <v>259</v>
      </c>
      <c r="E2704" s="266" t="s">
        <v>184</v>
      </c>
      <c r="F2704" s="261">
        <v>15.054967133822901</v>
      </c>
      <c r="G2704" s="261">
        <f>IF(Table1[[#This Row],[Year]]&lt;=2030,2030,IF(Table1[[#This Row],[Year]]&lt;=2040,2040,2050))</f>
        <v>2050</v>
      </c>
    </row>
    <row r="2705" spans="1:7" x14ac:dyDescent="0.3">
      <c r="A2705" s="257" t="s">
        <v>1</v>
      </c>
      <c r="B2705" s="258" t="s">
        <v>9</v>
      </c>
      <c r="C2705" s="258">
        <v>2048</v>
      </c>
      <c r="D2705" s="259" t="s">
        <v>259</v>
      </c>
      <c r="E2705" s="266" t="s">
        <v>184</v>
      </c>
      <c r="F2705" s="261">
        <v>3.0209079562867198</v>
      </c>
      <c r="G2705" s="261">
        <f>IF(Table1[[#This Row],[Year]]&lt;=2030,2030,IF(Table1[[#This Row],[Year]]&lt;=2040,2040,2050))</f>
        <v>2050</v>
      </c>
    </row>
    <row r="2706" spans="1:7" x14ac:dyDescent="0.3">
      <c r="A2706" s="257" t="s">
        <v>1</v>
      </c>
      <c r="B2706" s="258" t="s">
        <v>260</v>
      </c>
      <c r="C2706" s="258">
        <v>2048</v>
      </c>
      <c r="D2706" s="259" t="s">
        <v>259</v>
      </c>
      <c r="E2706" s="266" t="s">
        <v>184</v>
      </c>
      <c r="F2706" s="261">
        <v>0.51915954089562699</v>
      </c>
      <c r="G2706" s="261">
        <f>IF(Table1[[#This Row],[Year]]&lt;=2030,2030,IF(Table1[[#This Row],[Year]]&lt;=2040,2040,2050))</f>
        <v>2050</v>
      </c>
    </row>
    <row r="2707" spans="1:7" x14ac:dyDescent="0.3">
      <c r="A2707" s="257" t="s">
        <v>1</v>
      </c>
      <c r="B2707" s="258" t="s">
        <v>267</v>
      </c>
      <c r="C2707" s="258">
        <v>2048</v>
      </c>
      <c r="D2707" s="259" t="s">
        <v>259</v>
      </c>
      <c r="E2707" s="266" t="s">
        <v>184</v>
      </c>
      <c r="F2707" s="261">
        <v>3.7535478543627501E-2</v>
      </c>
      <c r="G2707" s="261">
        <f>IF(Table1[[#This Row],[Year]]&lt;=2030,2030,IF(Table1[[#This Row],[Year]]&lt;=2040,2040,2050))</f>
        <v>2050</v>
      </c>
    </row>
    <row r="2708" spans="1:7" x14ac:dyDescent="0.3">
      <c r="A2708" s="257" t="s">
        <v>4</v>
      </c>
      <c r="B2708" s="258" t="s">
        <v>265</v>
      </c>
      <c r="C2708" s="258">
        <v>2048</v>
      </c>
      <c r="D2708" s="259" t="s">
        <v>259</v>
      </c>
      <c r="E2708" s="266" t="s">
        <v>184</v>
      </c>
      <c r="F2708" s="261">
        <v>56.268599144581799</v>
      </c>
      <c r="G2708" s="261">
        <f>IF(Table1[[#This Row],[Year]]&lt;=2030,2030,IF(Table1[[#This Row],[Year]]&lt;=2040,2040,2050))</f>
        <v>2050</v>
      </c>
    </row>
    <row r="2709" spans="1:7" x14ac:dyDescent="0.3">
      <c r="A2709" s="257" t="s">
        <v>4</v>
      </c>
      <c r="B2709" s="258" t="s">
        <v>269</v>
      </c>
      <c r="C2709" s="258">
        <v>2048</v>
      </c>
      <c r="D2709" s="259" t="s">
        <v>259</v>
      </c>
      <c r="E2709" s="266" t="s">
        <v>184</v>
      </c>
      <c r="F2709" s="261">
        <v>1.09045004426781</v>
      </c>
      <c r="G2709" s="261">
        <f>IF(Table1[[#This Row],[Year]]&lt;=2030,2030,IF(Table1[[#This Row],[Year]]&lt;=2040,2040,2050))</f>
        <v>2050</v>
      </c>
    </row>
    <row r="2710" spans="1:7" x14ac:dyDescent="0.3">
      <c r="A2710" s="257" t="s">
        <v>4</v>
      </c>
      <c r="B2710" s="258" t="s">
        <v>264</v>
      </c>
      <c r="C2710" s="258">
        <v>2048</v>
      </c>
      <c r="D2710" s="259" t="s">
        <v>259</v>
      </c>
      <c r="E2710" s="266" t="s">
        <v>184</v>
      </c>
      <c r="F2710" s="261">
        <v>35.024298141000997</v>
      </c>
      <c r="G2710" s="261">
        <f>IF(Table1[[#This Row],[Year]]&lt;=2030,2030,IF(Table1[[#This Row],[Year]]&lt;=2040,2040,2050))</f>
        <v>2050</v>
      </c>
    </row>
    <row r="2711" spans="1:7" x14ac:dyDescent="0.3">
      <c r="A2711" s="257" t="s">
        <v>4</v>
      </c>
      <c r="B2711" s="258" t="s">
        <v>268</v>
      </c>
      <c r="C2711" s="258">
        <v>2048</v>
      </c>
      <c r="D2711" s="259" t="s">
        <v>259</v>
      </c>
      <c r="E2711" s="266" t="s">
        <v>184</v>
      </c>
      <c r="F2711" s="261">
        <v>0.71021115372037902</v>
      </c>
      <c r="G2711" s="261">
        <f>IF(Table1[[#This Row],[Year]]&lt;=2030,2030,IF(Table1[[#This Row],[Year]]&lt;=2040,2040,2050))</f>
        <v>2050</v>
      </c>
    </row>
    <row r="2712" spans="1:7" x14ac:dyDescent="0.3">
      <c r="A2712" s="257" t="s">
        <v>4</v>
      </c>
      <c r="B2712" s="258" t="s">
        <v>263</v>
      </c>
      <c r="C2712" s="258">
        <v>2048</v>
      </c>
      <c r="D2712" s="259" t="s">
        <v>259</v>
      </c>
      <c r="E2712" s="266" t="s">
        <v>184</v>
      </c>
      <c r="F2712" s="261">
        <v>6.23417756769833</v>
      </c>
      <c r="G2712" s="261">
        <f>IF(Table1[[#This Row],[Year]]&lt;=2030,2030,IF(Table1[[#This Row],[Year]]&lt;=2040,2040,2050))</f>
        <v>2050</v>
      </c>
    </row>
    <row r="2713" spans="1:7" x14ac:dyDescent="0.3">
      <c r="A2713" s="257" t="s">
        <v>4</v>
      </c>
      <c r="B2713" s="258" t="s">
        <v>262</v>
      </c>
      <c r="C2713" s="258">
        <v>2048</v>
      </c>
      <c r="D2713" s="259" t="s">
        <v>259</v>
      </c>
      <c r="E2713" s="266" t="s">
        <v>184</v>
      </c>
      <c r="F2713" s="261">
        <v>40.602394609838697</v>
      </c>
      <c r="G2713" s="261">
        <f>IF(Table1[[#This Row],[Year]]&lt;=2030,2030,IF(Table1[[#This Row],[Year]]&lt;=2040,2040,2050))</f>
        <v>2050</v>
      </c>
    </row>
    <row r="2714" spans="1:7" x14ac:dyDescent="0.3">
      <c r="A2714" s="257" t="s">
        <v>4</v>
      </c>
      <c r="B2714" s="258" t="s">
        <v>261</v>
      </c>
      <c r="C2714" s="258">
        <v>2048</v>
      </c>
      <c r="D2714" s="259" t="s">
        <v>259</v>
      </c>
      <c r="E2714" s="266" t="s">
        <v>184</v>
      </c>
      <c r="F2714" s="261">
        <v>0.12552167109225501</v>
      </c>
      <c r="G2714" s="261">
        <f>IF(Table1[[#This Row],[Year]]&lt;=2030,2030,IF(Table1[[#This Row],[Year]]&lt;=2040,2040,2050))</f>
        <v>2050</v>
      </c>
    </row>
    <row r="2715" spans="1:7" x14ac:dyDescent="0.3">
      <c r="A2715" s="257" t="s">
        <v>4</v>
      </c>
      <c r="B2715" s="258" t="s">
        <v>18</v>
      </c>
      <c r="C2715" s="258">
        <v>2048</v>
      </c>
      <c r="D2715" s="259" t="s">
        <v>259</v>
      </c>
      <c r="E2715" s="266" t="s">
        <v>184</v>
      </c>
      <c r="F2715" s="261">
        <v>57.054259545652698</v>
      </c>
      <c r="G2715" s="261">
        <f>IF(Table1[[#This Row],[Year]]&lt;=2030,2030,IF(Table1[[#This Row],[Year]]&lt;=2040,2040,2050))</f>
        <v>2050</v>
      </c>
    </row>
    <row r="2716" spans="1:7" x14ac:dyDescent="0.3">
      <c r="A2716" s="257" t="s">
        <v>4</v>
      </c>
      <c r="B2716" s="258" t="s">
        <v>260</v>
      </c>
      <c r="C2716" s="258">
        <v>2048</v>
      </c>
      <c r="D2716" s="259" t="s">
        <v>259</v>
      </c>
      <c r="E2716" s="266" t="s">
        <v>184</v>
      </c>
      <c r="F2716" s="261">
        <v>6.5676826373811004</v>
      </c>
      <c r="G2716" s="261">
        <f>IF(Table1[[#This Row],[Year]]&lt;=2030,2030,IF(Table1[[#This Row],[Year]]&lt;=2040,2040,2050))</f>
        <v>2050</v>
      </c>
    </row>
    <row r="2717" spans="1:7" x14ac:dyDescent="0.3">
      <c r="A2717" s="257" t="s">
        <v>4</v>
      </c>
      <c r="B2717" s="258" t="s">
        <v>267</v>
      </c>
      <c r="C2717" s="258">
        <v>2048</v>
      </c>
      <c r="D2717" s="259" t="s">
        <v>259</v>
      </c>
      <c r="E2717" s="266" t="s">
        <v>184</v>
      </c>
      <c r="F2717" s="261">
        <v>0.121504797139418</v>
      </c>
      <c r="G2717" s="261">
        <f>IF(Table1[[#This Row],[Year]]&lt;=2030,2030,IF(Table1[[#This Row],[Year]]&lt;=2040,2040,2050))</f>
        <v>2050</v>
      </c>
    </row>
    <row r="2718" spans="1:7" x14ac:dyDescent="0.3">
      <c r="A2718" s="257" t="s">
        <v>2</v>
      </c>
      <c r="B2718" s="258" t="s">
        <v>264</v>
      </c>
      <c r="C2718" s="258">
        <v>2048</v>
      </c>
      <c r="D2718" s="259" t="s">
        <v>259</v>
      </c>
      <c r="E2718" s="266" t="s">
        <v>184</v>
      </c>
      <c r="F2718" s="261">
        <v>27.945677108727299</v>
      </c>
      <c r="G2718" s="261">
        <f>IF(Table1[[#This Row],[Year]]&lt;=2030,2030,IF(Table1[[#This Row],[Year]]&lt;=2040,2040,2050))</f>
        <v>2050</v>
      </c>
    </row>
    <row r="2719" spans="1:7" x14ac:dyDescent="0.3">
      <c r="A2719" s="257" t="s">
        <v>2</v>
      </c>
      <c r="B2719" s="258" t="s">
        <v>263</v>
      </c>
      <c r="C2719" s="258">
        <v>2048</v>
      </c>
      <c r="D2719" s="259" t="s">
        <v>259</v>
      </c>
      <c r="E2719" s="266" t="s">
        <v>184</v>
      </c>
      <c r="F2719" s="261">
        <v>1.9452005970890101</v>
      </c>
      <c r="G2719" s="261">
        <f>IF(Table1[[#This Row],[Year]]&lt;=2030,2030,IF(Table1[[#This Row],[Year]]&lt;=2040,2040,2050))</f>
        <v>2050</v>
      </c>
    </row>
    <row r="2720" spans="1:7" x14ac:dyDescent="0.3">
      <c r="A2720" s="257" t="s">
        <v>2</v>
      </c>
      <c r="B2720" s="258" t="s">
        <v>262</v>
      </c>
      <c r="C2720" s="258">
        <v>2048</v>
      </c>
      <c r="D2720" s="259" t="s">
        <v>259</v>
      </c>
      <c r="E2720" s="266" t="s">
        <v>184</v>
      </c>
      <c r="F2720" s="261">
        <v>1.8134666294381501</v>
      </c>
      <c r="G2720" s="261">
        <f>IF(Table1[[#This Row],[Year]]&lt;=2030,2030,IF(Table1[[#This Row],[Year]]&lt;=2040,2040,2050))</f>
        <v>2050</v>
      </c>
    </row>
    <row r="2721" spans="1:7" x14ac:dyDescent="0.3">
      <c r="A2721" s="257" t="s">
        <v>2</v>
      </c>
      <c r="B2721" s="258" t="s">
        <v>261</v>
      </c>
      <c r="C2721" s="258">
        <v>2048</v>
      </c>
      <c r="D2721" s="259" t="s">
        <v>259</v>
      </c>
      <c r="E2721" s="266" t="s">
        <v>184</v>
      </c>
      <c r="F2721" s="261">
        <v>9.0552031842432799E-3</v>
      </c>
      <c r="G2721" s="261">
        <f>IF(Table1[[#This Row],[Year]]&lt;=2030,2030,IF(Table1[[#This Row],[Year]]&lt;=2040,2040,2050))</f>
        <v>2050</v>
      </c>
    </row>
    <row r="2722" spans="1:7" x14ac:dyDescent="0.3">
      <c r="A2722" s="257" t="s">
        <v>2</v>
      </c>
      <c r="B2722" s="258" t="s">
        <v>18</v>
      </c>
      <c r="C2722" s="258">
        <v>2048</v>
      </c>
      <c r="D2722" s="259" t="s">
        <v>259</v>
      </c>
      <c r="E2722" s="266" t="s">
        <v>184</v>
      </c>
      <c r="F2722" s="261">
        <v>103.69619143337</v>
      </c>
      <c r="G2722" s="261">
        <f>IF(Table1[[#This Row],[Year]]&lt;=2030,2030,IF(Table1[[#This Row],[Year]]&lt;=2040,2040,2050))</f>
        <v>2050</v>
      </c>
    </row>
    <row r="2723" spans="1:7" x14ac:dyDescent="0.3">
      <c r="A2723" s="257" t="s">
        <v>2</v>
      </c>
      <c r="B2723" s="258" t="s">
        <v>266</v>
      </c>
      <c r="C2723" s="258">
        <v>2048</v>
      </c>
      <c r="D2723" s="259" t="s">
        <v>259</v>
      </c>
      <c r="E2723" s="266" t="s">
        <v>184</v>
      </c>
      <c r="F2723" s="261">
        <v>13.7258154038845</v>
      </c>
      <c r="G2723" s="261">
        <f>IF(Table1[[#This Row],[Year]]&lt;=2030,2030,IF(Table1[[#This Row],[Year]]&lt;=2040,2040,2050))</f>
        <v>2050</v>
      </c>
    </row>
    <row r="2724" spans="1:7" x14ac:dyDescent="0.3">
      <c r="A2724" s="257" t="s">
        <v>2</v>
      </c>
      <c r="B2724" s="258" t="s">
        <v>9</v>
      </c>
      <c r="C2724" s="258">
        <v>2048</v>
      </c>
      <c r="D2724" s="259" t="s">
        <v>259</v>
      </c>
      <c r="E2724" s="266" t="s">
        <v>184</v>
      </c>
      <c r="F2724" s="261">
        <v>18.542459881622101</v>
      </c>
      <c r="G2724" s="261">
        <f>IF(Table1[[#This Row],[Year]]&lt;=2030,2030,IF(Table1[[#This Row],[Year]]&lt;=2040,2040,2050))</f>
        <v>2050</v>
      </c>
    </row>
    <row r="2725" spans="1:7" x14ac:dyDescent="0.3">
      <c r="A2725" s="257" t="s">
        <v>2</v>
      </c>
      <c r="B2725" s="258" t="s">
        <v>260</v>
      </c>
      <c r="C2725" s="258">
        <v>2048</v>
      </c>
      <c r="D2725" s="259" t="s">
        <v>259</v>
      </c>
      <c r="E2725" s="266" t="s">
        <v>184</v>
      </c>
      <c r="F2725" s="261">
        <v>0.14877864586933601</v>
      </c>
      <c r="G2725" s="261">
        <f>IF(Table1[[#This Row],[Year]]&lt;=2030,2030,IF(Table1[[#This Row],[Year]]&lt;=2040,2040,2050))</f>
        <v>2050</v>
      </c>
    </row>
    <row r="2726" spans="1:7" x14ac:dyDescent="0.3">
      <c r="A2726" s="257" t="s">
        <v>3</v>
      </c>
      <c r="B2726" s="258" t="s">
        <v>265</v>
      </c>
      <c r="C2726" s="258">
        <v>2048</v>
      </c>
      <c r="D2726" s="259" t="s">
        <v>259</v>
      </c>
      <c r="E2726" s="266" t="s">
        <v>184</v>
      </c>
      <c r="F2726" s="261">
        <v>76.414814503101198</v>
      </c>
      <c r="G2726" s="261">
        <f>IF(Table1[[#This Row],[Year]]&lt;=2030,2030,IF(Table1[[#This Row],[Year]]&lt;=2040,2040,2050))</f>
        <v>2050</v>
      </c>
    </row>
    <row r="2727" spans="1:7" x14ac:dyDescent="0.3">
      <c r="A2727" s="257" t="s">
        <v>3</v>
      </c>
      <c r="B2727" s="258" t="s">
        <v>264</v>
      </c>
      <c r="C2727" s="258">
        <v>2048</v>
      </c>
      <c r="D2727" s="259" t="s">
        <v>259</v>
      </c>
      <c r="E2727" s="266" t="s">
        <v>184</v>
      </c>
      <c r="F2727" s="261">
        <v>21.139678741158999</v>
      </c>
      <c r="G2727" s="261">
        <f>IF(Table1[[#This Row],[Year]]&lt;=2030,2030,IF(Table1[[#This Row],[Year]]&lt;=2040,2040,2050))</f>
        <v>2050</v>
      </c>
    </row>
    <row r="2728" spans="1:7" x14ac:dyDescent="0.3">
      <c r="A2728" s="257" t="s">
        <v>3</v>
      </c>
      <c r="B2728" s="258" t="s">
        <v>263</v>
      </c>
      <c r="C2728" s="258">
        <v>2048</v>
      </c>
      <c r="D2728" s="259" t="s">
        <v>259</v>
      </c>
      <c r="E2728" s="266" t="s">
        <v>184</v>
      </c>
      <c r="F2728" s="261">
        <v>4.1895176461882002</v>
      </c>
      <c r="G2728" s="261">
        <f>IF(Table1[[#This Row],[Year]]&lt;=2030,2030,IF(Table1[[#This Row],[Year]]&lt;=2040,2040,2050))</f>
        <v>2050</v>
      </c>
    </row>
    <row r="2729" spans="1:7" x14ac:dyDescent="0.3">
      <c r="A2729" s="257" t="s">
        <v>3</v>
      </c>
      <c r="B2729" s="258" t="s">
        <v>262</v>
      </c>
      <c r="C2729" s="258">
        <v>2048</v>
      </c>
      <c r="D2729" s="259" t="s">
        <v>259</v>
      </c>
      <c r="E2729" s="266" t="s">
        <v>184</v>
      </c>
      <c r="F2729" s="261">
        <v>105.477016314867</v>
      </c>
      <c r="G2729" s="261">
        <f>IF(Table1[[#This Row],[Year]]&lt;=2030,2030,IF(Table1[[#This Row],[Year]]&lt;=2040,2040,2050))</f>
        <v>2050</v>
      </c>
    </row>
    <row r="2730" spans="1:7" x14ac:dyDescent="0.3">
      <c r="A2730" s="257" t="s">
        <v>3</v>
      </c>
      <c r="B2730" s="258" t="s">
        <v>261</v>
      </c>
      <c r="C2730" s="258">
        <v>2048</v>
      </c>
      <c r="D2730" s="259" t="s">
        <v>259</v>
      </c>
      <c r="E2730" s="266" t="s">
        <v>184</v>
      </c>
      <c r="F2730" s="261">
        <v>0.121571272597949</v>
      </c>
      <c r="G2730" s="261">
        <f>IF(Table1[[#This Row],[Year]]&lt;=2030,2030,IF(Table1[[#This Row],[Year]]&lt;=2040,2040,2050))</f>
        <v>2050</v>
      </c>
    </row>
    <row r="2731" spans="1:7" x14ac:dyDescent="0.3">
      <c r="A2731" s="257" t="s">
        <v>3</v>
      </c>
      <c r="B2731" s="258" t="s">
        <v>18</v>
      </c>
      <c r="C2731" s="258">
        <v>2048</v>
      </c>
      <c r="D2731" s="259" t="s">
        <v>259</v>
      </c>
      <c r="E2731" s="266" t="s">
        <v>184</v>
      </c>
      <c r="F2731" s="261">
        <v>46.790230846674802</v>
      </c>
      <c r="G2731" s="261">
        <f>IF(Table1[[#This Row],[Year]]&lt;=2030,2030,IF(Table1[[#This Row],[Year]]&lt;=2040,2040,2050))</f>
        <v>2050</v>
      </c>
    </row>
    <row r="2732" spans="1:7" x14ac:dyDescent="0.3">
      <c r="A2732" s="257" t="s">
        <v>3</v>
      </c>
      <c r="B2732" s="258" t="s">
        <v>9</v>
      </c>
      <c r="C2732" s="258">
        <v>2048</v>
      </c>
      <c r="D2732" s="259" t="s">
        <v>259</v>
      </c>
      <c r="E2732" s="266" t="s">
        <v>184</v>
      </c>
      <c r="F2732" s="261">
        <v>14.352535602284201</v>
      </c>
      <c r="G2732" s="261">
        <f>IF(Table1[[#This Row],[Year]]&lt;=2030,2030,IF(Table1[[#This Row],[Year]]&lt;=2040,2040,2050))</f>
        <v>2050</v>
      </c>
    </row>
    <row r="2733" spans="1:7" x14ac:dyDescent="0.3">
      <c r="A2733" s="257" t="s">
        <v>3</v>
      </c>
      <c r="B2733" s="258" t="s">
        <v>260</v>
      </c>
      <c r="C2733" s="258">
        <v>2048</v>
      </c>
      <c r="D2733" s="259" t="s">
        <v>259</v>
      </c>
      <c r="E2733" s="266" t="s">
        <v>184</v>
      </c>
      <c r="F2733" s="261">
        <v>4.08911750922391</v>
      </c>
      <c r="G2733" s="261">
        <f>IF(Table1[[#This Row],[Year]]&lt;=2030,2030,IF(Table1[[#This Row],[Year]]&lt;=2040,2040,2050))</f>
        <v>2050</v>
      </c>
    </row>
    <row r="2734" spans="1:7" x14ac:dyDescent="0.3">
      <c r="A2734" s="257" t="s">
        <v>1</v>
      </c>
      <c r="B2734" s="258" t="s">
        <v>265</v>
      </c>
      <c r="C2734" s="258">
        <v>2049</v>
      </c>
      <c r="D2734" s="259" t="s">
        <v>259</v>
      </c>
      <c r="E2734" s="266" t="s">
        <v>184</v>
      </c>
      <c r="F2734" s="261">
        <v>17.500658792957601</v>
      </c>
      <c r="G2734" s="261">
        <f>IF(Table1[[#This Row],[Year]]&lt;=2030,2030,IF(Table1[[#This Row],[Year]]&lt;=2040,2040,2050))</f>
        <v>2050</v>
      </c>
    </row>
    <row r="2735" spans="1:7" x14ac:dyDescent="0.3">
      <c r="A2735" s="257" t="s">
        <v>1</v>
      </c>
      <c r="B2735" s="258" t="s">
        <v>269</v>
      </c>
      <c r="C2735" s="258">
        <v>2049</v>
      </c>
      <c r="D2735" s="259" t="s">
        <v>259</v>
      </c>
      <c r="E2735" s="266" t="s">
        <v>184</v>
      </c>
      <c r="F2735" s="261">
        <v>1.3374021428674201</v>
      </c>
      <c r="G2735" s="261">
        <f>IF(Table1[[#This Row],[Year]]&lt;=2030,2030,IF(Table1[[#This Row],[Year]]&lt;=2040,2040,2050))</f>
        <v>2050</v>
      </c>
    </row>
    <row r="2736" spans="1:7" x14ac:dyDescent="0.3">
      <c r="A2736" s="257" t="s">
        <v>1</v>
      </c>
      <c r="B2736" s="258" t="s">
        <v>264</v>
      </c>
      <c r="C2736" s="258">
        <v>2049</v>
      </c>
      <c r="D2736" s="259" t="s">
        <v>259</v>
      </c>
      <c r="E2736" s="266" t="s">
        <v>184</v>
      </c>
      <c r="F2736" s="261">
        <v>8.9082632074336594</v>
      </c>
      <c r="G2736" s="261">
        <f>IF(Table1[[#This Row],[Year]]&lt;=2030,2030,IF(Table1[[#This Row],[Year]]&lt;=2040,2040,2050))</f>
        <v>2050</v>
      </c>
    </row>
    <row r="2737" spans="1:7" x14ac:dyDescent="0.3">
      <c r="A2737" s="257" t="s">
        <v>1</v>
      </c>
      <c r="B2737" s="258" t="s">
        <v>268</v>
      </c>
      <c r="C2737" s="258">
        <v>2049</v>
      </c>
      <c r="D2737" s="259" t="s">
        <v>259</v>
      </c>
      <c r="E2737" s="266" t="s">
        <v>184</v>
      </c>
      <c r="F2737" s="261">
        <v>0.69798478607093895</v>
      </c>
      <c r="G2737" s="261">
        <f>IF(Table1[[#This Row],[Year]]&lt;=2030,2030,IF(Table1[[#This Row],[Year]]&lt;=2040,2040,2050))</f>
        <v>2050</v>
      </c>
    </row>
    <row r="2738" spans="1:7" x14ac:dyDescent="0.3">
      <c r="A2738" s="257" t="s">
        <v>1</v>
      </c>
      <c r="B2738" s="258" t="s">
        <v>263</v>
      </c>
      <c r="C2738" s="258">
        <v>2049</v>
      </c>
      <c r="D2738" s="259" t="s">
        <v>259</v>
      </c>
      <c r="E2738" s="266" t="s">
        <v>184</v>
      </c>
      <c r="F2738" s="261">
        <v>1.01449608888784</v>
      </c>
      <c r="G2738" s="261">
        <f>IF(Table1[[#This Row],[Year]]&lt;=2030,2030,IF(Table1[[#This Row],[Year]]&lt;=2040,2040,2050))</f>
        <v>2050</v>
      </c>
    </row>
    <row r="2739" spans="1:7" x14ac:dyDescent="0.3">
      <c r="A2739" s="257" t="s">
        <v>1</v>
      </c>
      <c r="B2739" s="258" t="s">
        <v>262</v>
      </c>
      <c r="C2739" s="258">
        <v>2049</v>
      </c>
      <c r="D2739" s="259" t="s">
        <v>259</v>
      </c>
      <c r="E2739" s="266" t="s">
        <v>184</v>
      </c>
      <c r="F2739" s="261">
        <v>0.93203210848544704</v>
      </c>
      <c r="G2739" s="261">
        <f>IF(Table1[[#This Row],[Year]]&lt;=2030,2030,IF(Table1[[#This Row],[Year]]&lt;=2040,2040,2050))</f>
        <v>2050</v>
      </c>
    </row>
    <row r="2740" spans="1:7" x14ac:dyDescent="0.3">
      <c r="A2740" s="257" t="s">
        <v>1</v>
      </c>
      <c r="B2740" s="258" t="s">
        <v>261</v>
      </c>
      <c r="C2740" s="258">
        <v>2049</v>
      </c>
      <c r="D2740" s="259" t="s">
        <v>259</v>
      </c>
      <c r="E2740" s="266" t="s">
        <v>184</v>
      </c>
      <c r="F2740" s="261">
        <v>7.3461341790477799E-3</v>
      </c>
      <c r="G2740" s="261">
        <f>IF(Table1[[#This Row],[Year]]&lt;=2030,2030,IF(Table1[[#This Row],[Year]]&lt;=2040,2040,2050))</f>
        <v>2050</v>
      </c>
    </row>
    <row r="2741" spans="1:7" x14ac:dyDescent="0.3">
      <c r="A2741" s="257" t="s">
        <v>1</v>
      </c>
      <c r="B2741" s="258" t="s">
        <v>18</v>
      </c>
      <c r="C2741" s="258">
        <v>2049</v>
      </c>
      <c r="D2741" s="259" t="s">
        <v>259</v>
      </c>
      <c r="E2741" s="266" t="s">
        <v>184</v>
      </c>
      <c r="F2741" s="261">
        <v>9.7757330950512493</v>
      </c>
      <c r="G2741" s="261">
        <f>IF(Table1[[#This Row],[Year]]&lt;=2030,2030,IF(Table1[[#This Row],[Year]]&lt;=2040,2040,2050))</f>
        <v>2050</v>
      </c>
    </row>
    <row r="2742" spans="1:7" x14ac:dyDescent="0.3">
      <c r="A2742" s="257" t="s">
        <v>1</v>
      </c>
      <c r="B2742" s="258" t="s">
        <v>9</v>
      </c>
      <c r="C2742" s="258">
        <v>2049</v>
      </c>
      <c r="D2742" s="259" t="s">
        <v>259</v>
      </c>
      <c r="E2742" s="266" t="s">
        <v>184</v>
      </c>
      <c r="F2742" s="261">
        <v>2.7363553505981999</v>
      </c>
      <c r="G2742" s="261">
        <f>IF(Table1[[#This Row],[Year]]&lt;=2030,2030,IF(Table1[[#This Row],[Year]]&lt;=2040,2040,2050))</f>
        <v>2050</v>
      </c>
    </row>
    <row r="2743" spans="1:7" x14ac:dyDescent="0.3">
      <c r="A2743" s="257" t="s">
        <v>1</v>
      </c>
      <c r="B2743" s="258" t="s">
        <v>260</v>
      </c>
      <c r="C2743" s="258">
        <v>2049</v>
      </c>
      <c r="D2743" s="259" t="s">
        <v>259</v>
      </c>
      <c r="E2743" s="266" t="s">
        <v>184</v>
      </c>
      <c r="F2743" s="261">
        <v>0.51137895342217099</v>
      </c>
      <c r="G2743" s="261">
        <f>IF(Table1[[#This Row],[Year]]&lt;=2030,2030,IF(Table1[[#This Row],[Year]]&lt;=2040,2040,2050))</f>
        <v>2050</v>
      </c>
    </row>
    <row r="2744" spans="1:7" x14ac:dyDescent="0.3">
      <c r="A2744" s="257" t="s">
        <v>1</v>
      </c>
      <c r="B2744" s="258" t="s">
        <v>267</v>
      </c>
      <c r="C2744" s="258">
        <v>2049</v>
      </c>
      <c r="D2744" s="259" t="s">
        <v>259</v>
      </c>
      <c r="E2744" s="266" t="s">
        <v>184</v>
      </c>
      <c r="F2744" s="261">
        <v>3.5748074803454703E-2</v>
      </c>
      <c r="G2744" s="261">
        <f>IF(Table1[[#This Row],[Year]]&lt;=2030,2030,IF(Table1[[#This Row],[Year]]&lt;=2040,2040,2050))</f>
        <v>2050</v>
      </c>
    </row>
    <row r="2745" spans="1:7" x14ac:dyDescent="0.3">
      <c r="A2745" s="257" t="s">
        <v>4</v>
      </c>
      <c r="B2745" s="258" t="s">
        <v>265</v>
      </c>
      <c r="C2745" s="258">
        <v>2049</v>
      </c>
      <c r="D2745" s="259" t="s">
        <v>259</v>
      </c>
      <c r="E2745" s="266" t="s">
        <v>184</v>
      </c>
      <c r="F2745" s="261">
        <v>56.203452142502798</v>
      </c>
      <c r="G2745" s="261">
        <f>IF(Table1[[#This Row],[Year]]&lt;=2030,2030,IF(Table1[[#This Row],[Year]]&lt;=2040,2040,2050))</f>
        <v>2050</v>
      </c>
    </row>
    <row r="2746" spans="1:7" x14ac:dyDescent="0.3">
      <c r="A2746" s="257" t="s">
        <v>4</v>
      </c>
      <c r="B2746" s="258" t="s">
        <v>269</v>
      </c>
      <c r="C2746" s="258">
        <v>2049</v>
      </c>
      <c r="D2746" s="259" t="s">
        <v>259</v>
      </c>
      <c r="E2746" s="266" t="s">
        <v>184</v>
      </c>
      <c r="F2746" s="261">
        <v>1.0385238516836299</v>
      </c>
      <c r="G2746" s="261">
        <f>IF(Table1[[#This Row],[Year]]&lt;=2030,2030,IF(Table1[[#This Row],[Year]]&lt;=2040,2040,2050))</f>
        <v>2050</v>
      </c>
    </row>
    <row r="2747" spans="1:7" x14ac:dyDescent="0.3">
      <c r="A2747" s="257" t="s">
        <v>4</v>
      </c>
      <c r="B2747" s="258" t="s">
        <v>264</v>
      </c>
      <c r="C2747" s="258">
        <v>2049</v>
      </c>
      <c r="D2747" s="259" t="s">
        <v>259</v>
      </c>
      <c r="E2747" s="266" t="s">
        <v>184</v>
      </c>
      <c r="F2747" s="261">
        <v>34.983747495374502</v>
      </c>
      <c r="G2747" s="261">
        <f>IF(Table1[[#This Row],[Year]]&lt;=2030,2030,IF(Table1[[#This Row],[Year]]&lt;=2040,2040,2050))</f>
        <v>2050</v>
      </c>
    </row>
    <row r="2748" spans="1:7" x14ac:dyDescent="0.3">
      <c r="A2748" s="257" t="s">
        <v>4</v>
      </c>
      <c r="B2748" s="258" t="s">
        <v>268</v>
      </c>
      <c r="C2748" s="258">
        <v>2049</v>
      </c>
      <c r="D2748" s="259" t="s">
        <v>259</v>
      </c>
      <c r="E2748" s="266" t="s">
        <v>184</v>
      </c>
      <c r="F2748" s="261">
        <v>0.67639157497179003</v>
      </c>
      <c r="G2748" s="261">
        <f>IF(Table1[[#This Row],[Year]]&lt;=2030,2030,IF(Table1[[#This Row],[Year]]&lt;=2040,2040,2050))</f>
        <v>2050</v>
      </c>
    </row>
    <row r="2749" spans="1:7" x14ac:dyDescent="0.3">
      <c r="A2749" s="257" t="s">
        <v>4</v>
      </c>
      <c r="B2749" s="258" t="s">
        <v>263</v>
      </c>
      <c r="C2749" s="258">
        <v>2049</v>
      </c>
      <c r="D2749" s="259" t="s">
        <v>259</v>
      </c>
      <c r="E2749" s="266" t="s">
        <v>184</v>
      </c>
      <c r="F2749" s="261">
        <v>5.7695508966256597</v>
      </c>
      <c r="G2749" s="261">
        <f>IF(Table1[[#This Row],[Year]]&lt;=2030,2030,IF(Table1[[#This Row],[Year]]&lt;=2040,2040,2050))</f>
        <v>2050</v>
      </c>
    </row>
    <row r="2750" spans="1:7" x14ac:dyDescent="0.3">
      <c r="A2750" s="257" t="s">
        <v>4</v>
      </c>
      <c r="B2750" s="258" t="s">
        <v>262</v>
      </c>
      <c r="C2750" s="258">
        <v>2049</v>
      </c>
      <c r="D2750" s="259" t="s">
        <v>259</v>
      </c>
      <c r="E2750" s="266" t="s">
        <v>184</v>
      </c>
      <c r="F2750" s="261">
        <v>37.726487018454897</v>
      </c>
      <c r="G2750" s="261">
        <f>IF(Table1[[#This Row],[Year]]&lt;=2030,2030,IF(Table1[[#This Row],[Year]]&lt;=2040,2040,2050))</f>
        <v>2050</v>
      </c>
    </row>
    <row r="2751" spans="1:7" x14ac:dyDescent="0.3">
      <c r="A2751" s="257" t="s">
        <v>4</v>
      </c>
      <c r="B2751" s="258" t="s">
        <v>261</v>
      </c>
      <c r="C2751" s="258">
        <v>2049</v>
      </c>
      <c r="D2751" s="259" t="s">
        <v>259</v>
      </c>
      <c r="E2751" s="266" t="s">
        <v>184</v>
      </c>
      <c r="F2751" s="261">
        <v>0.11173347735502299</v>
      </c>
      <c r="G2751" s="261">
        <f>IF(Table1[[#This Row],[Year]]&lt;=2030,2030,IF(Table1[[#This Row],[Year]]&lt;=2040,2040,2050))</f>
        <v>2050</v>
      </c>
    </row>
    <row r="2752" spans="1:7" x14ac:dyDescent="0.3">
      <c r="A2752" s="257" t="s">
        <v>4</v>
      </c>
      <c r="B2752" s="258" t="s">
        <v>18</v>
      </c>
      <c r="C2752" s="258">
        <v>2049</v>
      </c>
      <c r="D2752" s="259" t="s">
        <v>259</v>
      </c>
      <c r="E2752" s="266" t="s">
        <v>184</v>
      </c>
      <c r="F2752" s="261">
        <v>32.659851164431601</v>
      </c>
      <c r="G2752" s="261">
        <f>IF(Table1[[#This Row],[Year]]&lt;=2030,2030,IF(Table1[[#This Row],[Year]]&lt;=2040,2040,2050))</f>
        <v>2050</v>
      </c>
    </row>
    <row r="2753" spans="1:7" x14ac:dyDescent="0.3">
      <c r="A2753" s="257" t="s">
        <v>4</v>
      </c>
      <c r="B2753" s="258" t="s">
        <v>260</v>
      </c>
      <c r="C2753" s="258">
        <v>2049</v>
      </c>
      <c r="D2753" s="259" t="s">
        <v>259</v>
      </c>
      <c r="E2753" s="266" t="s">
        <v>184</v>
      </c>
      <c r="F2753" s="261">
        <v>6.5600786656999803</v>
      </c>
      <c r="G2753" s="261">
        <f>IF(Table1[[#This Row],[Year]]&lt;=2030,2030,IF(Table1[[#This Row],[Year]]&lt;=2040,2040,2050))</f>
        <v>2050</v>
      </c>
    </row>
    <row r="2754" spans="1:7" x14ac:dyDescent="0.3">
      <c r="A2754" s="257" t="s">
        <v>4</v>
      </c>
      <c r="B2754" s="258" t="s">
        <v>267</v>
      </c>
      <c r="C2754" s="258">
        <v>2049</v>
      </c>
      <c r="D2754" s="259" t="s">
        <v>259</v>
      </c>
      <c r="E2754" s="266" t="s">
        <v>184</v>
      </c>
      <c r="F2754" s="261">
        <v>0.115718854418494</v>
      </c>
      <c r="G2754" s="261">
        <f>IF(Table1[[#This Row],[Year]]&lt;=2030,2030,IF(Table1[[#This Row],[Year]]&lt;=2040,2040,2050))</f>
        <v>2050</v>
      </c>
    </row>
    <row r="2755" spans="1:7" x14ac:dyDescent="0.3">
      <c r="A2755" s="257" t="s">
        <v>2</v>
      </c>
      <c r="B2755" s="258" t="s">
        <v>264</v>
      </c>
      <c r="C2755" s="258">
        <v>2049</v>
      </c>
      <c r="D2755" s="259" t="s">
        <v>259</v>
      </c>
      <c r="E2755" s="266" t="s">
        <v>184</v>
      </c>
      <c r="F2755" s="261">
        <v>26.6149305797403</v>
      </c>
      <c r="G2755" s="261">
        <f>IF(Table1[[#This Row],[Year]]&lt;=2030,2030,IF(Table1[[#This Row],[Year]]&lt;=2040,2040,2050))</f>
        <v>2050</v>
      </c>
    </row>
    <row r="2756" spans="1:7" x14ac:dyDescent="0.3">
      <c r="A2756" s="257" t="s">
        <v>2</v>
      </c>
      <c r="B2756" s="258" t="s">
        <v>263</v>
      </c>
      <c r="C2756" s="258">
        <v>2049</v>
      </c>
      <c r="D2756" s="259" t="s">
        <v>259</v>
      </c>
      <c r="E2756" s="266" t="s">
        <v>184</v>
      </c>
      <c r="F2756" s="261">
        <v>1.73003202431786</v>
      </c>
      <c r="G2756" s="261">
        <f>IF(Table1[[#This Row],[Year]]&lt;=2030,2030,IF(Table1[[#This Row],[Year]]&lt;=2040,2040,2050))</f>
        <v>2050</v>
      </c>
    </row>
    <row r="2757" spans="1:7" x14ac:dyDescent="0.3">
      <c r="A2757" s="257" t="s">
        <v>2</v>
      </c>
      <c r="B2757" s="258" t="s">
        <v>262</v>
      </c>
      <c r="C2757" s="258">
        <v>2049</v>
      </c>
      <c r="D2757" s="259" t="s">
        <v>259</v>
      </c>
      <c r="E2757" s="266" t="s">
        <v>184</v>
      </c>
      <c r="F2757" s="261">
        <v>1.74686749950825</v>
      </c>
      <c r="G2757" s="261">
        <f>IF(Table1[[#This Row],[Year]]&lt;=2030,2030,IF(Table1[[#This Row],[Year]]&lt;=2040,2040,2050))</f>
        <v>2050</v>
      </c>
    </row>
    <row r="2758" spans="1:7" x14ac:dyDescent="0.3">
      <c r="A2758" s="257" t="s">
        <v>2</v>
      </c>
      <c r="B2758" s="258" t="s">
        <v>261</v>
      </c>
      <c r="C2758" s="258">
        <v>2049</v>
      </c>
      <c r="D2758" s="259" t="s">
        <v>259</v>
      </c>
      <c r="E2758" s="266" t="s">
        <v>184</v>
      </c>
      <c r="F2758" s="261">
        <v>8.0605152172341498E-3</v>
      </c>
      <c r="G2758" s="261">
        <f>IF(Table1[[#This Row],[Year]]&lt;=2030,2030,IF(Table1[[#This Row],[Year]]&lt;=2040,2040,2050))</f>
        <v>2050</v>
      </c>
    </row>
    <row r="2759" spans="1:7" x14ac:dyDescent="0.3">
      <c r="A2759" s="257" t="s">
        <v>2</v>
      </c>
      <c r="B2759" s="258" t="s">
        <v>18</v>
      </c>
      <c r="C2759" s="258">
        <v>2049</v>
      </c>
      <c r="D2759" s="259" t="s">
        <v>259</v>
      </c>
      <c r="E2759" s="266" t="s">
        <v>184</v>
      </c>
      <c r="F2759" s="261">
        <v>90.654624177427095</v>
      </c>
      <c r="G2759" s="261">
        <f>IF(Table1[[#This Row],[Year]]&lt;=2030,2030,IF(Table1[[#This Row],[Year]]&lt;=2040,2040,2050))</f>
        <v>2050</v>
      </c>
    </row>
    <row r="2760" spans="1:7" x14ac:dyDescent="0.3">
      <c r="A2760" s="257" t="s">
        <v>2</v>
      </c>
      <c r="B2760" s="258" t="s">
        <v>266</v>
      </c>
      <c r="C2760" s="258">
        <v>2049</v>
      </c>
      <c r="D2760" s="259" t="s">
        <v>259</v>
      </c>
      <c r="E2760" s="266" t="s">
        <v>184</v>
      </c>
      <c r="F2760" s="261">
        <v>13.0722051465567</v>
      </c>
      <c r="G2760" s="261">
        <f>IF(Table1[[#This Row],[Year]]&lt;=2030,2030,IF(Table1[[#This Row],[Year]]&lt;=2040,2040,2050))</f>
        <v>2050</v>
      </c>
    </row>
    <row r="2761" spans="1:7" x14ac:dyDescent="0.3">
      <c r="A2761" s="257" t="s">
        <v>2</v>
      </c>
      <c r="B2761" s="258" t="s">
        <v>9</v>
      </c>
      <c r="C2761" s="258">
        <v>2049</v>
      </c>
      <c r="D2761" s="259" t="s">
        <v>259</v>
      </c>
      <c r="E2761" s="266" t="s">
        <v>184</v>
      </c>
      <c r="F2761" s="261">
        <v>16.878768941746301</v>
      </c>
      <c r="G2761" s="261">
        <f>IF(Table1[[#This Row],[Year]]&lt;=2030,2030,IF(Table1[[#This Row],[Year]]&lt;=2040,2040,2050))</f>
        <v>2050</v>
      </c>
    </row>
    <row r="2762" spans="1:7" x14ac:dyDescent="0.3">
      <c r="A2762" s="257" t="s">
        <v>2</v>
      </c>
      <c r="B2762" s="258" t="s">
        <v>260</v>
      </c>
      <c r="C2762" s="258">
        <v>2049</v>
      </c>
      <c r="D2762" s="259" t="s">
        <v>259</v>
      </c>
      <c r="E2762" s="266" t="s">
        <v>184</v>
      </c>
      <c r="F2762" s="261">
        <v>0.14169394844698699</v>
      </c>
      <c r="G2762" s="261">
        <f>IF(Table1[[#This Row],[Year]]&lt;=2030,2030,IF(Table1[[#This Row],[Year]]&lt;=2040,2040,2050))</f>
        <v>2050</v>
      </c>
    </row>
    <row r="2763" spans="1:7" x14ac:dyDescent="0.3">
      <c r="A2763" s="257" t="s">
        <v>3</v>
      </c>
      <c r="B2763" s="258" t="s">
        <v>265</v>
      </c>
      <c r="C2763" s="258">
        <v>2049</v>
      </c>
      <c r="D2763" s="259" t="s">
        <v>259</v>
      </c>
      <c r="E2763" s="266" t="s">
        <v>184</v>
      </c>
      <c r="F2763" s="261">
        <v>74.380717513162097</v>
      </c>
      <c r="G2763" s="261">
        <f>IF(Table1[[#This Row],[Year]]&lt;=2030,2030,IF(Table1[[#This Row],[Year]]&lt;=2040,2040,2050))</f>
        <v>2050</v>
      </c>
    </row>
    <row r="2764" spans="1:7" x14ac:dyDescent="0.3">
      <c r="A2764" s="257" t="s">
        <v>3</v>
      </c>
      <c r="B2764" s="258" t="s">
        <v>264</v>
      </c>
      <c r="C2764" s="258">
        <v>2049</v>
      </c>
      <c r="D2764" s="259" t="s">
        <v>259</v>
      </c>
      <c r="E2764" s="266" t="s">
        <v>184</v>
      </c>
      <c r="F2764" s="261">
        <v>20.576958577859699</v>
      </c>
      <c r="G2764" s="261">
        <f>IF(Table1[[#This Row],[Year]]&lt;=2030,2030,IF(Table1[[#This Row],[Year]]&lt;=2040,2040,2050))</f>
        <v>2050</v>
      </c>
    </row>
    <row r="2765" spans="1:7" x14ac:dyDescent="0.3">
      <c r="A2765" s="257" t="s">
        <v>3</v>
      </c>
      <c r="B2765" s="258" t="s">
        <v>263</v>
      </c>
      <c r="C2765" s="258">
        <v>2049</v>
      </c>
      <c r="D2765" s="259" t="s">
        <v>259</v>
      </c>
      <c r="E2765" s="266" t="s">
        <v>184</v>
      </c>
      <c r="F2765" s="261">
        <v>3.7748152176360401</v>
      </c>
      <c r="G2765" s="261">
        <f>IF(Table1[[#This Row],[Year]]&lt;=2030,2030,IF(Table1[[#This Row],[Year]]&lt;=2040,2040,2050))</f>
        <v>2050</v>
      </c>
    </row>
    <row r="2766" spans="1:7" x14ac:dyDescent="0.3">
      <c r="A2766" s="257" t="s">
        <v>3</v>
      </c>
      <c r="B2766" s="258" t="s">
        <v>262</v>
      </c>
      <c r="C2766" s="258">
        <v>2049</v>
      </c>
      <c r="D2766" s="259" t="s">
        <v>259</v>
      </c>
      <c r="E2766" s="266" t="s">
        <v>184</v>
      </c>
      <c r="F2766" s="261">
        <v>101.648008147735</v>
      </c>
      <c r="G2766" s="261">
        <f>IF(Table1[[#This Row],[Year]]&lt;=2030,2030,IF(Table1[[#This Row],[Year]]&lt;=2040,2040,2050))</f>
        <v>2050</v>
      </c>
    </row>
    <row r="2767" spans="1:7" x14ac:dyDescent="0.3">
      <c r="A2767" s="257" t="s">
        <v>3</v>
      </c>
      <c r="B2767" s="258" t="s">
        <v>261</v>
      </c>
      <c r="C2767" s="258">
        <v>2049</v>
      </c>
      <c r="D2767" s="259" t="s">
        <v>259</v>
      </c>
      <c r="E2767" s="266" t="s">
        <v>184</v>
      </c>
      <c r="F2767" s="261">
        <v>0.108217018747789</v>
      </c>
      <c r="G2767" s="261">
        <f>IF(Table1[[#This Row],[Year]]&lt;=2030,2030,IF(Table1[[#This Row],[Year]]&lt;=2040,2040,2050))</f>
        <v>2050</v>
      </c>
    </row>
    <row r="2768" spans="1:7" x14ac:dyDescent="0.3">
      <c r="A2768" s="257" t="s">
        <v>3</v>
      </c>
      <c r="B2768" s="258" t="s">
        <v>18</v>
      </c>
      <c r="C2768" s="258">
        <v>2049</v>
      </c>
      <c r="D2768" s="259" t="s">
        <v>259</v>
      </c>
      <c r="E2768" s="266" t="s">
        <v>184</v>
      </c>
      <c r="F2768" s="261">
        <v>21.4034146894736</v>
      </c>
      <c r="G2768" s="261">
        <f>IF(Table1[[#This Row],[Year]]&lt;=2030,2030,IF(Table1[[#This Row],[Year]]&lt;=2040,2040,2050))</f>
        <v>2050</v>
      </c>
    </row>
    <row r="2769" spans="1:7" x14ac:dyDescent="0.3">
      <c r="A2769" s="257" t="s">
        <v>3</v>
      </c>
      <c r="B2769" s="258" t="s">
        <v>9</v>
      </c>
      <c r="C2769" s="258">
        <v>2049</v>
      </c>
      <c r="D2769" s="259" t="s">
        <v>259</v>
      </c>
      <c r="E2769" s="266" t="s">
        <v>184</v>
      </c>
      <c r="F2769" s="261">
        <v>13.7671529349</v>
      </c>
      <c r="G2769" s="261">
        <f>IF(Table1[[#This Row],[Year]]&lt;=2030,2030,IF(Table1[[#This Row],[Year]]&lt;=2040,2040,2050))</f>
        <v>2050</v>
      </c>
    </row>
    <row r="2770" spans="1:7" x14ac:dyDescent="0.3">
      <c r="A2770" s="257" t="s">
        <v>3</v>
      </c>
      <c r="B2770" s="258" t="s">
        <v>260</v>
      </c>
      <c r="C2770" s="258">
        <v>2049</v>
      </c>
      <c r="D2770" s="259" t="s">
        <v>259</v>
      </c>
      <c r="E2770" s="266" t="s">
        <v>184</v>
      </c>
      <c r="F2770" s="261">
        <v>3.9802686993287799</v>
      </c>
      <c r="G2770" s="261">
        <f>IF(Table1[[#This Row],[Year]]&lt;=2030,2030,IF(Table1[[#This Row],[Year]]&lt;=2040,2040,2050))</f>
        <v>2050</v>
      </c>
    </row>
    <row r="2771" spans="1:7" x14ac:dyDescent="0.3">
      <c r="A2771" s="257" t="s">
        <v>1</v>
      </c>
      <c r="B2771" s="258" t="s">
        <v>265</v>
      </c>
      <c r="C2771" s="258">
        <v>2050</v>
      </c>
      <c r="D2771" s="259" t="s">
        <v>259</v>
      </c>
      <c r="E2771" s="266" t="s">
        <v>184</v>
      </c>
      <c r="F2771" s="261">
        <v>16.992760545675601</v>
      </c>
      <c r="G2771" s="261">
        <f>IF(Table1[[#This Row],[Year]]&lt;=2030,2030,IF(Table1[[#This Row],[Year]]&lt;=2040,2040,2050))</f>
        <v>2050</v>
      </c>
    </row>
    <row r="2772" spans="1:7" x14ac:dyDescent="0.3">
      <c r="A2772" s="257" t="s">
        <v>1</v>
      </c>
      <c r="B2772" s="258" t="s">
        <v>269</v>
      </c>
      <c r="C2772" s="258">
        <v>2050</v>
      </c>
      <c r="D2772" s="259" t="s">
        <v>259</v>
      </c>
      <c r="E2772" s="266" t="s">
        <v>184</v>
      </c>
      <c r="F2772" s="261">
        <v>1.2737163265403999</v>
      </c>
      <c r="G2772" s="261">
        <f>IF(Table1[[#This Row],[Year]]&lt;=2030,2030,IF(Table1[[#This Row],[Year]]&lt;=2040,2040,2050))</f>
        <v>2050</v>
      </c>
    </row>
    <row r="2773" spans="1:7" x14ac:dyDescent="0.3">
      <c r="A2773" s="257" t="s">
        <v>1</v>
      </c>
      <c r="B2773" s="258" t="s">
        <v>264</v>
      </c>
      <c r="C2773" s="258">
        <v>2050</v>
      </c>
      <c r="D2773" s="259" t="s">
        <v>259</v>
      </c>
      <c r="E2773" s="266" t="s">
        <v>184</v>
      </c>
      <c r="F2773" s="261">
        <v>8.6497305817245707</v>
      </c>
      <c r="G2773" s="261">
        <f>IF(Table1[[#This Row],[Year]]&lt;=2030,2030,IF(Table1[[#This Row],[Year]]&lt;=2040,2040,2050))</f>
        <v>2050</v>
      </c>
    </row>
    <row r="2774" spans="1:7" x14ac:dyDescent="0.3">
      <c r="A2774" s="257" t="s">
        <v>1</v>
      </c>
      <c r="B2774" s="258" t="s">
        <v>268</v>
      </c>
      <c r="C2774" s="258">
        <v>2050</v>
      </c>
      <c r="D2774" s="259" t="s">
        <v>259</v>
      </c>
      <c r="E2774" s="266" t="s">
        <v>184</v>
      </c>
      <c r="F2774" s="261">
        <v>0.66474741530565695</v>
      </c>
      <c r="G2774" s="261">
        <f>IF(Table1[[#This Row],[Year]]&lt;=2030,2030,IF(Table1[[#This Row],[Year]]&lt;=2040,2040,2050))</f>
        <v>2050</v>
      </c>
    </row>
    <row r="2775" spans="1:7" x14ac:dyDescent="0.3">
      <c r="A2775" s="257" t="s">
        <v>1</v>
      </c>
      <c r="B2775" s="258" t="s">
        <v>263</v>
      </c>
      <c r="C2775" s="258">
        <v>2050</v>
      </c>
      <c r="D2775" s="259" t="s">
        <v>259</v>
      </c>
      <c r="E2775" s="266" t="s">
        <v>184</v>
      </c>
      <c r="F2775" s="261">
        <v>0.92679772090173096</v>
      </c>
      <c r="G2775" s="261">
        <f>IF(Table1[[#This Row],[Year]]&lt;=2030,2030,IF(Table1[[#This Row],[Year]]&lt;=2040,2040,2050))</f>
        <v>2050</v>
      </c>
    </row>
    <row r="2776" spans="1:7" x14ac:dyDescent="0.3">
      <c r="A2776" s="257" t="s">
        <v>1</v>
      </c>
      <c r="B2776" s="258" t="s">
        <v>262</v>
      </c>
      <c r="C2776" s="258">
        <v>2050</v>
      </c>
      <c r="D2776" s="259" t="s">
        <v>259</v>
      </c>
      <c r="E2776" s="266" t="s">
        <v>184</v>
      </c>
      <c r="F2776" s="261">
        <v>0.90475259922206497</v>
      </c>
      <c r="G2776" s="261">
        <f>IF(Table1[[#This Row],[Year]]&lt;=2030,2030,IF(Table1[[#This Row],[Year]]&lt;=2040,2040,2050))</f>
        <v>2050</v>
      </c>
    </row>
    <row r="2777" spans="1:7" x14ac:dyDescent="0.3">
      <c r="A2777" s="257" t="s">
        <v>1</v>
      </c>
      <c r="B2777" s="258" t="s">
        <v>261</v>
      </c>
      <c r="C2777" s="258">
        <v>2050</v>
      </c>
      <c r="D2777" s="259" t="s">
        <v>259</v>
      </c>
      <c r="E2777" s="266" t="s">
        <v>184</v>
      </c>
      <c r="F2777" s="261">
        <v>6.5072254486112603E-3</v>
      </c>
      <c r="G2777" s="261">
        <f>IF(Table1[[#This Row],[Year]]&lt;=2030,2030,IF(Table1[[#This Row],[Year]]&lt;=2040,2040,2050))</f>
        <v>2050</v>
      </c>
    </row>
    <row r="2778" spans="1:7" x14ac:dyDescent="0.3">
      <c r="A2778" s="257" t="s">
        <v>1</v>
      </c>
      <c r="B2778" s="258" t="s">
        <v>18</v>
      </c>
      <c r="C2778" s="258">
        <v>2050</v>
      </c>
      <c r="D2778" s="259" t="s">
        <v>259</v>
      </c>
      <c r="E2778" s="266" t="s">
        <v>184</v>
      </c>
      <c r="F2778" s="261">
        <v>6.1456378286451896</v>
      </c>
      <c r="G2778" s="261">
        <f>IF(Table1[[#This Row],[Year]]&lt;=2030,2030,IF(Table1[[#This Row],[Year]]&lt;=2040,2040,2050))</f>
        <v>2050</v>
      </c>
    </row>
    <row r="2779" spans="1:7" x14ac:dyDescent="0.3">
      <c r="A2779" s="257" t="s">
        <v>1</v>
      </c>
      <c r="B2779" s="258" t="s">
        <v>9</v>
      </c>
      <c r="C2779" s="258">
        <v>2050</v>
      </c>
      <c r="D2779" s="259" t="s">
        <v>259</v>
      </c>
      <c r="E2779" s="266" t="s">
        <v>184</v>
      </c>
      <c r="F2779" s="261">
        <v>2.4281282678576401</v>
      </c>
      <c r="G2779" s="261">
        <f>IF(Table1[[#This Row],[Year]]&lt;=2030,2030,IF(Table1[[#This Row],[Year]]&lt;=2040,2040,2050))</f>
        <v>2050</v>
      </c>
    </row>
    <row r="2780" spans="1:7" x14ac:dyDescent="0.3">
      <c r="A2780" s="257" t="s">
        <v>1</v>
      </c>
      <c r="B2780" s="258" t="s">
        <v>260</v>
      </c>
      <c r="C2780" s="258">
        <v>2050</v>
      </c>
      <c r="D2780" s="259" t="s">
        <v>259</v>
      </c>
      <c r="E2780" s="266" t="s">
        <v>184</v>
      </c>
      <c r="F2780" s="261">
        <v>0.49653788502510399</v>
      </c>
      <c r="G2780" s="261">
        <f>IF(Table1[[#This Row],[Year]]&lt;=2030,2030,IF(Table1[[#This Row],[Year]]&lt;=2040,2040,2050))</f>
        <v>2050</v>
      </c>
    </row>
    <row r="2781" spans="1:7" x14ac:dyDescent="0.3">
      <c r="A2781" s="257" t="s">
        <v>1</v>
      </c>
      <c r="B2781" s="258" t="s">
        <v>267</v>
      </c>
      <c r="C2781" s="258">
        <v>2050</v>
      </c>
      <c r="D2781" s="259" t="s">
        <v>259</v>
      </c>
      <c r="E2781" s="266" t="s">
        <v>184</v>
      </c>
      <c r="F2781" s="261">
        <v>3.4045785527099699E-2</v>
      </c>
      <c r="G2781" s="261">
        <f>IF(Table1[[#This Row],[Year]]&lt;=2030,2030,IF(Table1[[#This Row],[Year]]&lt;=2040,2040,2050))</f>
        <v>2050</v>
      </c>
    </row>
    <row r="2782" spans="1:7" x14ac:dyDescent="0.3">
      <c r="A2782" s="257" t="s">
        <v>4</v>
      </c>
      <c r="B2782" s="258" t="s">
        <v>265</v>
      </c>
      <c r="C2782" s="258">
        <v>2050</v>
      </c>
      <c r="D2782" s="259" t="s">
        <v>259</v>
      </c>
      <c r="E2782" s="266" t="s">
        <v>184</v>
      </c>
      <c r="F2782" s="261">
        <v>55.998938759961199</v>
      </c>
      <c r="G2782" s="261">
        <f>IF(Table1[[#This Row],[Year]]&lt;=2030,2030,IF(Table1[[#This Row],[Year]]&lt;=2040,2040,2050))</f>
        <v>2050</v>
      </c>
    </row>
    <row r="2783" spans="1:7" x14ac:dyDescent="0.3">
      <c r="A2783" s="257" t="s">
        <v>4</v>
      </c>
      <c r="B2783" s="258" t="s">
        <v>269</v>
      </c>
      <c r="C2783" s="258">
        <v>2050</v>
      </c>
      <c r="D2783" s="259" t="s">
        <v>259</v>
      </c>
      <c r="E2783" s="266" t="s">
        <v>184</v>
      </c>
      <c r="F2783" s="261">
        <v>0.98907033493679297</v>
      </c>
      <c r="G2783" s="261">
        <f>IF(Table1[[#This Row],[Year]]&lt;=2030,2030,IF(Table1[[#This Row],[Year]]&lt;=2040,2040,2050))</f>
        <v>2050</v>
      </c>
    </row>
    <row r="2784" spans="1:7" x14ac:dyDescent="0.3">
      <c r="A2784" s="257" t="s">
        <v>4</v>
      </c>
      <c r="B2784" s="258" t="s">
        <v>264</v>
      </c>
      <c r="C2784" s="258">
        <v>2050</v>
      </c>
      <c r="D2784" s="259" t="s">
        <v>259</v>
      </c>
      <c r="E2784" s="266" t="s">
        <v>184</v>
      </c>
      <c r="F2784" s="261">
        <v>34.856448472600597</v>
      </c>
      <c r="G2784" s="261">
        <f>IF(Table1[[#This Row],[Year]]&lt;=2030,2030,IF(Table1[[#This Row],[Year]]&lt;=2040,2040,2050))</f>
        <v>2050</v>
      </c>
    </row>
    <row r="2785" spans="1:7" x14ac:dyDescent="0.3">
      <c r="A2785" s="257" t="s">
        <v>4</v>
      </c>
      <c r="B2785" s="258" t="s">
        <v>268</v>
      </c>
      <c r="C2785" s="258">
        <v>2050</v>
      </c>
      <c r="D2785" s="259" t="s">
        <v>259</v>
      </c>
      <c r="E2785" s="266" t="s">
        <v>184</v>
      </c>
      <c r="F2785" s="261">
        <v>0.644182452354085</v>
      </c>
      <c r="G2785" s="261">
        <f>IF(Table1[[#This Row],[Year]]&lt;=2030,2030,IF(Table1[[#This Row],[Year]]&lt;=2040,2040,2050))</f>
        <v>2050</v>
      </c>
    </row>
    <row r="2786" spans="1:7" x14ac:dyDescent="0.3">
      <c r="A2786" s="257" t="s">
        <v>4</v>
      </c>
      <c r="B2786" s="258" t="s">
        <v>263</v>
      </c>
      <c r="C2786" s="258">
        <v>2050</v>
      </c>
      <c r="D2786" s="259" t="s">
        <v>259</v>
      </c>
      <c r="E2786" s="266" t="s">
        <v>184</v>
      </c>
      <c r="F2786" s="261">
        <v>5.1800980649110402</v>
      </c>
      <c r="G2786" s="261">
        <f>IF(Table1[[#This Row],[Year]]&lt;=2030,2030,IF(Table1[[#This Row],[Year]]&lt;=2040,2040,2050))</f>
        <v>2050</v>
      </c>
    </row>
    <row r="2787" spans="1:7" x14ac:dyDescent="0.3">
      <c r="A2787" s="257" t="s">
        <v>4</v>
      </c>
      <c r="B2787" s="258" t="s">
        <v>262</v>
      </c>
      <c r="C2787" s="258">
        <v>2050</v>
      </c>
      <c r="D2787" s="259" t="s">
        <v>259</v>
      </c>
      <c r="E2787" s="266" t="s">
        <v>184</v>
      </c>
      <c r="F2787" s="261">
        <v>35.0376493960948</v>
      </c>
      <c r="G2787" s="261">
        <f>IF(Table1[[#This Row],[Year]]&lt;=2030,2030,IF(Table1[[#This Row],[Year]]&lt;=2040,2040,2050))</f>
        <v>2050</v>
      </c>
    </row>
    <row r="2788" spans="1:7" x14ac:dyDescent="0.3">
      <c r="A2788" s="257" t="s">
        <v>4</v>
      </c>
      <c r="B2788" s="258" t="s">
        <v>261</v>
      </c>
      <c r="C2788" s="258">
        <v>2050</v>
      </c>
      <c r="D2788" s="259" t="s">
        <v>259</v>
      </c>
      <c r="E2788" s="266" t="s">
        <v>184</v>
      </c>
      <c r="F2788" s="261">
        <v>9.8973815286433495E-2</v>
      </c>
      <c r="G2788" s="261">
        <f>IF(Table1[[#This Row],[Year]]&lt;=2030,2030,IF(Table1[[#This Row],[Year]]&lt;=2040,2040,2050))</f>
        <v>2050</v>
      </c>
    </row>
    <row r="2789" spans="1:7" x14ac:dyDescent="0.3">
      <c r="A2789" s="257" t="s">
        <v>4</v>
      </c>
      <c r="B2789" s="258" t="s">
        <v>18</v>
      </c>
      <c r="C2789" s="258">
        <v>2050</v>
      </c>
      <c r="D2789" s="259" t="s">
        <v>259</v>
      </c>
      <c r="E2789" s="266" t="s">
        <v>184</v>
      </c>
      <c r="F2789" s="261">
        <v>15.715163705616</v>
      </c>
      <c r="G2789" s="261">
        <f>IF(Table1[[#This Row],[Year]]&lt;=2030,2030,IF(Table1[[#This Row],[Year]]&lt;=2040,2040,2050))</f>
        <v>2050</v>
      </c>
    </row>
    <row r="2790" spans="1:7" x14ac:dyDescent="0.3">
      <c r="A2790" s="257" t="s">
        <v>4</v>
      </c>
      <c r="B2790" s="258" t="s">
        <v>260</v>
      </c>
      <c r="C2790" s="258">
        <v>2050</v>
      </c>
      <c r="D2790" s="259" t="s">
        <v>259</v>
      </c>
      <c r="E2790" s="266" t="s">
        <v>184</v>
      </c>
      <c r="F2790" s="261">
        <v>6.5362078210006196</v>
      </c>
      <c r="G2790" s="261">
        <f>IF(Table1[[#This Row],[Year]]&lt;=2030,2030,IF(Table1[[#This Row],[Year]]&lt;=2040,2040,2050))</f>
        <v>2050</v>
      </c>
    </row>
    <row r="2791" spans="1:7" x14ac:dyDescent="0.3">
      <c r="A2791" s="257" t="s">
        <v>4</v>
      </c>
      <c r="B2791" s="258" t="s">
        <v>267</v>
      </c>
      <c r="C2791" s="258">
        <v>2050</v>
      </c>
      <c r="D2791" s="259" t="s">
        <v>259</v>
      </c>
      <c r="E2791" s="266" t="s">
        <v>184</v>
      </c>
      <c r="F2791" s="261">
        <v>0.110208432779518</v>
      </c>
      <c r="G2791" s="261">
        <f>IF(Table1[[#This Row],[Year]]&lt;=2030,2030,IF(Table1[[#This Row],[Year]]&lt;=2040,2040,2050))</f>
        <v>2050</v>
      </c>
    </row>
    <row r="2792" spans="1:7" x14ac:dyDescent="0.3">
      <c r="A2792" s="257" t="s">
        <v>2</v>
      </c>
      <c r="B2792" s="258" t="s">
        <v>264</v>
      </c>
      <c r="C2792" s="258">
        <v>2050</v>
      </c>
      <c r="D2792" s="259" t="s">
        <v>259</v>
      </c>
      <c r="E2792" s="266" t="s">
        <v>184</v>
      </c>
      <c r="F2792" s="261">
        <v>23.420876415811399</v>
      </c>
      <c r="G2792" s="261">
        <f>IF(Table1[[#This Row],[Year]]&lt;=2030,2030,IF(Table1[[#This Row],[Year]]&lt;=2040,2040,2050))</f>
        <v>2050</v>
      </c>
    </row>
    <row r="2793" spans="1:7" x14ac:dyDescent="0.3">
      <c r="A2793" s="257" t="s">
        <v>2</v>
      </c>
      <c r="B2793" s="258" t="s">
        <v>263</v>
      </c>
      <c r="C2793" s="258">
        <v>2050</v>
      </c>
      <c r="D2793" s="259" t="s">
        <v>259</v>
      </c>
      <c r="E2793" s="266" t="s">
        <v>184</v>
      </c>
      <c r="F2793" s="261">
        <v>1.4083039715595</v>
      </c>
      <c r="G2793" s="261">
        <f>IF(Table1[[#This Row],[Year]]&lt;=2030,2030,IF(Table1[[#This Row],[Year]]&lt;=2040,2040,2050))</f>
        <v>2050</v>
      </c>
    </row>
    <row r="2794" spans="1:7" x14ac:dyDescent="0.3">
      <c r="A2794" s="257" t="s">
        <v>2</v>
      </c>
      <c r="B2794" s="258" t="s">
        <v>262</v>
      </c>
      <c r="C2794" s="258">
        <v>2050</v>
      </c>
      <c r="D2794" s="259" t="s">
        <v>259</v>
      </c>
      <c r="E2794" s="266" t="s">
        <v>184</v>
      </c>
      <c r="F2794" s="261">
        <v>1.67974182015481</v>
      </c>
      <c r="G2794" s="261">
        <f>IF(Table1[[#This Row],[Year]]&lt;=2030,2030,IF(Table1[[#This Row],[Year]]&lt;=2040,2040,2050))</f>
        <v>2050</v>
      </c>
    </row>
    <row r="2795" spans="1:7" x14ac:dyDescent="0.3">
      <c r="A2795" s="257" t="s">
        <v>2</v>
      </c>
      <c r="B2795" s="258" t="s">
        <v>261</v>
      </c>
      <c r="C2795" s="258">
        <v>2050</v>
      </c>
      <c r="D2795" s="259" t="s">
        <v>259</v>
      </c>
      <c r="E2795" s="266" t="s">
        <v>184</v>
      </c>
      <c r="F2795" s="261">
        <v>7.1400260970053897E-3</v>
      </c>
      <c r="G2795" s="261">
        <f>IF(Table1[[#This Row],[Year]]&lt;=2030,2030,IF(Table1[[#This Row],[Year]]&lt;=2040,2040,2050))</f>
        <v>2050</v>
      </c>
    </row>
    <row r="2796" spans="1:7" x14ac:dyDescent="0.3">
      <c r="A2796" s="257" t="s">
        <v>2</v>
      </c>
      <c r="B2796" s="258" t="s">
        <v>18</v>
      </c>
      <c r="C2796" s="258">
        <v>2050</v>
      </c>
      <c r="D2796" s="259" t="s">
        <v>259</v>
      </c>
      <c r="E2796" s="266" t="s">
        <v>184</v>
      </c>
      <c r="F2796" s="261">
        <v>81.614734742216896</v>
      </c>
      <c r="G2796" s="261">
        <f>IF(Table1[[#This Row],[Year]]&lt;=2030,2030,IF(Table1[[#This Row],[Year]]&lt;=2040,2040,2050))</f>
        <v>2050</v>
      </c>
    </row>
    <row r="2797" spans="1:7" x14ac:dyDescent="0.3">
      <c r="A2797" s="257" t="s">
        <v>2</v>
      </c>
      <c r="B2797" s="258" t="s">
        <v>266</v>
      </c>
      <c r="C2797" s="258">
        <v>2050</v>
      </c>
      <c r="D2797" s="259" t="s">
        <v>259</v>
      </c>
      <c r="E2797" s="266" t="s">
        <v>184</v>
      </c>
      <c r="F2797" s="261">
        <v>12.4497191871968</v>
      </c>
      <c r="G2797" s="261">
        <f>IF(Table1[[#This Row],[Year]]&lt;=2030,2030,IF(Table1[[#This Row],[Year]]&lt;=2040,2040,2050))</f>
        <v>2050</v>
      </c>
    </row>
    <row r="2798" spans="1:7" x14ac:dyDescent="0.3">
      <c r="A2798" s="257" t="s">
        <v>2</v>
      </c>
      <c r="B2798" s="258" t="s">
        <v>9</v>
      </c>
      <c r="C2798" s="258">
        <v>2050</v>
      </c>
      <c r="D2798" s="259" t="s">
        <v>259</v>
      </c>
      <c r="E2798" s="266" t="s">
        <v>184</v>
      </c>
      <c r="F2798" s="261">
        <v>14.1613130463085</v>
      </c>
      <c r="G2798" s="261">
        <f>IF(Table1[[#This Row],[Year]]&lt;=2030,2030,IF(Table1[[#This Row],[Year]]&lt;=2040,2040,2050))</f>
        <v>2050</v>
      </c>
    </row>
    <row r="2799" spans="1:7" x14ac:dyDescent="0.3">
      <c r="A2799" s="257" t="s">
        <v>2</v>
      </c>
      <c r="B2799" s="258" t="s">
        <v>260</v>
      </c>
      <c r="C2799" s="258">
        <v>2050</v>
      </c>
      <c r="D2799" s="259" t="s">
        <v>259</v>
      </c>
      <c r="E2799" s="266" t="s">
        <v>184</v>
      </c>
      <c r="F2799" s="261">
        <v>0.12559018537511199</v>
      </c>
      <c r="G2799" s="261">
        <f>IF(Table1[[#This Row],[Year]]&lt;=2030,2030,IF(Table1[[#This Row],[Year]]&lt;=2040,2040,2050))</f>
        <v>2050</v>
      </c>
    </row>
    <row r="2800" spans="1:7" x14ac:dyDescent="0.3">
      <c r="A2800" s="257" t="s">
        <v>3</v>
      </c>
      <c r="B2800" s="258" t="s">
        <v>265</v>
      </c>
      <c r="C2800" s="258">
        <v>2050</v>
      </c>
      <c r="D2800" s="259" t="s">
        <v>259</v>
      </c>
      <c r="E2800" s="266" t="s">
        <v>184</v>
      </c>
      <c r="F2800" s="261">
        <v>72.631567782050794</v>
      </c>
      <c r="G2800" s="261">
        <f>IF(Table1[[#This Row],[Year]]&lt;=2030,2030,IF(Table1[[#This Row],[Year]]&lt;=2040,2040,2050))</f>
        <v>2050</v>
      </c>
    </row>
    <row r="2801" spans="1:7" x14ac:dyDescent="0.3">
      <c r="A2801" s="257" t="s">
        <v>3</v>
      </c>
      <c r="B2801" s="258" t="s">
        <v>264</v>
      </c>
      <c r="C2801" s="258">
        <v>2050</v>
      </c>
      <c r="D2801" s="259" t="s">
        <v>259</v>
      </c>
      <c r="E2801" s="266" t="s">
        <v>184</v>
      </c>
      <c r="F2801" s="261">
        <v>20.093067284969401</v>
      </c>
      <c r="G2801" s="261">
        <f>IF(Table1[[#This Row],[Year]]&lt;=2030,2030,IF(Table1[[#This Row],[Year]]&lt;=2040,2040,2050))</f>
        <v>2050</v>
      </c>
    </row>
    <row r="2802" spans="1:7" x14ac:dyDescent="0.3">
      <c r="A2802" s="257" t="s">
        <v>3</v>
      </c>
      <c r="B2802" s="258" t="s">
        <v>263</v>
      </c>
      <c r="C2802" s="258">
        <v>2050</v>
      </c>
      <c r="D2802" s="259" t="s">
        <v>259</v>
      </c>
      <c r="E2802" s="266" t="s">
        <v>184</v>
      </c>
      <c r="F2802" s="261">
        <v>3.44463966720742</v>
      </c>
      <c r="G2802" s="261">
        <f>IF(Table1[[#This Row],[Year]]&lt;=2030,2030,IF(Table1[[#This Row],[Year]]&lt;=2040,2040,2050))</f>
        <v>2050</v>
      </c>
    </row>
    <row r="2803" spans="1:7" x14ac:dyDescent="0.3">
      <c r="A2803" s="257" t="s">
        <v>3</v>
      </c>
      <c r="B2803" s="258" t="s">
        <v>262</v>
      </c>
      <c r="C2803" s="258">
        <v>2050</v>
      </c>
      <c r="D2803" s="259" t="s">
        <v>259</v>
      </c>
      <c r="E2803" s="266" t="s">
        <v>184</v>
      </c>
      <c r="F2803" s="261">
        <v>97.786777660180107</v>
      </c>
      <c r="G2803" s="261">
        <f>IF(Table1[[#This Row],[Year]]&lt;=2030,2030,IF(Table1[[#This Row],[Year]]&lt;=2040,2040,2050))</f>
        <v>2050</v>
      </c>
    </row>
    <row r="2804" spans="1:7" x14ac:dyDescent="0.3">
      <c r="A2804" s="257" t="s">
        <v>3</v>
      </c>
      <c r="B2804" s="258" t="s">
        <v>261</v>
      </c>
      <c r="C2804" s="258">
        <v>2050</v>
      </c>
      <c r="D2804" s="259" t="s">
        <v>259</v>
      </c>
      <c r="E2804" s="266" t="s">
        <v>184</v>
      </c>
      <c r="F2804" s="261">
        <v>9.5858926777693407E-2</v>
      </c>
      <c r="G2804" s="261">
        <f>IF(Table1[[#This Row],[Year]]&lt;=2030,2030,IF(Table1[[#This Row],[Year]]&lt;=2040,2040,2050))</f>
        <v>2050</v>
      </c>
    </row>
    <row r="2805" spans="1:7" x14ac:dyDescent="0.3">
      <c r="A2805" s="257" t="s">
        <v>3</v>
      </c>
      <c r="B2805" s="258" t="s">
        <v>18</v>
      </c>
      <c r="C2805" s="258">
        <v>2050</v>
      </c>
      <c r="D2805" s="259" t="s">
        <v>259</v>
      </c>
      <c r="E2805" s="266" t="s">
        <v>184</v>
      </c>
      <c r="F2805" s="261">
        <v>4.3837362731708502</v>
      </c>
      <c r="G2805" s="261">
        <f>IF(Table1[[#This Row],[Year]]&lt;=2030,2030,IF(Table1[[#This Row],[Year]]&lt;=2040,2040,2050))</f>
        <v>2050</v>
      </c>
    </row>
    <row r="2806" spans="1:7" x14ac:dyDescent="0.3">
      <c r="A2806" s="257" t="s">
        <v>3</v>
      </c>
      <c r="B2806" s="258" t="s">
        <v>9</v>
      </c>
      <c r="C2806" s="258">
        <v>2050</v>
      </c>
      <c r="D2806" s="259" t="s">
        <v>259</v>
      </c>
      <c r="E2806" s="266" t="s">
        <v>184</v>
      </c>
      <c r="F2806" s="261">
        <v>13.1670784668674</v>
      </c>
      <c r="G2806" s="261">
        <f>IF(Table1[[#This Row],[Year]]&lt;=2030,2030,IF(Table1[[#This Row],[Year]]&lt;=2040,2040,2050))</f>
        <v>2050</v>
      </c>
    </row>
    <row r="2807" spans="1:7" x14ac:dyDescent="0.3">
      <c r="A2807" s="262" t="s">
        <v>3</v>
      </c>
      <c r="B2807" s="263" t="s">
        <v>260</v>
      </c>
      <c r="C2807" s="263">
        <v>2050</v>
      </c>
      <c r="D2807" s="264" t="s">
        <v>259</v>
      </c>
      <c r="E2807" s="267" t="s">
        <v>184</v>
      </c>
      <c r="F2807" s="265">
        <v>3.8866680168138599</v>
      </c>
      <c r="G2807" s="265">
        <f>IF(Table1[[#This Row],[Year]]&lt;=2030,2030,IF(Table1[[#This Row],[Year]]&lt;=2040,2040,2050))</f>
        <v>2050</v>
      </c>
    </row>
    <row r="2808" spans="1:7" x14ac:dyDescent="0.3">
      <c r="A2808" s="257" t="s">
        <v>1</v>
      </c>
      <c r="B2808" s="258" t="s">
        <v>265</v>
      </c>
      <c r="C2808" s="258">
        <v>2022</v>
      </c>
      <c r="D2808" s="259" t="s">
        <v>259</v>
      </c>
      <c r="E2808" s="266" t="s">
        <v>19</v>
      </c>
      <c r="F2808" s="261">
        <v>66.613815757953702</v>
      </c>
      <c r="G2808" s="261">
        <f>IF(Table1[[#This Row],[Year]]&lt;=2030,2030,IF(Table1[[#This Row],[Year]]&lt;=2040,2040,2050))</f>
        <v>2030</v>
      </c>
    </row>
    <row r="2809" spans="1:7" x14ac:dyDescent="0.3">
      <c r="A2809" s="257" t="s">
        <v>1</v>
      </c>
      <c r="B2809" s="258" t="s">
        <v>269</v>
      </c>
      <c r="C2809" s="258">
        <v>2022</v>
      </c>
      <c r="D2809" s="259" t="s">
        <v>259</v>
      </c>
      <c r="E2809" s="266" t="s">
        <v>19</v>
      </c>
      <c r="F2809" s="261">
        <v>4.8881045712495697</v>
      </c>
      <c r="G2809" s="261">
        <f>IF(Table1[[#This Row],[Year]]&lt;=2030,2030,IF(Table1[[#This Row],[Year]]&lt;=2040,2040,2050))</f>
        <v>2030</v>
      </c>
    </row>
    <row r="2810" spans="1:7" x14ac:dyDescent="0.3">
      <c r="A2810" s="257" t="s">
        <v>1</v>
      </c>
      <c r="B2810" s="258" t="s">
        <v>264</v>
      </c>
      <c r="C2810" s="258">
        <v>2022</v>
      </c>
      <c r="D2810" s="259" t="s">
        <v>259</v>
      </c>
      <c r="E2810" s="266" t="s">
        <v>19</v>
      </c>
      <c r="F2810" s="261">
        <v>33.908060893235401</v>
      </c>
      <c r="G2810" s="261">
        <f>IF(Table1[[#This Row],[Year]]&lt;=2030,2030,IF(Table1[[#This Row],[Year]]&lt;=2040,2040,2050))</f>
        <v>2030</v>
      </c>
    </row>
    <row r="2811" spans="1:7" x14ac:dyDescent="0.3">
      <c r="A2811" s="257" t="s">
        <v>1</v>
      </c>
      <c r="B2811" s="258" t="s">
        <v>268</v>
      </c>
      <c r="C2811" s="258">
        <v>2022</v>
      </c>
      <c r="D2811" s="259" t="s">
        <v>259</v>
      </c>
      <c r="E2811" s="266" t="s">
        <v>19</v>
      </c>
      <c r="F2811" s="261">
        <v>2.71092362700676</v>
      </c>
      <c r="G2811" s="261">
        <f>IF(Table1[[#This Row],[Year]]&lt;=2030,2030,IF(Table1[[#This Row],[Year]]&lt;=2040,2040,2050))</f>
        <v>2030</v>
      </c>
    </row>
    <row r="2812" spans="1:7" x14ac:dyDescent="0.3">
      <c r="A2812" s="257" t="s">
        <v>1</v>
      </c>
      <c r="B2812" s="258" t="s">
        <v>262</v>
      </c>
      <c r="C2812" s="258">
        <v>2022</v>
      </c>
      <c r="D2812" s="259" t="s">
        <v>259</v>
      </c>
      <c r="E2812" s="266" t="s">
        <v>19</v>
      </c>
      <c r="F2812" s="261">
        <v>0.811726358605245</v>
      </c>
      <c r="G2812" s="261">
        <f>IF(Table1[[#This Row],[Year]]&lt;=2030,2030,IF(Table1[[#This Row],[Year]]&lt;=2040,2040,2050))</f>
        <v>2030</v>
      </c>
    </row>
    <row r="2813" spans="1:7" x14ac:dyDescent="0.3">
      <c r="A2813" s="257" t="s">
        <v>1</v>
      </c>
      <c r="B2813" s="258" t="s">
        <v>261</v>
      </c>
      <c r="C2813" s="258">
        <v>2022</v>
      </c>
      <c r="D2813" s="259" t="s">
        <v>259</v>
      </c>
      <c r="E2813" s="266" t="s">
        <v>19</v>
      </c>
      <c r="F2813" s="261">
        <v>0.13675596070708201</v>
      </c>
      <c r="G2813" s="261">
        <f>IF(Table1[[#This Row],[Year]]&lt;=2030,2030,IF(Table1[[#This Row],[Year]]&lt;=2040,2040,2050))</f>
        <v>2030</v>
      </c>
    </row>
    <row r="2814" spans="1:7" x14ac:dyDescent="0.3">
      <c r="A2814" s="257" t="s">
        <v>1</v>
      </c>
      <c r="B2814" s="258" t="s">
        <v>270</v>
      </c>
      <c r="C2814" s="258">
        <v>2022</v>
      </c>
      <c r="D2814" s="259" t="s">
        <v>259</v>
      </c>
      <c r="E2814" s="266" t="s">
        <v>19</v>
      </c>
      <c r="F2814" s="261">
        <v>327.68355817730998</v>
      </c>
      <c r="G2814" s="261">
        <f>IF(Table1[[#This Row],[Year]]&lt;=2030,2030,IF(Table1[[#This Row],[Year]]&lt;=2040,2040,2050))</f>
        <v>2030</v>
      </c>
    </row>
    <row r="2815" spans="1:7" x14ac:dyDescent="0.3">
      <c r="A2815" s="257" t="s">
        <v>1</v>
      </c>
      <c r="B2815" s="258" t="s">
        <v>260</v>
      </c>
      <c r="C2815" s="258">
        <v>2022</v>
      </c>
      <c r="D2815" s="259" t="s">
        <v>259</v>
      </c>
      <c r="E2815" s="266" t="s">
        <v>19</v>
      </c>
      <c r="F2815" s="261">
        <v>1.94649263143554</v>
      </c>
      <c r="G2815" s="261">
        <f>IF(Table1[[#This Row],[Year]]&lt;=2030,2030,IF(Table1[[#This Row],[Year]]&lt;=2040,2040,2050))</f>
        <v>2030</v>
      </c>
    </row>
    <row r="2816" spans="1:7" x14ac:dyDescent="0.3">
      <c r="A2816" s="257" t="s">
        <v>1</v>
      </c>
      <c r="B2816" s="258" t="s">
        <v>267</v>
      </c>
      <c r="C2816" s="258">
        <v>2022</v>
      </c>
      <c r="D2816" s="259" t="s">
        <v>259</v>
      </c>
      <c r="E2816" s="266" t="s">
        <v>19</v>
      </c>
      <c r="F2816" s="261">
        <v>0.133463875886498</v>
      </c>
      <c r="G2816" s="261">
        <f>IF(Table1[[#This Row],[Year]]&lt;=2030,2030,IF(Table1[[#This Row],[Year]]&lt;=2040,2040,2050))</f>
        <v>2030</v>
      </c>
    </row>
    <row r="2817" spans="1:7" x14ac:dyDescent="0.3">
      <c r="A2817" s="257" t="s">
        <v>4</v>
      </c>
      <c r="B2817" s="258" t="s">
        <v>265</v>
      </c>
      <c r="C2817" s="258">
        <v>2022</v>
      </c>
      <c r="D2817" s="259" t="s">
        <v>259</v>
      </c>
      <c r="E2817" s="266" t="s">
        <v>19</v>
      </c>
      <c r="F2817" s="261">
        <v>257.296604836776</v>
      </c>
      <c r="G2817" s="261">
        <f>IF(Table1[[#This Row],[Year]]&lt;=2030,2030,IF(Table1[[#This Row],[Year]]&lt;=2040,2040,2050))</f>
        <v>2030</v>
      </c>
    </row>
    <row r="2818" spans="1:7" x14ac:dyDescent="0.3">
      <c r="A2818" s="257" t="s">
        <v>4</v>
      </c>
      <c r="B2818" s="258" t="s">
        <v>269</v>
      </c>
      <c r="C2818" s="258">
        <v>2022</v>
      </c>
      <c r="D2818" s="259" t="s">
        <v>259</v>
      </c>
      <c r="E2818" s="266" t="s">
        <v>19</v>
      </c>
      <c r="F2818" s="261">
        <v>3.8833292840424001</v>
      </c>
      <c r="G2818" s="261">
        <f>IF(Table1[[#This Row],[Year]]&lt;=2030,2030,IF(Table1[[#This Row],[Year]]&lt;=2040,2040,2050))</f>
        <v>2030</v>
      </c>
    </row>
    <row r="2819" spans="1:7" x14ac:dyDescent="0.3">
      <c r="A2819" s="257" t="s">
        <v>4</v>
      </c>
      <c r="B2819" s="258" t="s">
        <v>264</v>
      </c>
      <c r="C2819" s="258">
        <v>2022</v>
      </c>
      <c r="D2819" s="259" t="s">
        <v>259</v>
      </c>
      <c r="E2819" s="266" t="s">
        <v>19</v>
      </c>
      <c r="F2819" s="261">
        <v>160.153853756253</v>
      </c>
      <c r="G2819" s="261">
        <f>IF(Table1[[#This Row],[Year]]&lt;=2030,2030,IF(Table1[[#This Row],[Year]]&lt;=2040,2040,2050))</f>
        <v>2030</v>
      </c>
    </row>
    <row r="2820" spans="1:7" x14ac:dyDescent="0.3">
      <c r="A2820" s="257" t="s">
        <v>4</v>
      </c>
      <c r="B2820" s="258" t="s">
        <v>268</v>
      </c>
      <c r="C2820" s="258">
        <v>2022</v>
      </c>
      <c r="D2820" s="259" t="s">
        <v>259</v>
      </c>
      <c r="E2820" s="266" t="s">
        <v>19</v>
      </c>
      <c r="F2820" s="261">
        <v>2.51923255788539</v>
      </c>
      <c r="G2820" s="261">
        <f>IF(Table1[[#This Row],[Year]]&lt;=2030,2030,IF(Table1[[#This Row],[Year]]&lt;=2040,2040,2050))</f>
        <v>2030</v>
      </c>
    </row>
    <row r="2821" spans="1:7" x14ac:dyDescent="0.3">
      <c r="A2821" s="257" t="s">
        <v>4</v>
      </c>
      <c r="B2821" s="258" t="s">
        <v>262</v>
      </c>
      <c r="C2821" s="258">
        <v>2022</v>
      </c>
      <c r="D2821" s="259" t="s">
        <v>259</v>
      </c>
      <c r="E2821" s="266" t="s">
        <v>19</v>
      </c>
      <c r="F2821" s="261">
        <v>31.470960878423998</v>
      </c>
      <c r="G2821" s="261">
        <f>IF(Table1[[#This Row],[Year]]&lt;=2030,2030,IF(Table1[[#This Row],[Year]]&lt;=2040,2040,2050))</f>
        <v>2030</v>
      </c>
    </row>
    <row r="2822" spans="1:7" x14ac:dyDescent="0.3">
      <c r="A2822" s="257" t="s">
        <v>4</v>
      </c>
      <c r="B2822" s="258" t="s">
        <v>261</v>
      </c>
      <c r="C2822" s="258">
        <v>2022</v>
      </c>
      <c r="D2822" s="259" t="s">
        <v>259</v>
      </c>
      <c r="E2822" s="266" t="s">
        <v>19</v>
      </c>
      <c r="F2822" s="261">
        <v>0.76920442881831796</v>
      </c>
      <c r="G2822" s="261">
        <f>IF(Table1[[#This Row],[Year]]&lt;=2030,2030,IF(Table1[[#This Row],[Year]]&lt;=2040,2040,2050))</f>
        <v>2030</v>
      </c>
    </row>
    <row r="2823" spans="1:7" x14ac:dyDescent="0.3">
      <c r="A2823" s="257" t="s">
        <v>4</v>
      </c>
      <c r="B2823" s="258" t="s">
        <v>18</v>
      </c>
      <c r="C2823" s="258">
        <v>2022</v>
      </c>
      <c r="D2823" s="259" t="s">
        <v>259</v>
      </c>
      <c r="E2823" s="266" t="s">
        <v>19</v>
      </c>
      <c r="F2823" s="261">
        <v>266.61646920458202</v>
      </c>
      <c r="G2823" s="261">
        <f>IF(Table1[[#This Row],[Year]]&lt;=2030,2030,IF(Table1[[#This Row],[Year]]&lt;=2040,2040,2050))</f>
        <v>2030</v>
      </c>
    </row>
    <row r="2824" spans="1:7" x14ac:dyDescent="0.3">
      <c r="A2824" s="257" t="s">
        <v>4</v>
      </c>
      <c r="B2824" s="258" t="s">
        <v>270</v>
      </c>
      <c r="C2824" s="258">
        <v>2022</v>
      </c>
      <c r="D2824" s="259" t="s">
        <v>259</v>
      </c>
      <c r="E2824" s="266" t="s">
        <v>19</v>
      </c>
      <c r="F2824" s="261">
        <v>1491.44414074161</v>
      </c>
      <c r="G2824" s="261">
        <f>IF(Table1[[#This Row],[Year]]&lt;=2030,2030,IF(Table1[[#This Row],[Year]]&lt;=2040,2040,2050))</f>
        <v>2030</v>
      </c>
    </row>
    <row r="2825" spans="1:7" x14ac:dyDescent="0.3">
      <c r="A2825" s="257" t="s">
        <v>4</v>
      </c>
      <c r="B2825" s="258" t="s">
        <v>260</v>
      </c>
      <c r="C2825" s="258">
        <v>2022</v>
      </c>
      <c r="D2825" s="259" t="s">
        <v>259</v>
      </c>
      <c r="E2825" s="266" t="s">
        <v>19</v>
      </c>
      <c r="F2825" s="261">
        <v>30.031713423352901</v>
      </c>
      <c r="G2825" s="261">
        <f>IF(Table1[[#This Row],[Year]]&lt;=2030,2030,IF(Table1[[#This Row],[Year]]&lt;=2040,2040,2050))</f>
        <v>2030</v>
      </c>
    </row>
    <row r="2826" spans="1:7" x14ac:dyDescent="0.3">
      <c r="A2826" s="257" t="s">
        <v>4</v>
      </c>
      <c r="B2826" s="258" t="s">
        <v>267</v>
      </c>
      <c r="C2826" s="258">
        <v>2022</v>
      </c>
      <c r="D2826" s="259" t="s">
        <v>259</v>
      </c>
      <c r="E2826" s="266" t="s">
        <v>19</v>
      </c>
      <c r="F2826" s="261">
        <v>0.43203128864284901</v>
      </c>
      <c r="G2826" s="261">
        <f>IF(Table1[[#This Row],[Year]]&lt;=2030,2030,IF(Table1[[#This Row],[Year]]&lt;=2040,2040,2050))</f>
        <v>2030</v>
      </c>
    </row>
    <row r="2827" spans="1:7" x14ac:dyDescent="0.3">
      <c r="A2827" s="257" t="s">
        <v>2</v>
      </c>
      <c r="B2827" s="258" t="s">
        <v>264</v>
      </c>
      <c r="C2827" s="258">
        <v>2022</v>
      </c>
      <c r="D2827" s="259" t="s">
        <v>259</v>
      </c>
      <c r="E2827" s="266" t="s">
        <v>19</v>
      </c>
      <c r="F2827" s="261">
        <v>88.613345862921193</v>
      </c>
      <c r="G2827" s="261">
        <f>IF(Table1[[#This Row],[Year]]&lt;=2030,2030,IF(Table1[[#This Row],[Year]]&lt;=2040,2040,2050))</f>
        <v>2030</v>
      </c>
    </row>
    <row r="2828" spans="1:7" x14ac:dyDescent="0.3">
      <c r="A2828" s="257" t="s">
        <v>2</v>
      </c>
      <c r="B2828" s="258" t="s">
        <v>262</v>
      </c>
      <c r="C2828" s="258">
        <v>2022</v>
      </c>
      <c r="D2828" s="259" t="s">
        <v>259</v>
      </c>
      <c r="E2828" s="266" t="s">
        <v>19</v>
      </c>
      <c r="F2828" s="261">
        <v>1.0236947180678699</v>
      </c>
      <c r="G2828" s="261">
        <f>IF(Table1[[#This Row],[Year]]&lt;=2030,2030,IF(Table1[[#This Row],[Year]]&lt;=2040,2040,2050))</f>
        <v>2030</v>
      </c>
    </row>
    <row r="2829" spans="1:7" x14ac:dyDescent="0.3">
      <c r="A2829" s="257" t="s">
        <v>2</v>
      </c>
      <c r="B2829" s="258" t="s">
        <v>261</v>
      </c>
      <c r="C2829" s="258">
        <v>2022</v>
      </c>
      <c r="D2829" s="259" t="s">
        <v>259</v>
      </c>
      <c r="E2829" s="266" t="s">
        <v>19</v>
      </c>
      <c r="F2829" s="261">
        <v>8.8455590993792493E-2</v>
      </c>
      <c r="G2829" s="261">
        <f>IF(Table1[[#This Row],[Year]]&lt;=2030,2030,IF(Table1[[#This Row],[Year]]&lt;=2040,2040,2050))</f>
        <v>2030</v>
      </c>
    </row>
    <row r="2830" spans="1:7" x14ac:dyDescent="0.3">
      <c r="A2830" s="257" t="s">
        <v>2</v>
      </c>
      <c r="B2830" s="258" t="s">
        <v>270</v>
      </c>
      <c r="C2830" s="258">
        <v>2022</v>
      </c>
      <c r="D2830" s="259" t="s">
        <v>259</v>
      </c>
      <c r="E2830" s="266" t="s">
        <v>19</v>
      </c>
      <c r="F2830" s="261">
        <v>3252.8471316230098</v>
      </c>
      <c r="G2830" s="261">
        <f>IF(Table1[[#This Row],[Year]]&lt;=2030,2030,IF(Table1[[#This Row],[Year]]&lt;=2040,2040,2050))</f>
        <v>2030</v>
      </c>
    </row>
    <row r="2831" spans="1:7" x14ac:dyDescent="0.3">
      <c r="A2831" s="257" t="s">
        <v>2</v>
      </c>
      <c r="B2831" s="258" t="s">
        <v>266</v>
      </c>
      <c r="C2831" s="258">
        <v>2022</v>
      </c>
      <c r="D2831" s="259" t="s">
        <v>259</v>
      </c>
      <c r="E2831" s="266" t="s">
        <v>19</v>
      </c>
      <c r="F2831" s="261">
        <v>48.804506951358199</v>
      </c>
      <c r="G2831" s="261">
        <f>IF(Table1[[#This Row],[Year]]&lt;=2030,2030,IF(Table1[[#This Row],[Year]]&lt;=2040,2040,2050))</f>
        <v>2030</v>
      </c>
    </row>
    <row r="2832" spans="1:7" x14ac:dyDescent="0.3">
      <c r="A2832" s="257" t="s">
        <v>2</v>
      </c>
      <c r="B2832" s="258" t="s">
        <v>260</v>
      </c>
      <c r="C2832" s="258">
        <v>2022</v>
      </c>
      <c r="D2832" s="259" t="s">
        <v>259</v>
      </c>
      <c r="E2832" s="266" t="s">
        <v>19</v>
      </c>
      <c r="F2832" s="261">
        <v>0.47176432877768498</v>
      </c>
      <c r="G2832" s="261">
        <f>IF(Table1[[#This Row],[Year]]&lt;=2030,2030,IF(Table1[[#This Row],[Year]]&lt;=2040,2040,2050))</f>
        <v>2030</v>
      </c>
    </row>
    <row r="2833" spans="1:7" x14ac:dyDescent="0.3">
      <c r="A2833" s="257" t="s">
        <v>3</v>
      </c>
      <c r="B2833" s="258" t="s">
        <v>265</v>
      </c>
      <c r="C2833" s="258">
        <v>2022</v>
      </c>
      <c r="D2833" s="259" t="s">
        <v>259</v>
      </c>
      <c r="E2833" s="266" t="s">
        <v>19</v>
      </c>
      <c r="F2833" s="261">
        <v>284.72512523435199</v>
      </c>
      <c r="G2833" s="261">
        <f>IF(Table1[[#This Row],[Year]]&lt;=2030,2030,IF(Table1[[#This Row],[Year]]&lt;=2040,2040,2050))</f>
        <v>2030</v>
      </c>
    </row>
    <row r="2834" spans="1:7" x14ac:dyDescent="0.3">
      <c r="A2834" s="257" t="s">
        <v>3</v>
      </c>
      <c r="B2834" s="258" t="s">
        <v>264</v>
      </c>
      <c r="C2834" s="258">
        <v>2022</v>
      </c>
      <c r="D2834" s="259" t="s">
        <v>259</v>
      </c>
      <c r="E2834" s="266" t="s">
        <v>19</v>
      </c>
      <c r="F2834" s="261">
        <v>78.767418544818796</v>
      </c>
      <c r="G2834" s="261">
        <f>IF(Table1[[#This Row],[Year]]&lt;=2030,2030,IF(Table1[[#This Row],[Year]]&lt;=2040,2040,2050))</f>
        <v>2030</v>
      </c>
    </row>
    <row r="2835" spans="1:7" x14ac:dyDescent="0.3">
      <c r="A2835" s="257" t="s">
        <v>3</v>
      </c>
      <c r="B2835" s="258" t="s">
        <v>262</v>
      </c>
      <c r="C2835" s="258">
        <v>2022</v>
      </c>
      <c r="D2835" s="259" t="s">
        <v>259</v>
      </c>
      <c r="E2835" s="266" t="s">
        <v>19</v>
      </c>
      <c r="F2835" s="261">
        <v>27.814951648927298</v>
      </c>
      <c r="G2835" s="261">
        <f>IF(Table1[[#This Row],[Year]]&lt;=2030,2030,IF(Table1[[#This Row],[Year]]&lt;=2040,2040,2050))</f>
        <v>2030</v>
      </c>
    </row>
    <row r="2836" spans="1:7" x14ac:dyDescent="0.3">
      <c r="A2836" s="257" t="s">
        <v>3</v>
      </c>
      <c r="B2836" s="258" t="s">
        <v>261</v>
      </c>
      <c r="C2836" s="258">
        <v>2022</v>
      </c>
      <c r="D2836" s="259" t="s">
        <v>259</v>
      </c>
      <c r="E2836" s="266" t="s">
        <v>19</v>
      </c>
      <c r="F2836" s="261">
        <v>0.37525141284601499</v>
      </c>
      <c r="G2836" s="261">
        <f>IF(Table1[[#This Row],[Year]]&lt;=2030,2030,IF(Table1[[#This Row],[Year]]&lt;=2040,2040,2050))</f>
        <v>2030</v>
      </c>
    </row>
    <row r="2837" spans="1:7" x14ac:dyDescent="0.3">
      <c r="A2837" s="257" t="s">
        <v>3</v>
      </c>
      <c r="B2837" s="258" t="s">
        <v>18</v>
      </c>
      <c r="C2837" s="258">
        <v>2022</v>
      </c>
      <c r="D2837" s="259" t="s">
        <v>259</v>
      </c>
      <c r="E2837" s="266" t="s">
        <v>19</v>
      </c>
      <c r="F2837" s="261">
        <v>193.47422258719899</v>
      </c>
      <c r="G2837" s="261">
        <f>IF(Table1[[#This Row],[Year]]&lt;=2030,2030,IF(Table1[[#This Row],[Year]]&lt;=2040,2040,2050))</f>
        <v>2030</v>
      </c>
    </row>
    <row r="2838" spans="1:7" x14ac:dyDescent="0.3">
      <c r="A2838" s="257" t="s">
        <v>3</v>
      </c>
      <c r="B2838" s="258" t="s">
        <v>270</v>
      </c>
      <c r="C2838" s="258">
        <v>2022</v>
      </c>
      <c r="D2838" s="259" t="s">
        <v>259</v>
      </c>
      <c r="E2838" s="266" t="s">
        <v>19</v>
      </c>
      <c r="F2838" s="261">
        <v>1412.8300236218599</v>
      </c>
      <c r="G2838" s="261">
        <f>IF(Table1[[#This Row],[Year]]&lt;=2030,2030,IF(Table1[[#This Row],[Year]]&lt;=2040,2040,2050))</f>
        <v>2030</v>
      </c>
    </row>
    <row r="2839" spans="1:7" x14ac:dyDescent="0.3">
      <c r="A2839" s="257" t="s">
        <v>3</v>
      </c>
      <c r="B2839" s="258" t="s">
        <v>260</v>
      </c>
      <c r="C2839" s="258">
        <v>2022</v>
      </c>
      <c r="D2839" s="259" t="s">
        <v>259</v>
      </c>
      <c r="E2839" s="266" t="s">
        <v>19</v>
      </c>
      <c r="F2839" s="261">
        <v>15.2362405442273</v>
      </c>
      <c r="G2839" s="261">
        <f>IF(Table1[[#This Row],[Year]]&lt;=2030,2030,IF(Table1[[#This Row],[Year]]&lt;=2040,2040,2050))</f>
        <v>2030</v>
      </c>
    </row>
    <row r="2840" spans="1:7" x14ac:dyDescent="0.3">
      <c r="A2840" s="257" t="s">
        <v>1</v>
      </c>
      <c r="B2840" s="258" t="s">
        <v>265</v>
      </c>
      <c r="C2840" s="258">
        <v>2023</v>
      </c>
      <c r="D2840" s="259" t="s">
        <v>259</v>
      </c>
      <c r="E2840" s="266" t="s">
        <v>19</v>
      </c>
      <c r="F2840" s="261">
        <v>63.4417292932892</v>
      </c>
      <c r="G2840" s="261">
        <f>IF(Table1[[#This Row],[Year]]&lt;=2030,2030,IF(Table1[[#This Row],[Year]]&lt;=2040,2040,2050))</f>
        <v>2030</v>
      </c>
    </row>
    <row r="2841" spans="1:7" x14ac:dyDescent="0.3">
      <c r="A2841" s="257" t="s">
        <v>1</v>
      </c>
      <c r="B2841" s="258" t="s">
        <v>269</v>
      </c>
      <c r="C2841" s="258">
        <v>2023</v>
      </c>
      <c r="D2841" s="259" t="s">
        <v>259</v>
      </c>
      <c r="E2841" s="266" t="s">
        <v>19</v>
      </c>
      <c r="F2841" s="261">
        <v>4.6553376869043497</v>
      </c>
      <c r="G2841" s="261">
        <f>IF(Table1[[#This Row],[Year]]&lt;=2030,2030,IF(Table1[[#This Row],[Year]]&lt;=2040,2040,2050))</f>
        <v>2030</v>
      </c>
    </row>
    <row r="2842" spans="1:7" x14ac:dyDescent="0.3">
      <c r="A2842" s="257" t="s">
        <v>1</v>
      </c>
      <c r="B2842" s="258" t="s">
        <v>264</v>
      </c>
      <c r="C2842" s="258">
        <v>2023</v>
      </c>
      <c r="D2842" s="259" t="s">
        <v>259</v>
      </c>
      <c r="E2842" s="266" t="s">
        <v>19</v>
      </c>
      <c r="F2842" s="261">
        <v>32.293391326890898</v>
      </c>
      <c r="G2842" s="261">
        <f>IF(Table1[[#This Row],[Year]]&lt;=2030,2030,IF(Table1[[#This Row],[Year]]&lt;=2040,2040,2050))</f>
        <v>2030</v>
      </c>
    </row>
    <row r="2843" spans="1:7" x14ac:dyDescent="0.3">
      <c r="A2843" s="257" t="s">
        <v>1</v>
      </c>
      <c r="B2843" s="258" t="s">
        <v>268</v>
      </c>
      <c r="C2843" s="258">
        <v>2023</v>
      </c>
      <c r="D2843" s="259" t="s">
        <v>259</v>
      </c>
      <c r="E2843" s="266" t="s">
        <v>19</v>
      </c>
      <c r="F2843" s="261">
        <v>2.5818320257207299</v>
      </c>
      <c r="G2843" s="261">
        <f>IF(Table1[[#This Row],[Year]]&lt;=2030,2030,IF(Table1[[#This Row],[Year]]&lt;=2040,2040,2050))</f>
        <v>2030</v>
      </c>
    </row>
    <row r="2844" spans="1:7" x14ac:dyDescent="0.3">
      <c r="A2844" s="257" t="s">
        <v>1</v>
      </c>
      <c r="B2844" s="258" t="s">
        <v>263</v>
      </c>
      <c r="C2844" s="258">
        <v>2023</v>
      </c>
      <c r="D2844" s="259" t="s">
        <v>259</v>
      </c>
      <c r="E2844" s="266" t="s">
        <v>19</v>
      </c>
      <c r="F2844" s="261">
        <v>6.5322633299420998</v>
      </c>
      <c r="G2844" s="261">
        <f>IF(Table1[[#This Row],[Year]]&lt;=2030,2030,IF(Table1[[#This Row],[Year]]&lt;=2040,2040,2050))</f>
        <v>2030</v>
      </c>
    </row>
    <row r="2845" spans="1:7" x14ac:dyDescent="0.3">
      <c r="A2845" s="257" t="s">
        <v>1</v>
      </c>
      <c r="B2845" s="258" t="s">
        <v>262</v>
      </c>
      <c r="C2845" s="258">
        <v>2023</v>
      </c>
      <c r="D2845" s="259" t="s">
        <v>259</v>
      </c>
      <c r="E2845" s="266" t="s">
        <v>19</v>
      </c>
      <c r="F2845" s="261">
        <v>1.4934809183881399</v>
      </c>
      <c r="G2845" s="261">
        <f>IF(Table1[[#This Row],[Year]]&lt;=2030,2030,IF(Table1[[#This Row],[Year]]&lt;=2040,2040,2050))</f>
        <v>2030</v>
      </c>
    </row>
    <row r="2846" spans="1:7" x14ac:dyDescent="0.3">
      <c r="A2846" s="257" t="s">
        <v>1</v>
      </c>
      <c r="B2846" s="258" t="s">
        <v>261</v>
      </c>
      <c r="C2846" s="258">
        <v>2023</v>
      </c>
      <c r="D2846" s="259" t="s">
        <v>259</v>
      </c>
      <c r="E2846" s="266" t="s">
        <v>19</v>
      </c>
      <c r="F2846" s="261">
        <v>0.25560502972586902</v>
      </c>
      <c r="G2846" s="261">
        <f>IF(Table1[[#This Row],[Year]]&lt;=2030,2030,IF(Table1[[#This Row],[Year]]&lt;=2040,2040,2050))</f>
        <v>2030</v>
      </c>
    </row>
    <row r="2847" spans="1:7" x14ac:dyDescent="0.3">
      <c r="A2847" s="257" t="s">
        <v>1</v>
      </c>
      <c r="B2847" s="258" t="s">
        <v>260</v>
      </c>
      <c r="C2847" s="258">
        <v>2023</v>
      </c>
      <c r="D2847" s="259" t="s">
        <v>259</v>
      </c>
      <c r="E2847" s="266" t="s">
        <v>19</v>
      </c>
      <c r="F2847" s="261">
        <v>1.8538025061290899</v>
      </c>
      <c r="G2847" s="261">
        <f>IF(Table1[[#This Row],[Year]]&lt;=2030,2030,IF(Table1[[#This Row],[Year]]&lt;=2040,2040,2050))</f>
        <v>2030</v>
      </c>
    </row>
    <row r="2848" spans="1:7" x14ac:dyDescent="0.3">
      <c r="A2848" s="257" t="s">
        <v>1</v>
      </c>
      <c r="B2848" s="258" t="s">
        <v>267</v>
      </c>
      <c r="C2848" s="258">
        <v>2023</v>
      </c>
      <c r="D2848" s="259" t="s">
        <v>259</v>
      </c>
      <c r="E2848" s="266" t="s">
        <v>19</v>
      </c>
      <c r="F2848" s="261">
        <v>0.12710845322523601</v>
      </c>
      <c r="G2848" s="261">
        <f>IF(Table1[[#This Row],[Year]]&lt;=2030,2030,IF(Table1[[#This Row],[Year]]&lt;=2040,2040,2050))</f>
        <v>2030</v>
      </c>
    </row>
    <row r="2849" spans="1:7" x14ac:dyDescent="0.3">
      <c r="A2849" s="257" t="s">
        <v>4</v>
      </c>
      <c r="B2849" s="258" t="s">
        <v>265</v>
      </c>
      <c r="C2849" s="258">
        <v>2023</v>
      </c>
      <c r="D2849" s="259" t="s">
        <v>259</v>
      </c>
      <c r="E2849" s="266" t="s">
        <v>19</v>
      </c>
      <c r="F2849" s="261">
        <v>245.04438555883499</v>
      </c>
      <c r="G2849" s="261">
        <f>IF(Table1[[#This Row],[Year]]&lt;=2030,2030,IF(Table1[[#This Row],[Year]]&lt;=2040,2040,2050))</f>
        <v>2030</v>
      </c>
    </row>
    <row r="2850" spans="1:7" x14ac:dyDescent="0.3">
      <c r="A2850" s="257" t="s">
        <v>4</v>
      </c>
      <c r="B2850" s="258" t="s">
        <v>269</v>
      </c>
      <c r="C2850" s="258">
        <v>2023</v>
      </c>
      <c r="D2850" s="259" t="s">
        <v>259</v>
      </c>
      <c r="E2850" s="266" t="s">
        <v>19</v>
      </c>
      <c r="F2850" s="261">
        <v>3.69840884194514</v>
      </c>
      <c r="G2850" s="261">
        <f>IF(Table1[[#This Row],[Year]]&lt;=2030,2030,IF(Table1[[#This Row],[Year]]&lt;=2040,2040,2050))</f>
        <v>2030</v>
      </c>
    </row>
    <row r="2851" spans="1:7" x14ac:dyDescent="0.3">
      <c r="A2851" s="257" t="s">
        <v>4</v>
      </c>
      <c r="B2851" s="258" t="s">
        <v>264</v>
      </c>
      <c r="C2851" s="258">
        <v>2023</v>
      </c>
      <c r="D2851" s="259" t="s">
        <v>259</v>
      </c>
      <c r="E2851" s="266" t="s">
        <v>19</v>
      </c>
      <c r="F2851" s="261">
        <v>152.52747976786</v>
      </c>
      <c r="G2851" s="261">
        <f>IF(Table1[[#This Row],[Year]]&lt;=2030,2030,IF(Table1[[#This Row],[Year]]&lt;=2040,2040,2050))</f>
        <v>2030</v>
      </c>
    </row>
    <row r="2852" spans="1:7" x14ac:dyDescent="0.3">
      <c r="A2852" s="257" t="s">
        <v>4</v>
      </c>
      <c r="B2852" s="258" t="s">
        <v>268</v>
      </c>
      <c r="C2852" s="258">
        <v>2023</v>
      </c>
      <c r="D2852" s="259" t="s">
        <v>259</v>
      </c>
      <c r="E2852" s="266" t="s">
        <v>19</v>
      </c>
      <c r="F2852" s="261">
        <v>2.39926910274799</v>
      </c>
      <c r="G2852" s="261">
        <f>IF(Table1[[#This Row],[Year]]&lt;=2030,2030,IF(Table1[[#This Row],[Year]]&lt;=2040,2040,2050))</f>
        <v>2030</v>
      </c>
    </row>
    <row r="2853" spans="1:7" x14ac:dyDescent="0.3">
      <c r="A2853" s="257" t="s">
        <v>4</v>
      </c>
      <c r="B2853" s="258" t="s">
        <v>263</v>
      </c>
      <c r="C2853" s="258">
        <v>2023</v>
      </c>
      <c r="D2853" s="259" t="s">
        <v>259</v>
      </c>
      <c r="E2853" s="266" t="s">
        <v>19</v>
      </c>
      <c r="F2853" s="261">
        <v>44.1224871133184</v>
      </c>
      <c r="G2853" s="261">
        <f>IF(Table1[[#This Row],[Year]]&lt;=2030,2030,IF(Table1[[#This Row],[Year]]&lt;=2040,2040,2050))</f>
        <v>2030</v>
      </c>
    </row>
    <row r="2854" spans="1:7" x14ac:dyDescent="0.3">
      <c r="A2854" s="257" t="s">
        <v>4</v>
      </c>
      <c r="B2854" s="258" t="s">
        <v>262</v>
      </c>
      <c r="C2854" s="258">
        <v>2023</v>
      </c>
      <c r="D2854" s="259" t="s">
        <v>259</v>
      </c>
      <c r="E2854" s="266" t="s">
        <v>19</v>
      </c>
      <c r="F2854" s="261">
        <v>53.5836871838153</v>
      </c>
      <c r="G2854" s="261">
        <f>IF(Table1[[#This Row],[Year]]&lt;=2030,2030,IF(Table1[[#This Row],[Year]]&lt;=2040,2040,2050))</f>
        <v>2030</v>
      </c>
    </row>
    <row r="2855" spans="1:7" x14ac:dyDescent="0.3">
      <c r="A2855" s="257" t="s">
        <v>4</v>
      </c>
      <c r="B2855" s="258" t="s">
        <v>261</v>
      </c>
      <c r="C2855" s="258">
        <v>2023</v>
      </c>
      <c r="D2855" s="259" t="s">
        <v>259</v>
      </c>
      <c r="E2855" s="266" t="s">
        <v>19</v>
      </c>
      <c r="F2855" s="261">
        <v>1.3301349746936</v>
      </c>
      <c r="G2855" s="261">
        <f>IF(Table1[[#This Row],[Year]]&lt;=2030,2030,IF(Table1[[#This Row],[Year]]&lt;=2040,2040,2050))</f>
        <v>2030</v>
      </c>
    </row>
    <row r="2856" spans="1:7" x14ac:dyDescent="0.3">
      <c r="A2856" s="257" t="s">
        <v>4</v>
      </c>
      <c r="B2856" s="258" t="s">
        <v>18</v>
      </c>
      <c r="C2856" s="258">
        <v>2023</v>
      </c>
      <c r="D2856" s="259" t="s">
        <v>259</v>
      </c>
      <c r="E2856" s="266" t="s">
        <v>19</v>
      </c>
      <c r="F2856" s="261">
        <v>2884.46886634681</v>
      </c>
      <c r="G2856" s="261">
        <f>IF(Table1[[#This Row],[Year]]&lt;=2030,2030,IF(Table1[[#This Row],[Year]]&lt;=2040,2040,2050))</f>
        <v>2030</v>
      </c>
    </row>
    <row r="2857" spans="1:7" x14ac:dyDescent="0.3">
      <c r="A2857" s="257" t="s">
        <v>4</v>
      </c>
      <c r="B2857" s="258" t="s">
        <v>260</v>
      </c>
      <c r="C2857" s="258">
        <v>2023</v>
      </c>
      <c r="D2857" s="259" t="s">
        <v>259</v>
      </c>
      <c r="E2857" s="266" t="s">
        <v>19</v>
      </c>
      <c r="F2857" s="261">
        <v>28.601631831764699</v>
      </c>
      <c r="G2857" s="261">
        <f>IF(Table1[[#This Row],[Year]]&lt;=2030,2030,IF(Table1[[#This Row],[Year]]&lt;=2040,2040,2050))</f>
        <v>2030</v>
      </c>
    </row>
    <row r="2858" spans="1:7" x14ac:dyDescent="0.3">
      <c r="A2858" s="257" t="s">
        <v>4</v>
      </c>
      <c r="B2858" s="258" t="s">
        <v>267</v>
      </c>
      <c r="C2858" s="258">
        <v>2023</v>
      </c>
      <c r="D2858" s="259" t="s">
        <v>259</v>
      </c>
      <c r="E2858" s="266" t="s">
        <v>19</v>
      </c>
      <c r="F2858" s="261">
        <v>0.41145837013604702</v>
      </c>
      <c r="G2858" s="261">
        <f>IF(Table1[[#This Row],[Year]]&lt;=2030,2030,IF(Table1[[#This Row],[Year]]&lt;=2040,2040,2050))</f>
        <v>2030</v>
      </c>
    </row>
    <row r="2859" spans="1:7" x14ac:dyDescent="0.3">
      <c r="A2859" s="257" t="s">
        <v>2</v>
      </c>
      <c r="B2859" s="258" t="s">
        <v>264</v>
      </c>
      <c r="C2859" s="258">
        <v>2023</v>
      </c>
      <c r="D2859" s="259" t="s">
        <v>259</v>
      </c>
      <c r="E2859" s="266" t="s">
        <v>19</v>
      </c>
      <c r="F2859" s="261">
        <v>84.3936627265916</v>
      </c>
      <c r="G2859" s="261">
        <f>IF(Table1[[#This Row],[Year]]&lt;=2030,2030,IF(Table1[[#This Row],[Year]]&lt;=2040,2040,2050))</f>
        <v>2030</v>
      </c>
    </row>
    <row r="2860" spans="1:7" x14ac:dyDescent="0.3">
      <c r="A2860" s="257" t="s">
        <v>2</v>
      </c>
      <c r="B2860" s="258" t="s">
        <v>263</v>
      </c>
      <c r="C2860" s="258">
        <v>2023</v>
      </c>
      <c r="D2860" s="259" t="s">
        <v>259</v>
      </c>
      <c r="E2860" s="266" t="s">
        <v>19</v>
      </c>
      <c r="F2860" s="261">
        <v>28.263673733780799</v>
      </c>
      <c r="G2860" s="261">
        <f>IF(Table1[[#This Row],[Year]]&lt;=2030,2030,IF(Table1[[#This Row],[Year]]&lt;=2040,2040,2050))</f>
        <v>2030</v>
      </c>
    </row>
    <row r="2861" spans="1:7" x14ac:dyDescent="0.3">
      <c r="A2861" s="257" t="s">
        <v>2</v>
      </c>
      <c r="B2861" s="258" t="s">
        <v>262</v>
      </c>
      <c r="C2861" s="258">
        <v>2023</v>
      </c>
      <c r="D2861" s="259" t="s">
        <v>259</v>
      </c>
      <c r="E2861" s="266" t="s">
        <v>19</v>
      </c>
      <c r="F2861" s="261">
        <v>1.8814681179072901</v>
      </c>
      <c r="G2861" s="261">
        <f>IF(Table1[[#This Row],[Year]]&lt;=2030,2030,IF(Table1[[#This Row],[Year]]&lt;=2040,2040,2050))</f>
        <v>2030</v>
      </c>
    </row>
    <row r="2862" spans="1:7" x14ac:dyDescent="0.3">
      <c r="A2862" s="257" t="s">
        <v>2</v>
      </c>
      <c r="B2862" s="258" t="s">
        <v>261</v>
      </c>
      <c r="C2862" s="258">
        <v>2023</v>
      </c>
      <c r="D2862" s="259" t="s">
        <v>259</v>
      </c>
      <c r="E2862" s="266" t="s">
        <v>19</v>
      </c>
      <c r="F2862" s="261">
        <v>0.16532876408813699</v>
      </c>
      <c r="G2862" s="261">
        <f>IF(Table1[[#This Row],[Year]]&lt;=2030,2030,IF(Table1[[#This Row],[Year]]&lt;=2040,2040,2050))</f>
        <v>2030</v>
      </c>
    </row>
    <row r="2863" spans="1:7" x14ac:dyDescent="0.3">
      <c r="A2863" s="257" t="s">
        <v>2</v>
      </c>
      <c r="B2863" s="258" t="s">
        <v>18</v>
      </c>
      <c r="C2863" s="258">
        <v>2023</v>
      </c>
      <c r="D2863" s="259" t="s">
        <v>259</v>
      </c>
      <c r="E2863" s="266" t="s">
        <v>19</v>
      </c>
      <c r="F2863" s="261">
        <v>1840.4777608309801</v>
      </c>
      <c r="G2863" s="261">
        <f>IF(Table1[[#This Row],[Year]]&lt;=2030,2030,IF(Table1[[#This Row],[Year]]&lt;=2040,2040,2050))</f>
        <v>2030</v>
      </c>
    </row>
    <row r="2864" spans="1:7" x14ac:dyDescent="0.3">
      <c r="A2864" s="257" t="s">
        <v>2</v>
      </c>
      <c r="B2864" s="258" t="s">
        <v>266</v>
      </c>
      <c r="C2864" s="258">
        <v>2023</v>
      </c>
      <c r="D2864" s="259" t="s">
        <v>259</v>
      </c>
      <c r="E2864" s="266" t="s">
        <v>19</v>
      </c>
      <c r="F2864" s="261">
        <v>46.4804828108173</v>
      </c>
      <c r="G2864" s="261">
        <f>IF(Table1[[#This Row],[Year]]&lt;=2030,2030,IF(Table1[[#This Row],[Year]]&lt;=2040,2040,2050))</f>
        <v>2030</v>
      </c>
    </row>
    <row r="2865" spans="1:7" x14ac:dyDescent="0.3">
      <c r="A2865" s="257" t="s">
        <v>2</v>
      </c>
      <c r="B2865" s="258" t="s">
        <v>260</v>
      </c>
      <c r="C2865" s="258">
        <v>2023</v>
      </c>
      <c r="D2865" s="259" t="s">
        <v>259</v>
      </c>
      <c r="E2865" s="266" t="s">
        <v>19</v>
      </c>
      <c r="F2865" s="261">
        <v>0.44929936074064802</v>
      </c>
      <c r="G2865" s="261">
        <f>IF(Table1[[#This Row],[Year]]&lt;=2030,2030,IF(Table1[[#This Row],[Year]]&lt;=2040,2040,2050))</f>
        <v>2030</v>
      </c>
    </row>
    <row r="2866" spans="1:7" x14ac:dyDescent="0.3">
      <c r="A2866" s="257" t="s">
        <v>3</v>
      </c>
      <c r="B2866" s="258" t="s">
        <v>265</v>
      </c>
      <c r="C2866" s="258">
        <v>2023</v>
      </c>
      <c r="D2866" s="259" t="s">
        <v>259</v>
      </c>
      <c r="E2866" s="266" t="s">
        <v>19</v>
      </c>
      <c r="F2866" s="261">
        <v>271.16678593747798</v>
      </c>
      <c r="G2866" s="261">
        <f>IF(Table1[[#This Row],[Year]]&lt;=2030,2030,IF(Table1[[#This Row],[Year]]&lt;=2040,2040,2050))</f>
        <v>2030</v>
      </c>
    </row>
    <row r="2867" spans="1:7" x14ac:dyDescent="0.3">
      <c r="A2867" s="257" t="s">
        <v>3</v>
      </c>
      <c r="B2867" s="258" t="s">
        <v>264</v>
      </c>
      <c r="C2867" s="258">
        <v>2023</v>
      </c>
      <c r="D2867" s="259" t="s">
        <v>259</v>
      </c>
      <c r="E2867" s="266" t="s">
        <v>19</v>
      </c>
      <c r="F2867" s="261">
        <v>75.016589090303697</v>
      </c>
      <c r="G2867" s="261">
        <f>IF(Table1[[#This Row],[Year]]&lt;=2030,2030,IF(Table1[[#This Row],[Year]]&lt;=2040,2040,2050))</f>
        <v>2030</v>
      </c>
    </row>
    <row r="2868" spans="1:7" x14ac:dyDescent="0.3">
      <c r="A2868" s="257" t="s">
        <v>3</v>
      </c>
      <c r="B2868" s="258" t="s">
        <v>263</v>
      </c>
      <c r="C2868" s="258">
        <v>2023</v>
      </c>
      <c r="D2868" s="259" t="s">
        <v>259</v>
      </c>
      <c r="E2868" s="266" t="s">
        <v>19</v>
      </c>
      <c r="F2868" s="261">
        <v>58.845848066143802</v>
      </c>
      <c r="G2868" s="261">
        <f>IF(Table1[[#This Row],[Year]]&lt;=2030,2030,IF(Table1[[#This Row],[Year]]&lt;=2040,2040,2050))</f>
        <v>2030</v>
      </c>
    </row>
    <row r="2869" spans="1:7" x14ac:dyDescent="0.3">
      <c r="A2869" s="257" t="s">
        <v>3</v>
      </c>
      <c r="B2869" s="258" t="s">
        <v>262</v>
      </c>
      <c r="C2869" s="258">
        <v>2023</v>
      </c>
      <c r="D2869" s="259" t="s">
        <v>259</v>
      </c>
      <c r="E2869" s="266" t="s">
        <v>19</v>
      </c>
      <c r="F2869" s="261">
        <v>51.216044942459398</v>
      </c>
      <c r="G2869" s="261">
        <f>IF(Table1[[#This Row],[Year]]&lt;=2030,2030,IF(Table1[[#This Row],[Year]]&lt;=2040,2040,2050))</f>
        <v>2030</v>
      </c>
    </row>
    <row r="2870" spans="1:7" x14ac:dyDescent="0.3">
      <c r="A2870" s="257" t="s">
        <v>3</v>
      </c>
      <c r="B2870" s="258" t="s">
        <v>261</v>
      </c>
      <c r="C2870" s="258">
        <v>2023</v>
      </c>
      <c r="D2870" s="259" t="s">
        <v>259</v>
      </c>
      <c r="E2870" s="266" t="s">
        <v>19</v>
      </c>
      <c r="F2870" s="261">
        <v>0.70136722406289298</v>
      </c>
      <c r="G2870" s="261">
        <f>IF(Table1[[#This Row],[Year]]&lt;=2030,2030,IF(Table1[[#This Row],[Year]]&lt;=2040,2040,2050))</f>
        <v>2030</v>
      </c>
    </row>
    <row r="2871" spans="1:7" x14ac:dyDescent="0.3">
      <c r="A2871" s="257" t="s">
        <v>3</v>
      </c>
      <c r="B2871" s="258" t="s">
        <v>18</v>
      </c>
      <c r="C2871" s="258">
        <v>2023</v>
      </c>
      <c r="D2871" s="259" t="s">
        <v>259</v>
      </c>
      <c r="E2871" s="266" t="s">
        <v>19</v>
      </c>
      <c r="F2871" s="261">
        <v>3202.1313293990602</v>
      </c>
      <c r="G2871" s="261">
        <f>IF(Table1[[#This Row],[Year]]&lt;=2030,2030,IF(Table1[[#This Row],[Year]]&lt;=2040,2040,2050))</f>
        <v>2030</v>
      </c>
    </row>
    <row r="2872" spans="1:7" x14ac:dyDescent="0.3">
      <c r="A2872" s="257" t="s">
        <v>3</v>
      </c>
      <c r="B2872" s="258" t="s">
        <v>260</v>
      </c>
      <c r="C2872" s="258">
        <v>2023</v>
      </c>
      <c r="D2872" s="259" t="s">
        <v>259</v>
      </c>
      <c r="E2872" s="266" t="s">
        <v>19</v>
      </c>
      <c r="F2872" s="261">
        <v>14.5107052802165</v>
      </c>
      <c r="G2872" s="261">
        <f>IF(Table1[[#This Row],[Year]]&lt;=2030,2030,IF(Table1[[#This Row],[Year]]&lt;=2040,2040,2050))</f>
        <v>2030</v>
      </c>
    </row>
    <row r="2873" spans="1:7" x14ac:dyDescent="0.3">
      <c r="A2873" s="257" t="s">
        <v>1</v>
      </c>
      <c r="B2873" s="258" t="s">
        <v>265</v>
      </c>
      <c r="C2873" s="258">
        <v>2024</v>
      </c>
      <c r="D2873" s="259" t="s">
        <v>259</v>
      </c>
      <c r="E2873" s="266" t="s">
        <v>19</v>
      </c>
      <c r="F2873" s="261">
        <v>60.420694565037302</v>
      </c>
      <c r="G2873" s="261">
        <f>IF(Table1[[#This Row],[Year]]&lt;=2030,2030,IF(Table1[[#This Row],[Year]]&lt;=2040,2040,2050))</f>
        <v>2030</v>
      </c>
    </row>
    <row r="2874" spans="1:7" x14ac:dyDescent="0.3">
      <c r="A2874" s="257" t="s">
        <v>1</v>
      </c>
      <c r="B2874" s="258" t="s">
        <v>269</v>
      </c>
      <c r="C2874" s="258">
        <v>2024</v>
      </c>
      <c r="D2874" s="259" t="s">
        <v>259</v>
      </c>
      <c r="E2874" s="266" t="s">
        <v>19</v>
      </c>
      <c r="F2874" s="261">
        <v>4.4336549399088998</v>
      </c>
      <c r="G2874" s="261">
        <f>IF(Table1[[#This Row],[Year]]&lt;=2030,2030,IF(Table1[[#This Row],[Year]]&lt;=2040,2040,2050))</f>
        <v>2030</v>
      </c>
    </row>
    <row r="2875" spans="1:7" x14ac:dyDescent="0.3">
      <c r="A2875" s="257" t="s">
        <v>1</v>
      </c>
      <c r="B2875" s="258" t="s">
        <v>264</v>
      </c>
      <c r="C2875" s="258">
        <v>2024</v>
      </c>
      <c r="D2875" s="259" t="s">
        <v>259</v>
      </c>
      <c r="E2875" s="266" t="s">
        <v>19</v>
      </c>
      <c r="F2875" s="261">
        <v>30.755610787515099</v>
      </c>
      <c r="G2875" s="261">
        <f>IF(Table1[[#This Row],[Year]]&lt;=2030,2030,IF(Table1[[#This Row],[Year]]&lt;=2040,2040,2050))</f>
        <v>2030</v>
      </c>
    </row>
    <row r="2876" spans="1:7" x14ac:dyDescent="0.3">
      <c r="A2876" s="257" t="s">
        <v>1</v>
      </c>
      <c r="B2876" s="258" t="s">
        <v>268</v>
      </c>
      <c r="C2876" s="258">
        <v>2024</v>
      </c>
      <c r="D2876" s="259" t="s">
        <v>259</v>
      </c>
      <c r="E2876" s="266" t="s">
        <v>19</v>
      </c>
      <c r="F2876" s="261">
        <v>2.4588876435435498</v>
      </c>
      <c r="G2876" s="261">
        <f>IF(Table1[[#This Row],[Year]]&lt;=2030,2030,IF(Table1[[#This Row],[Year]]&lt;=2040,2040,2050))</f>
        <v>2030</v>
      </c>
    </row>
    <row r="2877" spans="1:7" x14ac:dyDescent="0.3">
      <c r="A2877" s="257" t="s">
        <v>1</v>
      </c>
      <c r="B2877" s="258" t="s">
        <v>263</v>
      </c>
      <c r="C2877" s="258">
        <v>2024</v>
      </c>
      <c r="D2877" s="259" t="s">
        <v>259</v>
      </c>
      <c r="E2877" s="266" t="s">
        <v>19</v>
      </c>
      <c r="F2877" s="261">
        <v>6.0202953286258598</v>
      </c>
      <c r="G2877" s="261">
        <f>IF(Table1[[#This Row],[Year]]&lt;=2030,2030,IF(Table1[[#This Row],[Year]]&lt;=2040,2040,2050))</f>
        <v>2030</v>
      </c>
    </row>
    <row r="2878" spans="1:7" x14ac:dyDescent="0.3">
      <c r="A2878" s="257" t="s">
        <v>1</v>
      </c>
      <c r="B2878" s="258" t="s">
        <v>262</v>
      </c>
      <c r="C2878" s="258">
        <v>2024</v>
      </c>
      <c r="D2878" s="259" t="s">
        <v>259</v>
      </c>
      <c r="E2878" s="266" t="s">
        <v>19</v>
      </c>
      <c r="F2878" s="261">
        <v>2.0590570298244</v>
      </c>
      <c r="G2878" s="261">
        <f>IF(Table1[[#This Row],[Year]]&lt;=2030,2030,IF(Table1[[#This Row],[Year]]&lt;=2040,2040,2050))</f>
        <v>2030</v>
      </c>
    </row>
    <row r="2879" spans="1:7" x14ac:dyDescent="0.3">
      <c r="A2879" s="257" t="s">
        <v>1</v>
      </c>
      <c r="B2879" s="258" t="s">
        <v>261</v>
      </c>
      <c r="C2879" s="258">
        <v>2024</v>
      </c>
      <c r="D2879" s="259" t="s">
        <v>259</v>
      </c>
      <c r="E2879" s="266" t="s">
        <v>19</v>
      </c>
      <c r="F2879" s="261">
        <v>0.35817502178253302</v>
      </c>
      <c r="G2879" s="261">
        <f>IF(Table1[[#This Row],[Year]]&lt;=2030,2030,IF(Table1[[#This Row],[Year]]&lt;=2040,2040,2050))</f>
        <v>2030</v>
      </c>
    </row>
    <row r="2880" spans="1:7" x14ac:dyDescent="0.3">
      <c r="A2880" s="257" t="s">
        <v>1</v>
      </c>
      <c r="B2880" s="258" t="s">
        <v>260</v>
      </c>
      <c r="C2880" s="258">
        <v>2024</v>
      </c>
      <c r="D2880" s="259" t="s">
        <v>259</v>
      </c>
      <c r="E2880" s="266" t="s">
        <v>19</v>
      </c>
      <c r="F2880" s="261">
        <v>1.7655261963134199</v>
      </c>
      <c r="G2880" s="261">
        <f>IF(Table1[[#This Row],[Year]]&lt;=2030,2030,IF(Table1[[#This Row],[Year]]&lt;=2040,2040,2050))</f>
        <v>2030</v>
      </c>
    </row>
    <row r="2881" spans="1:7" x14ac:dyDescent="0.3">
      <c r="A2881" s="257" t="s">
        <v>1</v>
      </c>
      <c r="B2881" s="258" t="s">
        <v>267</v>
      </c>
      <c r="C2881" s="258">
        <v>2024</v>
      </c>
      <c r="D2881" s="259" t="s">
        <v>259</v>
      </c>
      <c r="E2881" s="266" t="s">
        <v>19</v>
      </c>
      <c r="F2881" s="261">
        <v>0.12105566973831999</v>
      </c>
      <c r="G2881" s="261">
        <f>IF(Table1[[#This Row],[Year]]&lt;=2030,2030,IF(Table1[[#This Row],[Year]]&lt;=2040,2040,2050))</f>
        <v>2030</v>
      </c>
    </row>
    <row r="2882" spans="1:7" x14ac:dyDescent="0.3">
      <c r="A2882" s="257" t="s">
        <v>4</v>
      </c>
      <c r="B2882" s="258" t="s">
        <v>265</v>
      </c>
      <c r="C2882" s="258">
        <v>2024</v>
      </c>
      <c r="D2882" s="259" t="s">
        <v>259</v>
      </c>
      <c r="E2882" s="266" t="s">
        <v>19</v>
      </c>
      <c r="F2882" s="261">
        <v>233.37560529412801</v>
      </c>
      <c r="G2882" s="261">
        <f>IF(Table1[[#This Row],[Year]]&lt;=2030,2030,IF(Table1[[#This Row],[Year]]&lt;=2040,2040,2050))</f>
        <v>2030</v>
      </c>
    </row>
    <row r="2883" spans="1:7" x14ac:dyDescent="0.3">
      <c r="A2883" s="257" t="s">
        <v>4</v>
      </c>
      <c r="B2883" s="258" t="s">
        <v>269</v>
      </c>
      <c r="C2883" s="258">
        <v>2024</v>
      </c>
      <c r="D2883" s="259" t="s">
        <v>259</v>
      </c>
      <c r="E2883" s="266" t="s">
        <v>19</v>
      </c>
      <c r="F2883" s="261">
        <v>3.5222941351858501</v>
      </c>
      <c r="G2883" s="261">
        <f>IF(Table1[[#This Row],[Year]]&lt;=2030,2030,IF(Table1[[#This Row],[Year]]&lt;=2040,2040,2050))</f>
        <v>2030</v>
      </c>
    </row>
    <row r="2884" spans="1:7" x14ac:dyDescent="0.3">
      <c r="A2884" s="257" t="s">
        <v>4</v>
      </c>
      <c r="B2884" s="258" t="s">
        <v>264</v>
      </c>
      <c r="C2884" s="258">
        <v>2024</v>
      </c>
      <c r="D2884" s="259" t="s">
        <v>259</v>
      </c>
      <c r="E2884" s="266" t="s">
        <v>19</v>
      </c>
      <c r="F2884" s="261">
        <v>145.264266445581</v>
      </c>
      <c r="G2884" s="261">
        <f>IF(Table1[[#This Row],[Year]]&lt;=2030,2030,IF(Table1[[#This Row],[Year]]&lt;=2040,2040,2050))</f>
        <v>2030</v>
      </c>
    </row>
    <row r="2885" spans="1:7" x14ac:dyDescent="0.3">
      <c r="A2885" s="257" t="s">
        <v>4</v>
      </c>
      <c r="B2885" s="258" t="s">
        <v>268</v>
      </c>
      <c r="C2885" s="258">
        <v>2024</v>
      </c>
      <c r="D2885" s="259" t="s">
        <v>259</v>
      </c>
      <c r="E2885" s="266" t="s">
        <v>19</v>
      </c>
      <c r="F2885" s="261">
        <v>2.28501819309332</v>
      </c>
      <c r="G2885" s="261">
        <f>IF(Table1[[#This Row],[Year]]&lt;=2030,2030,IF(Table1[[#This Row],[Year]]&lt;=2040,2040,2050))</f>
        <v>2030</v>
      </c>
    </row>
    <row r="2886" spans="1:7" x14ac:dyDescent="0.3">
      <c r="A2886" s="257" t="s">
        <v>4</v>
      </c>
      <c r="B2886" s="258" t="s">
        <v>263</v>
      </c>
      <c r="C2886" s="258">
        <v>2024</v>
      </c>
      <c r="D2886" s="259" t="s">
        <v>259</v>
      </c>
      <c r="E2886" s="266" t="s">
        <v>19</v>
      </c>
      <c r="F2886" s="261">
        <v>40.640899574425099</v>
      </c>
      <c r="G2886" s="261">
        <f>IF(Table1[[#This Row],[Year]]&lt;=2030,2030,IF(Table1[[#This Row],[Year]]&lt;=2040,2040,2050))</f>
        <v>2030</v>
      </c>
    </row>
    <row r="2887" spans="1:7" x14ac:dyDescent="0.3">
      <c r="A2887" s="257" t="s">
        <v>4</v>
      </c>
      <c r="B2887" s="258" t="s">
        <v>262</v>
      </c>
      <c r="C2887" s="258">
        <v>2024</v>
      </c>
      <c r="D2887" s="259" t="s">
        <v>259</v>
      </c>
      <c r="E2887" s="266" t="s">
        <v>19</v>
      </c>
      <c r="F2887" s="261">
        <v>71.907427429736302</v>
      </c>
      <c r="G2887" s="261">
        <f>IF(Table1[[#This Row],[Year]]&lt;=2030,2030,IF(Table1[[#This Row],[Year]]&lt;=2040,2040,2050))</f>
        <v>2030</v>
      </c>
    </row>
    <row r="2888" spans="1:7" x14ac:dyDescent="0.3">
      <c r="A2888" s="257" t="s">
        <v>4</v>
      </c>
      <c r="B2888" s="258" t="s">
        <v>261</v>
      </c>
      <c r="C2888" s="258">
        <v>2024</v>
      </c>
      <c r="D2888" s="259" t="s">
        <v>259</v>
      </c>
      <c r="E2888" s="266" t="s">
        <v>19</v>
      </c>
      <c r="F2888" s="261">
        <v>1.7880960588394701</v>
      </c>
      <c r="G2888" s="261">
        <f>IF(Table1[[#This Row],[Year]]&lt;=2030,2030,IF(Table1[[#This Row],[Year]]&lt;=2040,2040,2050))</f>
        <v>2030</v>
      </c>
    </row>
    <row r="2889" spans="1:7" x14ac:dyDescent="0.3">
      <c r="A2889" s="257" t="s">
        <v>4</v>
      </c>
      <c r="B2889" s="258" t="s">
        <v>18</v>
      </c>
      <c r="C2889" s="258">
        <v>2024</v>
      </c>
      <c r="D2889" s="259" t="s">
        <v>259</v>
      </c>
      <c r="E2889" s="266" t="s">
        <v>19</v>
      </c>
      <c r="F2889" s="261">
        <v>2526.1923455370002</v>
      </c>
      <c r="G2889" s="261">
        <f>IF(Table1[[#This Row],[Year]]&lt;=2030,2030,IF(Table1[[#This Row],[Year]]&lt;=2040,2040,2050))</f>
        <v>2030</v>
      </c>
    </row>
    <row r="2890" spans="1:7" x14ac:dyDescent="0.3">
      <c r="A2890" s="257" t="s">
        <v>4</v>
      </c>
      <c r="B2890" s="258" t="s">
        <v>260</v>
      </c>
      <c r="C2890" s="258">
        <v>2024</v>
      </c>
      <c r="D2890" s="259" t="s">
        <v>259</v>
      </c>
      <c r="E2890" s="266" t="s">
        <v>19</v>
      </c>
      <c r="F2890" s="261">
        <v>27.2396493635854</v>
      </c>
      <c r="G2890" s="261">
        <f>IF(Table1[[#This Row],[Year]]&lt;=2030,2030,IF(Table1[[#This Row],[Year]]&lt;=2040,2040,2050))</f>
        <v>2030</v>
      </c>
    </row>
    <row r="2891" spans="1:7" x14ac:dyDescent="0.3">
      <c r="A2891" s="257" t="s">
        <v>4</v>
      </c>
      <c r="B2891" s="258" t="s">
        <v>267</v>
      </c>
      <c r="C2891" s="258">
        <v>2024</v>
      </c>
      <c r="D2891" s="259" t="s">
        <v>259</v>
      </c>
      <c r="E2891" s="266" t="s">
        <v>19</v>
      </c>
      <c r="F2891" s="261">
        <v>0.39186511441528299</v>
      </c>
      <c r="G2891" s="261">
        <f>IF(Table1[[#This Row],[Year]]&lt;=2030,2030,IF(Table1[[#This Row],[Year]]&lt;=2040,2040,2050))</f>
        <v>2030</v>
      </c>
    </row>
    <row r="2892" spans="1:7" x14ac:dyDescent="0.3">
      <c r="A2892" s="257" t="s">
        <v>2</v>
      </c>
      <c r="B2892" s="258" t="s">
        <v>264</v>
      </c>
      <c r="C2892" s="258">
        <v>2024</v>
      </c>
      <c r="D2892" s="259" t="s">
        <v>259</v>
      </c>
      <c r="E2892" s="266" t="s">
        <v>19</v>
      </c>
      <c r="F2892" s="261">
        <v>80.374916882468199</v>
      </c>
      <c r="G2892" s="261">
        <f>IF(Table1[[#This Row],[Year]]&lt;=2030,2030,IF(Table1[[#This Row],[Year]]&lt;=2040,2040,2050))</f>
        <v>2030</v>
      </c>
    </row>
    <row r="2893" spans="1:7" x14ac:dyDescent="0.3">
      <c r="A2893" s="257" t="s">
        <v>2</v>
      </c>
      <c r="B2893" s="258" t="s">
        <v>263</v>
      </c>
      <c r="C2893" s="258">
        <v>2024</v>
      </c>
      <c r="D2893" s="259" t="s">
        <v>259</v>
      </c>
      <c r="E2893" s="266" t="s">
        <v>19</v>
      </c>
      <c r="F2893" s="261">
        <v>26.0462833037172</v>
      </c>
      <c r="G2893" s="261">
        <f>IF(Table1[[#This Row],[Year]]&lt;=2030,2030,IF(Table1[[#This Row],[Year]]&lt;=2040,2040,2050))</f>
        <v>2030</v>
      </c>
    </row>
    <row r="2894" spans="1:7" x14ac:dyDescent="0.3">
      <c r="A2894" s="257" t="s">
        <v>2</v>
      </c>
      <c r="B2894" s="258" t="s">
        <v>262</v>
      </c>
      <c r="C2894" s="258">
        <v>2024</v>
      </c>
      <c r="D2894" s="259" t="s">
        <v>259</v>
      </c>
      <c r="E2894" s="266" t="s">
        <v>19</v>
      </c>
      <c r="F2894" s="261">
        <v>2.6158512804605198</v>
      </c>
      <c r="G2894" s="261">
        <f>IF(Table1[[#This Row],[Year]]&lt;=2030,2030,IF(Table1[[#This Row],[Year]]&lt;=2040,2040,2050))</f>
        <v>2030</v>
      </c>
    </row>
    <row r="2895" spans="1:7" x14ac:dyDescent="0.3">
      <c r="A2895" s="257" t="s">
        <v>2</v>
      </c>
      <c r="B2895" s="258" t="s">
        <v>261</v>
      </c>
      <c r="C2895" s="258">
        <v>2024</v>
      </c>
      <c r="D2895" s="259" t="s">
        <v>259</v>
      </c>
      <c r="E2895" s="266" t="s">
        <v>19</v>
      </c>
      <c r="F2895" s="261">
        <v>0.15444827446485501</v>
      </c>
      <c r="G2895" s="261">
        <f>IF(Table1[[#This Row],[Year]]&lt;=2030,2030,IF(Table1[[#This Row],[Year]]&lt;=2040,2040,2050))</f>
        <v>2030</v>
      </c>
    </row>
    <row r="2896" spans="1:7" x14ac:dyDescent="0.3">
      <c r="A2896" s="257" t="s">
        <v>2</v>
      </c>
      <c r="B2896" s="258" t="s">
        <v>18</v>
      </c>
      <c r="C2896" s="258">
        <v>2024</v>
      </c>
      <c r="D2896" s="259" t="s">
        <v>259</v>
      </c>
      <c r="E2896" s="266" t="s">
        <v>19</v>
      </c>
      <c r="F2896" s="261">
        <v>1761.4804485576401</v>
      </c>
      <c r="G2896" s="261">
        <f>IF(Table1[[#This Row],[Year]]&lt;=2030,2030,IF(Table1[[#This Row],[Year]]&lt;=2040,2040,2050))</f>
        <v>2030</v>
      </c>
    </row>
    <row r="2897" spans="1:7" x14ac:dyDescent="0.3">
      <c r="A2897" s="257" t="s">
        <v>2</v>
      </c>
      <c r="B2897" s="258" t="s">
        <v>266</v>
      </c>
      <c r="C2897" s="258">
        <v>2024</v>
      </c>
      <c r="D2897" s="259" t="s">
        <v>259</v>
      </c>
      <c r="E2897" s="266" t="s">
        <v>19</v>
      </c>
      <c r="F2897" s="261">
        <v>44.2671264864927</v>
      </c>
      <c r="G2897" s="261">
        <f>IF(Table1[[#This Row],[Year]]&lt;=2030,2030,IF(Table1[[#This Row],[Year]]&lt;=2040,2040,2050))</f>
        <v>2030</v>
      </c>
    </row>
    <row r="2898" spans="1:7" x14ac:dyDescent="0.3">
      <c r="A2898" s="257" t="s">
        <v>2</v>
      </c>
      <c r="B2898" s="258" t="s">
        <v>260</v>
      </c>
      <c r="C2898" s="258">
        <v>2024</v>
      </c>
      <c r="D2898" s="259" t="s">
        <v>259</v>
      </c>
      <c r="E2898" s="266" t="s">
        <v>19</v>
      </c>
      <c r="F2898" s="261">
        <v>0.42790415308633201</v>
      </c>
      <c r="G2898" s="261">
        <f>IF(Table1[[#This Row],[Year]]&lt;=2030,2030,IF(Table1[[#This Row],[Year]]&lt;=2040,2040,2050))</f>
        <v>2030</v>
      </c>
    </row>
    <row r="2899" spans="1:7" x14ac:dyDescent="0.3">
      <c r="A2899" s="257" t="s">
        <v>3</v>
      </c>
      <c r="B2899" s="258" t="s">
        <v>265</v>
      </c>
      <c r="C2899" s="258">
        <v>2024</v>
      </c>
      <c r="D2899" s="259" t="s">
        <v>259</v>
      </c>
      <c r="E2899" s="266" t="s">
        <v>19</v>
      </c>
      <c r="F2899" s="261">
        <v>258.254081845217</v>
      </c>
      <c r="G2899" s="261">
        <f>IF(Table1[[#This Row],[Year]]&lt;=2030,2030,IF(Table1[[#This Row],[Year]]&lt;=2040,2040,2050))</f>
        <v>2030</v>
      </c>
    </row>
    <row r="2900" spans="1:7" x14ac:dyDescent="0.3">
      <c r="A2900" s="257" t="s">
        <v>3</v>
      </c>
      <c r="B2900" s="258" t="s">
        <v>264</v>
      </c>
      <c r="C2900" s="258">
        <v>2024</v>
      </c>
      <c r="D2900" s="259" t="s">
        <v>259</v>
      </c>
      <c r="E2900" s="266" t="s">
        <v>19</v>
      </c>
      <c r="F2900" s="261">
        <v>71.444370562193896</v>
      </c>
      <c r="G2900" s="261">
        <f>IF(Table1[[#This Row],[Year]]&lt;=2030,2030,IF(Table1[[#This Row],[Year]]&lt;=2040,2040,2050))</f>
        <v>2030</v>
      </c>
    </row>
    <row r="2901" spans="1:7" x14ac:dyDescent="0.3">
      <c r="A2901" s="257" t="s">
        <v>3</v>
      </c>
      <c r="B2901" s="258" t="s">
        <v>263</v>
      </c>
      <c r="C2901" s="258">
        <v>2024</v>
      </c>
      <c r="D2901" s="259" t="s">
        <v>259</v>
      </c>
      <c r="E2901" s="266" t="s">
        <v>19</v>
      </c>
      <c r="F2901" s="261">
        <v>54.237583520320001</v>
      </c>
      <c r="G2901" s="261">
        <f>IF(Table1[[#This Row],[Year]]&lt;=2030,2030,IF(Table1[[#This Row],[Year]]&lt;=2040,2040,2050))</f>
        <v>2030</v>
      </c>
    </row>
    <row r="2902" spans="1:7" x14ac:dyDescent="0.3">
      <c r="A2902" s="257" t="s">
        <v>3</v>
      </c>
      <c r="B2902" s="258" t="s">
        <v>262</v>
      </c>
      <c r="C2902" s="258">
        <v>2024</v>
      </c>
      <c r="D2902" s="259" t="s">
        <v>259</v>
      </c>
      <c r="E2902" s="266" t="s">
        <v>19</v>
      </c>
      <c r="F2902" s="261">
        <v>70.670575872047905</v>
      </c>
      <c r="G2902" s="261">
        <f>IF(Table1[[#This Row],[Year]]&lt;=2030,2030,IF(Table1[[#This Row],[Year]]&lt;=2040,2040,2050))</f>
        <v>2030</v>
      </c>
    </row>
    <row r="2903" spans="1:7" x14ac:dyDescent="0.3">
      <c r="A2903" s="257" t="s">
        <v>3</v>
      </c>
      <c r="B2903" s="258" t="s">
        <v>261</v>
      </c>
      <c r="C2903" s="258">
        <v>2024</v>
      </c>
      <c r="D2903" s="259" t="s">
        <v>259</v>
      </c>
      <c r="E2903" s="266" t="s">
        <v>19</v>
      </c>
      <c r="F2903" s="261">
        <v>0.98281407461230397</v>
      </c>
      <c r="G2903" s="261">
        <f>IF(Table1[[#This Row],[Year]]&lt;=2030,2030,IF(Table1[[#This Row],[Year]]&lt;=2040,2040,2050))</f>
        <v>2030</v>
      </c>
    </row>
    <row r="2904" spans="1:7" x14ac:dyDescent="0.3">
      <c r="A2904" s="257" t="s">
        <v>3</v>
      </c>
      <c r="B2904" s="258" t="s">
        <v>18</v>
      </c>
      <c r="C2904" s="258">
        <v>2024</v>
      </c>
      <c r="D2904" s="259" t="s">
        <v>259</v>
      </c>
      <c r="E2904" s="266" t="s">
        <v>19</v>
      </c>
      <c r="F2904" s="261">
        <v>2911.2610082702799</v>
      </c>
      <c r="G2904" s="261">
        <f>IF(Table1[[#This Row],[Year]]&lt;=2030,2030,IF(Table1[[#This Row],[Year]]&lt;=2040,2040,2050))</f>
        <v>2030</v>
      </c>
    </row>
    <row r="2905" spans="1:7" x14ac:dyDescent="0.3">
      <c r="A2905" s="257" t="s">
        <v>3</v>
      </c>
      <c r="B2905" s="258" t="s">
        <v>260</v>
      </c>
      <c r="C2905" s="258">
        <v>2024</v>
      </c>
      <c r="D2905" s="259" t="s">
        <v>259</v>
      </c>
      <c r="E2905" s="266" t="s">
        <v>19</v>
      </c>
      <c r="F2905" s="261">
        <v>13.8197193144919</v>
      </c>
      <c r="G2905" s="261">
        <f>IF(Table1[[#This Row],[Year]]&lt;=2030,2030,IF(Table1[[#This Row],[Year]]&lt;=2040,2040,2050))</f>
        <v>2030</v>
      </c>
    </row>
    <row r="2906" spans="1:7" x14ac:dyDescent="0.3">
      <c r="A2906" s="257" t="s">
        <v>1</v>
      </c>
      <c r="B2906" s="258" t="s">
        <v>265</v>
      </c>
      <c r="C2906" s="258">
        <v>2025</v>
      </c>
      <c r="D2906" s="259" t="s">
        <v>259</v>
      </c>
      <c r="E2906" s="266" t="s">
        <v>19</v>
      </c>
      <c r="F2906" s="261">
        <v>57.543518633368897</v>
      </c>
      <c r="G2906" s="261">
        <f>IF(Table1[[#This Row],[Year]]&lt;=2030,2030,IF(Table1[[#This Row],[Year]]&lt;=2040,2040,2050))</f>
        <v>2030</v>
      </c>
    </row>
    <row r="2907" spans="1:7" x14ac:dyDescent="0.3">
      <c r="A2907" s="257" t="s">
        <v>1</v>
      </c>
      <c r="B2907" s="258" t="s">
        <v>269</v>
      </c>
      <c r="C2907" s="258">
        <v>2025</v>
      </c>
      <c r="D2907" s="259" t="s">
        <v>259</v>
      </c>
      <c r="E2907" s="266" t="s">
        <v>19</v>
      </c>
      <c r="F2907" s="261">
        <v>4.2225285141989497</v>
      </c>
      <c r="G2907" s="261">
        <f>IF(Table1[[#This Row],[Year]]&lt;=2030,2030,IF(Table1[[#This Row],[Year]]&lt;=2040,2040,2050))</f>
        <v>2030</v>
      </c>
    </row>
    <row r="2908" spans="1:7" x14ac:dyDescent="0.3">
      <c r="A2908" s="257" t="s">
        <v>1</v>
      </c>
      <c r="B2908" s="258" t="s">
        <v>264</v>
      </c>
      <c r="C2908" s="258">
        <v>2025</v>
      </c>
      <c r="D2908" s="259" t="s">
        <v>259</v>
      </c>
      <c r="E2908" s="266" t="s">
        <v>19</v>
      </c>
      <c r="F2908" s="261">
        <v>29.2910578928715</v>
      </c>
      <c r="G2908" s="261">
        <f>IF(Table1[[#This Row],[Year]]&lt;=2030,2030,IF(Table1[[#This Row],[Year]]&lt;=2040,2040,2050))</f>
        <v>2030</v>
      </c>
    </row>
    <row r="2909" spans="1:7" x14ac:dyDescent="0.3">
      <c r="A2909" s="257" t="s">
        <v>1</v>
      </c>
      <c r="B2909" s="258" t="s">
        <v>268</v>
      </c>
      <c r="C2909" s="258">
        <v>2025</v>
      </c>
      <c r="D2909" s="259" t="s">
        <v>259</v>
      </c>
      <c r="E2909" s="266" t="s">
        <v>19</v>
      </c>
      <c r="F2909" s="261">
        <v>2.3417977557557599</v>
      </c>
      <c r="G2909" s="261">
        <f>IF(Table1[[#This Row],[Year]]&lt;=2030,2030,IF(Table1[[#This Row],[Year]]&lt;=2040,2040,2050))</f>
        <v>2030</v>
      </c>
    </row>
    <row r="2910" spans="1:7" x14ac:dyDescent="0.3">
      <c r="A2910" s="257" t="s">
        <v>1</v>
      </c>
      <c r="B2910" s="258" t="s">
        <v>263</v>
      </c>
      <c r="C2910" s="258">
        <v>2025</v>
      </c>
      <c r="D2910" s="259" t="s">
        <v>259</v>
      </c>
      <c r="E2910" s="266" t="s">
        <v>19</v>
      </c>
      <c r="F2910" s="261">
        <v>5.5443788081725103</v>
      </c>
      <c r="G2910" s="261">
        <f>IF(Table1[[#This Row],[Year]]&lt;=2030,2030,IF(Table1[[#This Row],[Year]]&lt;=2040,2040,2050))</f>
        <v>2030</v>
      </c>
    </row>
    <row r="2911" spans="1:7" x14ac:dyDescent="0.3">
      <c r="A2911" s="257" t="s">
        <v>1</v>
      </c>
      <c r="B2911" s="258" t="s">
        <v>262</v>
      </c>
      <c r="C2911" s="258">
        <v>2025</v>
      </c>
      <c r="D2911" s="259" t="s">
        <v>259</v>
      </c>
      <c r="E2911" s="266" t="s">
        <v>19</v>
      </c>
      <c r="F2911" s="261">
        <v>2.5578227556652702</v>
      </c>
      <c r="G2911" s="261">
        <f>IF(Table1[[#This Row],[Year]]&lt;=2030,2030,IF(Table1[[#This Row],[Year]]&lt;=2040,2040,2050))</f>
        <v>2030</v>
      </c>
    </row>
    <row r="2912" spans="1:7" x14ac:dyDescent="0.3">
      <c r="A2912" s="257" t="s">
        <v>1</v>
      </c>
      <c r="B2912" s="258" t="s">
        <v>261</v>
      </c>
      <c r="C2912" s="258">
        <v>2025</v>
      </c>
      <c r="D2912" s="259" t="s">
        <v>259</v>
      </c>
      <c r="E2912" s="266" t="s">
        <v>19</v>
      </c>
      <c r="F2912" s="261">
        <v>0.33447619152336999</v>
      </c>
      <c r="G2912" s="261">
        <f>IF(Table1[[#This Row],[Year]]&lt;=2030,2030,IF(Table1[[#This Row],[Year]]&lt;=2040,2040,2050))</f>
        <v>2030</v>
      </c>
    </row>
    <row r="2913" spans="1:7" x14ac:dyDescent="0.3">
      <c r="A2913" s="257" t="s">
        <v>1</v>
      </c>
      <c r="B2913" s="258" t="s">
        <v>260</v>
      </c>
      <c r="C2913" s="258">
        <v>2025</v>
      </c>
      <c r="D2913" s="259" t="s">
        <v>259</v>
      </c>
      <c r="E2913" s="266" t="s">
        <v>19</v>
      </c>
      <c r="F2913" s="261">
        <v>1.6814535202984899</v>
      </c>
      <c r="G2913" s="261">
        <f>IF(Table1[[#This Row],[Year]]&lt;=2030,2030,IF(Table1[[#This Row],[Year]]&lt;=2040,2040,2050))</f>
        <v>2030</v>
      </c>
    </row>
    <row r="2914" spans="1:7" x14ac:dyDescent="0.3">
      <c r="A2914" s="257" t="s">
        <v>1</v>
      </c>
      <c r="B2914" s="258" t="s">
        <v>267</v>
      </c>
      <c r="C2914" s="258">
        <v>2025</v>
      </c>
      <c r="D2914" s="259" t="s">
        <v>259</v>
      </c>
      <c r="E2914" s="266" t="s">
        <v>19</v>
      </c>
      <c r="F2914" s="261">
        <v>0.115291114036495</v>
      </c>
      <c r="G2914" s="261">
        <f>IF(Table1[[#This Row],[Year]]&lt;=2030,2030,IF(Table1[[#This Row],[Year]]&lt;=2040,2040,2050))</f>
        <v>2030</v>
      </c>
    </row>
    <row r="2915" spans="1:7" x14ac:dyDescent="0.3">
      <c r="A2915" s="257" t="s">
        <v>4</v>
      </c>
      <c r="B2915" s="258" t="s">
        <v>265</v>
      </c>
      <c r="C2915" s="258">
        <v>2025</v>
      </c>
      <c r="D2915" s="259" t="s">
        <v>259</v>
      </c>
      <c r="E2915" s="266" t="s">
        <v>19</v>
      </c>
      <c r="F2915" s="261">
        <v>222.26248123250301</v>
      </c>
      <c r="G2915" s="261">
        <f>IF(Table1[[#This Row],[Year]]&lt;=2030,2030,IF(Table1[[#This Row],[Year]]&lt;=2040,2040,2050))</f>
        <v>2030</v>
      </c>
    </row>
    <row r="2916" spans="1:7" x14ac:dyDescent="0.3">
      <c r="A2916" s="257" t="s">
        <v>4</v>
      </c>
      <c r="B2916" s="258" t="s">
        <v>269</v>
      </c>
      <c r="C2916" s="258">
        <v>2025</v>
      </c>
      <c r="D2916" s="259" t="s">
        <v>259</v>
      </c>
      <c r="E2916" s="266" t="s">
        <v>19</v>
      </c>
      <c r="F2916" s="261">
        <v>3.3545658430341398</v>
      </c>
      <c r="G2916" s="261">
        <f>IF(Table1[[#This Row],[Year]]&lt;=2030,2030,IF(Table1[[#This Row],[Year]]&lt;=2040,2040,2050))</f>
        <v>2030</v>
      </c>
    </row>
    <row r="2917" spans="1:7" x14ac:dyDescent="0.3">
      <c r="A2917" s="257" t="s">
        <v>4</v>
      </c>
      <c r="B2917" s="258" t="s">
        <v>264</v>
      </c>
      <c r="C2917" s="258">
        <v>2025</v>
      </c>
      <c r="D2917" s="259" t="s">
        <v>259</v>
      </c>
      <c r="E2917" s="266" t="s">
        <v>19</v>
      </c>
      <c r="F2917" s="261">
        <v>138.34692042436299</v>
      </c>
      <c r="G2917" s="261">
        <f>IF(Table1[[#This Row],[Year]]&lt;=2030,2030,IF(Table1[[#This Row],[Year]]&lt;=2040,2040,2050))</f>
        <v>2030</v>
      </c>
    </row>
    <row r="2918" spans="1:7" x14ac:dyDescent="0.3">
      <c r="A2918" s="257" t="s">
        <v>4</v>
      </c>
      <c r="B2918" s="258" t="s">
        <v>268</v>
      </c>
      <c r="C2918" s="258">
        <v>2025</v>
      </c>
      <c r="D2918" s="259" t="s">
        <v>259</v>
      </c>
      <c r="E2918" s="266" t="s">
        <v>19</v>
      </c>
      <c r="F2918" s="261">
        <v>2.1762078029460201</v>
      </c>
      <c r="G2918" s="261">
        <f>IF(Table1[[#This Row],[Year]]&lt;=2030,2030,IF(Table1[[#This Row],[Year]]&lt;=2040,2040,2050))</f>
        <v>2030</v>
      </c>
    </row>
    <row r="2919" spans="1:7" x14ac:dyDescent="0.3">
      <c r="A2919" s="257" t="s">
        <v>4</v>
      </c>
      <c r="B2919" s="258" t="s">
        <v>263</v>
      </c>
      <c r="C2919" s="258">
        <v>2025</v>
      </c>
      <c r="D2919" s="259" t="s">
        <v>259</v>
      </c>
      <c r="E2919" s="266" t="s">
        <v>19</v>
      </c>
      <c r="F2919" s="261">
        <v>37.404943443995997</v>
      </c>
      <c r="G2919" s="261">
        <f>IF(Table1[[#This Row],[Year]]&lt;=2030,2030,IF(Table1[[#This Row],[Year]]&lt;=2040,2040,2050))</f>
        <v>2030</v>
      </c>
    </row>
    <row r="2920" spans="1:7" x14ac:dyDescent="0.3">
      <c r="A2920" s="257" t="s">
        <v>4</v>
      </c>
      <c r="B2920" s="258" t="s">
        <v>262</v>
      </c>
      <c r="C2920" s="258">
        <v>2025</v>
      </c>
      <c r="D2920" s="259" t="s">
        <v>259</v>
      </c>
      <c r="E2920" s="266" t="s">
        <v>19</v>
      </c>
      <c r="F2920" s="261">
        <v>86.933018267571299</v>
      </c>
      <c r="G2920" s="261">
        <f>IF(Table1[[#This Row],[Year]]&lt;=2030,2030,IF(Table1[[#This Row],[Year]]&lt;=2040,2040,2050))</f>
        <v>2030</v>
      </c>
    </row>
    <row r="2921" spans="1:7" x14ac:dyDescent="0.3">
      <c r="A2921" s="257" t="s">
        <v>4</v>
      </c>
      <c r="B2921" s="258" t="s">
        <v>261</v>
      </c>
      <c r="C2921" s="258">
        <v>2025</v>
      </c>
      <c r="D2921" s="259" t="s">
        <v>259</v>
      </c>
      <c r="E2921" s="266" t="s">
        <v>19</v>
      </c>
      <c r="F2921" s="261">
        <v>1.6697857847879101</v>
      </c>
      <c r="G2921" s="261">
        <f>IF(Table1[[#This Row],[Year]]&lt;=2030,2030,IF(Table1[[#This Row],[Year]]&lt;=2040,2040,2050))</f>
        <v>2030</v>
      </c>
    </row>
    <row r="2922" spans="1:7" x14ac:dyDescent="0.3">
      <c r="A2922" s="257" t="s">
        <v>4</v>
      </c>
      <c r="B2922" s="258" t="s">
        <v>18</v>
      </c>
      <c r="C2922" s="258">
        <v>2025</v>
      </c>
      <c r="D2922" s="259" t="s">
        <v>259</v>
      </c>
      <c r="E2922" s="266" t="s">
        <v>19</v>
      </c>
      <c r="F2922" s="261">
        <v>2199.9299895684899</v>
      </c>
      <c r="G2922" s="261">
        <f>IF(Table1[[#This Row],[Year]]&lt;=2030,2030,IF(Table1[[#This Row],[Year]]&lt;=2040,2040,2050))</f>
        <v>2030</v>
      </c>
    </row>
    <row r="2923" spans="1:7" x14ac:dyDescent="0.3">
      <c r="A2923" s="257" t="s">
        <v>4</v>
      </c>
      <c r="B2923" s="258" t="s">
        <v>260</v>
      </c>
      <c r="C2923" s="258">
        <v>2025</v>
      </c>
      <c r="D2923" s="259" t="s">
        <v>259</v>
      </c>
      <c r="E2923" s="266" t="s">
        <v>19</v>
      </c>
      <c r="F2923" s="261">
        <v>25.942523203414702</v>
      </c>
      <c r="G2923" s="261">
        <f>IF(Table1[[#This Row],[Year]]&lt;=2030,2030,IF(Table1[[#This Row],[Year]]&lt;=2040,2040,2050))</f>
        <v>2030</v>
      </c>
    </row>
    <row r="2924" spans="1:7" x14ac:dyDescent="0.3">
      <c r="A2924" s="257" t="s">
        <v>4</v>
      </c>
      <c r="B2924" s="258" t="s">
        <v>267</v>
      </c>
      <c r="C2924" s="258">
        <v>2025</v>
      </c>
      <c r="D2924" s="259" t="s">
        <v>259</v>
      </c>
      <c r="E2924" s="266" t="s">
        <v>19</v>
      </c>
      <c r="F2924" s="261">
        <v>0.37320487087169801</v>
      </c>
      <c r="G2924" s="261">
        <f>IF(Table1[[#This Row],[Year]]&lt;=2030,2030,IF(Table1[[#This Row],[Year]]&lt;=2040,2040,2050))</f>
        <v>2030</v>
      </c>
    </row>
    <row r="2925" spans="1:7" x14ac:dyDescent="0.3">
      <c r="A2925" s="257" t="s">
        <v>2</v>
      </c>
      <c r="B2925" s="258" t="s">
        <v>264</v>
      </c>
      <c r="C2925" s="258">
        <v>2025</v>
      </c>
      <c r="D2925" s="259" t="s">
        <v>259</v>
      </c>
      <c r="E2925" s="266" t="s">
        <v>19</v>
      </c>
      <c r="F2925" s="261">
        <v>76.547539888064904</v>
      </c>
      <c r="G2925" s="261">
        <f>IF(Table1[[#This Row],[Year]]&lt;=2030,2030,IF(Table1[[#This Row],[Year]]&lt;=2040,2040,2050))</f>
        <v>2030</v>
      </c>
    </row>
    <row r="2926" spans="1:7" x14ac:dyDescent="0.3">
      <c r="A2926" s="257" t="s">
        <v>2</v>
      </c>
      <c r="B2926" s="258" t="s">
        <v>263</v>
      </c>
      <c r="C2926" s="258">
        <v>2025</v>
      </c>
      <c r="D2926" s="259" t="s">
        <v>259</v>
      </c>
      <c r="E2926" s="266" t="s">
        <v>19</v>
      </c>
      <c r="F2926" s="261">
        <v>23.985079944867</v>
      </c>
      <c r="G2926" s="261">
        <f>IF(Table1[[#This Row],[Year]]&lt;=2030,2030,IF(Table1[[#This Row],[Year]]&lt;=2040,2040,2050))</f>
        <v>2030</v>
      </c>
    </row>
    <row r="2927" spans="1:7" x14ac:dyDescent="0.3">
      <c r="A2927" s="257" t="s">
        <v>2</v>
      </c>
      <c r="B2927" s="258" t="s">
        <v>262</v>
      </c>
      <c r="C2927" s="258">
        <v>2025</v>
      </c>
      <c r="D2927" s="259" t="s">
        <v>259</v>
      </c>
      <c r="E2927" s="266" t="s">
        <v>19</v>
      </c>
      <c r="F2927" s="261">
        <v>3.2102862149350999</v>
      </c>
      <c r="G2927" s="261">
        <f>IF(Table1[[#This Row],[Year]]&lt;=2030,2030,IF(Table1[[#This Row],[Year]]&lt;=2040,2040,2050))</f>
        <v>2030</v>
      </c>
    </row>
    <row r="2928" spans="1:7" x14ac:dyDescent="0.3">
      <c r="A2928" s="257" t="s">
        <v>2</v>
      </c>
      <c r="B2928" s="258" t="s">
        <v>261</v>
      </c>
      <c r="C2928" s="258">
        <v>2025</v>
      </c>
      <c r="D2928" s="259" t="s">
        <v>259</v>
      </c>
      <c r="E2928" s="266" t="s">
        <v>19</v>
      </c>
      <c r="F2928" s="261">
        <v>0.14422912679189001</v>
      </c>
      <c r="G2928" s="261">
        <f>IF(Table1[[#This Row],[Year]]&lt;=2030,2030,IF(Table1[[#This Row],[Year]]&lt;=2040,2040,2050))</f>
        <v>2030</v>
      </c>
    </row>
    <row r="2929" spans="1:7" x14ac:dyDescent="0.3">
      <c r="A2929" s="257" t="s">
        <v>2</v>
      </c>
      <c r="B2929" s="258" t="s">
        <v>18</v>
      </c>
      <c r="C2929" s="258">
        <v>2025</v>
      </c>
      <c r="D2929" s="259" t="s">
        <v>259</v>
      </c>
      <c r="E2929" s="266" t="s">
        <v>19</v>
      </c>
      <c r="F2929" s="261">
        <v>1685.8754596789599</v>
      </c>
      <c r="G2929" s="261">
        <f>IF(Table1[[#This Row],[Year]]&lt;=2030,2030,IF(Table1[[#This Row],[Year]]&lt;=2040,2040,2050))</f>
        <v>2030</v>
      </c>
    </row>
    <row r="2930" spans="1:7" x14ac:dyDescent="0.3">
      <c r="A2930" s="257" t="s">
        <v>2</v>
      </c>
      <c r="B2930" s="258" t="s">
        <v>266</v>
      </c>
      <c r="C2930" s="258">
        <v>2025</v>
      </c>
      <c r="D2930" s="259" t="s">
        <v>259</v>
      </c>
      <c r="E2930" s="266" t="s">
        <v>19</v>
      </c>
      <c r="F2930" s="261">
        <v>42.159168082373903</v>
      </c>
      <c r="G2930" s="261">
        <f>IF(Table1[[#This Row],[Year]]&lt;=2030,2030,IF(Table1[[#This Row],[Year]]&lt;=2040,2040,2050))</f>
        <v>2030</v>
      </c>
    </row>
    <row r="2931" spans="1:7" x14ac:dyDescent="0.3">
      <c r="A2931" s="257" t="s">
        <v>2</v>
      </c>
      <c r="B2931" s="258" t="s">
        <v>260</v>
      </c>
      <c r="C2931" s="258">
        <v>2025</v>
      </c>
      <c r="D2931" s="259" t="s">
        <v>259</v>
      </c>
      <c r="E2931" s="266" t="s">
        <v>19</v>
      </c>
      <c r="F2931" s="261">
        <v>0.407527764844129</v>
      </c>
      <c r="G2931" s="261">
        <f>IF(Table1[[#This Row],[Year]]&lt;=2030,2030,IF(Table1[[#This Row],[Year]]&lt;=2040,2040,2050))</f>
        <v>2030</v>
      </c>
    </row>
    <row r="2932" spans="1:7" x14ac:dyDescent="0.3">
      <c r="A2932" s="257" t="s">
        <v>3</v>
      </c>
      <c r="B2932" s="258" t="s">
        <v>265</v>
      </c>
      <c r="C2932" s="258">
        <v>2025</v>
      </c>
      <c r="D2932" s="259" t="s">
        <v>259</v>
      </c>
      <c r="E2932" s="266" t="s">
        <v>19</v>
      </c>
      <c r="F2932" s="261">
        <v>245.956268424017</v>
      </c>
      <c r="G2932" s="261">
        <f>IF(Table1[[#This Row],[Year]]&lt;=2030,2030,IF(Table1[[#This Row],[Year]]&lt;=2040,2040,2050))</f>
        <v>2030</v>
      </c>
    </row>
    <row r="2933" spans="1:7" x14ac:dyDescent="0.3">
      <c r="A2933" s="257" t="s">
        <v>3</v>
      </c>
      <c r="B2933" s="258" t="s">
        <v>264</v>
      </c>
      <c r="C2933" s="258">
        <v>2025</v>
      </c>
      <c r="D2933" s="259" t="s">
        <v>259</v>
      </c>
      <c r="E2933" s="266" t="s">
        <v>19</v>
      </c>
      <c r="F2933" s="261">
        <v>68.042257678279896</v>
      </c>
      <c r="G2933" s="261">
        <f>IF(Table1[[#This Row],[Year]]&lt;=2030,2030,IF(Table1[[#This Row],[Year]]&lt;=2040,2040,2050))</f>
        <v>2030</v>
      </c>
    </row>
    <row r="2934" spans="1:7" x14ac:dyDescent="0.3">
      <c r="A2934" s="257" t="s">
        <v>3</v>
      </c>
      <c r="B2934" s="258" t="s">
        <v>263</v>
      </c>
      <c r="C2934" s="258">
        <v>2025</v>
      </c>
      <c r="D2934" s="259" t="s">
        <v>259</v>
      </c>
      <c r="E2934" s="266" t="s">
        <v>19</v>
      </c>
      <c r="F2934" s="261">
        <v>49.953745720209497</v>
      </c>
      <c r="G2934" s="261">
        <f>IF(Table1[[#This Row],[Year]]&lt;=2030,2030,IF(Table1[[#This Row],[Year]]&lt;=2040,2040,2050))</f>
        <v>2030</v>
      </c>
    </row>
    <row r="2935" spans="1:7" x14ac:dyDescent="0.3">
      <c r="A2935" s="257" t="s">
        <v>3</v>
      </c>
      <c r="B2935" s="258" t="s">
        <v>262</v>
      </c>
      <c r="C2935" s="258">
        <v>2025</v>
      </c>
      <c r="D2935" s="259" t="s">
        <v>259</v>
      </c>
      <c r="E2935" s="266" t="s">
        <v>19</v>
      </c>
      <c r="F2935" s="261">
        <v>86.699203782862099</v>
      </c>
      <c r="G2935" s="261">
        <f>IF(Table1[[#This Row],[Year]]&lt;=2030,2030,IF(Table1[[#This Row],[Year]]&lt;=2040,2040,2050))</f>
        <v>2030</v>
      </c>
    </row>
    <row r="2936" spans="1:7" x14ac:dyDescent="0.3">
      <c r="A2936" s="257" t="s">
        <v>3</v>
      </c>
      <c r="B2936" s="258" t="s">
        <v>261</v>
      </c>
      <c r="C2936" s="258">
        <v>2025</v>
      </c>
      <c r="D2936" s="259" t="s">
        <v>259</v>
      </c>
      <c r="E2936" s="266" t="s">
        <v>19</v>
      </c>
      <c r="F2936" s="261">
        <v>0.91778568761133905</v>
      </c>
      <c r="G2936" s="261">
        <f>IF(Table1[[#This Row],[Year]]&lt;=2030,2030,IF(Table1[[#This Row],[Year]]&lt;=2040,2040,2050))</f>
        <v>2030</v>
      </c>
    </row>
    <row r="2937" spans="1:7" x14ac:dyDescent="0.3">
      <c r="A2937" s="257" t="s">
        <v>3</v>
      </c>
      <c r="B2937" s="258" t="s">
        <v>18</v>
      </c>
      <c r="C2937" s="258">
        <v>2025</v>
      </c>
      <c r="D2937" s="259" t="s">
        <v>259</v>
      </c>
      <c r="E2937" s="266" t="s">
        <v>19</v>
      </c>
      <c r="F2937" s="261">
        <v>2632.1539852088699</v>
      </c>
      <c r="G2937" s="261">
        <f>IF(Table1[[#This Row],[Year]]&lt;=2030,2030,IF(Table1[[#This Row],[Year]]&lt;=2040,2040,2050))</f>
        <v>2030</v>
      </c>
    </row>
    <row r="2938" spans="1:7" x14ac:dyDescent="0.3">
      <c r="A2938" s="257" t="s">
        <v>3</v>
      </c>
      <c r="B2938" s="258" t="s">
        <v>260</v>
      </c>
      <c r="C2938" s="258">
        <v>2025</v>
      </c>
      <c r="D2938" s="259" t="s">
        <v>259</v>
      </c>
      <c r="E2938" s="266" t="s">
        <v>19</v>
      </c>
      <c r="F2938" s="261">
        <v>13.1616374423732</v>
      </c>
      <c r="G2938" s="261">
        <f>IF(Table1[[#This Row],[Year]]&lt;=2030,2030,IF(Table1[[#This Row],[Year]]&lt;=2040,2040,2050))</f>
        <v>2030</v>
      </c>
    </row>
    <row r="2939" spans="1:7" x14ac:dyDescent="0.3">
      <c r="A2939" s="257" t="s">
        <v>1</v>
      </c>
      <c r="B2939" s="258" t="s">
        <v>265</v>
      </c>
      <c r="C2939" s="258">
        <v>2026</v>
      </c>
      <c r="D2939" s="259" t="s">
        <v>259</v>
      </c>
      <c r="E2939" s="266" t="s">
        <v>19</v>
      </c>
      <c r="F2939" s="261">
        <v>54.803351079398901</v>
      </c>
      <c r="G2939" s="261">
        <f>IF(Table1[[#This Row],[Year]]&lt;=2030,2030,IF(Table1[[#This Row],[Year]]&lt;=2040,2040,2050))</f>
        <v>2030</v>
      </c>
    </row>
    <row r="2940" spans="1:7" x14ac:dyDescent="0.3">
      <c r="A2940" s="257" t="s">
        <v>1</v>
      </c>
      <c r="B2940" s="258" t="s">
        <v>269</v>
      </c>
      <c r="C2940" s="258">
        <v>2026</v>
      </c>
      <c r="D2940" s="259" t="s">
        <v>259</v>
      </c>
      <c r="E2940" s="266" t="s">
        <v>19</v>
      </c>
      <c r="F2940" s="261">
        <v>4.0214557278085303</v>
      </c>
      <c r="G2940" s="261">
        <f>IF(Table1[[#This Row],[Year]]&lt;=2030,2030,IF(Table1[[#This Row],[Year]]&lt;=2040,2040,2050))</f>
        <v>2030</v>
      </c>
    </row>
    <row r="2941" spans="1:7" x14ac:dyDescent="0.3">
      <c r="A2941" s="257" t="s">
        <v>1</v>
      </c>
      <c r="B2941" s="258" t="s">
        <v>264</v>
      </c>
      <c r="C2941" s="258">
        <v>2026</v>
      </c>
      <c r="D2941" s="259" t="s">
        <v>259</v>
      </c>
      <c r="E2941" s="266" t="s">
        <v>19</v>
      </c>
      <c r="F2941" s="261">
        <v>27.8962456122586</v>
      </c>
      <c r="G2941" s="261">
        <f>IF(Table1[[#This Row],[Year]]&lt;=2030,2030,IF(Table1[[#This Row],[Year]]&lt;=2040,2040,2050))</f>
        <v>2030</v>
      </c>
    </row>
    <row r="2942" spans="1:7" x14ac:dyDescent="0.3">
      <c r="A2942" s="257" t="s">
        <v>1</v>
      </c>
      <c r="B2942" s="258" t="s">
        <v>268</v>
      </c>
      <c r="C2942" s="258">
        <v>2026</v>
      </c>
      <c r="D2942" s="259" t="s">
        <v>259</v>
      </c>
      <c r="E2942" s="266" t="s">
        <v>19</v>
      </c>
      <c r="F2942" s="261">
        <v>2.2302835769102498</v>
      </c>
      <c r="G2942" s="261">
        <f>IF(Table1[[#This Row],[Year]]&lt;=2030,2030,IF(Table1[[#This Row],[Year]]&lt;=2040,2040,2050))</f>
        <v>2030</v>
      </c>
    </row>
    <row r="2943" spans="1:7" x14ac:dyDescent="0.3">
      <c r="A2943" s="257" t="s">
        <v>1</v>
      </c>
      <c r="B2943" s="258" t="s">
        <v>263</v>
      </c>
      <c r="C2943" s="258">
        <v>2026</v>
      </c>
      <c r="D2943" s="259" t="s">
        <v>259</v>
      </c>
      <c r="E2943" s="266" t="s">
        <v>19</v>
      </c>
      <c r="F2943" s="261">
        <v>5.1020909447734502</v>
      </c>
      <c r="G2943" s="261">
        <f>IF(Table1[[#This Row],[Year]]&lt;=2030,2030,IF(Table1[[#This Row],[Year]]&lt;=2040,2040,2050))</f>
        <v>2030</v>
      </c>
    </row>
    <row r="2944" spans="1:7" x14ac:dyDescent="0.3">
      <c r="A2944" s="257" t="s">
        <v>1</v>
      </c>
      <c r="B2944" s="258" t="s">
        <v>262</v>
      </c>
      <c r="C2944" s="258">
        <v>2026</v>
      </c>
      <c r="D2944" s="259" t="s">
        <v>259</v>
      </c>
      <c r="E2944" s="266" t="s">
        <v>19</v>
      </c>
      <c r="F2944" s="261">
        <v>2.95187074554353</v>
      </c>
      <c r="G2944" s="261">
        <f>IF(Table1[[#This Row],[Year]]&lt;=2030,2030,IF(Table1[[#This Row],[Year]]&lt;=2040,2040,2050))</f>
        <v>2030</v>
      </c>
    </row>
    <row r="2945" spans="1:7" x14ac:dyDescent="0.3">
      <c r="A2945" s="257" t="s">
        <v>1</v>
      </c>
      <c r="B2945" s="258" t="s">
        <v>261</v>
      </c>
      <c r="C2945" s="258">
        <v>2026</v>
      </c>
      <c r="D2945" s="259" t="s">
        <v>259</v>
      </c>
      <c r="E2945" s="266" t="s">
        <v>19</v>
      </c>
      <c r="F2945" s="261">
        <v>0.31222220445944998</v>
      </c>
      <c r="G2945" s="261">
        <f>IF(Table1[[#This Row],[Year]]&lt;=2030,2030,IF(Table1[[#This Row],[Year]]&lt;=2040,2040,2050))</f>
        <v>2030</v>
      </c>
    </row>
    <row r="2946" spans="1:7" x14ac:dyDescent="0.3">
      <c r="A2946" s="257" t="s">
        <v>1</v>
      </c>
      <c r="B2946" s="258" t="s">
        <v>260</v>
      </c>
      <c r="C2946" s="258">
        <v>2026</v>
      </c>
      <c r="D2946" s="259" t="s">
        <v>259</v>
      </c>
      <c r="E2946" s="266" t="s">
        <v>19</v>
      </c>
      <c r="F2946" s="261">
        <v>1.60138430504618</v>
      </c>
      <c r="G2946" s="261">
        <f>IF(Table1[[#This Row],[Year]]&lt;=2030,2030,IF(Table1[[#This Row],[Year]]&lt;=2040,2040,2050))</f>
        <v>2030</v>
      </c>
    </row>
    <row r="2947" spans="1:7" x14ac:dyDescent="0.3">
      <c r="A2947" s="257" t="s">
        <v>1</v>
      </c>
      <c r="B2947" s="258" t="s">
        <v>267</v>
      </c>
      <c r="C2947" s="258">
        <v>2026</v>
      </c>
      <c r="D2947" s="259" t="s">
        <v>259</v>
      </c>
      <c r="E2947" s="266" t="s">
        <v>19</v>
      </c>
      <c r="F2947" s="261">
        <v>0.109801060987138</v>
      </c>
      <c r="G2947" s="261">
        <f>IF(Table1[[#This Row],[Year]]&lt;=2030,2030,IF(Table1[[#This Row],[Year]]&lt;=2040,2040,2050))</f>
        <v>2030</v>
      </c>
    </row>
    <row r="2948" spans="1:7" x14ac:dyDescent="0.3">
      <c r="A2948" s="257" t="s">
        <v>4</v>
      </c>
      <c r="B2948" s="258" t="s">
        <v>265</v>
      </c>
      <c r="C2948" s="258">
        <v>2026</v>
      </c>
      <c r="D2948" s="259" t="s">
        <v>259</v>
      </c>
      <c r="E2948" s="266" t="s">
        <v>19</v>
      </c>
      <c r="F2948" s="261">
        <v>211.67855355476499</v>
      </c>
      <c r="G2948" s="261">
        <f>IF(Table1[[#This Row],[Year]]&lt;=2030,2030,IF(Table1[[#This Row],[Year]]&lt;=2040,2040,2050))</f>
        <v>2030</v>
      </c>
    </row>
    <row r="2949" spans="1:7" x14ac:dyDescent="0.3">
      <c r="A2949" s="257" t="s">
        <v>4</v>
      </c>
      <c r="B2949" s="258" t="s">
        <v>269</v>
      </c>
      <c r="C2949" s="258">
        <v>2026</v>
      </c>
      <c r="D2949" s="259" t="s">
        <v>259</v>
      </c>
      <c r="E2949" s="266" t="s">
        <v>19</v>
      </c>
      <c r="F2949" s="261">
        <v>3.1948246124134601</v>
      </c>
      <c r="G2949" s="261">
        <f>IF(Table1[[#This Row],[Year]]&lt;=2030,2030,IF(Table1[[#This Row],[Year]]&lt;=2040,2040,2050))</f>
        <v>2030</v>
      </c>
    </row>
    <row r="2950" spans="1:7" x14ac:dyDescent="0.3">
      <c r="A2950" s="257" t="s">
        <v>4</v>
      </c>
      <c r="B2950" s="258" t="s">
        <v>264</v>
      </c>
      <c r="C2950" s="258">
        <v>2026</v>
      </c>
      <c r="D2950" s="259" t="s">
        <v>259</v>
      </c>
      <c r="E2950" s="266" t="s">
        <v>19</v>
      </c>
      <c r="F2950" s="261">
        <v>131.75897183272599</v>
      </c>
      <c r="G2950" s="261">
        <f>IF(Table1[[#This Row],[Year]]&lt;=2030,2030,IF(Table1[[#This Row],[Year]]&lt;=2040,2040,2050))</f>
        <v>2030</v>
      </c>
    </row>
    <row r="2951" spans="1:7" x14ac:dyDescent="0.3">
      <c r="A2951" s="257" t="s">
        <v>4</v>
      </c>
      <c r="B2951" s="258" t="s">
        <v>268</v>
      </c>
      <c r="C2951" s="258">
        <v>2026</v>
      </c>
      <c r="D2951" s="259" t="s">
        <v>259</v>
      </c>
      <c r="E2951" s="266" t="s">
        <v>19</v>
      </c>
      <c r="F2951" s="261">
        <v>2.0725788599485901</v>
      </c>
      <c r="G2951" s="261">
        <f>IF(Table1[[#This Row],[Year]]&lt;=2030,2030,IF(Table1[[#This Row],[Year]]&lt;=2040,2040,2050))</f>
        <v>2030</v>
      </c>
    </row>
    <row r="2952" spans="1:7" x14ac:dyDescent="0.3">
      <c r="A2952" s="257" t="s">
        <v>4</v>
      </c>
      <c r="B2952" s="258" t="s">
        <v>263</v>
      </c>
      <c r="C2952" s="258">
        <v>2026</v>
      </c>
      <c r="D2952" s="259" t="s">
        <v>259</v>
      </c>
      <c r="E2952" s="266" t="s">
        <v>19</v>
      </c>
      <c r="F2952" s="261">
        <v>34.398113238576499</v>
      </c>
      <c r="G2952" s="261">
        <f>IF(Table1[[#This Row],[Year]]&lt;=2030,2030,IF(Table1[[#This Row],[Year]]&lt;=2040,2040,2050))</f>
        <v>2030</v>
      </c>
    </row>
    <row r="2953" spans="1:7" x14ac:dyDescent="0.3">
      <c r="A2953" s="257" t="s">
        <v>4</v>
      </c>
      <c r="B2953" s="258" t="s">
        <v>262</v>
      </c>
      <c r="C2953" s="258">
        <v>2026</v>
      </c>
      <c r="D2953" s="259" t="s">
        <v>259</v>
      </c>
      <c r="E2953" s="266" t="s">
        <v>19</v>
      </c>
      <c r="F2953" s="261">
        <v>98.918491152974298</v>
      </c>
      <c r="G2953" s="261">
        <f>IF(Table1[[#This Row],[Year]]&lt;=2030,2030,IF(Table1[[#This Row],[Year]]&lt;=2040,2040,2050))</f>
        <v>2030</v>
      </c>
    </row>
    <row r="2954" spans="1:7" x14ac:dyDescent="0.3">
      <c r="A2954" s="257" t="s">
        <v>4</v>
      </c>
      <c r="B2954" s="258" t="s">
        <v>261</v>
      </c>
      <c r="C2954" s="258">
        <v>2026</v>
      </c>
      <c r="D2954" s="259" t="s">
        <v>259</v>
      </c>
      <c r="E2954" s="266" t="s">
        <v>19</v>
      </c>
      <c r="F2954" s="261">
        <v>1.55868851629492</v>
      </c>
      <c r="G2954" s="261">
        <f>IF(Table1[[#This Row],[Year]]&lt;=2030,2030,IF(Table1[[#This Row],[Year]]&lt;=2040,2040,2050))</f>
        <v>2030</v>
      </c>
    </row>
    <row r="2955" spans="1:7" x14ac:dyDescent="0.3">
      <c r="A2955" s="257" t="s">
        <v>4</v>
      </c>
      <c r="B2955" s="258" t="s">
        <v>18</v>
      </c>
      <c r="C2955" s="258">
        <v>2026</v>
      </c>
      <c r="D2955" s="259" t="s">
        <v>259</v>
      </c>
      <c r="E2955" s="266" t="s">
        <v>19</v>
      </c>
      <c r="F2955" s="261">
        <v>1747.3296401386101</v>
      </c>
      <c r="G2955" s="261">
        <f>IF(Table1[[#This Row],[Year]]&lt;=2030,2030,IF(Table1[[#This Row],[Year]]&lt;=2040,2040,2050))</f>
        <v>2030</v>
      </c>
    </row>
    <row r="2956" spans="1:7" x14ac:dyDescent="0.3">
      <c r="A2956" s="257" t="s">
        <v>4</v>
      </c>
      <c r="B2956" s="258" t="s">
        <v>260</v>
      </c>
      <c r="C2956" s="258">
        <v>2026</v>
      </c>
      <c r="D2956" s="259" t="s">
        <v>259</v>
      </c>
      <c r="E2956" s="266" t="s">
        <v>19</v>
      </c>
      <c r="F2956" s="261">
        <v>24.707164955633001</v>
      </c>
      <c r="G2956" s="261">
        <f>IF(Table1[[#This Row],[Year]]&lt;=2030,2030,IF(Table1[[#This Row],[Year]]&lt;=2040,2040,2050))</f>
        <v>2030</v>
      </c>
    </row>
    <row r="2957" spans="1:7" x14ac:dyDescent="0.3">
      <c r="A2957" s="257" t="s">
        <v>4</v>
      </c>
      <c r="B2957" s="258" t="s">
        <v>267</v>
      </c>
      <c r="C2957" s="258">
        <v>2026</v>
      </c>
      <c r="D2957" s="259" t="s">
        <v>259</v>
      </c>
      <c r="E2957" s="266" t="s">
        <v>19</v>
      </c>
      <c r="F2957" s="261">
        <v>0.355433210353998</v>
      </c>
      <c r="G2957" s="261">
        <f>IF(Table1[[#This Row],[Year]]&lt;=2030,2030,IF(Table1[[#This Row],[Year]]&lt;=2040,2040,2050))</f>
        <v>2030</v>
      </c>
    </row>
    <row r="2958" spans="1:7" x14ac:dyDescent="0.3">
      <c r="A2958" s="257" t="s">
        <v>2</v>
      </c>
      <c r="B2958" s="258" t="s">
        <v>264</v>
      </c>
      <c r="C2958" s="258">
        <v>2026</v>
      </c>
      <c r="D2958" s="259" t="s">
        <v>259</v>
      </c>
      <c r="E2958" s="266" t="s">
        <v>19</v>
      </c>
      <c r="F2958" s="261">
        <v>72.902418941014204</v>
      </c>
      <c r="G2958" s="261">
        <f>IF(Table1[[#This Row],[Year]]&lt;=2030,2030,IF(Table1[[#This Row],[Year]]&lt;=2040,2040,2050))</f>
        <v>2030</v>
      </c>
    </row>
    <row r="2959" spans="1:7" x14ac:dyDescent="0.3">
      <c r="A2959" s="257" t="s">
        <v>2</v>
      </c>
      <c r="B2959" s="258" t="s">
        <v>263</v>
      </c>
      <c r="C2959" s="258">
        <v>2026</v>
      </c>
      <c r="D2959" s="259" t="s">
        <v>259</v>
      </c>
      <c r="E2959" s="266" t="s">
        <v>19</v>
      </c>
      <c r="F2959" s="261">
        <v>22.0695673694307</v>
      </c>
      <c r="G2959" s="261">
        <f>IF(Table1[[#This Row],[Year]]&lt;=2030,2030,IF(Table1[[#This Row],[Year]]&lt;=2040,2040,2050))</f>
        <v>2030</v>
      </c>
    </row>
    <row r="2960" spans="1:7" x14ac:dyDescent="0.3">
      <c r="A2960" s="257" t="s">
        <v>2</v>
      </c>
      <c r="B2960" s="258" t="s">
        <v>262</v>
      </c>
      <c r="C2960" s="258">
        <v>2026</v>
      </c>
      <c r="D2960" s="259" t="s">
        <v>259</v>
      </c>
      <c r="E2960" s="266" t="s">
        <v>19</v>
      </c>
      <c r="F2960" s="261">
        <v>3.6803509316693201</v>
      </c>
      <c r="G2960" s="261">
        <f>IF(Table1[[#This Row],[Year]]&lt;=2030,2030,IF(Table1[[#This Row],[Year]]&lt;=2040,2040,2050))</f>
        <v>2030</v>
      </c>
    </row>
    <row r="2961" spans="1:7" x14ac:dyDescent="0.3">
      <c r="A2961" s="257" t="s">
        <v>2</v>
      </c>
      <c r="B2961" s="258" t="s">
        <v>261</v>
      </c>
      <c r="C2961" s="258">
        <v>2026</v>
      </c>
      <c r="D2961" s="259" t="s">
        <v>259</v>
      </c>
      <c r="E2961" s="266" t="s">
        <v>19</v>
      </c>
      <c r="F2961" s="261">
        <v>0.13463300843366299</v>
      </c>
      <c r="G2961" s="261">
        <f>IF(Table1[[#This Row],[Year]]&lt;=2030,2030,IF(Table1[[#This Row],[Year]]&lt;=2040,2040,2050))</f>
        <v>2030</v>
      </c>
    </row>
    <row r="2962" spans="1:7" x14ac:dyDescent="0.3">
      <c r="A2962" s="257" t="s">
        <v>2</v>
      </c>
      <c r="B2962" s="258" t="s">
        <v>18</v>
      </c>
      <c r="C2962" s="258">
        <v>2026</v>
      </c>
      <c r="D2962" s="259" t="s">
        <v>259</v>
      </c>
      <c r="E2962" s="266" t="s">
        <v>19</v>
      </c>
      <c r="F2962" s="261">
        <v>1613.5443908848799</v>
      </c>
      <c r="G2962" s="261">
        <f>IF(Table1[[#This Row],[Year]]&lt;=2030,2030,IF(Table1[[#This Row],[Year]]&lt;=2040,2040,2050))</f>
        <v>2030</v>
      </c>
    </row>
    <row r="2963" spans="1:7" x14ac:dyDescent="0.3">
      <c r="A2963" s="257" t="s">
        <v>2</v>
      </c>
      <c r="B2963" s="258" t="s">
        <v>266</v>
      </c>
      <c r="C2963" s="258">
        <v>2026</v>
      </c>
      <c r="D2963" s="259" t="s">
        <v>259</v>
      </c>
      <c r="E2963" s="266" t="s">
        <v>19</v>
      </c>
      <c r="F2963" s="261">
        <v>40.151588649879997</v>
      </c>
      <c r="G2963" s="261">
        <f>IF(Table1[[#This Row],[Year]]&lt;=2030,2030,IF(Table1[[#This Row],[Year]]&lt;=2040,2040,2050))</f>
        <v>2030</v>
      </c>
    </row>
    <row r="2964" spans="1:7" x14ac:dyDescent="0.3">
      <c r="A2964" s="257" t="s">
        <v>2</v>
      </c>
      <c r="B2964" s="258" t="s">
        <v>260</v>
      </c>
      <c r="C2964" s="258">
        <v>2026</v>
      </c>
      <c r="D2964" s="259" t="s">
        <v>259</v>
      </c>
      <c r="E2964" s="266" t="s">
        <v>19</v>
      </c>
      <c r="F2964" s="261">
        <v>0.388121680803929</v>
      </c>
      <c r="G2964" s="261">
        <f>IF(Table1[[#This Row],[Year]]&lt;=2030,2030,IF(Table1[[#This Row],[Year]]&lt;=2040,2040,2050))</f>
        <v>2030</v>
      </c>
    </row>
    <row r="2965" spans="1:7" x14ac:dyDescent="0.3">
      <c r="A2965" s="257" t="s">
        <v>3</v>
      </c>
      <c r="B2965" s="258" t="s">
        <v>265</v>
      </c>
      <c r="C2965" s="258">
        <v>2026</v>
      </c>
      <c r="D2965" s="259" t="s">
        <v>259</v>
      </c>
      <c r="E2965" s="266" t="s">
        <v>19</v>
      </c>
      <c r="F2965" s="261">
        <v>234.24406516573001</v>
      </c>
      <c r="G2965" s="261">
        <f>IF(Table1[[#This Row],[Year]]&lt;=2030,2030,IF(Table1[[#This Row],[Year]]&lt;=2040,2040,2050))</f>
        <v>2030</v>
      </c>
    </row>
    <row r="2966" spans="1:7" x14ac:dyDescent="0.3">
      <c r="A2966" s="257" t="s">
        <v>3</v>
      </c>
      <c r="B2966" s="258" t="s">
        <v>264</v>
      </c>
      <c r="C2966" s="258">
        <v>2026</v>
      </c>
      <c r="D2966" s="259" t="s">
        <v>259</v>
      </c>
      <c r="E2966" s="266" t="s">
        <v>19</v>
      </c>
      <c r="F2966" s="261">
        <v>64.802150169790394</v>
      </c>
      <c r="G2966" s="261">
        <f>IF(Table1[[#This Row],[Year]]&lt;=2030,2030,IF(Table1[[#This Row],[Year]]&lt;=2040,2040,2050))</f>
        <v>2030</v>
      </c>
    </row>
    <row r="2967" spans="1:7" x14ac:dyDescent="0.3">
      <c r="A2967" s="257" t="s">
        <v>3</v>
      </c>
      <c r="B2967" s="258" t="s">
        <v>263</v>
      </c>
      <c r="C2967" s="258">
        <v>2026</v>
      </c>
      <c r="D2967" s="259" t="s">
        <v>259</v>
      </c>
      <c r="E2967" s="266" t="s">
        <v>19</v>
      </c>
      <c r="F2967" s="261">
        <v>45.972531375877402</v>
      </c>
      <c r="G2967" s="261">
        <f>IF(Table1[[#This Row],[Year]]&lt;=2030,2030,IF(Table1[[#This Row],[Year]]&lt;=2040,2040,2050))</f>
        <v>2030</v>
      </c>
    </row>
    <row r="2968" spans="1:7" x14ac:dyDescent="0.3">
      <c r="A2968" s="257" t="s">
        <v>3</v>
      </c>
      <c r="B2968" s="258" t="s">
        <v>262</v>
      </c>
      <c r="C2968" s="258">
        <v>2026</v>
      </c>
      <c r="D2968" s="259" t="s">
        <v>259</v>
      </c>
      <c r="E2968" s="266" t="s">
        <v>19</v>
      </c>
      <c r="F2968" s="261">
        <v>99.561985316944799</v>
      </c>
      <c r="G2968" s="261">
        <f>IF(Table1[[#This Row],[Year]]&lt;=2030,2030,IF(Table1[[#This Row],[Year]]&lt;=2040,2040,2050))</f>
        <v>2030</v>
      </c>
    </row>
    <row r="2969" spans="1:7" x14ac:dyDescent="0.3">
      <c r="A2969" s="257" t="s">
        <v>3</v>
      </c>
      <c r="B2969" s="258" t="s">
        <v>261</v>
      </c>
      <c r="C2969" s="258">
        <v>2026</v>
      </c>
      <c r="D2969" s="259" t="s">
        <v>259</v>
      </c>
      <c r="E2969" s="266" t="s">
        <v>19</v>
      </c>
      <c r="F2969" s="261">
        <v>0.85672187698096103</v>
      </c>
      <c r="G2969" s="261">
        <f>IF(Table1[[#This Row],[Year]]&lt;=2030,2030,IF(Table1[[#This Row],[Year]]&lt;=2040,2040,2050))</f>
        <v>2030</v>
      </c>
    </row>
    <row r="2970" spans="1:7" x14ac:dyDescent="0.3">
      <c r="A2970" s="257" t="s">
        <v>3</v>
      </c>
      <c r="B2970" s="258" t="s">
        <v>18</v>
      </c>
      <c r="C2970" s="258">
        <v>2026</v>
      </c>
      <c r="D2970" s="259" t="s">
        <v>259</v>
      </c>
      <c r="E2970" s="266" t="s">
        <v>19</v>
      </c>
      <c r="F2970" s="261">
        <v>2520.71454988812</v>
      </c>
      <c r="G2970" s="261">
        <f>IF(Table1[[#This Row],[Year]]&lt;=2030,2030,IF(Table1[[#This Row],[Year]]&lt;=2040,2040,2050))</f>
        <v>2030</v>
      </c>
    </row>
    <row r="2971" spans="1:7" x14ac:dyDescent="0.3">
      <c r="A2971" s="257" t="s">
        <v>3</v>
      </c>
      <c r="B2971" s="258" t="s">
        <v>260</v>
      </c>
      <c r="C2971" s="258">
        <v>2026</v>
      </c>
      <c r="D2971" s="259" t="s">
        <v>259</v>
      </c>
      <c r="E2971" s="266" t="s">
        <v>19</v>
      </c>
      <c r="F2971" s="261">
        <v>12.534892802260201</v>
      </c>
      <c r="G2971" s="261">
        <f>IF(Table1[[#This Row],[Year]]&lt;=2030,2030,IF(Table1[[#This Row],[Year]]&lt;=2040,2040,2050))</f>
        <v>2030</v>
      </c>
    </row>
    <row r="2972" spans="1:7" x14ac:dyDescent="0.3">
      <c r="A2972" s="257" t="s">
        <v>1</v>
      </c>
      <c r="B2972" s="258" t="s">
        <v>265</v>
      </c>
      <c r="C2972" s="258">
        <v>2027</v>
      </c>
      <c r="D2972" s="259" t="s">
        <v>259</v>
      </c>
      <c r="E2972" s="266" t="s">
        <v>19</v>
      </c>
      <c r="F2972" s="261">
        <v>52.193667694665699</v>
      </c>
      <c r="G2972" s="261">
        <f>IF(Table1[[#This Row],[Year]]&lt;=2030,2030,IF(Table1[[#This Row],[Year]]&lt;=2040,2040,2050))</f>
        <v>2030</v>
      </c>
    </row>
    <row r="2973" spans="1:7" x14ac:dyDescent="0.3">
      <c r="A2973" s="257" t="s">
        <v>1</v>
      </c>
      <c r="B2973" s="258" t="s">
        <v>269</v>
      </c>
      <c r="C2973" s="258">
        <v>2027</v>
      </c>
      <c r="D2973" s="259" t="s">
        <v>259</v>
      </c>
      <c r="E2973" s="266" t="s">
        <v>19</v>
      </c>
      <c r="F2973" s="261">
        <v>3.8299578360081199</v>
      </c>
      <c r="G2973" s="261">
        <f>IF(Table1[[#This Row],[Year]]&lt;=2030,2030,IF(Table1[[#This Row],[Year]]&lt;=2040,2040,2050))</f>
        <v>2030</v>
      </c>
    </row>
    <row r="2974" spans="1:7" x14ac:dyDescent="0.3">
      <c r="A2974" s="257" t="s">
        <v>1</v>
      </c>
      <c r="B2974" s="258" t="s">
        <v>264</v>
      </c>
      <c r="C2974" s="258">
        <v>2027</v>
      </c>
      <c r="D2974" s="259" t="s">
        <v>259</v>
      </c>
      <c r="E2974" s="266" t="s">
        <v>19</v>
      </c>
      <c r="F2974" s="261">
        <v>26.567852964055799</v>
      </c>
      <c r="G2974" s="261">
        <f>IF(Table1[[#This Row],[Year]]&lt;=2030,2030,IF(Table1[[#This Row],[Year]]&lt;=2040,2040,2050))</f>
        <v>2030</v>
      </c>
    </row>
    <row r="2975" spans="1:7" x14ac:dyDescent="0.3">
      <c r="A2975" s="257" t="s">
        <v>1</v>
      </c>
      <c r="B2975" s="258" t="s">
        <v>268</v>
      </c>
      <c r="C2975" s="258">
        <v>2027</v>
      </c>
      <c r="D2975" s="259" t="s">
        <v>259</v>
      </c>
      <c r="E2975" s="266" t="s">
        <v>19</v>
      </c>
      <c r="F2975" s="261">
        <v>2.12407959705738</v>
      </c>
      <c r="G2975" s="261">
        <f>IF(Table1[[#This Row],[Year]]&lt;=2030,2030,IF(Table1[[#This Row],[Year]]&lt;=2040,2040,2050))</f>
        <v>2030</v>
      </c>
    </row>
    <row r="2976" spans="1:7" x14ac:dyDescent="0.3">
      <c r="A2976" s="257" t="s">
        <v>1</v>
      </c>
      <c r="B2976" s="258" t="s">
        <v>263</v>
      </c>
      <c r="C2976" s="258">
        <v>2027</v>
      </c>
      <c r="D2976" s="259" t="s">
        <v>259</v>
      </c>
      <c r="E2976" s="266" t="s">
        <v>19</v>
      </c>
      <c r="F2976" s="261">
        <v>4.6911690216683697</v>
      </c>
      <c r="G2976" s="261">
        <f>IF(Table1[[#This Row],[Year]]&lt;=2030,2030,IF(Table1[[#This Row],[Year]]&lt;=2040,2040,2050))</f>
        <v>2030</v>
      </c>
    </row>
    <row r="2977" spans="1:7" x14ac:dyDescent="0.3">
      <c r="A2977" s="257" t="s">
        <v>1</v>
      </c>
      <c r="B2977" s="258" t="s">
        <v>262</v>
      </c>
      <c r="C2977" s="258">
        <v>2027</v>
      </c>
      <c r="D2977" s="259" t="s">
        <v>259</v>
      </c>
      <c r="E2977" s="266" t="s">
        <v>19</v>
      </c>
      <c r="F2977" s="261">
        <v>3.2531281785260999</v>
      </c>
      <c r="G2977" s="261">
        <f>IF(Table1[[#This Row],[Year]]&lt;=2030,2030,IF(Table1[[#This Row],[Year]]&lt;=2040,2040,2050))</f>
        <v>2030</v>
      </c>
    </row>
    <row r="2978" spans="1:7" x14ac:dyDescent="0.3">
      <c r="A2978" s="257" t="s">
        <v>1</v>
      </c>
      <c r="B2978" s="258" t="s">
        <v>261</v>
      </c>
      <c r="C2978" s="258">
        <v>2027</v>
      </c>
      <c r="D2978" s="259" t="s">
        <v>259</v>
      </c>
      <c r="E2978" s="266" t="s">
        <v>19</v>
      </c>
      <c r="F2978" s="261">
        <v>0.29132919532106599</v>
      </c>
      <c r="G2978" s="261">
        <f>IF(Table1[[#This Row],[Year]]&lt;=2030,2030,IF(Table1[[#This Row],[Year]]&lt;=2040,2040,2050))</f>
        <v>2030</v>
      </c>
    </row>
    <row r="2979" spans="1:7" x14ac:dyDescent="0.3">
      <c r="A2979" s="257" t="s">
        <v>1</v>
      </c>
      <c r="B2979" s="258" t="s">
        <v>260</v>
      </c>
      <c r="C2979" s="258">
        <v>2027</v>
      </c>
      <c r="D2979" s="259" t="s">
        <v>259</v>
      </c>
      <c r="E2979" s="266" t="s">
        <v>19</v>
      </c>
      <c r="F2979" s="261">
        <v>1.5251279095677901</v>
      </c>
      <c r="G2979" s="261">
        <f>IF(Table1[[#This Row],[Year]]&lt;=2030,2030,IF(Table1[[#This Row],[Year]]&lt;=2040,2040,2050))</f>
        <v>2030</v>
      </c>
    </row>
    <row r="2980" spans="1:7" x14ac:dyDescent="0.3">
      <c r="A2980" s="257" t="s">
        <v>1</v>
      </c>
      <c r="B2980" s="258" t="s">
        <v>267</v>
      </c>
      <c r="C2980" s="258">
        <v>2027</v>
      </c>
      <c r="D2980" s="259" t="s">
        <v>259</v>
      </c>
      <c r="E2980" s="266" t="s">
        <v>19</v>
      </c>
      <c r="F2980" s="261">
        <v>0.10457243903537</v>
      </c>
      <c r="G2980" s="261">
        <f>IF(Table1[[#This Row],[Year]]&lt;=2030,2030,IF(Table1[[#This Row],[Year]]&lt;=2040,2040,2050))</f>
        <v>2030</v>
      </c>
    </row>
    <row r="2981" spans="1:7" x14ac:dyDescent="0.3">
      <c r="A2981" s="257" t="s">
        <v>4</v>
      </c>
      <c r="B2981" s="258" t="s">
        <v>265</v>
      </c>
      <c r="C2981" s="258">
        <v>2027</v>
      </c>
      <c r="D2981" s="259" t="s">
        <v>259</v>
      </c>
      <c r="E2981" s="266" t="s">
        <v>19</v>
      </c>
      <c r="F2981" s="261">
        <v>201.598622433109</v>
      </c>
      <c r="G2981" s="261">
        <f>IF(Table1[[#This Row],[Year]]&lt;=2030,2030,IF(Table1[[#This Row],[Year]]&lt;=2040,2040,2050))</f>
        <v>2030</v>
      </c>
    </row>
    <row r="2982" spans="1:7" x14ac:dyDescent="0.3">
      <c r="A2982" s="257" t="s">
        <v>4</v>
      </c>
      <c r="B2982" s="258" t="s">
        <v>269</v>
      </c>
      <c r="C2982" s="258">
        <v>2027</v>
      </c>
      <c r="D2982" s="259" t="s">
        <v>259</v>
      </c>
      <c r="E2982" s="266" t="s">
        <v>19</v>
      </c>
      <c r="F2982" s="261">
        <v>3.04269010706044</v>
      </c>
      <c r="G2982" s="261">
        <f>IF(Table1[[#This Row],[Year]]&lt;=2030,2030,IF(Table1[[#This Row],[Year]]&lt;=2040,2040,2050))</f>
        <v>2030</v>
      </c>
    </row>
    <row r="2983" spans="1:7" x14ac:dyDescent="0.3">
      <c r="A2983" s="257" t="s">
        <v>4</v>
      </c>
      <c r="B2983" s="258" t="s">
        <v>264</v>
      </c>
      <c r="C2983" s="258">
        <v>2027</v>
      </c>
      <c r="D2983" s="259" t="s">
        <v>259</v>
      </c>
      <c r="E2983" s="266" t="s">
        <v>19</v>
      </c>
      <c r="F2983" s="261">
        <v>125.484735078787</v>
      </c>
      <c r="G2983" s="261">
        <f>IF(Table1[[#This Row],[Year]]&lt;=2030,2030,IF(Table1[[#This Row],[Year]]&lt;=2040,2040,2050))</f>
        <v>2030</v>
      </c>
    </row>
    <row r="2984" spans="1:7" x14ac:dyDescent="0.3">
      <c r="A2984" s="257" t="s">
        <v>4</v>
      </c>
      <c r="B2984" s="258" t="s">
        <v>268</v>
      </c>
      <c r="C2984" s="258">
        <v>2027</v>
      </c>
      <c r="D2984" s="259" t="s">
        <v>259</v>
      </c>
      <c r="E2984" s="266" t="s">
        <v>19</v>
      </c>
      <c r="F2984" s="261">
        <v>1.97388462852247</v>
      </c>
      <c r="G2984" s="261">
        <f>IF(Table1[[#This Row],[Year]]&lt;=2030,2030,IF(Table1[[#This Row],[Year]]&lt;=2040,2040,2050))</f>
        <v>2030</v>
      </c>
    </row>
    <row r="2985" spans="1:7" x14ac:dyDescent="0.3">
      <c r="A2985" s="257" t="s">
        <v>4</v>
      </c>
      <c r="B2985" s="258" t="s">
        <v>263</v>
      </c>
      <c r="C2985" s="258">
        <v>2027</v>
      </c>
      <c r="D2985" s="259" t="s">
        <v>259</v>
      </c>
      <c r="E2985" s="266" t="s">
        <v>19</v>
      </c>
      <c r="F2985" s="261">
        <v>31.604992878997201</v>
      </c>
      <c r="G2985" s="261">
        <f>IF(Table1[[#This Row],[Year]]&lt;=2030,2030,IF(Table1[[#This Row],[Year]]&lt;=2040,2040,2050))</f>
        <v>2030</v>
      </c>
    </row>
    <row r="2986" spans="1:7" x14ac:dyDescent="0.3">
      <c r="A2986" s="257" t="s">
        <v>4</v>
      </c>
      <c r="B2986" s="258" t="s">
        <v>262</v>
      </c>
      <c r="C2986" s="258">
        <v>2027</v>
      </c>
      <c r="D2986" s="259" t="s">
        <v>259</v>
      </c>
      <c r="E2986" s="266" t="s">
        <v>19</v>
      </c>
      <c r="F2986" s="261">
        <v>108.25928576136</v>
      </c>
      <c r="G2986" s="261">
        <f>IF(Table1[[#This Row],[Year]]&lt;=2030,2030,IF(Table1[[#This Row],[Year]]&lt;=2040,2040,2050))</f>
        <v>2030</v>
      </c>
    </row>
    <row r="2987" spans="1:7" x14ac:dyDescent="0.3">
      <c r="A2987" s="257" t="s">
        <v>4</v>
      </c>
      <c r="B2987" s="258" t="s">
        <v>261</v>
      </c>
      <c r="C2987" s="258">
        <v>2027</v>
      </c>
      <c r="D2987" s="259" t="s">
        <v>259</v>
      </c>
      <c r="E2987" s="266" t="s">
        <v>19</v>
      </c>
      <c r="F2987" s="261">
        <v>1.4543855777155701</v>
      </c>
      <c r="G2987" s="261">
        <f>IF(Table1[[#This Row],[Year]]&lt;=2030,2030,IF(Table1[[#This Row],[Year]]&lt;=2040,2040,2050))</f>
        <v>2030</v>
      </c>
    </row>
    <row r="2988" spans="1:7" x14ac:dyDescent="0.3">
      <c r="A2988" s="257" t="s">
        <v>4</v>
      </c>
      <c r="B2988" s="258" t="s">
        <v>18</v>
      </c>
      <c r="C2988" s="258">
        <v>2027</v>
      </c>
      <c r="D2988" s="259" t="s">
        <v>259</v>
      </c>
      <c r="E2988" s="266" t="s">
        <v>19</v>
      </c>
      <c r="F2988" s="261">
        <v>1231.7457934178001</v>
      </c>
      <c r="G2988" s="261">
        <f>IF(Table1[[#This Row],[Year]]&lt;=2030,2030,IF(Table1[[#This Row],[Year]]&lt;=2040,2040,2050))</f>
        <v>2030</v>
      </c>
    </row>
    <row r="2989" spans="1:7" x14ac:dyDescent="0.3">
      <c r="A2989" s="257" t="s">
        <v>4</v>
      </c>
      <c r="B2989" s="258" t="s">
        <v>260</v>
      </c>
      <c r="C2989" s="258">
        <v>2027</v>
      </c>
      <c r="D2989" s="259" t="s">
        <v>259</v>
      </c>
      <c r="E2989" s="266" t="s">
        <v>19</v>
      </c>
      <c r="F2989" s="261">
        <v>23.530633291079099</v>
      </c>
      <c r="G2989" s="261">
        <f>IF(Table1[[#This Row],[Year]]&lt;=2030,2030,IF(Table1[[#This Row],[Year]]&lt;=2040,2040,2050))</f>
        <v>2030</v>
      </c>
    </row>
    <row r="2990" spans="1:7" x14ac:dyDescent="0.3">
      <c r="A2990" s="257" t="s">
        <v>4</v>
      </c>
      <c r="B2990" s="258" t="s">
        <v>267</v>
      </c>
      <c r="C2990" s="258">
        <v>2027</v>
      </c>
      <c r="D2990" s="259" t="s">
        <v>259</v>
      </c>
      <c r="E2990" s="266" t="s">
        <v>19</v>
      </c>
      <c r="F2990" s="261">
        <v>0.33850781938475999</v>
      </c>
      <c r="G2990" s="261">
        <f>IF(Table1[[#This Row],[Year]]&lt;=2030,2030,IF(Table1[[#This Row],[Year]]&lt;=2040,2040,2050))</f>
        <v>2030</v>
      </c>
    </row>
    <row r="2991" spans="1:7" x14ac:dyDescent="0.3">
      <c r="A2991" s="257" t="s">
        <v>2</v>
      </c>
      <c r="B2991" s="258" t="s">
        <v>264</v>
      </c>
      <c r="C2991" s="258">
        <v>2027</v>
      </c>
      <c r="D2991" s="259" t="s">
        <v>259</v>
      </c>
      <c r="E2991" s="266" t="s">
        <v>19</v>
      </c>
      <c r="F2991" s="261">
        <v>69.430875181918296</v>
      </c>
      <c r="G2991" s="261">
        <f>IF(Table1[[#This Row],[Year]]&lt;=2030,2030,IF(Table1[[#This Row],[Year]]&lt;=2040,2040,2050))</f>
        <v>2030</v>
      </c>
    </row>
    <row r="2992" spans="1:7" x14ac:dyDescent="0.3">
      <c r="A2992" s="257" t="s">
        <v>2</v>
      </c>
      <c r="B2992" s="258" t="s">
        <v>263</v>
      </c>
      <c r="C2992" s="258">
        <v>2027</v>
      </c>
      <c r="D2992" s="259" t="s">
        <v>259</v>
      </c>
      <c r="E2992" s="266" t="s">
        <v>19</v>
      </c>
      <c r="F2992" s="261">
        <v>20.289942788881401</v>
      </c>
      <c r="G2992" s="261">
        <f>IF(Table1[[#This Row],[Year]]&lt;=2030,2030,IF(Table1[[#This Row],[Year]]&lt;=2040,2040,2050))</f>
        <v>2030</v>
      </c>
    </row>
    <row r="2993" spans="1:7" x14ac:dyDescent="0.3">
      <c r="A2993" s="257" t="s">
        <v>2</v>
      </c>
      <c r="B2993" s="258" t="s">
        <v>262</v>
      </c>
      <c r="C2993" s="258">
        <v>2027</v>
      </c>
      <c r="D2993" s="259" t="s">
        <v>259</v>
      </c>
      <c r="E2993" s="266" t="s">
        <v>19</v>
      </c>
      <c r="F2993" s="261">
        <v>4.0402087361549501</v>
      </c>
      <c r="G2993" s="261">
        <f>IF(Table1[[#This Row],[Year]]&lt;=2030,2030,IF(Table1[[#This Row],[Year]]&lt;=2040,2040,2050))</f>
        <v>2030</v>
      </c>
    </row>
    <row r="2994" spans="1:7" x14ac:dyDescent="0.3">
      <c r="A2994" s="257" t="s">
        <v>2</v>
      </c>
      <c r="B2994" s="258" t="s">
        <v>261</v>
      </c>
      <c r="C2994" s="258">
        <v>2027</v>
      </c>
      <c r="D2994" s="259" t="s">
        <v>259</v>
      </c>
      <c r="E2994" s="266" t="s">
        <v>19</v>
      </c>
      <c r="F2994" s="261">
        <v>0.12562375593542199</v>
      </c>
      <c r="G2994" s="261">
        <f>IF(Table1[[#This Row],[Year]]&lt;=2030,2030,IF(Table1[[#This Row],[Year]]&lt;=2040,2040,2050))</f>
        <v>2030</v>
      </c>
    </row>
    <row r="2995" spans="1:7" x14ac:dyDescent="0.3">
      <c r="A2995" s="257" t="s">
        <v>2</v>
      </c>
      <c r="B2995" s="258" t="s">
        <v>18</v>
      </c>
      <c r="C2995" s="258">
        <v>2027</v>
      </c>
      <c r="D2995" s="259" t="s">
        <v>259</v>
      </c>
      <c r="E2995" s="266" t="s">
        <v>19</v>
      </c>
      <c r="F2995" s="261">
        <v>1432.14959040496</v>
      </c>
      <c r="G2995" s="261">
        <f>IF(Table1[[#This Row],[Year]]&lt;=2030,2030,IF(Table1[[#This Row],[Year]]&lt;=2040,2040,2050))</f>
        <v>2030</v>
      </c>
    </row>
    <row r="2996" spans="1:7" x14ac:dyDescent="0.3">
      <c r="A2996" s="257" t="s">
        <v>2</v>
      </c>
      <c r="B2996" s="258" t="s">
        <v>266</v>
      </c>
      <c r="C2996" s="258">
        <v>2027</v>
      </c>
      <c r="D2996" s="259" t="s">
        <v>259</v>
      </c>
      <c r="E2996" s="266" t="s">
        <v>19</v>
      </c>
      <c r="F2996" s="261">
        <v>38.239608237980903</v>
      </c>
      <c r="G2996" s="261">
        <f>IF(Table1[[#This Row],[Year]]&lt;=2030,2030,IF(Table1[[#This Row],[Year]]&lt;=2040,2040,2050))</f>
        <v>2030</v>
      </c>
    </row>
    <row r="2997" spans="1:7" x14ac:dyDescent="0.3">
      <c r="A2997" s="257" t="s">
        <v>2</v>
      </c>
      <c r="B2997" s="258" t="s">
        <v>260</v>
      </c>
      <c r="C2997" s="258">
        <v>2027</v>
      </c>
      <c r="D2997" s="259" t="s">
        <v>259</v>
      </c>
      <c r="E2997" s="266" t="s">
        <v>19</v>
      </c>
      <c r="F2997" s="261">
        <v>0.36963969600374202</v>
      </c>
      <c r="G2997" s="261">
        <f>IF(Table1[[#This Row],[Year]]&lt;=2030,2030,IF(Table1[[#This Row],[Year]]&lt;=2040,2040,2050))</f>
        <v>2030</v>
      </c>
    </row>
    <row r="2998" spans="1:7" x14ac:dyDescent="0.3">
      <c r="A2998" s="257" t="s">
        <v>3</v>
      </c>
      <c r="B2998" s="258" t="s">
        <v>265</v>
      </c>
      <c r="C2998" s="258">
        <v>2027</v>
      </c>
      <c r="D2998" s="259" t="s">
        <v>259</v>
      </c>
      <c r="E2998" s="266" t="s">
        <v>19</v>
      </c>
      <c r="F2998" s="261">
        <v>223.08958587212399</v>
      </c>
      <c r="G2998" s="261">
        <f>IF(Table1[[#This Row],[Year]]&lt;=2030,2030,IF(Table1[[#This Row],[Year]]&lt;=2040,2040,2050))</f>
        <v>2030</v>
      </c>
    </row>
    <row r="2999" spans="1:7" x14ac:dyDescent="0.3">
      <c r="A2999" s="257" t="s">
        <v>3</v>
      </c>
      <c r="B2999" s="258" t="s">
        <v>264</v>
      </c>
      <c r="C2999" s="258">
        <v>2027</v>
      </c>
      <c r="D2999" s="259" t="s">
        <v>259</v>
      </c>
      <c r="E2999" s="266" t="s">
        <v>19</v>
      </c>
      <c r="F2999" s="261">
        <v>61.716333495038498</v>
      </c>
      <c r="G2999" s="261">
        <f>IF(Table1[[#This Row],[Year]]&lt;=2030,2030,IF(Table1[[#This Row],[Year]]&lt;=2040,2040,2050))</f>
        <v>2030</v>
      </c>
    </row>
    <row r="3000" spans="1:7" x14ac:dyDescent="0.3">
      <c r="A3000" s="257" t="s">
        <v>3</v>
      </c>
      <c r="B3000" s="258" t="s">
        <v>263</v>
      </c>
      <c r="C3000" s="258">
        <v>2027</v>
      </c>
      <c r="D3000" s="259" t="s">
        <v>259</v>
      </c>
      <c r="E3000" s="266" t="s">
        <v>19</v>
      </c>
      <c r="F3000" s="261">
        <v>42.273578234631202</v>
      </c>
      <c r="G3000" s="261">
        <f>IF(Table1[[#This Row],[Year]]&lt;=2030,2030,IF(Table1[[#This Row],[Year]]&lt;=2040,2040,2050))</f>
        <v>2030</v>
      </c>
    </row>
    <row r="3001" spans="1:7" x14ac:dyDescent="0.3">
      <c r="A3001" s="257" t="s">
        <v>3</v>
      </c>
      <c r="B3001" s="258" t="s">
        <v>262</v>
      </c>
      <c r="C3001" s="258">
        <v>2027</v>
      </c>
      <c r="D3001" s="259" t="s">
        <v>259</v>
      </c>
      <c r="E3001" s="266" t="s">
        <v>19</v>
      </c>
      <c r="F3001" s="261">
        <v>109.614148387361</v>
      </c>
      <c r="G3001" s="261">
        <f>IF(Table1[[#This Row],[Year]]&lt;=2030,2030,IF(Table1[[#This Row],[Year]]&lt;=2040,2040,2050))</f>
        <v>2030</v>
      </c>
    </row>
    <row r="3002" spans="1:7" x14ac:dyDescent="0.3">
      <c r="A3002" s="257" t="s">
        <v>3</v>
      </c>
      <c r="B3002" s="258" t="s">
        <v>261</v>
      </c>
      <c r="C3002" s="258">
        <v>2027</v>
      </c>
      <c r="D3002" s="259" t="s">
        <v>259</v>
      </c>
      <c r="E3002" s="266" t="s">
        <v>19</v>
      </c>
      <c r="F3002" s="261">
        <v>0.79939252067907296</v>
      </c>
      <c r="G3002" s="261">
        <f>IF(Table1[[#This Row],[Year]]&lt;=2030,2030,IF(Table1[[#This Row],[Year]]&lt;=2040,2040,2050))</f>
        <v>2030</v>
      </c>
    </row>
    <row r="3003" spans="1:7" x14ac:dyDescent="0.3">
      <c r="A3003" s="257" t="s">
        <v>3</v>
      </c>
      <c r="B3003" s="258" t="s">
        <v>18</v>
      </c>
      <c r="C3003" s="258">
        <v>2027</v>
      </c>
      <c r="D3003" s="259" t="s">
        <v>259</v>
      </c>
      <c r="E3003" s="266" t="s">
        <v>19</v>
      </c>
      <c r="F3003" s="261">
        <v>2217.8203147435202</v>
      </c>
      <c r="G3003" s="261">
        <f>IF(Table1[[#This Row],[Year]]&lt;=2030,2030,IF(Table1[[#This Row],[Year]]&lt;=2040,2040,2050))</f>
        <v>2030</v>
      </c>
    </row>
    <row r="3004" spans="1:7" x14ac:dyDescent="0.3">
      <c r="A3004" s="257" t="s">
        <v>3</v>
      </c>
      <c r="B3004" s="258" t="s">
        <v>260</v>
      </c>
      <c r="C3004" s="258">
        <v>2027</v>
      </c>
      <c r="D3004" s="259" t="s">
        <v>259</v>
      </c>
      <c r="E3004" s="266" t="s">
        <v>19</v>
      </c>
      <c r="F3004" s="261">
        <v>11.937993145009701</v>
      </c>
      <c r="G3004" s="261">
        <f>IF(Table1[[#This Row],[Year]]&lt;=2030,2030,IF(Table1[[#This Row],[Year]]&lt;=2040,2040,2050))</f>
        <v>2030</v>
      </c>
    </row>
    <row r="3005" spans="1:7" x14ac:dyDescent="0.3">
      <c r="A3005" s="257" t="s">
        <v>1</v>
      </c>
      <c r="B3005" s="258" t="s">
        <v>265</v>
      </c>
      <c r="C3005" s="258">
        <v>2028</v>
      </c>
      <c r="D3005" s="259" t="s">
        <v>259</v>
      </c>
      <c r="E3005" s="266" t="s">
        <v>19</v>
      </c>
      <c r="F3005" s="261">
        <v>49.708254947300603</v>
      </c>
      <c r="G3005" s="261">
        <f>IF(Table1[[#This Row],[Year]]&lt;=2030,2030,IF(Table1[[#This Row],[Year]]&lt;=2040,2040,2050))</f>
        <v>2030</v>
      </c>
    </row>
    <row r="3006" spans="1:7" x14ac:dyDescent="0.3">
      <c r="A3006" s="257" t="s">
        <v>1</v>
      </c>
      <c r="B3006" s="258" t="s">
        <v>269</v>
      </c>
      <c r="C3006" s="258">
        <v>2028</v>
      </c>
      <c r="D3006" s="259" t="s">
        <v>259</v>
      </c>
      <c r="E3006" s="266" t="s">
        <v>19</v>
      </c>
      <c r="F3006" s="261">
        <v>3.6475788914363099</v>
      </c>
      <c r="G3006" s="261">
        <f>IF(Table1[[#This Row],[Year]]&lt;=2030,2030,IF(Table1[[#This Row],[Year]]&lt;=2040,2040,2050))</f>
        <v>2030</v>
      </c>
    </row>
    <row r="3007" spans="1:7" x14ac:dyDescent="0.3">
      <c r="A3007" s="257" t="s">
        <v>1</v>
      </c>
      <c r="B3007" s="258" t="s">
        <v>264</v>
      </c>
      <c r="C3007" s="258">
        <v>2028</v>
      </c>
      <c r="D3007" s="259" t="s">
        <v>259</v>
      </c>
      <c r="E3007" s="266" t="s">
        <v>19</v>
      </c>
      <c r="F3007" s="261">
        <v>25.302717108624599</v>
      </c>
      <c r="G3007" s="261">
        <f>IF(Table1[[#This Row],[Year]]&lt;=2030,2030,IF(Table1[[#This Row],[Year]]&lt;=2040,2040,2050))</f>
        <v>2030</v>
      </c>
    </row>
    <row r="3008" spans="1:7" x14ac:dyDescent="0.3">
      <c r="A3008" s="257" t="s">
        <v>1</v>
      </c>
      <c r="B3008" s="258" t="s">
        <v>268</v>
      </c>
      <c r="C3008" s="258">
        <v>2028</v>
      </c>
      <c r="D3008" s="259" t="s">
        <v>259</v>
      </c>
      <c r="E3008" s="266" t="s">
        <v>19</v>
      </c>
      <c r="F3008" s="261">
        <v>2.0229329495784598</v>
      </c>
      <c r="G3008" s="261">
        <f>IF(Table1[[#This Row],[Year]]&lt;=2030,2030,IF(Table1[[#This Row],[Year]]&lt;=2040,2040,2050))</f>
        <v>2030</v>
      </c>
    </row>
    <row r="3009" spans="1:7" x14ac:dyDescent="0.3">
      <c r="A3009" s="257" t="s">
        <v>1</v>
      </c>
      <c r="B3009" s="258" t="s">
        <v>263</v>
      </c>
      <c r="C3009" s="258">
        <v>2028</v>
      </c>
      <c r="D3009" s="259" t="s">
        <v>259</v>
      </c>
      <c r="E3009" s="266" t="s">
        <v>19</v>
      </c>
      <c r="F3009" s="261">
        <v>4.3094998211479298</v>
      </c>
      <c r="G3009" s="261">
        <f>IF(Table1[[#This Row],[Year]]&lt;=2030,2030,IF(Table1[[#This Row],[Year]]&lt;=2040,2040,2050))</f>
        <v>2030</v>
      </c>
    </row>
    <row r="3010" spans="1:7" x14ac:dyDescent="0.3">
      <c r="A3010" s="257" t="s">
        <v>1</v>
      </c>
      <c r="B3010" s="258" t="s">
        <v>262</v>
      </c>
      <c r="C3010" s="258">
        <v>2028</v>
      </c>
      <c r="D3010" s="259" t="s">
        <v>259</v>
      </c>
      <c r="E3010" s="266" t="s">
        <v>19</v>
      </c>
      <c r="F3010" s="261">
        <v>3.4724309388193402</v>
      </c>
      <c r="G3010" s="261">
        <f>IF(Table1[[#This Row],[Year]]&lt;=2030,2030,IF(Table1[[#This Row],[Year]]&lt;=2040,2040,2050))</f>
        <v>2030</v>
      </c>
    </row>
    <row r="3011" spans="1:7" x14ac:dyDescent="0.3">
      <c r="A3011" s="257" t="s">
        <v>1</v>
      </c>
      <c r="B3011" s="258" t="s">
        <v>261</v>
      </c>
      <c r="C3011" s="258">
        <v>2028</v>
      </c>
      <c r="D3011" s="259" t="s">
        <v>259</v>
      </c>
      <c r="E3011" s="266" t="s">
        <v>19</v>
      </c>
      <c r="F3011" s="261">
        <v>0.27171800971863003</v>
      </c>
      <c r="G3011" s="261">
        <f>IF(Table1[[#This Row],[Year]]&lt;=2030,2030,IF(Table1[[#This Row],[Year]]&lt;=2040,2040,2050))</f>
        <v>2030</v>
      </c>
    </row>
    <row r="3012" spans="1:7" x14ac:dyDescent="0.3">
      <c r="A3012" s="257" t="s">
        <v>1</v>
      </c>
      <c r="B3012" s="258" t="s">
        <v>260</v>
      </c>
      <c r="C3012" s="258">
        <v>2028</v>
      </c>
      <c r="D3012" s="259" t="s">
        <v>259</v>
      </c>
      <c r="E3012" s="266" t="s">
        <v>19</v>
      </c>
      <c r="F3012" s="261">
        <v>1.45250277101695</v>
      </c>
      <c r="G3012" s="261">
        <f>IF(Table1[[#This Row],[Year]]&lt;=2030,2030,IF(Table1[[#This Row],[Year]]&lt;=2040,2040,2050))</f>
        <v>2030</v>
      </c>
    </row>
    <row r="3013" spans="1:7" x14ac:dyDescent="0.3">
      <c r="A3013" s="257" t="s">
        <v>1</v>
      </c>
      <c r="B3013" s="258" t="s">
        <v>267</v>
      </c>
      <c r="C3013" s="258">
        <v>2028</v>
      </c>
      <c r="D3013" s="259" t="s">
        <v>259</v>
      </c>
      <c r="E3013" s="266" t="s">
        <v>19</v>
      </c>
      <c r="F3013" s="261">
        <v>9.9592799081304501E-2</v>
      </c>
      <c r="G3013" s="261">
        <f>IF(Table1[[#This Row],[Year]]&lt;=2030,2030,IF(Table1[[#This Row],[Year]]&lt;=2040,2040,2050))</f>
        <v>2030</v>
      </c>
    </row>
    <row r="3014" spans="1:7" x14ac:dyDescent="0.3">
      <c r="A3014" s="257" t="s">
        <v>4</v>
      </c>
      <c r="B3014" s="258" t="s">
        <v>265</v>
      </c>
      <c r="C3014" s="258">
        <v>2028</v>
      </c>
      <c r="D3014" s="259" t="s">
        <v>259</v>
      </c>
      <c r="E3014" s="266" t="s">
        <v>19</v>
      </c>
      <c r="F3014" s="261">
        <v>191.99868803153299</v>
      </c>
      <c r="G3014" s="261">
        <f>IF(Table1[[#This Row],[Year]]&lt;=2030,2030,IF(Table1[[#This Row],[Year]]&lt;=2040,2040,2050))</f>
        <v>2030</v>
      </c>
    </row>
    <row r="3015" spans="1:7" x14ac:dyDescent="0.3">
      <c r="A3015" s="257" t="s">
        <v>4</v>
      </c>
      <c r="B3015" s="258" t="s">
        <v>269</v>
      </c>
      <c r="C3015" s="258">
        <v>2028</v>
      </c>
      <c r="D3015" s="259" t="s">
        <v>259</v>
      </c>
      <c r="E3015" s="266" t="s">
        <v>19</v>
      </c>
      <c r="F3015" s="261">
        <v>2.8978001019623298</v>
      </c>
      <c r="G3015" s="261">
        <f>IF(Table1[[#This Row],[Year]]&lt;=2030,2030,IF(Table1[[#This Row],[Year]]&lt;=2040,2040,2050))</f>
        <v>2030</v>
      </c>
    </row>
    <row r="3016" spans="1:7" x14ac:dyDescent="0.3">
      <c r="A3016" s="257" t="s">
        <v>4</v>
      </c>
      <c r="B3016" s="258" t="s">
        <v>264</v>
      </c>
      <c r="C3016" s="258">
        <v>2028</v>
      </c>
      <c r="D3016" s="259" t="s">
        <v>259</v>
      </c>
      <c r="E3016" s="266" t="s">
        <v>19</v>
      </c>
      <c r="F3016" s="261">
        <v>119.509271503607</v>
      </c>
      <c r="G3016" s="261">
        <f>IF(Table1[[#This Row],[Year]]&lt;=2030,2030,IF(Table1[[#This Row],[Year]]&lt;=2040,2040,2050))</f>
        <v>2030</v>
      </c>
    </row>
    <row r="3017" spans="1:7" x14ac:dyDescent="0.3">
      <c r="A3017" s="257" t="s">
        <v>4</v>
      </c>
      <c r="B3017" s="258" t="s">
        <v>268</v>
      </c>
      <c r="C3017" s="258">
        <v>2028</v>
      </c>
      <c r="D3017" s="259" t="s">
        <v>259</v>
      </c>
      <c r="E3017" s="266" t="s">
        <v>19</v>
      </c>
      <c r="F3017" s="261">
        <v>1.8798901224023501</v>
      </c>
      <c r="G3017" s="261">
        <f>IF(Table1[[#This Row],[Year]]&lt;=2030,2030,IF(Table1[[#This Row],[Year]]&lt;=2040,2040,2050))</f>
        <v>2030</v>
      </c>
    </row>
    <row r="3018" spans="1:7" x14ac:dyDescent="0.3">
      <c r="A3018" s="257" t="s">
        <v>4</v>
      </c>
      <c r="B3018" s="258" t="s">
        <v>263</v>
      </c>
      <c r="C3018" s="258">
        <v>2028</v>
      </c>
      <c r="D3018" s="259" t="s">
        <v>259</v>
      </c>
      <c r="E3018" s="266" t="s">
        <v>19</v>
      </c>
      <c r="F3018" s="261">
        <v>29.011183645990901</v>
      </c>
      <c r="G3018" s="261">
        <f>IF(Table1[[#This Row],[Year]]&lt;=2030,2030,IF(Table1[[#This Row],[Year]]&lt;=2040,2040,2050))</f>
        <v>2030</v>
      </c>
    </row>
    <row r="3019" spans="1:7" x14ac:dyDescent="0.3">
      <c r="A3019" s="257" t="s">
        <v>4</v>
      </c>
      <c r="B3019" s="258" t="s">
        <v>262</v>
      </c>
      <c r="C3019" s="258">
        <v>2028</v>
      </c>
      <c r="D3019" s="259" t="s">
        <v>259</v>
      </c>
      <c r="E3019" s="266" t="s">
        <v>19</v>
      </c>
      <c r="F3019" s="261">
        <v>115.193992315342</v>
      </c>
      <c r="G3019" s="261">
        <f>IF(Table1[[#This Row],[Year]]&lt;=2030,2030,IF(Table1[[#This Row],[Year]]&lt;=2040,2040,2050))</f>
        <v>2030</v>
      </c>
    </row>
    <row r="3020" spans="1:7" x14ac:dyDescent="0.3">
      <c r="A3020" s="257" t="s">
        <v>4</v>
      </c>
      <c r="B3020" s="258" t="s">
        <v>261</v>
      </c>
      <c r="C3020" s="258">
        <v>2028</v>
      </c>
      <c r="D3020" s="259" t="s">
        <v>259</v>
      </c>
      <c r="E3020" s="266" t="s">
        <v>19</v>
      </c>
      <c r="F3020" s="261">
        <v>1.3564818112542101</v>
      </c>
      <c r="G3020" s="261">
        <f>IF(Table1[[#This Row],[Year]]&lt;=2030,2030,IF(Table1[[#This Row],[Year]]&lt;=2040,2040,2050))</f>
        <v>2030</v>
      </c>
    </row>
    <row r="3021" spans="1:7" x14ac:dyDescent="0.3">
      <c r="A3021" s="257" t="s">
        <v>4</v>
      </c>
      <c r="B3021" s="258" t="s">
        <v>18</v>
      </c>
      <c r="C3021" s="258">
        <v>2028</v>
      </c>
      <c r="D3021" s="259" t="s">
        <v>259</v>
      </c>
      <c r="E3021" s="266" t="s">
        <v>19</v>
      </c>
      <c r="F3021" s="261">
        <v>814.24925996051297</v>
      </c>
      <c r="G3021" s="261">
        <f>IF(Table1[[#This Row],[Year]]&lt;=2030,2030,IF(Table1[[#This Row],[Year]]&lt;=2040,2040,2050))</f>
        <v>2030</v>
      </c>
    </row>
    <row r="3022" spans="1:7" x14ac:dyDescent="0.3">
      <c r="A3022" s="257" t="s">
        <v>4</v>
      </c>
      <c r="B3022" s="258" t="s">
        <v>260</v>
      </c>
      <c r="C3022" s="258">
        <v>2028</v>
      </c>
      <c r="D3022" s="259" t="s">
        <v>259</v>
      </c>
      <c r="E3022" s="266" t="s">
        <v>19</v>
      </c>
      <c r="F3022" s="261">
        <v>22.410126943884801</v>
      </c>
      <c r="G3022" s="261">
        <f>IF(Table1[[#This Row],[Year]]&lt;=2030,2030,IF(Table1[[#This Row],[Year]]&lt;=2040,2040,2050))</f>
        <v>2030</v>
      </c>
    </row>
    <row r="3023" spans="1:7" x14ac:dyDescent="0.3">
      <c r="A3023" s="257" t="s">
        <v>4</v>
      </c>
      <c r="B3023" s="258" t="s">
        <v>267</v>
      </c>
      <c r="C3023" s="258">
        <v>2028</v>
      </c>
      <c r="D3023" s="259" t="s">
        <v>259</v>
      </c>
      <c r="E3023" s="266" t="s">
        <v>19</v>
      </c>
      <c r="F3023" s="261">
        <v>0.322388399414057</v>
      </c>
      <c r="G3023" s="261">
        <f>IF(Table1[[#This Row],[Year]]&lt;=2030,2030,IF(Table1[[#This Row],[Year]]&lt;=2040,2040,2050))</f>
        <v>2030</v>
      </c>
    </row>
    <row r="3024" spans="1:7" x14ac:dyDescent="0.3">
      <c r="A3024" s="257" t="s">
        <v>2</v>
      </c>
      <c r="B3024" s="258" t="s">
        <v>264</v>
      </c>
      <c r="C3024" s="258">
        <v>2028</v>
      </c>
      <c r="D3024" s="259" t="s">
        <v>259</v>
      </c>
      <c r="E3024" s="266" t="s">
        <v>19</v>
      </c>
      <c r="F3024" s="261">
        <v>66.124643030398403</v>
      </c>
      <c r="G3024" s="261">
        <f>IF(Table1[[#This Row],[Year]]&lt;=2030,2030,IF(Table1[[#This Row],[Year]]&lt;=2040,2040,2050))</f>
        <v>2030</v>
      </c>
    </row>
    <row r="3025" spans="1:7" x14ac:dyDescent="0.3">
      <c r="A3025" s="257" t="s">
        <v>2</v>
      </c>
      <c r="B3025" s="258" t="s">
        <v>263</v>
      </c>
      <c r="C3025" s="258">
        <v>2028</v>
      </c>
      <c r="D3025" s="259" t="s">
        <v>259</v>
      </c>
      <c r="E3025" s="266" t="s">
        <v>19</v>
      </c>
      <c r="F3025" s="261">
        <v>18.6370509784478</v>
      </c>
      <c r="G3025" s="261">
        <f>IF(Table1[[#This Row],[Year]]&lt;=2030,2030,IF(Table1[[#This Row],[Year]]&lt;=2040,2040,2050))</f>
        <v>2030</v>
      </c>
    </row>
    <row r="3026" spans="1:7" x14ac:dyDescent="0.3">
      <c r="A3026" s="257" t="s">
        <v>2</v>
      </c>
      <c r="B3026" s="258" t="s">
        <v>262</v>
      </c>
      <c r="C3026" s="258">
        <v>2028</v>
      </c>
      <c r="D3026" s="259" t="s">
        <v>259</v>
      </c>
      <c r="E3026" s="266" t="s">
        <v>19</v>
      </c>
      <c r="F3026" s="261">
        <v>4.3027245557907001</v>
      </c>
      <c r="G3026" s="261">
        <f>IF(Table1[[#This Row],[Year]]&lt;=2030,2030,IF(Table1[[#This Row],[Year]]&lt;=2040,2040,2050))</f>
        <v>2030</v>
      </c>
    </row>
    <row r="3027" spans="1:7" x14ac:dyDescent="0.3">
      <c r="A3027" s="257" t="s">
        <v>2</v>
      </c>
      <c r="B3027" s="258" t="s">
        <v>261</v>
      </c>
      <c r="C3027" s="258">
        <v>2028</v>
      </c>
      <c r="D3027" s="259" t="s">
        <v>259</v>
      </c>
      <c r="E3027" s="266" t="s">
        <v>19</v>
      </c>
      <c r="F3027" s="261">
        <v>0.117167237216076</v>
      </c>
      <c r="G3027" s="261">
        <f>IF(Table1[[#This Row],[Year]]&lt;=2030,2030,IF(Table1[[#This Row],[Year]]&lt;=2040,2040,2050))</f>
        <v>2030</v>
      </c>
    </row>
    <row r="3028" spans="1:7" x14ac:dyDescent="0.3">
      <c r="A3028" s="257" t="s">
        <v>2</v>
      </c>
      <c r="B3028" s="258" t="s">
        <v>18</v>
      </c>
      <c r="C3028" s="258">
        <v>2028</v>
      </c>
      <c r="D3028" s="259" t="s">
        <v>259</v>
      </c>
      <c r="E3028" s="266" t="s">
        <v>19</v>
      </c>
      <c r="F3028" s="261">
        <v>1264.37946387796</v>
      </c>
      <c r="G3028" s="261">
        <f>IF(Table1[[#This Row],[Year]]&lt;=2030,2030,IF(Table1[[#This Row],[Year]]&lt;=2040,2040,2050))</f>
        <v>2030</v>
      </c>
    </row>
    <row r="3029" spans="1:7" x14ac:dyDescent="0.3">
      <c r="A3029" s="257" t="s">
        <v>2</v>
      </c>
      <c r="B3029" s="258" t="s">
        <v>266</v>
      </c>
      <c r="C3029" s="258">
        <v>2028</v>
      </c>
      <c r="D3029" s="259" t="s">
        <v>259</v>
      </c>
      <c r="E3029" s="266" t="s">
        <v>19</v>
      </c>
      <c r="F3029" s="261">
        <v>36.418674512362799</v>
      </c>
      <c r="G3029" s="261">
        <f>IF(Table1[[#This Row],[Year]]&lt;=2030,2030,IF(Table1[[#This Row],[Year]]&lt;=2040,2040,2050))</f>
        <v>2030</v>
      </c>
    </row>
    <row r="3030" spans="1:7" x14ac:dyDescent="0.3">
      <c r="A3030" s="257" t="s">
        <v>2</v>
      </c>
      <c r="B3030" s="258" t="s">
        <v>260</v>
      </c>
      <c r="C3030" s="258">
        <v>2028</v>
      </c>
      <c r="D3030" s="259" t="s">
        <v>259</v>
      </c>
      <c r="E3030" s="266" t="s">
        <v>19</v>
      </c>
      <c r="F3030" s="261">
        <v>0.35203780571785198</v>
      </c>
      <c r="G3030" s="261">
        <f>IF(Table1[[#This Row],[Year]]&lt;=2030,2030,IF(Table1[[#This Row],[Year]]&lt;=2040,2040,2050))</f>
        <v>2030</v>
      </c>
    </row>
    <row r="3031" spans="1:7" x14ac:dyDescent="0.3">
      <c r="A3031" s="257" t="s">
        <v>3</v>
      </c>
      <c r="B3031" s="258" t="s">
        <v>265</v>
      </c>
      <c r="C3031" s="258">
        <v>2028</v>
      </c>
      <c r="D3031" s="259" t="s">
        <v>259</v>
      </c>
      <c r="E3031" s="266" t="s">
        <v>19</v>
      </c>
      <c r="F3031" s="261">
        <v>212.466272259166</v>
      </c>
      <c r="G3031" s="261">
        <f>IF(Table1[[#This Row],[Year]]&lt;=2030,2030,IF(Table1[[#This Row],[Year]]&lt;=2040,2040,2050))</f>
        <v>2030</v>
      </c>
    </row>
    <row r="3032" spans="1:7" x14ac:dyDescent="0.3">
      <c r="A3032" s="257" t="s">
        <v>3</v>
      </c>
      <c r="B3032" s="258" t="s">
        <v>264</v>
      </c>
      <c r="C3032" s="258">
        <v>2028</v>
      </c>
      <c r="D3032" s="259" t="s">
        <v>259</v>
      </c>
      <c r="E3032" s="266" t="s">
        <v>19</v>
      </c>
      <c r="F3032" s="261">
        <v>58.777460471465197</v>
      </c>
      <c r="G3032" s="261">
        <f>IF(Table1[[#This Row],[Year]]&lt;=2030,2030,IF(Table1[[#This Row],[Year]]&lt;=2040,2040,2050))</f>
        <v>2030</v>
      </c>
    </row>
    <row r="3033" spans="1:7" x14ac:dyDescent="0.3">
      <c r="A3033" s="257" t="s">
        <v>3</v>
      </c>
      <c r="B3033" s="258" t="s">
        <v>263</v>
      </c>
      <c r="C3033" s="258">
        <v>2028</v>
      </c>
      <c r="D3033" s="259" t="s">
        <v>259</v>
      </c>
      <c r="E3033" s="266" t="s">
        <v>19</v>
      </c>
      <c r="F3033" s="261">
        <v>38.837869582358103</v>
      </c>
      <c r="G3033" s="261">
        <f>IF(Table1[[#This Row],[Year]]&lt;=2030,2030,IF(Table1[[#This Row],[Year]]&lt;=2040,2040,2050))</f>
        <v>2030</v>
      </c>
    </row>
    <row r="3034" spans="1:7" x14ac:dyDescent="0.3">
      <c r="A3034" s="257" t="s">
        <v>3</v>
      </c>
      <c r="B3034" s="258" t="s">
        <v>262</v>
      </c>
      <c r="C3034" s="258">
        <v>2028</v>
      </c>
      <c r="D3034" s="259" t="s">
        <v>259</v>
      </c>
      <c r="E3034" s="266" t="s">
        <v>19</v>
      </c>
      <c r="F3034" s="261">
        <v>117.17900922942199</v>
      </c>
      <c r="G3034" s="261">
        <f>IF(Table1[[#This Row],[Year]]&lt;=2030,2030,IF(Table1[[#This Row],[Year]]&lt;=2040,2040,2050))</f>
        <v>2030</v>
      </c>
    </row>
    <row r="3035" spans="1:7" x14ac:dyDescent="0.3">
      <c r="A3035" s="257" t="s">
        <v>3</v>
      </c>
      <c r="B3035" s="258" t="s">
        <v>261</v>
      </c>
      <c r="C3035" s="258">
        <v>2028</v>
      </c>
      <c r="D3035" s="259" t="s">
        <v>259</v>
      </c>
      <c r="E3035" s="266" t="s">
        <v>19</v>
      </c>
      <c r="F3035" s="261">
        <v>0.74558042307945005</v>
      </c>
      <c r="G3035" s="261">
        <f>IF(Table1[[#This Row],[Year]]&lt;=2030,2030,IF(Table1[[#This Row],[Year]]&lt;=2040,2040,2050))</f>
        <v>2030</v>
      </c>
    </row>
    <row r="3036" spans="1:7" x14ac:dyDescent="0.3">
      <c r="A3036" s="257" t="s">
        <v>3</v>
      </c>
      <c r="B3036" s="258" t="s">
        <v>18</v>
      </c>
      <c r="C3036" s="258">
        <v>2028</v>
      </c>
      <c r="D3036" s="259" t="s">
        <v>259</v>
      </c>
      <c r="E3036" s="266" t="s">
        <v>19</v>
      </c>
      <c r="F3036" s="261">
        <v>1938.07090134432</v>
      </c>
      <c r="G3036" s="261">
        <f>IF(Table1[[#This Row],[Year]]&lt;=2030,2030,IF(Table1[[#This Row],[Year]]&lt;=2040,2040,2050))</f>
        <v>2030</v>
      </c>
    </row>
    <row r="3037" spans="1:7" x14ac:dyDescent="0.3">
      <c r="A3037" s="257" t="s">
        <v>3</v>
      </c>
      <c r="B3037" s="258" t="s">
        <v>260</v>
      </c>
      <c r="C3037" s="258">
        <v>2028</v>
      </c>
      <c r="D3037" s="259" t="s">
        <v>259</v>
      </c>
      <c r="E3037" s="266" t="s">
        <v>19</v>
      </c>
      <c r="F3037" s="261">
        <v>11.3695172809617</v>
      </c>
      <c r="G3037" s="261">
        <f>IF(Table1[[#This Row],[Year]]&lt;=2030,2030,IF(Table1[[#This Row],[Year]]&lt;=2040,2040,2050))</f>
        <v>2030</v>
      </c>
    </row>
    <row r="3038" spans="1:7" x14ac:dyDescent="0.3">
      <c r="A3038" s="257" t="s">
        <v>1</v>
      </c>
      <c r="B3038" s="258" t="s">
        <v>265</v>
      </c>
      <c r="C3038" s="258">
        <v>2029</v>
      </c>
      <c r="D3038" s="259" t="s">
        <v>259</v>
      </c>
      <c r="E3038" s="266" t="s">
        <v>19</v>
      </c>
      <c r="F3038" s="261">
        <v>47.341195187905399</v>
      </c>
      <c r="G3038" s="261">
        <f>IF(Table1[[#This Row],[Year]]&lt;=2030,2030,IF(Table1[[#This Row],[Year]]&lt;=2040,2040,2050))</f>
        <v>2030</v>
      </c>
    </row>
    <row r="3039" spans="1:7" x14ac:dyDescent="0.3">
      <c r="A3039" s="257" t="s">
        <v>1</v>
      </c>
      <c r="B3039" s="258" t="s">
        <v>269</v>
      </c>
      <c r="C3039" s="258">
        <v>2029</v>
      </c>
      <c r="D3039" s="259" t="s">
        <v>259</v>
      </c>
      <c r="E3039" s="266" t="s">
        <v>19</v>
      </c>
      <c r="F3039" s="261">
        <v>3.4738846585107699</v>
      </c>
      <c r="G3039" s="261">
        <f>IF(Table1[[#This Row],[Year]]&lt;=2030,2030,IF(Table1[[#This Row],[Year]]&lt;=2040,2040,2050))</f>
        <v>2030</v>
      </c>
    </row>
    <row r="3040" spans="1:7" x14ac:dyDescent="0.3">
      <c r="A3040" s="257" t="s">
        <v>1</v>
      </c>
      <c r="B3040" s="258" t="s">
        <v>264</v>
      </c>
      <c r="C3040" s="258">
        <v>2029</v>
      </c>
      <c r="D3040" s="259" t="s">
        <v>259</v>
      </c>
      <c r="E3040" s="266" t="s">
        <v>19</v>
      </c>
      <c r="F3040" s="261">
        <v>24.0978258177377</v>
      </c>
      <c r="G3040" s="261">
        <f>IF(Table1[[#This Row],[Year]]&lt;=2030,2030,IF(Table1[[#This Row],[Year]]&lt;=2040,2040,2050))</f>
        <v>2030</v>
      </c>
    </row>
    <row r="3041" spans="1:7" x14ac:dyDescent="0.3">
      <c r="A3041" s="257" t="s">
        <v>1</v>
      </c>
      <c r="B3041" s="258" t="s">
        <v>268</v>
      </c>
      <c r="C3041" s="258">
        <v>2029</v>
      </c>
      <c r="D3041" s="259" t="s">
        <v>259</v>
      </c>
      <c r="E3041" s="266" t="s">
        <v>19</v>
      </c>
      <c r="F3041" s="261">
        <v>1.9266028091223399</v>
      </c>
      <c r="G3041" s="261">
        <f>IF(Table1[[#This Row],[Year]]&lt;=2030,2030,IF(Table1[[#This Row],[Year]]&lt;=2040,2040,2050))</f>
        <v>2030</v>
      </c>
    </row>
    <row r="3042" spans="1:7" x14ac:dyDescent="0.3">
      <c r="A3042" s="257" t="s">
        <v>1</v>
      </c>
      <c r="B3042" s="258" t="s">
        <v>263</v>
      </c>
      <c r="C3042" s="258">
        <v>2029</v>
      </c>
      <c r="D3042" s="259" t="s">
        <v>259</v>
      </c>
      <c r="E3042" s="266" t="s">
        <v>19</v>
      </c>
      <c r="F3042" s="261">
        <v>3.9551097321361399</v>
      </c>
      <c r="G3042" s="261">
        <f>IF(Table1[[#This Row],[Year]]&lt;=2030,2030,IF(Table1[[#This Row],[Year]]&lt;=2040,2040,2050))</f>
        <v>2030</v>
      </c>
    </row>
    <row r="3043" spans="1:7" x14ac:dyDescent="0.3">
      <c r="A3043" s="257" t="s">
        <v>1</v>
      </c>
      <c r="B3043" s="258" t="s">
        <v>262</v>
      </c>
      <c r="C3043" s="258">
        <v>2029</v>
      </c>
      <c r="D3043" s="259" t="s">
        <v>259</v>
      </c>
      <c r="E3043" s="266" t="s">
        <v>19</v>
      </c>
      <c r="F3043" s="261">
        <v>3.6196134392919102</v>
      </c>
      <c r="G3043" s="261">
        <f>IF(Table1[[#This Row],[Year]]&lt;=2030,2030,IF(Table1[[#This Row],[Year]]&lt;=2040,2040,2050))</f>
        <v>2030</v>
      </c>
    </row>
    <row r="3044" spans="1:7" x14ac:dyDescent="0.3">
      <c r="A3044" s="257" t="s">
        <v>1</v>
      </c>
      <c r="B3044" s="258" t="s">
        <v>261</v>
      </c>
      <c r="C3044" s="258">
        <v>2029</v>
      </c>
      <c r="D3044" s="259" t="s">
        <v>259</v>
      </c>
      <c r="E3044" s="266" t="s">
        <v>19</v>
      </c>
      <c r="F3044" s="261">
        <v>0.253313945658101</v>
      </c>
      <c r="G3044" s="261">
        <f>IF(Table1[[#This Row],[Year]]&lt;=2030,2030,IF(Table1[[#This Row],[Year]]&lt;=2040,2040,2050))</f>
        <v>2030</v>
      </c>
    </row>
    <row r="3045" spans="1:7" x14ac:dyDescent="0.3">
      <c r="A3045" s="257" t="s">
        <v>1</v>
      </c>
      <c r="B3045" s="258" t="s">
        <v>260</v>
      </c>
      <c r="C3045" s="258">
        <v>2029</v>
      </c>
      <c r="D3045" s="259" t="s">
        <v>259</v>
      </c>
      <c r="E3045" s="266" t="s">
        <v>19</v>
      </c>
      <c r="F3045" s="261">
        <v>1.3833359723970899</v>
      </c>
      <c r="G3045" s="261">
        <f>IF(Table1[[#This Row],[Year]]&lt;=2030,2030,IF(Table1[[#This Row],[Year]]&lt;=2040,2040,2050))</f>
        <v>2030</v>
      </c>
    </row>
    <row r="3046" spans="1:7" x14ac:dyDescent="0.3">
      <c r="A3046" s="257" t="s">
        <v>1</v>
      </c>
      <c r="B3046" s="258" t="s">
        <v>267</v>
      </c>
      <c r="C3046" s="258">
        <v>2029</v>
      </c>
      <c r="D3046" s="259" t="s">
        <v>259</v>
      </c>
      <c r="E3046" s="266" t="s">
        <v>19</v>
      </c>
      <c r="F3046" s="261">
        <v>9.4850284839337606E-2</v>
      </c>
      <c r="G3046" s="261">
        <f>IF(Table1[[#This Row],[Year]]&lt;=2030,2030,IF(Table1[[#This Row],[Year]]&lt;=2040,2040,2050))</f>
        <v>2030</v>
      </c>
    </row>
    <row r="3047" spans="1:7" x14ac:dyDescent="0.3">
      <c r="A3047" s="257" t="s">
        <v>4</v>
      </c>
      <c r="B3047" s="258" t="s">
        <v>265</v>
      </c>
      <c r="C3047" s="258">
        <v>2029</v>
      </c>
      <c r="D3047" s="259" t="s">
        <v>259</v>
      </c>
      <c r="E3047" s="266" t="s">
        <v>19</v>
      </c>
      <c r="F3047" s="261">
        <v>182.855893363364</v>
      </c>
      <c r="G3047" s="261">
        <f>IF(Table1[[#This Row],[Year]]&lt;=2030,2030,IF(Table1[[#This Row],[Year]]&lt;=2040,2040,2050))</f>
        <v>2030</v>
      </c>
    </row>
    <row r="3048" spans="1:7" x14ac:dyDescent="0.3">
      <c r="A3048" s="257" t="s">
        <v>4</v>
      </c>
      <c r="B3048" s="258" t="s">
        <v>269</v>
      </c>
      <c r="C3048" s="258">
        <v>2029</v>
      </c>
      <c r="D3048" s="259" t="s">
        <v>259</v>
      </c>
      <c r="E3048" s="266" t="s">
        <v>19</v>
      </c>
      <c r="F3048" s="261">
        <v>2.7598096209165002</v>
      </c>
      <c r="G3048" s="261">
        <f>IF(Table1[[#This Row],[Year]]&lt;=2030,2030,IF(Table1[[#This Row],[Year]]&lt;=2040,2040,2050))</f>
        <v>2030</v>
      </c>
    </row>
    <row r="3049" spans="1:7" x14ac:dyDescent="0.3">
      <c r="A3049" s="257" t="s">
        <v>4</v>
      </c>
      <c r="B3049" s="258" t="s">
        <v>264</v>
      </c>
      <c r="C3049" s="258">
        <v>2029</v>
      </c>
      <c r="D3049" s="259" t="s">
        <v>259</v>
      </c>
      <c r="E3049" s="266" t="s">
        <v>19</v>
      </c>
      <c r="F3049" s="261">
        <v>113.818353812959</v>
      </c>
      <c r="G3049" s="261">
        <f>IF(Table1[[#This Row],[Year]]&lt;=2030,2030,IF(Table1[[#This Row],[Year]]&lt;=2040,2040,2050))</f>
        <v>2030</v>
      </c>
    </row>
    <row r="3050" spans="1:7" x14ac:dyDescent="0.3">
      <c r="A3050" s="257" t="s">
        <v>4</v>
      </c>
      <c r="B3050" s="258" t="s">
        <v>268</v>
      </c>
      <c r="C3050" s="258">
        <v>2029</v>
      </c>
      <c r="D3050" s="259" t="s">
        <v>259</v>
      </c>
      <c r="E3050" s="266" t="s">
        <v>19</v>
      </c>
      <c r="F3050" s="261">
        <v>1.7903715451451001</v>
      </c>
      <c r="G3050" s="261">
        <f>IF(Table1[[#This Row],[Year]]&lt;=2030,2030,IF(Table1[[#This Row],[Year]]&lt;=2040,2040,2050))</f>
        <v>2030</v>
      </c>
    </row>
    <row r="3051" spans="1:7" x14ac:dyDescent="0.3">
      <c r="A3051" s="257" t="s">
        <v>4</v>
      </c>
      <c r="B3051" s="258" t="s">
        <v>263</v>
      </c>
      <c r="C3051" s="258">
        <v>2029</v>
      </c>
      <c r="D3051" s="259" t="s">
        <v>259</v>
      </c>
      <c r="E3051" s="266" t="s">
        <v>19</v>
      </c>
      <c r="F3051" s="261">
        <v>26.603236984780299</v>
      </c>
      <c r="G3051" s="261">
        <f>IF(Table1[[#This Row],[Year]]&lt;=2030,2030,IF(Table1[[#This Row],[Year]]&lt;=2040,2040,2050))</f>
        <v>2030</v>
      </c>
    </row>
    <row r="3052" spans="1:7" x14ac:dyDescent="0.3">
      <c r="A3052" s="257" t="s">
        <v>4</v>
      </c>
      <c r="B3052" s="258" t="s">
        <v>262</v>
      </c>
      <c r="C3052" s="258">
        <v>2029</v>
      </c>
      <c r="D3052" s="259" t="s">
        <v>259</v>
      </c>
      <c r="E3052" s="266" t="s">
        <v>19</v>
      </c>
      <c r="F3052" s="261">
        <v>120.00848443274199</v>
      </c>
      <c r="G3052" s="261">
        <f>IF(Table1[[#This Row],[Year]]&lt;=2030,2030,IF(Table1[[#This Row],[Year]]&lt;=2040,2040,2050))</f>
        <v>2030</v>
      </c>
    </row>
    <row r="3053" spans="1:7" x14ac:dyDescent="0.3">
      <c r="A3053" s="257" t="s">
        <v>4</v>
      </c>
      <c r="B3053" s="258" t="s">
        <v>261</v>
      </c>
      <c r="C3053" s="258">
        <v>2029</v>
      </c>
      <c r="D3053" s="259" t="s">
        <v>259</v>
      </c>
      <c r="E3053" s="266" t="s">
        <v>19</v>
      </c>
      <c r="F3053" s="261">
        <v>1.2646042865472</v>
      </c>
      <c r="G3053" s="261">
        <f>IF(Table1[[#This Row],[Year]]&lt;=2030,2030,IF(Table1[[#This Row],[Year]]&lt;=2040,2040,2050))</f>
        <v>2030</v>
      </c>
    </row>
    <row r="3054" spans="1:7" x14ac:dyDescent="0.3">
      <c r="A3054" s="257" t="s">
        <v>4</v>
      </c>
      <c r="B3054" s="258" t="s">
        <v>18</v>
      </c>
      <c r="C3054" s="258">
        <v>2029</v>
      </c>
      <c r="D3054" s="259" t="s">
        <v>259</v>
      </c>
      <c r="E3054" s="266" t="s">
        <v>19</v>
      </c>
      <c r="F3054" s="261">
        <v>718.58268555583595</v>
      </c>
      <c r="G3054" s="261">
        <f>IF(Table1[[#This Row],[Year]]&lt;=2030,2030,IF(Table1[[#This Row],[Year]]&lt;=2040,2040,2050))</f>
        <v>2030</v>
      </c>
    </row>
    <row r="3055" spans="1:7" x14ac:dyDescent="0.3">
      <c r="A3055" s="257" t="s">
        <v>4</v>
      </c>
      <c r="B3055" s="258" t="s">
        <v>260</v>
      </c>
      <c r="C3055" s="258">
        <v>2029</v>
      </c>
      <c r="D3055" s="259" t="s">
        <v>259</v>
      </c>
      <c r="E3055" s="266" t="s">
        <v>19</v>
      </c>
      <c r="F3055" s="261">
        <v>21.342978041795099</v>
      </c>
      <c r="G3055" s="261">
        <f>IF(Table1[[#This Row],[Year]]&lt;=2030,2030,IF(Table1[[#This Row],[Year]]&lt;=2040,2040,2050))</f>
        <v>2030</v>
      </c>
    </row>
    <row r="3056" spans="1:7" x14ac:dyDescent="0.3">
      <c r="A3056" s="257" t="s">
        <v>4</v>
      </c>
      <c r="B3056" s="258" t="s">
        <v>267</v>
      </c>
      <c r="C3056" s="258">
        <v>2029</v>
      </c>
      <c r="D3056" s="259" t="s">
        <v>259</v>
      </c>
      <c r="E3056" s="266" t="s">
        <v>19</v>
      </c>
      <c r="F3056" s="261">
        <v>0.30703657087052999</v>
      </c>
      <c r="G3056" s="261">
        <f>IF(Table1[[#This Row],[Year]]&lt;=2030,2030,IF(Table1[[#This Row],[Year]]&lt;=2040,2040,2050))</f>
        <v>2030</v>
      </c>
    </row>
    <row r="3057" spans="1:7" x14ac:dyDescent="0.3">
      <c r="A3057" s="257" t="s">
        <v>2</v>
      </c>
      <c r="B3057" s="258" t="s">
        <v>264</v>
      </c>
      <c r="C3057" s="258">
        <v>2029</v>
      </c>
      <c r="D3057" s="259" t="s">
        <v>259</v>
      </c>
      <c r="E3057" s="266" t="s">
        <v>19</v>
      </c>
      <c r="F3057" s="261">
        <v>62.975850505141302</v>
      </c>
      <c r="G3057" s="261">
        <f>IF(Table1[[#This Row],[Year]]&lt;=2030,2030,IF(Table1[[#This Row],[Year]]&lt;=2040,2040,2050))</f>
        <v>2030</v>
      </c>
    </row>
    <row r="3058" spans="1:7" x14ac:dyDescent="0.3">
      <c r="A3058" s="257" t="s">
        <v>2</v>
      </c>
      <c r="B3058" s="258" t="s">
        <v>263</v>
      </c>
      <c r="C3058" s="258">
        <v>2029</v>
      </c>
      <c r="D3058" s="259" t="s">
        <v>259</v>
      </c>
      <c r="E3058" s="266" t="s">
        <v>19</v>
      </c>
      <c r="F3058" s="261">
        <v>17.1023414392223</v>
      </c>
      <c r="G3058" s="261">
        <f>IF(Table1[[#This Row],[Year]]&lt;=2030,2030,IF(Table1[[#This Row],[Year]]&lt;=2040,2040,2050))</f>
        <v>2030</v>
      </c>
    </row>
    <row r="3059" spans="1:7" x14ac:dyDescent="0.3">
      <c r="A3059" s="257" t="s">
        <v>2</v>
      </c>
      <c r="B3059" s="258" t="s">
        <v>262</v>
      </c>
      <c r="C3059" s="258">
        <v>2029</v>
      </c>
      <c r="D3059" s="259" t="s">
        <v>259</v>
      </c>
      <c r="E3059" s="266" t="s">
        <v>19</v>
      </c>
      <c r="F3059" s="261">
        <v>4.4795721560436199</v>
      </c>
      <c r="G3059" s="261">
        <f>IF(Table1[[#This Row],[Year]]&lt;=2030,2030,IF(Table1[[#This Row],[Year]]&lt;=2040,2040,2050))</f>
        <v>2030</v>
      </c>
    </row>
    <row r="3060" spans="1:7" x14ac:dyDescent="0.3">
      <c r="A3060" s="257" t="s">
        <v>2</v>
      </c>
      <c r="B3060" s="258" t="s">
        <v>261</v>
      </c>
      <c r="C3060" s="258">
        <v>2029</v>
      </c>
      <c r="D3060" s="259" t="s">
        <v>259</v>
      </c>
      <c r="E3060" s="266" t="s">
        <v>19</v>
      </c>
      <c r="F3060" s="261">
        <v>0.109231240107335</v>
      </c>
      <c r="G3060" s="261">
        <f>IF(Table1[[#This Row],[Year]]&lt;=2030,2030,IF(Table1[[#This Row],[Year]]&lt;=2040,2040,2050))</f>
        <v>2030</v>
      </c>
    </row>
    <row r="3061" spans="1:7" x14ac:dyDescent="0.3">
      <c r="A3061" s="257" t="s">
        <v>2</v>
      </c>
      <c r="B3061" s="258" t="s">
        <v>18</v>
      </c>
      <c r="C3061" s="258">
        <v>2029</v>
      </c>
      <c r="D3061" s="259" t="s">
        <v>259</v>
      </c>
      <c r="E3061" s="266" t="s">
        <v>19</v>
      </c>
      <c r="F3061" s="261">
        <v>1109.33646901579</v>
      </c>
      <c r="G3061" s="261">
        <f>IF(Table1[[#This Row],[Year]]&lt;=2030,2030,IF(Table1[[#This Row],[Year]]&lt;=2040,2040,2050))</f>
        <v>2030</v>
      </c>
    </row>
    <row r="3062" spans="1:7" x14ac:dyDescent="0.3">
      <c r="A3062" s="257" t="s">
        <v>2</v>
      </c>
      <c r="B3062" s="258" t="s">
        <v>266</v>
      </c>
      <c r="C3062" s="258">
        <v>2029</v>
      </c>
      <c r="D3062" s="259" t="s">
        <v>259</v>
      </c>
      <c r="E3062" s="266" t="s">
        <v>19</v>
      </c>
      <c r="F3062" s="261">
        <v>34.684451916535998</v>
      </c>
      <c r="G3062" s="261">
        <f>IF(Table1[[#This Row],[Year]]&lt;=2030,2030,IF(Table1[[#This Row],[Year]]&lt;=2040,2040,2050))</f>
        <v>2030</v>
      </c>
    </row>
    <row r="3063" spans="1:7" x14ac:dyDescent="0.3">
      <c r="A3063" s="257" t="s">
        <v>2</v>
      </c>
      <c r="B3063" s="258" t="s">
        <v>260</v>
      </c>
      <c r="C3063" s="258">
        <v>2029</v>
      </c>
      <c r="D3063" s="259" t="s">
        <v>259</v>
      </c>
      <c r="E3063" s="266" t="s">
        <v>19</v>
      </c>
      <c r="F3063" s="261">
        <v>0.33527410068366897</v>
      </c>
      <c r="G3063" s="261">
        <f>IF(Table1[[#This Row],[Year]]&lt;=2030,2030,IF(Table1[[#This Row],[Year]]&lt;=2040,2040,2050))</f>
        <v>2030</v>
      </c>
    </row>
    <row r="3064" spans="1:7" x14ac:dyDescent="0.3">
      <c r="A3064" s="257" t="s">
        <v>3</v>
      </c>
      <c r="B3064" s="258" t="s">
        <v>265</v>
      </c>
      <c r="C3064" s="258">
        <v>2029</v>
      </c>
      <c r="D3064" s="259" t="s">
        <v>259</v>
      </c>
      <c r="E3064" s="266" t="s">
        <v>19</v>
      </c>
      <c r="F3064" s="261">
        <v>202.348830723015</v>
      </c>
      <c r="G3064" s="261">
        <f>IF(Table1[[#This Row],[Year]]&lt;=2030,2030,IF(Table1[[#This Row],[Year]]&lt;=2040,2040,2050))</f>
        <v>2030</v>
      </c>
    </row>
    <row r="3065" spans="1:7" x14ac:dyDescent="0.3">
      <c r="A3065" s="257" t="s">
        <v>3</v>
      </c>
      <c r="B3065" s="258" t="s">
        <v>264</v>
      </c>
      <c r="C3065" s="258">
        <v>2029</v>
      </c>
      <c r="D3065" s="259" t="s">
        <v>259</v>
      </c>
      <c r="E3065" s="266" t="s">
        <v>19</v>
      </c>
      <c r="F3065" s="261">
        <v>55.978533782347803</v>
      </c>
      <c r="G3065" s="261">
        <f>IF(Table1[[#This Row],[Year]]&lt;=2030,2030,IF(Table1[[#This Row],[Year]]&lt;=2040,2040,2050))</f>
        <v>2030</v>
      </c>
    </row>
    <row r="3066" spans="1:7" x14ac:dyDescent="0.3">
      <c r="A3066" s="257" t="s">
        <v>3</v>
      </c>
      <c r="B3066" s="258" t="s">
        <v>263</v>
      </c>
      <c r="C3066" s="258">
        <v>2029</v>
      </c>
      <c r="D3066" s="259" t="s">
        <v>259</v>
      </c>
      <c r="E3066" s="266" t="s">
        <v>19</v>
      </c>
      <c r="F3066" s="261">
        <v>32.579384017217301</v>
      </c>
      <c r="G3066" s="261">
        <f>IF(Table1[[#This Row],[Year]]&lt;=2030,2030,IF(Table1[[#This Row],[Year]]&lt;=2040,2040,2050))</f>
        <v>2030</v>
      </c>
    </row>
    <row r="3067" spans="1:7" x14ac:dyDescent="0.3">
      <c r="A3067" s="257" t="s">
        <v>3</v>
      </c>
      <c r="B3067" s="258" t="s">
        <v>262</v>
      </c>
      <c r="C3067" s="258">
        <v>2029</v>
      </c>
      <c r="D3067" s="259" t="s">
        <v>259</v>
      </c>
      <c r="E3067" s="266" t="s">
        <v>19</v>
      </c>
      <c r="F3067" s="261">
        <v>122.54996117902699</v>
      </c>
      <c r="G3067" s="261">
        <f>IF(Table1[[#This Row],[Year]]&lt;=2030,2030,IF(Table1[[#This Row],[Year]]&lt;=2040,2040,2050))</f>
        <v>2030</v>
      </c>
    </row>
    <row r="3068" spans="1:7" x14ac:dyDescent="0.3">
      <c r="A3068" s="257" t="s">
        <v>3</v>
      </c>
      <c r="B3068" s="258" t="s">
        <v>261</v>
      </c>
      <c r="C3068" s="258">
        <v>2029</v>
      </c>
      <c r="D3068" s="259" t="s">
        <v>259</v>
      </c>
      <c r="E3068" s="266" t="s">
        <v>19</v>
      </c>
      <c r="F3068" s="261">
        <v>0.69508060570319297</v>
      </c>
      <c r="G3068" s="261">
        <f>IF(Table1[[#This Row],[Year]]&lt;=2030,2030,IF(Table1[[#This Row],[Year]]&lt;=2040,2040,2050))</f>
        <v>2030</v>
      </c>
    </row>
    <row r="3069" spans="1:7" x14ac:dyDescent="0.3">
      <c r="A3069" s="257" t="s">
        <v>3</v>
      </c>
      <c r="B3069" s="258" t="s">
        <v>18</v>
      </c>
      <c r="C3069" s="258">
        <v>2029</v>
      </c>
      <c r="D3069" s="259" t="s">
        <v>259</v>
      </c>
      <c r="E3069" s="266" t="s">
        <v>19</v>
      </c>
      <c r="F3069" s="261">
        <v>1452.750976175</v>
      </c>
      <c r="G3069" s="261">
        <f>IF(Table1[[#This Row],[Year]]&lt;=2030,2030,IF(Table1[[#This Row],[Year]]&lt;=2040,2040,2050))</f>
        <v>2030</v>
      </c>
    </row>
    <row r="3070" spans="1:7" x14ac:dyDescent="0.3">
      <c r="A3070" s="257" t="s">
        <v>3</v>
      </c>
      <c r="B3070" s="258" t="s">
        <v>260</v>
      </c>
      <c r="C3070" s="258">
        <v>2029</v>
      </c>
      <c r="D3070" s="259" t="s">
        <v>259</v>
      </c>
      <c r="E3070" s="266" t="s">
        <v>19</v>
      </c>
      <c r="F3070" s="261">
        <v>10.828111696154</v>
      </c>
      <c r="G3070" s="261">
        <f>IF(Table1[[#This Row],[Year]]&lt;=2030,2030,IF(Table1[[#This Row],[Year]]&lt;=2040,2040,2050))</f>
        <v>2030</v>
      </c>
    </row>
    <row r="3071" spans="1:7" x14ac:dyDescent="0.3">
      <c r="A3071" s="257" t="s">
        <v>1</v>
      </c>
      <c r="B3071" s="258" t="s">
        <v>265</v>
      </c>
      <c r="C3071" s="258">
        <v>2030</v>
      </c>
      <c r="D3071" s="259" t="s">
        <v>259</v>
      </c>
      <c r="E3071" s="266" t="s">
        <v>19</v>
      </c>
      <c r="F3071" s="261">
        <v>45.0868525599099</v>
      </c>
      <c r="G3071" s="261">
        <f>IF(Table1[[#This Row],[Year]]&lt;=2030,2030,IF(Table1[[#This Row],[Year]]&lt;=2040,2040,2050))</f>
        <v>2030</v>
      </c>
    </row>
    <row r="3072" spans="1:7" x14ac:dyDescent="0.3">
      <c r="A3072" s="257" t="s">
        <v>1</v>
      </c>
      <c r="B3072" s="258" t="s">
        <v>269</v>
      </c>
      <c r="C3072" s="258">
        <v>2030</v>
      </c>
      <c r="D3072" s="259" t="s">
        <v>259</v>
      </c>
      <c r="E3072" s="266" t="s">
        <v>19</v>
      </c>
      <c r="F3072" s="261">
        <v>3.3084615795340602</v>
      </c>
      <c r="G3072" s="261">
        <f>IF(Table1[[#This Row],[Year]]&lt;=2030,2030,IF(Table1[[#This Row],[Year]]&lt;=2040,2040,2050))</f>
        <v>2030</v>
      </c>
    </row>
    <row r="3073" spans="1:7" x14ac:dyDescent="0.3">
      <c r="A3073" s="257" t="s">
        <v>1</v>
      </c>
      <c r="B3073" s="258" t="s">
        <v>264</v>
      </c>
      <c r="C3073" s="258">
        <v>2030</v>
      </c>
      <c r="D3073" s="259" t="s">
        <v>259</v>
      </c>
      <c r="E3073" s="266" t="s">
        <v>19</v>
      </c>
      <c r="F3073" s="261">
        <v>22.950310302607299</v>
      </c>
      <c r="G3073" s="261">
        <f>IF(Table1[[#This Row],[Year]]&lt;=2030,2030,IF(Table1[[#This Row],[Year]]&lt;=2040,2040,2050))</f>
        <v>2030</v>
      </c>
    </row>
    <row r="3074" spans="1:7" x14ac:dyDescent="0.3">
      <c r="A3074" s="257" t="s">
        <v>1</v>
      </c>
      <c r="B3074" s="258" t="s">
        <v>268</v>
      </c>
      <c r="C3074" s="258">
        <v>2030</v>
      </c>
      <c r="D3074" s="259" t="s">
        <v>259</v>
      </c>
      <c r="E3074" s="266" t="s">
        <v>19</v>
      </c>
      <c r="F3074" s="261">
        <v>1.8348598182117499</v>
      </c>
      <c r="G3074" s="261">
        <f>IF(Table1[[#This Row],[Year]]&lt;=2030,2030,IF(Table1[[#This Row],[Year]]&lt;=2040,2040,2050))</f>
        <v>2030</v>
      </c>
    </row>
    <row r="3075" spans="1:7" x14ac:dyDescent="0.3">
      <c r="A3075" s="257" t="s">
        <v>1</v>
      </c>
      <c r="B3075" s="258" t="s">
        <v>263</v>
      </c>
      <c r="C3075" s="258">
        <v>2030</v>
      </c>
      <c r="D3075" s="259" t="s">
        <v>259</v>
      </c>
      <c r="E3075" s="266" t="s">
        <v>19</v>
      </c>
      <c r="F3075" s="261">
        <v>3.6261555235371898</v>
      </c>
      <c r="G3075" s="261">
        <f>IF(Table1[[#This Row],[Year]]&lt;=2030,2030,IF(Table1[[#This Row],[Year]]&lt;=2040,2040,2050))</f>
        <v>2030</v>
      </c>
    </row>
    <row r="3076" spans="1:7" x14ac:dyDescent="0.3">
      <c r="A3076" s="257" t="s">
        <v>1</v>
      </c>
      <c r="B3076" s="258" t="s">
        <v>262</v>
      </c>
      <c r="C3076" s="258">
        <v>2030</v>
      </c>
      <c r="D3076" s="259" t="s">
        <v>259</v>
      </c>
      <c r="E3076" s="266" t="s">
        <v>19</v>
      </c>
      <c r="F3076" s="261">
        <v>3.7035914297895101</v>
      </c>
      <c r="G3076" s="261">
        <f>IF(Table1[[#This Row],[Year]]&lt;=2030,2030,IF(Table1[[#This Row],[Year]]&lt;=2040,2040,2050))</f>
        <v>2030</v>
      </c>
    </row>
    <row r="3077" spans="1:7" x14ac:dyDescent="0.3">
      <c r="A3077" s="257" t="s">
        <v>1</v>
      </c>
      <c r="B3077" s="258" t="s">
        <v>261</v>
      </c>
      <c r="C3077" s="258">
        <v>2030</v>
      </c>
      <c r="D3077" s="259" t="s">
        <v>259</v>
      </c>
      <c r="E3077" s="266" t="s">
        <v>19</v>
      </c>
      <c r="F3077" s="261">
        <v>0.23604650899172899</v>
      </c>
      <c r="G3077" s="261">
        <f>IF(Table1[[#This Row],[Year]]&lt;=2030,2030,IF(Table1[[#This Row],[Year]]&lt;=2040,2040,2050))</f>
        <v>2030</v>
      </c>
    </row>
    <row r="3078" spans="1:7" x14ac:dyDescent="0.3">
      <c r="A3078" s="257" t="s">
        <v>1</v>
      </c>
      <c r="B3078" s="258" t="s">
        <v>260</v>
      </c>
      <c r="C3078" s="258">
        <v>2030</v>
      </c>
      <c r="D3078" s="259" t="s">
        <v>259</v>
      </c>
      <c r="E3078" s="266" t="s">
        <v>19</v>
      </c>
      <c r="F3078" s="261">
        <v>1.3174628308543801</v>
      </c>
      <c r="G3078" s="261">
        <f>IF(Table1[[#This Row],[Year]]&lt;=2030,2030,IF(Table1[[#This Row],[Year]]&lt;=2040,2040,2050))</f>
        <v>2030</v>
      </c>
    </row>
    <row r="3079" spans="1:7" x14ac:dyDescent="0.3">
      <c r="A3079" s="257" t="s">
        <v>1</v>
      </c>
      <c r="B3079" s="258" t="s">
        <v>267</v>
      </c>
      <c r="C3079" s="258">
        <v>2030</v>
      </c>
      <c r="D3079" s="259" t="s">
        <v>259</v>
      </c>
      <c r="E3079" s="266" t="s">
        <v>19</v>
      </c>
      <c r="F3079" s="261">
        <v>9.0333604608893003E-2</v>
      </c>
      <c r="G3079" s="261">
        <f>IF(Table1[[#This Row],[Year]]&lt;=2030,2030,IF(Table1[[#This Row],[Year]]&lt;=2040,2040,2050))</f>
        <v>2030</v>
      </c>
    </row>
    <row r="3080" spans="1:7" x14ac:dyDescent="0.3">
      <c r="A3080" s="257" t="s">
        <v>4</v>
      </c>
      <c r="B3080" s="258" t="s">
        <v>265</v>
      </c>
      <c r="C3080" s="258">
        <v>2030</v>
      </c>
      <c r="D3080" s="259" t="s">
        <v>259</v>
      </c>
      <c r="E3080" s="266" t="s">
        <v>19</v>
      </c>
      <c r="F3080" s="261">
        <v>174.14846986987101</v>
      </c>
      <c r="G3080" s="261">
        <f>IF(Table1[[#This Row],[Year]]&lt;=2030,2030,IF(Table1[[#This Row],[Year]]&lt;=2040,2040,2050))</f>
        <v>2030</v>
      </c>
    </row>
    <row r="3081" spans="1:7" x14ac:dyDescent="0.3">
      <c r="A3081" s="257" t="s">
        <v>4</v>
      </c>
      <c r="B3081" s="258" t="s">
        <v>269</v>
      </c>
      <c r="C3081" s="258">
        <v>2030</v>
      </c>
      <c r="D3081" s="259" t="s">
        <v>259</v>
      </c>
      <c r="E3081" s="266" t="s">
        <v>19</v>
      </c>
      <c r="F3081" s="261">
        <v>2.6283901151585698</v>
      </c>
      <c r="G3081" s="261">
        <f>IF(Table1[[#This Row],[Year]]&lt;=2030,2030,IF(Table1[[#This Row],[Year]]&lt;=2040,2040,2050))</f>
        <v>2030</v>
      </c>
    </row>
    <row r="3082" spans="1:7" x14ac:dyDescent="0.3">
      <c r="A3082" s="257" t="s">
        <v>4</v>
      </c>
      <c r="B3082" s="258" t="s">
        <v>264</v>
      </c>
      <c r="C3082" s="258">
        <v>2030</v>
      </c>
      <c r="D3082" s="259" t="s">
        <v>259</v>
      </c>
      <c r="E3082" s="266" t="s">
        <v>19</v>
      </c>
      <c r="F3082" s="261">
        <v>108.398432202818</v>
      </c>
      <c r="G3082" s="261">
        <f>IF(Table1[[#This Row],[Year]]&lt;=2030,2030,IF(Table1[[#This Row],[Year]]&lt;=2040,2040,2050))</f>
        <v>2030</v>
      </c>
    </row>
    <row r="3083" spans="1:7" x14ac:dyDescent="0.3">
      <c r="A3083" s="257" t="s">
        <v>4</v>
      </c>
      <c r="B3083" s="258" t="s">
        <v>268</v>
      </c>
      <c r="C3083" s="258">
        <v>2030</v>
      </c>
      <c r="D3083" s="259" t="s">
        <v>259</v>
      </c>
      <c r="E3083" s="266" t="s">
        <v>19</v>
      </c>
      <c r="F3083" s="261">
        <v>1.70511575728105</v>
      </c>
      <c r="G3083" s="261">
        <f>IF(Table1[[#This Row],[Year]]&lt;=2030,2030,IF(Table1[[#This Row],[Year]]&lt;=2040,2040,2050))</f>
        <v>2030</v>
      </c>
    </row>
    <row r="3084" spans="1:7" x14ac:dyDescent="0.3">
      <c r="A3084" s="257" t="s">
        <v>4</v>
      </c>
      <c r="B3084" s="258" t="s">
        <v>263</v>
      </c>
      <c r="C3084" s="258">
        <v>2030</v>
      </c>
      <c r="D3084" s="259" t="s">
        <v>259</v>
      </c>
      <c r="E3084" s="266" t="s">
        <v>19</v>
      </c>
      <c r="F3084" s="261">
        <v>24.3685918218812</v>
      </c>
      <c r="G3084" s="261">
        <f>IF(Table1[[#This Row],[Year]]&lt;=2030,2030,IF(Table1[[#This Row],[Year]]&lt;=2040,2040,2050))</f>
        <v>2030</v>
      </c>
    </row>
    <row r="3085" spans="1:7" x14ac:dyDescent="0.3">
      <c r="A3085" s="257" t="s">
        <v>4</v>
      </c>
      <c r="B3085" s="258" t="s">
        <v>262</v>
      </c>
      <c r="C3085" s="258">
        <v>2030</v>
      </c>
      <c r="D3085" s="259" t="s">
        <v>259</v>
      </c>
      <c r="E3085" s="266" t="s">
        <v>19</v>
      </c>
      <c r="F3085" s="261">
        <v>122.961874280644</v>
      </c>
      <c r="G3085" s="261">
        <f>IF(Table1[[#This Row],[Year]]&lt;=2030,2030,IF(Table1[[#This Row],[Year]]&lt;=2040,2040,2050))</f>
        <v>2030</v>
      </c>
    </row>
    <row r="3086" spans="1:7" x14ac:dyDescent="0.3">
      <c r="A3086" s="257" t="s">
        <v>4</v>
      </c>
      <c r="B3086" s="258" t="s">
        <v>261</v>
      </c>
      <c r="C3086" s="258">
        <v>2030</v>
      </c>
      <c r="D3086" s="259" t="s">
        <v>259</v>
      </c>
      <c r="E3086" s="266" t="s">
        <v>19</v>
      </c>
      <c r="F3086" s="261">
        <v>1.1784010798139699</v>
      </c>
      <c r="G3086" s="261">
        <f>IF(Table1[[#This Row],[Year]]&lt;=2030,2030,IF(Table1[[#This Row],[Year]]&lt;=2040,2040,2050))</f>
        <v>2030</v>
      </c>
    </row>
    <row r="3087" spans="1:7" x14ac:dyDescent="0.3">
      <c r="A3087" s="257" t="s">
        <v>4</v>
      </c>
      <c r="B3087" s="258" t="s">
        <v>18</v>
      </c>
      <c r="C3087" s="258">
        <v>2030</v>
      </c>
      <c r="D3087" s="259" t="s">
        <v>259</v>
      </c>
      <c r="E3087" s="266" t="s">
        <v>19</v>
      </c>
      <c r="F3087" s="261">
        <v>630.18122289105804</v>
      </c>
      <c r="G3087" s="261">
        <f>IF(Table1[[#This Row],[Year]]&lt;=2030,2030,IF(Table1[[#This Row],[Year]]&lt;=2040,2040,2050))</f>
        <v>2030</v>
      </c>
    </row>
    <row r="3088" spans="1:7" x14ac:dyDescent="0.3">
      <c r="A3088" s="257" t="s">
        <v>4</v>
      </c>
      <c r="B3088" s="258" t="s">
        <v>260</v>
      </c>
      <c r="C3088" s="258">
        <v>2030</v>
      </c>
      <c r="D3088" s="259" t="s">
        <v>259</v>
      </c>
      <c r="E3088" s="266" t="s">
        <v>19</v>
      </c>
      <c r="F3088" s="261">
        <v>20.326645754090499</v>
      </c>
      <c r="G3088" s="261">
        <f>IF(Table1[[#This Row],[Year]]&lt;=2030,2030,IF(Table1[[#This Row],[Year]]&lt;=2040,2040,2050))</f>
        <v>2030</v>
      </c>
    </row>
    <row r="3089" spans="1:7" x14ac:dyDescent="0.3">
      <c r="A3089" s="257" t="s">
        <v>4</v>
      </c>
      <c r="B3089" s="258" t="s">
        <v>267</v>
      </c>
      <c r="C3089" s="258">
        <v>2030</v>
      </c>
      <c r="D3089" s="259" t="s">
        <v>259</v>
      </c>
      <c r="E3089" s="266" t="s">
        <v>19</v>
      </c>
      <c r="F3089" s="261">
        <v>0.292415781781458</v>
      </c>
      <c r="G3089" s="261">
        <f>IF(Table1[[#This Row],[Year]]&lt;=2030,2030,IF(Table1[[#This Row],[Year]]&lt;=2040,2040,2050))</f>
        <v>2030</v>
      </c>
    </row>
    <row r="3090" spans="1:7" x14ac:dyDescent="0.3">
      <c r="A3090" s="257" t="s">
        <v>2</v>
      </c>
      <c r="B3090" s="258" t="s">
        <v>264</v>
      </c>
      <c r="C3090" s="258">
        <v>2030</v>
      </c>
      <c r="D3090" s="259" t="s">
        <v>259</v>
      </c>
      <c r="E3090" s="266" t="s">
        <v>19</v>
      </c>
      <c r="F3090" s="261">
        <v>59.977000481087003</v>
      </c>
      <c r="G3090" s="261">
        <f>IF(Table1[[#This Row],[Year]]&lt;=2030,2030,IF(Table1[[#This Row],[Year]]&lt;=2040,2040,2050))</f>
        <v>2030</v>
      </c>
    </row>
    <row r="3091" spans="1:7" x14ac:dyDescent="0.3">
      <c r="A3091" s="257" t="s">
        <v>2</v>
      </c>
      <c r="B3091" s="258" t="s">
        <v>263</v>
      </c>
      <c r="C3091" s="258">
        <v>2030</v>
      </c>
      <c r="D3091" s="259" t="s">
        <v>259</v>
      </c>
      <c r="E3091" s="266" t="s">
        <v>19</v>
      </c>
      <c r="F3091" s="261">
        <v>15.677828442329901</v>
      </c>
      <c r="G3091" s="261">
        <f>IF(Table1[[#This Row],[Year]]&lt;=2030,2030,IF(Table1[[#This Row],[Year]]&lt;=2040,2040,2050))</f>
        <v>2030</v>
      </c>
    </row>
    <row r="3092" spans="1:7" x14ac:dyDescent="0.3">
      <c r="A3092" s="257" t="s">
        <v>2</v>
      </c>
      <c r="B3092" s="258" t="s">
        <v>262</v>
      </c>
      <c r="C3092" s="258">
        <v>2030</v>
      </c>
      <c r="D3092" s="259" t="s">
        <v>259</v>
      </c>
      <c r="E3092" s="266" t="s">
        <v>19</v>
      </c>
      <c r="F3092" s="261">
        <v>4.5813329475850901</v>
      </c>
      <c r="G3092" s="261">
        <f>IF(Table1[[#This Row],[Year]]&lt;=2030,2030,IF(Table1[[#This Row],[Year]]&lt;=2040,2040,2050))</f>
        <v>2030</v>
      </c>
    </row>
    <row r="3093" spans="1:7" x14ac:dyDescent="0.3">
      <c r="A3093" s="257" t="s">
        <v>2</v>
      </c>
      <c r="B3093" s="258" t="s">
        <v>261</v>
      </c>
      <c r="C3093" s="258">
        <v>2030</v>
      </c>
      <c r="D3093" s="259" t="s">
        <v>259</v>
      </c>
      <c r="E3093" s="266" t="s">
        <v>19</v>
      </c>
      <c r="F3093" s="261">
        <v>0.101785366901884</v>
      </c>
      <c r="G3093" s="261">
        <f>IF(Table1[[#This Row],[Year]]&lt;=2030,2030,IF(Table1[[#This Row],[Year]]&lt;=2040,2040,2050))</f>
        <v>2030</v>
      </c>
    </row>
    <row r="3094" spans="1:7" x14ac:dyDescent="0.3">
      <c r="A3094" s="257" t="s">
        <v>2</v>
      </c>
      <c r="B3094" s="258" t="s">
        <v>18</v>
      </c>
      <c r="C3094" s="258">
        <v>2030</v>
      </c>
      <c r="D3094" s="259" t="s">
        <v>259</v>
      </c>
      <c r="E3094" s="266" t="s">
        <v>19</v>
      </c>
      <c r="F3094" s="261">
        <v>966.19303283695695</v>
      </c>
      <c r="G3094" s="261">
        <f>IF(Table1[[#This Row],[Year]]&lt;=2030,2030,IF(Table1[[#This Row],[Year]]&lt;=2040,2040,2050))</f>
        <v>2030</v>
      </c>
    </row>
    <row r="3095" spans="1:7" x14ac:dyDescent="0.3">
      <c r="A3095" s="257" t="s">
        <v>2</v>
      </c>
      <c r="B3095" s="258" t="s">
        <v>266</v>
      </c>
      <c r="C3095" s="258">
        <v>2030</v>
      </c>
      <c r="D3095" s="259" t="s">
        <v>259</v>
      </c>
      <c r="E3095" s="266" t="s">
        <v>19</v>
      </c>
      <c r="F3095" s="261">
        <v>33.032811349081904</v>
      </c>
      <c r="G3095" s="261">
        <f>IF(Table1[[#This Row],[Year]]&lt;=2030,2030,IF(Table1[[#This Row],[Year]]&lt;=2040,2040,2050))</f>
        <v>2030</v>
      </c>
    </row>
    <row r="3096" spans="1:7" x14ac:dyDescent="0.3">
      <c r="A3096" s="257" t="s">
        <v>2</v>
      </c>
      <c r="B3096" s="258" t="s">
        <v>260</v>
      </c>
      <c r="C3096" s="258">
        <v>2030</v>
      </c>
      <c r="D3096" s="259" t="s">
        <v>259</v>
      </c>
      <c r="E3096" s="266" t="s">
        <v>19</v>
      </c>
      <c r="F3096" s="261">
        <v>0.31930866731778001</v>
      </c>
      <c r="G3096" s="261">
        <f>IF(Table1[[#This Row],[Year]]&lt;=2030,2030,IF(Table1[[#This Row],[Year]]&lt;=2040,2040,2050))</f>
        <v>2030</v>
      </c>
    </row>
    <row r="3097" spans="1:7" x14ac:dyDescent="0.3">
      <c r="A3097" s="257" t="s">
        <v>3</v>
      </c>
      <c r="B3097" s="258" t="s">
        <v>265</v>
      </c>
      <c r="C3097" s="258">
        <v>2030</v>
      </c>
      <c r="D3097" s="259" t="s">
        <v>259</v>
      </c>
      <c r="E3097" s="266" t="s">
        <v>19</v>
      </c>
      <c r="F3097" s="261">
        <v>192.713172117157</v>
      </c>
      <c r="G3097" s="261">
        <f>IF(Table1[[#This Row],[Year]]&lt;=2030,2030,IF(Table1[[#This Row],[Year]]&lt;=2040,2040,2050))</f>
        <v>2030</v>
      </c>
    </row>
    <row r="3098" spans="1:7" x14ac:dyDescent="0.3">
      <c r="A3098" s="257" t="s">
        <v>3</v>
      </c>
      <c r="B3098" s="258" t="s">
        <v>264</v>
      </c>
      <c r="C3098" s="258">
        <v>2030</v>
      </c>
      <c r="D3098" s="259" t="s">
        <v>259</v>
      </c>
      <c r="E3098" s="266" t="s">
        <v>19</v>
      </c>
      <c r="F3098" s="261">
        <v>53.312889316521797</v>
      </c>
      <c r="G3098" s="261">
        <f>IF(Table1[[#This Row],[Year]]&lt;=2030,2030,IF(Table1[[#This Row],[Year]]&lt;=2040,2040,2050))</f>
        <v>2030</v>
      </c>
    </row>
    <row r="3099" spans="1:7" x14ac:dyDescent="0.3">
      <c r="A3099" s="257" t="s">
        <v>3</v>
      </c>
      <c r="B3099" s="258" t="s">
        <v>263</v>
      </c>
      <c r="C3099" s="258">
        <v>2030</v>
      </c>
      <c r="D3099" s="259" t="s">
        <v>259</v>
      </c>
      <c r="E3099" s="266" t="s">
        <v>19</v>
      </c>
      <c r="F3099" s="261">
        <v>27.014532331104199</v>
      </c>
      <c r="G3099" s="261">
        <f>IF(Table1[[#This Row],[Year]]&lt;=2030,2030,IF(Table1[[#This Row],[Year]]&lt;=2040,2040,2050))</f>
        <v>2030</v>
      </c>
    </row>
    <row r="3100" spans="1:7" x14ac:dyDescent="0.3">
      <c r="A3100" s="257" t="s">
        <v>3</v>
      </c>
      <c r="B3100" s="258" t="s">
        <v>262</v>
      </c>
      <c r="C3100" s="258">
        <v>2030</v>
      </c>
      <c r="D3100" s="259" t="s">
        <v>259</v>
      </c>
      <c r="E3100" s="266" t="s">
        <v>19</v>
      </c>
      <c r="F3100" s="261">
        <v>125.992972838317</v>
      </c>
      <c r="G3100" s="261">
        <f>IF(Table1[[#This Row],[Year]]&lt;=2030,2030,IF(Table1[[#This Row],[Year]]&lt;=2040,2040,2050))</f>
        <v>2030</v>
      </c>
    </row>
    <row r="3101" spans="1:7" x14ac:dyDescent="0.3">
      <c r="A3101" s="257" t="s">
        <v>3</v>
      </c>
      <c r="B3101" s="258" t="s">
        <v>261</v>
      </c>
      <c r="C3101" s="258">
        <v>2030</v>
      </c>
      <c r="D3101" s="259" t="s">
        <v>259</v>
      </c>
      <c r="E3101" s="266" t="s">
        <v>19</v>
      </c>
      <c r="F3101" s="261">
        <v>0.64769963618798798</v>
      </c>
      <c r="G3101" s="261">
        <f>IF(Table1[[#This Row],[Year]]&lt;=2030,2030,IF(Table1[[#This Row],[Year]]&lt;=2040,2040,2050))</f>
        <v>2030</v>
      </c>
    </row>
    <row r="3102" spans="1:7" x14ac:dyDescent="0.3">
      <c r="A3102" s="257" t="s">
        <v>3</v>
      </c>
      <c r="B3102" s="258" t="s">
        <v>18</v>
      </c>
      <c r="C3102" s="258">
        <v>2030</v>
      </c>
      <c r="D3102" s="259" t="s">
        <v>259</v>
      </c>
      <c r="E3102" s="266" t="s">
        <v>19</v>
      </c>
      <c r="F3102" s="261">
        <v>699.75973076365699</v>
      </c>
      <c r="G3102" s="261">
        <f>IF(Table1[[#This Row],[Year]]&lt;=2030,2030,IF(Table1[[#This Row],[Year]]&lt;=2040,2040,2050))</f>
        <v>2030</v>
      </c>
    </row>
    <row r="3103" spans="1:7" x14ac:dyDescent="0.3">
      <c r="A3103" s="257" t="s">
        <v>3</v>
      </c>
      <c r="B3103" s="258" t="s">
        <v>9</v>
      </c>
      <c r="C3103" s="258">
        <v>2030</v>
      </c>
      <c r="D3103" s="259" t="s">
        <v>259</v>
      </c>
      <c r="E3103" s="266" t="s">
        <v>19</v>
      </c>
      <c r="F3103" s="261">
        <v>231.655426801229</v>
      </c>
      <c r="G3103" s="261">
        <f>IF(Table1[[#This Row],[Year]]&lt;=2030,2030,IF(Table1[[#This Row],[Year]]&lt;=2040,2040,2050))</f>
        <v>2030</v>
      </c>
    </row>
    <row r="3104" spans="1:7" x14ac:dyDescent="0.3">
      <c r="A3104" s="257" t="s">
        <v>3</v>
      </c>
      <c r="B3104" s="258" t="s">
        <v>260</v>
      </c>
      <c r="C3104" s="258">
        <v>2030</v>
      </c>
      <c r="D3104" s="259" t="s">
        <v>259</v>
      </c>
      <c r="E3104" s="266" t="s">
        <v>19</v>
      </c>
      <c r="F3104" s="261">
        <v>10.3124873296704</v>
      </c>
      <c r="G3104" s="261">
        <f>IF(Table1[[#This Row],[Year]]&lt;=2030,2030,IF(Table1[[#This Row],[Year]]&lt;=2040,2040,2050))</f>
        <v>2030</v>
      </c>
    </row>
    <row r="3105" spans="1:7" x14ac:dyDescent="0.3">
      <c r="A3105" s="257" t="s">
        <v>1</v>
      </c>
      <c r="B3105" s="258" t="s">
        <v>265</v>
      </c>
      <c r="C3105" s="258">
        <v>2031</v>
      </c>
      <c r="D3105" s="259" t="s">
        <v>259</v>
      </c>
      <c r="E3105" s="266" t="s">
        <v>19</v>
      </c>
      <c r="F3105" s="261">
        <v>42.939859580866496</v>
      </c>
      <c r="G3105" s="261">
        <f>IF(Table1[[#This Row],[Year]]&lt;=2030,2030,IF(Table1[[#This Row],[Year]]&lt;=2040,2040,2050))</f>
        <v>2040</v>
      </c>
    </row>
    <row r="3106" spans="1:7" x14ac:dyDescent="0.3">
      <c r="A3106" s="257" t="s">
        <v>1</v>
      </c>
      <c r="B3106" s="258" t="s">
        <v>269</v>
      </c>
      <c r="C3106" s="258">
        <v>2031</v>
      </c>
      <c r="D3106" s="259" t="s">
        <v>259</v>
      </c>
      <c r="E3106" s="266" t="s">
        <v>19</v>
      </c>
      <c r="F3106" s="261">
        <v>3.1509157900324398</v>
      </c>
      <c r="G3106" s="261">
        <f>IF(Table1[[#This Row],[Year]]&lt;=2030,2030,IF(Table1[[#This Row],[Year]]&lt;=2040,2040,2050))</f>
        <v>2040</v>
      </c>
    </row>
    <row r="3107" spans="1:7" x14ac:dyDescent="0.3">
      <c r="A3107" s="257" t="s">
        <v>1</v>
      </c>
      <c r="B3107" s="258" t="s">
        <v>264</v>
      </c>
      <c r="C3107" s="258">
        <v>2031</v>
      </c>
      <c r="D3107" s="259" t="s">
        <v>259</v>
      </c>
      <c r="E3107" s="266" t="s">
        <v>19</v>
      </c>
      <c r="F3107" s="261">
        <v>21.8574383834356</v>
      </c>
      <c r="G3107" s="261">
        <f>IF(Table1[[#This Row],[Year]]&lt;=2030,2030,IF(Table1[[#This Row],[Year]]&lt;=2040,2040,2050))</f>
        <v>2040</v>
      </c>
    </row>
    <row r="3108" spans="1:7" x14ac:dyDescent="0.3">
      <c r="A3108" s="257" t="s">
        <v>1</v>
      </c>
      <c r="B3108" s="258" t="s">
        <v>268</v>
      </c>
      <c r="C3108" s="258">
        <v>2031</v>
      </c>
      <c r="D3108" s="259" t="s">
        <v>259</v>
      </c>
      <c r="E3108" s="266" t="s">
        <v>19</v>
      </c>
      <c r="F3108" s="261">
        <v>1.74748554115405</v>
      </c>
      <c r="G3108" s="261">
        <f>IF(Table1[[#This Row],[Year]]&lt;=2030,2030,IF(Table1[[#This Row],[Year]]&lt;=2040,2040,2050))</f>
        <v>2040</v>
      </c>
    </row>
    <row r="3109" spans="1:7" x14ac:dyDescent="0.3">
      <c r="A3109" s="257" t="s">
        <v>1</v>
      </c>
      <c r="B3109" s="258" t="s">
        <v>263</v>
      </c>
      <c r="C3109" s="258">
        <v>2031</v>
      </c>
      <c r="D3109" s="259" t="s">
        <v>259</v>
      </c>
      <c r="E3109" s="266" t="s">
        <v>19</v>
      </c>
      <c r="F3109" s="261">
        <v>3.3897284900760098</v>
      </c>
      <c r="G3109" s="261">
        <f>IF(Table1[[#This Row],[Year]]&lt;=2030,2030,IF(Table1[[#This Row],[Year]]&lt;=2040,2040,2050))</f>
        <v>2040</v>
      </c>
    </row>
    <row r="3110" spans="1:7" x14ac:dyDescent="0.3">
      <c r="A3110" s="257" t="s">
        <v>1</v>
      </c>
      <c r="B3110" s="258" t="s">
        <v>262</v>
      </c>
      <c r="C3110" s="258">
        <v>2031</v>
      </c>
      <c r="D3110" s="259" t="s">
        <v>259</v>
      </c>
      <c r="E3110" s="266" t="s">
        <v>19</v>
      </c>
      <c r="F3110" s="261">
        <v>3.84910089977536</v>
      </c>
      <c r="G3110" s="261">
        <f>IF(Table1[[#This Row],[Year]]&lt;=2030,2030,IF(Table1[[#This Row],[Year]]&lt;=2040,2040,2050))</f>
        <v>2040</v>
      </c>
    </row>
    <row r="3111" spans="1:7" x14ac:dyDescent="0.3">
      <c r="A3111" s="257" t="s">
        <v>1</v>
      </c>
      <c r="B3111" s="258" t="s">
        <v>261</v>
      </c>
      <c r="C3111" s="258">
        <v>2031</v>
      </c>
      <c r="D3111" s="259" t="s">
        <v>259</v>
      </c>
      <c r="E3111" s="266" t="s">
        <v>19</v>
      </c>
      <c r="F3111" s="261">
        <v>0.218056211618252</v>
      </c>
      <c r="G3111" s="261">
        <f>IF(Table1[[#This Row],[Year]]&lt;=2030,2030,IF(Table1[[#This Row],[Year]]&lt;=2040,2040,2050))</f>
        <v>2040</v>
      </c>
    </row>
    <row r="3112" spans="1:7" x14ac:dyDescent="0.3">
      <c r="A3112" s="257" t="s">
        <v>1</v>
      </c>
      <c r="B3112" s="258" t="s">
        <v>260</v>
      </c>
      <c r="C3112" s="258">
        <v>2031</v>
      </c>
      <c r="D3112" s="259" t="s">
        <v>259</v>
      </c>
      <c r="E3112" s="266" t="s">
        <v>19</v>
      </c>
      <c r="F3112" s="261">
        <v>1.2547265055755901</v>
      </c>
      <c r="G3112" s="261">
        <f>IF(Table1[[#This Row],[Year]]&lt;=2030,2030,IF(Table1[[#This Row],[Year]]&lt;=2040,2040,2050))</f>
        <v>2040</v>
      </c>
    </row>
    <row r="3113" spans="1:7" x14ac:dyDescent="0.3">
      <c r="A3113" s="257" t="s">
        <v>1</v>
      </c>
      <c r="B3113" s="258" t="s">
        <v>267</v>
      </c>
      <c r="C3113" s="258">
        <v>2031</v>
      </c>
      <c r="D3113" s="259" t="s">
        <v>259</v>
      </c>
      <c r="E3113" s="266" t="s">
        <v>19</v>
      </c>
      <c r="F3113" s="261">
        <v>8.6032004389421796E-2</v>
      </c>
      <c r="G3113" s="261">
        <f>IF(Table1[[#This Row],[Year]]&lt;=2030,2030,IF(Table1[[#This Row],[Year]]&lt;=2040,2040,2050))</f>
        <v>2040</v>
      </c>
    </row>
    <row r="3114" spans="1:7" x14ac:dyDescent="0.3">
      <c r="A3114" s="257" t="s">
        <v>4</v>
      </c>
      <c r="B3114" s="258" t="s">
        <v>265</v>
      </c>
      <c r="C3114" s="258">
        <v>2031</v>
      </c>
      <c r="D3114" s="259" t="s">
        <v>259</v>
      </c>
      <c r="E3114" s="266" t="s">
        <v>19</v>
      </c>
      <c r="F3114" s="261">
        <v>165.855685590353</v>
      </c>
      <c r="G3114" s="261">
        <f>IF(Table1[[#This Row],[Year]]&lt;=2030,2030,IF(Table1[[#This Row],[Year]]&lt;=2040,2040,2050))</f>
        <v>2040</v>
      </c>
    </row>
    <row r="3115" spans="1:7" x14ac:dyDescent="0.3">
      <c r="A3115" s="257" t="s">
        <v>4</v>
      </c>
      <c r="B3115" s="258" t="s">
        <v>269</v>
      </c>
      <c r="C3115" s="258">
        <v>2031</v>
      </c>
      <c r="D3115" s="259" t="s">
        <v>259</v>
      </c>
      <c r="E3115" s="266" t="s">
        <v>19</v>
      </c>
      <c r="F3115" s="261">
        <v>2.5032286811033999</v>
      </c>
      <c r="G3115" s="261">
        <f>IF(Table1[[#This Row],[Year]]&lt;=2030,2030,IF(Table1[[#This Row],[Year]]&lt;=2040,2040,2050))</f>
        <v>2040</v>
      </c>
    </row>
    <row r="3116" spans="1:7" x14ac:dyDescent="0.3">
      <c r="A3116" s="257" t="s">
        <v>4</v>
      </c>
      <c r="B3116" s="258" t="s">
        <v>264</v>
      </c>
      <c r="C3116" s="258">
        <v>2031</v>
      </c>
      <c r="D3116" s="259" t="s">
        <v>259</v>
      </c>
      <c r="E3116" s="266" t="s">
        <v>19</v>
      </c>
      <c r="F3116" s="261">
        <v>103.236602097922</v>
      </c>
      <c r="G3116" s="261">
        <f>IF(Table1[[#This Row],[Year]]&lt;=2030,2030,IF(Table1[[#This Row],[Year]]&lt;=2040,2040,2050))</f>
        <v>2040</v>
      </c>
    </row>
    <row r="3117" spans="1:7" x14ac:dyDescent="0.3">
      <c r="A3117" s="257" t="s">
        <v>4</v>
      </c>
      <c r="B3117" s="258" t="s">
        <v>268</v>
      </c>
      <c r="C3117" s="258">
        <v>2031</v>
      </c>
      <c r="D3117" s="259" t="s">
        <v>259</v>
      </c>
      <c r="E3117" s="266" t="s">
        <v>19</v>
      </c>
      <c r="F3117" s="261">
        <v>1.6239197688390901</v>
      </c>
      <c r="G3117" s="261">
        <f>IF(Table1[[#This Row],[Year]]&lt;=2030,2030,IF(Table1[[#This Row],[Year]]&lt;=2040,2040,2050))</f>
        <v>2040</v>
      </c>
    </row>
    <row r="3118" spans="1:7" x14ac:dyDescent="0.3">
      <c r="A3118" s="257" t="s">
        <v>4</v>
      </c>
      <c r="B3118" s="258" t="s">
        <v>263</v>
      </c>
      <c r="C3118" s="258">
        <v>2031</v>
      </c>
      <c r="D3118" s="259" t="s">
        <v>259</v>
      </c>
      <c r="E3118" s="266" t="s">
        <v>19</v>
      </c>
      <c r="F3118" s="261">
        <v>22.779253799373802</v>
      </c>
      <c r="G3118" s="261">
        <f>IF(Table1[[#This Row],[Year]]&lt;=2030,2030,IF(Table1[[#This Row],[Year]]&lt;=2040,2040,2050))</f>
        <v>2040</v>
      </c>
    </row>
    <row r="3119" spans="1:7" x14ac:dyDescent="0.3">
      <c r="A3119" s="257" t="s">
        <v>4</v>
      </c>
      <c r="B3119" s="258" t="s">
        <v>262</v>
      </c>
      <c r="C3119" s="258">
        <v>2031</v>
      </c>
      <c r="D3119" s="259" t="s">
        <v>259</v>
      </c>
      <c r="E3119" s="266" t="s">
        <v>19</v>
      </c>
      <c r="F3119" s="261">
        <v>127.721919155599</v>
      </c>
      <c r="G3119" s="261">
        <f>IF(Table1[[#This Row],[Year]]&lt;=2030,2030,IF(Table1[[#This Row],[Year]]&lt;=2040,2040,2050))</f>
        <v>2040</v>
      </c>
    </row>
    <row r="3120" spans="1:7" x14ac:dyDescent="0.3">
      <c r="A3120" s="257" t="s">
        <v>4</v>
      </c>
      <c r="B3120" s="258" t="s">
        <v>261</v>
      </c>
      <c r="C3120" s="258">
        <v>2031</v>
      </c>
      <c r="D3120" s="259" t="s">
        <v>259</v>
      </c>
      <c r="E3120" s="266" t="s">
        <v>19</v>
      </c>
      <c r="F3120" s="261">
        <v>1.0885891781610399</v>
      </c>
      <c r="G3120" s="261">
        <f>IF(Table1[[#This Row],[Year]]&lt;=2030,2030,IF(Table1[[#This Row],[Year]]&lt;=2040,2040,2050))</f>
        <v>2040</v>
      </c>
    </row>
    <row r="3121" spans="1:7" x14ac:dyDescent="0.3">
      <c r="A3121" s="257" t="s">
        <v>4</v>
      </c>
      <c r="B3121" s="258" t="s">
        <v>18</v>
      </c>
      <c r="C3121" s="258">
        <v>2031</v>
      </c>
      <c r="D3121" s="259" t="s">
        <v>259</v>
      </c>
      <c r="E3121" s="266" t="s">
        <v>19</v>
      </c>
      <c r="F3121" s="261">
        <v>602.44047163368498</v>
      </c>
      <c r="G3121" s="261">
        <f>IF(Table1[[#This Row],[Year]]&lt;=2030,2030,IF(Table1[[#This Row],[Year]]&lt;=2040,2040,2050))</f>
        <v>2040</v>
      </c>
    </row>
    <row r="3122" spans="1:7" x14ac:dyDescent="0.3">
      <c r="A3122" s="257" t="s">
        <v>4</v>
      </c>
      <c r="B3122" s="258" t="s">
        <v>260</v>
      </c>
      <c r="C3122" s="258">
        <v>2031</v>
      </c>
      <c r="D3122" s="259" t="s">
        <v>259</v>
      </c>
      <c r="E3122" s="266" t="s">
        <v>19</v>
      </c>
      <c r="F3122" s="261">
        <v>19.358710241991002</v>
      </c>
      <c r="G3122" s="261">
        <f>IF(Table1[[#This Row],[Year]]&lt;=2030,2030,IF(Table1[[#This Row],[Year]]&lt;=2040,2040,2050))</f>
        <v>2040</v>
      </c>
    </row>
    <row r="3123" spans="1:7" x14ac:dyDescent="0.3">
      <c r="A3123" s="257" t="s">
        <v>4</v>
      </c>
      <c r="B3123" s="258" t="s">
        <v>267</v>
      </c>
      <c r="C3123" s="258">
        <v>2031</v>
      </c>
      <c r="D3123" s="259" t="s">
        <v>259</v>
      </c>
      <c r="E3123" s="266" t="s">
        <v>19</v>
      </c>
      <c r="F3123" s="261">
        <v>0.27849122074424498</v>
      </c>
      <c r="G3123" s="261">
        <f>IF(Table1[[#This Row],[Year]]&lt;=2030,2030,IF(Table1[[#This Row],[Year]]&lt;=2040,2040,2050))</f>
        <v>2040</v>
      </c>
    </row>
    <row r="3124" spans="1:7" x14ac:dyDescent="0.3">
      <c r="A3124" s="257" t="s">
        <v>2</v>
      </c>
      <c r="B3124" s="258" t="s">
        <v>264</v>
      </c>
      <c r="C3124" s="258">
        <v>2031</v>
      </c>
      <c r="D3124" s="259" t="s">
        <v>259</v>
      </c>
      <c r="E3124" s="266" t="s">
        <v>19</v>
      </c>
      <c r="F3124" s="261">
        <v>57.120952839130403</v>
      </c>
      <c r="G3124" s="261">
        <f>IF(Table1[[#This Row],[Year]]&lt;=2030,2030,IF(Table1[[#This Row],[Year]]&lt;=2040,2040,2050))</f>
        <v>2040</v>
      </c>
    </row>
    <row r="3125" spans="1:7" x14ac:dyDescent="0.3">
      <c r="A3125" s="257" t="s">
        <v>2</v>
      </c>
      <c r="B3125" s="258" t="s">
        <v>263</v>
      </c>
      <c r="C3125" s="258">
        <v>2031</v>
      </c>
      <c r="D3125" s="259" t="s">
        <v>259</v>
      </c>
      <c r="E3125" s="266" t="s">
        <v>19</v>
      </c>
      <c r="F3125" s="261">
        <v>13.1090902620119</v>
      </c>
      <c r="G3125" s="261">
        <f>IF(Table1[[#This Row],[Year]]&lt;=2030,2030,IF(Table1[[#This Row],[Year]]&lt;=2040,2040,2050))</f>
        <v>2040</v>
      </c>
    </row>
    <row r="3126" spans="1:7" x14ac:dyDescent="0.3">
      <c r="A3126" s="257" t="s">
        <v>2</v>
      </c>
      <c r="B3126" s="258" t="s">
        <v>262</v>
      </c>
      <c r="C3126" s="258">
        <v>2031</v>
      </c>
      <c r="D3126" s="259" t="s">
        <v>259</v>
      </c>
      <c r="E3126" s="266" t="s">
        <v>19</v>
      </c>
      <c r="F3126" s="261">
        <v>4.7586666476210002</v>
      </c>
      <c r="G3126" s="261">
        <f>IF(Table1[[#This Row],[Year]]&lt;=2030,2030,IF(Table1[[#This Row],[Year]]&lt;=2040,2040,2050))</f>
        <v>2040</v>
      </c>
    </row>
    <row r="3127" spans="1:7" x14ac:dyDescent="0.3">
      <c r="A3127" s="257" t="s">
        <v>2</v>
      </c>
      <c r="B3127" s="258" t="s">
        <v>261</v>
      </c>
      <c r="C3127" s="258">
        <v>2031</v>
      </c>
      <c r="D3127" s="259" t="s">
        <v>259</v>
      </c>
      <c r="E3127" s="266" t="s">
        <v>19</v>
      </c>
      <c r="F3127" s="261">
        <v>9.4027789691125505E-2</v>
      </c>
      <c r="G3127" s="261">
        <f>IF(Table1[[#This Row],[Year]]&lt;=2030,2030,IF(Table1[[#This Row],[Year]]&lt;=2040,2040,2050))</f>
        <v>2040</v>
      </c>
    </row>
    <row r="3128" spans="1:7" x14ac:dyDescent="0.3">
      <c r="A3128" s="257" t="s">
        <v>2</v>
      </c>
      <c r="B3128" s="258" t="s">
        <v>18</v>
      </c>
      <c r="C3128" s="258">
        <v>2031</v>
      </c>
      <c r="D3128" s="259" t="s">
        <v>259</v>
      </c>
      <c r="E3128" s="266" t="s">
        <v>19</v>
      </c>
      <c r="F3128" s="261">
        <v>816.13611267831504</v>
      </c>
      <c r="G3128" s="261">
        <f>IF(Table1[[#This Row],[Year]]&lt;=2030,2030,IF(Table1[[#This Row],[Year]]&lt;=2040,2040,2050))</f>
        <v>2040</v>
      </c>
    </row>
    <row r="3129" spans="1:7" x14ac:dyDescent="0.3">
      <c r="A3129" s="257" t="s">
        <v>2</v>
      </c>
      <c r="B3129" s="258" t="s">
        <v>266</v>
      </c>
      <c r="C3129" s="258">
        <v>2031</v>
      </c>
      <c r="D3129" s="259" t="s">
        <v>259</v>
      </c>
      <c r="E3129" s="266" t="s">
        <v>19</v>
      </c>
      <c r="F3129" s="261">
        <v>31.4598203324589</v>
      </c>
      <c r="G3129" s="261">
        <f>IF(Table1[[#This Row],[Year]]&lt;=2030,2030,IF(Table1[[#This Row],[Year]]&lt;=2040,2040,2050))</f>
        <v>2040</v>
      </c>
    </row>
    <row r="3130" spans="1:7" x14ac:dyDescent="0.3">
      <c r="A3130" s="257" t="s">
        <v>2</v>
      </c>
      <c r="B3130" s="258" t="s">
        <v>260</v>
      </c>
      <c r="C3130" s="258">
        <v>2031</v>
      </c>
      <c r="D3130" s="259" t="s">
        <v>259</v>
      </c>
      <c r="E3130" s="266" t="s">
        <v>19</v>
      </c>
      <c r="F3130" s="261">
        <v>0.30410349268359999</v>
      </c>
      <c r="G3130" s="261">
        <f>IF(Table1[[#This Row],[Year]]&lt;=2030,2030,IF(Table1[[#This Row],[Year]]&lt;=2040,2040,2050))</f>
        <v>2040</v>
      </c>
    </row>
    <row r="3131" spans="1:7" x14ac:dyDescent="0.3">
      <c r="A3131" s="257" t="s">
        <v>3</v>
      </c>
      <c r="B3131" s="258" t="s">
        <v>265</v>
      </c>
      <c r="C3131" s="258">
        <v>2031</v>
      </c>
      <c r="D3131" s="259" t="s">
        <v>259</v>
      </c>
      <c r="E3131" s="266" t="s">
        <v>19</v>
      </c>
      <c r="F3131" s="261">
        <v>183.536354397292</v>
      </c>
      <c r="G3131" s="261">
        <f>IF(Table1[[#This Row],[Year]]&lt;=2030,2030,IF(Table1[[#This Row],[Year]]&lt;=2040,2040,2050))</f>
        <v>2040</v>
      </c>
    </row>
    <row r="3132" spans="1:7" x14ac:dyDescent="0.3">
      <c r="A3132" s="257" t="s">
        <v>3</v>
      </c>
      <c r="B3132" s="258" t="s">
        <v>264</v>
      </c>
      <c r="C3132" s="258">
        <v>2031</v>
      </c>
      <c r="D3132" s="259" t="s">
        <v>259</v>
      </c>
      <c r="E3132" s="266" t="s">
        <v>19</v>
      </c>
      <c r="F3132" s="261">
        <v>50.774180301449299</v>
      </c>
      <c r="G3132" s="261">
        <f>IF(Table1[[#This Row],[Year]]&lt;=2030,2030,IF(Table1[[#This Row],[Year]]&lt;=2040,2040,2050))</f>
        <v>2040</v>
      </c>
    </row>
    <row r="3133" spans="1:7" x14ac:dyDescent="0.3">
      <c r="A3133" s="257" t="s">
        <v>3</v>
      </c>
      <c r="B3133" s="258" t="s">
        <v>263</v>
      </c>
      <c r="C3133" s="258">
        <v>2031</v>
      </c>
      <c r="D3133" s="259" t="s">
        <v>259</v>
      </c>
      <c r="E3133" s="266" t="s">
        <v>19</v>
      </c>
      <c r="F3133" s="261">
        <v>24.359479344276</v>
      </c>
      <c r="G3133" s="261">
        <f>IF(Table1[[#This Row],[Year]]&lt;=2030,2030,IF(Table1[[#This Row],[Year]]&lt;=2040,2040,2050))</f>
        <v>2040</v>
      </c>
    </row>
    <row r="3134" spans="1:7" x14ac:dyDescent="0.3">
      <c r="A3134" s="257" t="s">
        <v>3</v>
      </c>
      <c r="B3134" s="258" t="s">
        <v>262</v>
      </c>
      <c r="C3134" s="258">
        <v>2031</v>
      </c>
      <c r="D3134" s="259" t="s">
        <v>259</v>
      </c>
      <c r="E3134" s="266" t="s">
        <v>19</v>
      </c>
      <c r="F3134" s="261">
        <v>130.86239772299501</v>
      </c>
      <c r="G3134" s="261">
        <f>IF(Table1[[#This Row],[Year]]&lt;=2030,2030,IF(Table1[[#This Row],[Year]]&lt;=2040,2040,2050))</f>
        <v>2040</v>
      </c>
    </row>
    <row r="3135" spans="1:7" x14ac:dyDescent="0.3">
      <c r="A3135" s="257" t="s">
        <v>3</v>
      </c>
      <c r="B3135" s="258" t="s">
        <v>261</v>
      </c>
      <c r="C3135" s="258">
        <v>2031</v>
      </c>
      <c r="D3135" s="259" t="s">
        <v>259</v>
      </c>
      <c r="E3135" s="266" t="s">
        <v>19</v>
      </c>
      <c r="F3135" s="261">
        <v>0.59833517359335897</v>
      </c>
      <c r="G3135" s="261">
        <f>IF(Table1[[#This Row],[Year]]&lt;=2030,2030,IF(Table1[[#This Row],[Year]]&lt;=2040,2040,2050))</f>
        <v>2040</v>
      </c>
    </row>
    <row r="3136" spans="1:7" x14ac:dyDescent="0.3">
      <c r="A3136" s="257" t="s">
        <v>3</v>
      </c>
      <c r="B3136" s="258" t="s">
        <v>18</v>
      </c>
      <c r="C3136" s="258">
        <v>2031</v>
      </c>
      <c r="D3136" s="259" t="s">
        <v>259</v>
      </c>
      <c r="E3136" s="266" t="s">
        <v>19</v>
      </c>
      <c r="F3136" s="261">
        <v>607.06000654136506</v>
      </c>
      <c r="G3136" s="261">
        <f>IF(Table1[[#This Row],[Year]]&lt;=2030,2030,IF(Table1[[#This Row],[Year]]&lt;=2040,2040,2050))</f>
        <v>2040</v>
      </c>
    </row>
    <row r="3137" spans="1:7" x14ac:dyDescent="0.3">
      <c r="A3137" s="257" t="s">
        <v>3</v>
      </c>
      <c r="B3137" s="258" t="s">
        <v>9</v>
      </c>
      <c r="C3137" s="258">
        <v>2031</v>
      </c>
      <c r="D3137" s="259" t="s">
        <v>259</v>
      </c>
      <c r="E3137" s="266" t="s">
        <v>19</v>
      </c>
      <c r="F3137" s="261">
        <v>216.52219190348899</v>
      </c>
      <c r="G3137" s="261">
        <f>IF(Table1[[#This Row],[Year]]&lt;=2030,2030,IF(Table1[[#This Row],[Year]]&lt;=2040,2040,2050))</f>
        <v>2040</v>
      </c>
    </row>
    <row r="3138" spans="1:7" x14ac:dyDescent="0.3">
      <c r="A3138" s="257" t="s">
        <v>3</v>
      </c>
      <c r="B3138" s="258" t="s">
        <v>260</v>
      </c>
      <c r="C3138" s="258">
        <v>2031</v>
      </c>
      <c r="D3138" s="259" t="s">
        <v>259</v>
      </c>
      <c r="E3138" s="266" t="s">
        <v>19</v>
      </c>
      <c r="F3138" s="261">
        <v>9.8214165044480293</v>
      </c>
      <c r="G3138" s="261">
        <f>IF(Table1[[#This Row],[Year]]&lt;=2030,2030,IF(Table1[[#This Row],[Year]]&lt;=2040,2040,2050))</f>
        <v>2040</v>
      </c>
    </row>
    <row r="3139" spans="1:7" x14ac:dyDescent="0.3">
      <c r="A3139" s="257" t="s">
        <v>1</v>
      </c>
      <c r="B3139" s="258" t="s">
        <v>265</v>
      </c>
      <c r="C3139" s="258">
        <v>2032</v>
      </c>
      <c r="D3139" s="259" t="s">
        <v>259</v>
      </c>
      <c r="E3139" s="266" t="s">
        <v>19</v>
      </c>
      <c r="F3139" s="261">
        <v>40.895104362730002</v>
      </c>
      <c r="G3139" s="261">
        <f>IF(Table1[[#This Row],[Year]]&lt;=2030,2030,IF(Table1[[#This Row],[Year]]&lt;=2040,2040,2050))</f>
        <v>2040</v>
      </c>
    </row>
    <row r="3140" spans="1:7" x14ac:dyDescent="0.3">
      <c r="A3140" s="257" t="s">
        <v>1</v>
      </c>
      <c r="B3140" s="258" t="s">
        <v>269</v>
      </c>
      <c r="C3140" s="258">
        <v>2032</v>
      </c>
      <c r="D3140" s="259" t="s">
        <v>259</v>
      </c>
      <c r="E3140" s="266" t="s">
        <v>19</v>
      </c>
      <c r="F3140" s="261">
        <v>3.0008721809832801</v>
      </c>
      <c r="G3140" s="261">
        <f>IF(Table1[[#This Row],[Year]]&lt;=2030,2030,IF(Table1[[#This Row],[Year]]&lt;=2040,2040,2050))</f>
        <v>2040</v>
      </c>
    </row>
    <row r="3141" spans="1:7" x14ac:dyDescent="0.3">
      <c r="A3141" s="257" t="s">
        <v>1</v>
      </c>
      <c r="B3141" s="258" t="s">
        <v>264</v>
      </c>
      <c r="C3141" s="258">
        <v>2032</v>
      </c>
      <c r="D3141" s="259" t="s">
        <v>259</v>
      </c>
      <c r="E3141" s="266" t="s">
        <v>19</v>
      </c>
      <c r="F3141" s="261">
        <v>20.816607984224301</v>
      </c>
      <c r="G3141" s="261">
        <f>IF(Table1[[#This Row],[Year]]&lt;=2030,2030,IF(Table1[[#This Row],[Year]]&lt;=2040,2040,2050))</f>
        <v>2040</v>
      </c>
    </row>
    <row r="3142" spans="1:7" x14ac:dyDescent="0.3">
      <c r="A3142" s="257" t="s">
        <v>1</v>
      </c>
      <c r="B3142" s="258" t="s">
        <v>268</v>
      </c>
      <c r="C3142" s="258">
        <v>2032</v>
      </c>
      <c r="D3142" s="259" t="s">
        <v>259</v>
      </c>
      <c r="E3142" s="266" t="s">
        <v>19</v>
      </c>
      <c r="F3142" s="261">
        <v>1.6642719439562399</v>
      </c>
      <c r="G3142" s="261">
        <f>IF(Table1[[#This Row],[Year]]&lt;=2030,2030,IF(Table1[[#This Row],[Year]]&lt;=2040,2040,2050))</f>
        <v>2040</v>
      </c>
    </row>
    <row r="3143" spans="1:7" x14ac:dyDescent="0.3">
      <c r="A3143" s="257" t="s">
        <v>1</v>
      </c>
      <c r="B3143" s="258" t="s">
        <v>263</v>
      </c>
      <c r="C3143" s="258">
        <v>2032</v>
      </c>
      <c r="D3143" s="259" t="s">
        <v>259</v>
      </c>
      <c r="E3143" s="266" t="s">
        <v>19</v>
      </c>
      <c r="F3143" s="261">
        <v>3.16798819764016</v>
      </c>
      <c r="G3143" s="261">
        <f>IF(Table1[[#This Row],[Year]]&lt;=2030,2030,IF(Table1[[#This Row],[Year]]&lt;=2040,2040,2050))</f>
        <v>2040</v>
      </c>
    </row>
    <row r="3144" spans="1:7" x14ac:dyDescent="0.3">
      <c r="A3144" s="257" t="s">
        <v>1</v>
      </c>
      <c r="B3144" s="258" t="s">
        <v>262</v>
      </c>
      <c r="C3144" s="258">
        <v>2032</v>
      </c>
      <c r="D3144" s="259" t="s">
        <v>259</v>
      </c>
      <c r="E3144" s="266" t="s">
        <v>19</v>
      </c>
      <c r="F3144" s="261">
        <v>3.9587216277562201</v>
      </c>
      <c r="G3144" s="261">
        <f>IF(Table1[[#This Row],[Year]]&lt;=2030,2030,IF(Table1[[#This Row],[Year]]&lt;=2040,2040,2050))</f>
        <v>2040</v>
      </c>
    </row>
    <row r="3145" spans="1:7" x14ac:dyDescent="0.3">
      <c r="A3145" s="257" t="s">
        <v>1</v>
      </c>
      <c r="B3145" s="258" t="s">
        <v>261</v>
      </c>
      <c r="C3145" s="258">
        <v>2032</v>
      </c>
      <c r="D3145" s="259" t="s">
        <v>259</v>
      </c>
      <c r="E3145" s="266" t="s">
        <v>19</v>
      </c>
      <c r="F3145" s="261">
        <v>0.20124402304453501</v>
      </c>
      <c r="G3145" s="261">
        <f>IF(Table1[[#This Row],[Year]]&lt;=2030,2030,IF(Table1[[#This Row],[Year]]&lt;=2040,2040,2050))</f>
        <v>2040</v>
      </c>
    </row>
    <row r="3146" spans="1:7" x14ac:dyDescent="0.3">
      <c r="A3146" s="257" t="s">
        <v>1</v>
      </c>
      <c r="B3146" s="258" t="s">
        <v>260</v>
      </c>
      <c r="C3146" s="258">
        <v>2032</v>
      </c>
      <c r="D3146" s="259" t="s">
        <v>259</v>
      </c>
      <c r="E3146" s="266" t="s">
        <v>19</v>
      </c>
      <c r="F3146" s="261">
        <v>1.1949776243577099</v>
      </c>
      <c r="G3146" s="261">
        <f>IF(Table1[[#This Row],[Year]]&lt;=2030,2030,IF(Table1[[#This Row],[Year]]&lt;=2040,2040,2050))</f>
        <v>2040</v>
      </c>
    </row>
    <row r="3147" spans="1:7" x14ac:dyDescent="0.3">
      <c r="A3147" s="257" t="s">
        <v>1</v>
      </c>
      <c r="B3147" s="258" t="s">
        <v>267</v>
      </c>
      <c r="C3147" s="258">
        <v>2032</v>
      </c>
      <c r="D3147" s="259" t="s">
        <v>259</v>
      </c>
      <c r="E3147" s="266" t="s">
        <v>19</v>
      </c>
      <c r="F3147" s="261">
        <v>8.1935242275639905E-2</v>
      </c>
      <c r="G3147" s="261">
        <f>IF(Table1[[#This Row],[Year]]&lt;=2030,2030,IF(Table1[[#This Row],[Year]]&lt;=2040,2040,2050))</f>
        <v>2040</v>
      </c>
    </row>
    <row r="3148" spans="1:7" x14ac:dyDescent="0.3">
      <c r="A3148" s="257" t="s">
        <v>4</v>
      </c>
      <c r="B3148" s="258" t="s">
        <v>265</v>
      </c>
      <c r="C3148" s="258">
        <v>2032</v>
      </c>
      <c r="D3148" s="259" t="s">
        <v>259</v>
      </c>
      <c r="E3148" s="266" t="s">
        <v>19</v>
      </c>
      <c r="F3148" s="261">
        <v>157.95779580033599</v>
      </c>
      <c r="G3148" s="261">
        <f>IF(Table1[[#This Row],[Year]]&lt;=2030,2030,IF(Table1[[#This Row],[Year]]&lt;=2040,2040,2050))</f>
        <v>2040</v>
      </c>
    </row>
    <row r="3149" spans="1:7" x14ac:dyDescent="0.3">
      <c r="A3149" s="257" t="s">
        <v>4</v>
      </c>
      <c r="B3149" s="258" t="s">
        <v>269</v>
      </c>
      <c r="C3149" s="258">
        <v>2032</v>
      </c>
      <c r="D3149" s="259" t="s">
        <v>259</v>
      </c>
      <c r="E3149" s="266" t="s">
        <v>19</v>
      </c>
      <c r="F3149" s="261">
        <v>2.3840273153365699</v>
      </c>
      <c r="G3149" s="261">
        <f>IF(Table1[[#This Row],[Year]]&lt;=2030,2030,IF(Table1[[#This Row],[Year]]&lt;=2040,2040,2050))</f>
        <v>2040</v>
      </c>
    </row>
    <row r="3150" spans="1:7" x14ac:dyDescent="0.3">
      <c r="A3150" s="257" t="s">
        <v>4</v>
      </c>
      <c r="B3150" s="258" t="s">
        <v>264</v>
      </c>
      <c r="C3150" s="258">
        <v>2032</v>
      </c>
      <c r="D3150" s="259" t="s">
        <v>259</v>
      </c>
      <c r="E3150" s="266" t="s">
        <v>19</v>
      </c>
      <c r="F3150" s="261">
        <v>98.320573426592105</v>
      </c>
      <c r="G3150" s="261">
        <f>IF(Table1[[#This Row],[Year]]&lt;=2030,2030,IF(Table1[[#This Row],[Year]]&lt;=2040,2040,2050))</f>
        <v>2040</v>
      </c>
    </row>
    <row r="3151" spans="1:7" x14ac:dyDescent="0.3">
      <c r="A3151" s="257" t="s">
        <v>4</v>
      </c>
      <c r="B3151" s="258" t="s">
        <v>268</v>
      </c>
      <c r="C3151" s="258">
        <v>2032</v>
      </c>
      <c r="D3151" s="259" t="s">
        <v>259</v>
      </c>
      <c r="E3151" s="266" t="s">
        <v>19</v>
      </c>
      <c r="F3151" s="261">
        <v>1.54659025603723</v>
      </c>
      <c r="G3151" s="261">
        <f>IF(Table1[[#This Row],[Year]]&lt;=2030,2030,IF(Table1[[#This Row],[Year]]&lt;=2040,2040,2050))</f>
        <v>2040</v>
      </c>
    </row>
    <row r="3152" spans="1:7" x14ac:dyDescent="0.3">
      <c r="A3152" s="257" t="s">
        <v>4</v>
      </c>
      <c r="B3152" s="258" t="s">
        <v>263</v>
      </c>
      <c r="C3152" s="258">
        <v>2032</v>
      </c>
      <c r="D3152" s="259" t="s">
        <v>259</v>
      </c>
      <c r="E3152" s="266" t="s">
        <v>19</v>
      </c>
      <c r="F3152" s="261">
        <v>21.1644852531428</v>
      </c>
      <c r="G3152" s="261">
        <f>IF(Table1[[#This Row],[Year]]&lt;=2030,2030,IF(Table1[[#This Row],[Year]]&lt;=2040,2040,2050))</f>
        <v>2040</v>
      </c>
    </row>
    <row r="3153" spans="1:7" x14ac:dyDescent="0.3">
      <c r="A3153" s="257" t="s">
        <v>4</v>
      </c>
      <c r="B3153" s="258" t="s">
        <v>262</v>
      </c>
      <c r="C3153" s="258">
        <v>2032</v>
      </c>
      <c r="D3153" s="259" t="s">
        <v>259</v>
      </c>
      <c r="E3153" s="266" t="s">
        <v>19</v>
      </c>
      <c r="F3153" s="261">
        <v>131.30467439367399</v>
      </c>
      <c r="G3153" s="261">
        <f>IF(Table1[[#This Row],[Year]]&lt;=2030,2030,IF(Table1[[#This Row],[Year]]&lt;=2040,2040,2050))</f>
        <v>2040</v>
      </c>
    </row>
    <row r="3154" spans="1:7" x14ac:dyDescent="0.3">
      <c r="A3154" s="257" t="s">
        <v>4</v>
      </c>
      <c r="B3154" s="258" t="s">
        <v>261</v>
      </c>
      <c r="C3154" s="258">
        <v>2032</v>
      </c>
      <c r="D3154" s="259" t="s">
        <v>259</v>
      </c>
      <c r="E3154" s="266" t="s">
        <v>19</v>
      </c>
      <c r="F3154" s="261">
        <v>1.0046586796591701</v>
      </c>
      <c r="G3154" s="261">
        <f>IF(Table1[[#This Row],[Year]]&lt;=2030,2030,IF(Table1[[#This Row],[Year]]&lt;=2040,2040,2050))</f>
        <v>2040</v>
      </c>
    </row>
    <row r="3155" spans="1:7" x14ac:dyDescent="0.3">
      <c r="A3155" s="257" t="s">
        <v>4</v>
      </c>
      <c r="B3155" s="258" t="s">
        <v>18</v>
      </c>
      <c r="C3155" s="258">
        <v>2032</v>
      </c>
      <c r="D3155" s="259" t="s">
        <v>259</v>
      </c>
      <c r="E3155" s="266" t="s">
        <v>19</v>
      </c>
      <c r="F3155" s="261">
        <v>567.04568115864697</v>
      </c>
      <c r="G3155" s="261">
        <f>IF(Table1[[#This Row],[Year]]&lt;=2030,2030,IF(Table1[[#This Row],[Year]]&lt;=2040,2040,2050))</f>
        <v>2040</v>
      </c>
    </row>
    <row r="3156" spans="1:7" x14ac:dyDescent="0.3">
      <c r="A3156" s="257" t="s">
        <v>4</v>
      </c>
      <c r="B3156" s="258" t="s">
        <v>260</v>
      </c>
      <c r="C3156" s="258">
        <v>2032</v>
      </c>
      <c r="D3156" s="259" t="s">
        <v>259</v>
      </c>
      <c r="E3156" s="266" t="s">
        <v>19</v>
      </c>
      <c r="F3156" s="261">
        <v>18.436866897134301</v>
      </c>
      <c r="G3156" s="261">
        <f>IF(Table1[[#This Row],[Year]]&lt;=2030,2030,IF(Table1[[#This Row],[Year]]&lt;=2040,2040,2050))</f>
        <v>2040</v>
      </c>
    </row>
    <row r="3157" spans="1:7" x14ac:dyDescent="0.3">
      <c r="A3157" s="257" t="s">
        <v>4</v>
      </c>
      <c r="B3157" s="258" t="s">
        <v>267</v>
      </c>
      <c r="C3157" s="258">
        <v>2032</v>
      </c>
      <c r="D3157" s="259" t="s">
        <v>259</v>
      </c>
      <c r="E3157" s="266" t="s">
        <v>19</v>
      </c>
      <c r="F3157" s="261">
        <v>0.26522973404213801</v>
      </c>
      <c r="G3157" s="261">
        <f>IF(Table1[[#This Row],[Year]]&lt;=2030,2030,IF(Table1[[#This Row],[Year]]&lt;=2040,2040,2050))</f>
        <v>2040</v>
      </c>
    </row>
    <row r="3158" spans="1:7" x14ac:dyDescent="0.3">
      <c r="A3158" s="257" t="s">
        <v>2</v>
      </c>
      <c r="B3158" s="258" t="s">
        <v>264</v>
      </c>
      <c r="C3158" s="258">
        <v>2032</v>
      </c>
      <c r="D3158" s="259" t="s">
        <v>259</v>
      </c>
      <c r="E3158" s="266" t="s">
        <v>19</v>
      </c>
      <c r="F3158" s="261">
        <v>54.4009074658385</v>
      </c>
      <c r="G3158" s="261">
        <f>IF(Table1[[#This Row],[Year]]&lt;=2030,2030,IF(Table1[[#This Row],[Year]]&lt;=2040,2040,2050))</f>
        <v>2040</v>
      </c>
    </row>
    <row r="3159" spans="1:7" x14ac:dyDescent="0.3">
      <c r="A3159" s="257" t="s">
        <v>2</v>
      </c>
      <c r="B3159" s="258" t="s">
        <v>263</v>
      </c>
      <c r="C3159" s="258">
        <v>2032</v>
      </c>
      <c r="D3159" s="259" t="s">
        <v>259</v>
      </c>
      <c r="E3159" s="266" t="s">
        <v>19</v>
      </c>
      <c r="F3159" s="261">
        <v>11.059767328733001</v>
      </c>
      <c r="G3159" s="261">
        <f>IF(Table1[[#This Row],[Year]]&lt;=2030,2030,IF(Table1[[#This Row],[Year]]&lt;=2040,2040,2050))</f>
        <v>2040</v>
      </c>
    </row>
    <row r="3160" spans="1:7" x14ac:dyDescent="0.3">
      <c r="A3160" s="257" t="s">
        <v>2</v>
      </c>
      <c r="B3160" s="258" t="s">
        <v>262</v>
      </c>
      <c r="C3160" s="258">
        <v>2032</v>
      </c>
      <c r="D3160" s="259" t="s">
        <v>259</v>
      </c>
      <c r="E3160" s="266" t="s">
        <v>19</v>
      </c>
      <c r="F3160" s="261">
        <v>4.8920076637388297</v>
      </c>
      <c r="G3160" s="261">
        <f>IF(Table1[[#This Row],[Year]]&lt;=2030,2030,IF(Table1[[#This Row],[Year]]&lt;=2040,2040,2050))</f>
        <v>2040</v>
      </c>
    </row>
    <row r="3161" spans="1:7" x14ac:dyDescent="0.3">
      <c r="A3161" s="257" t="s">
        <v>2</v>
      </c>
      <c r="B3161" s="258" t="s">
        <v>261</v>
      </c>
      <c r="C3161" s="258">
        <v>2032</v>
      </c>
      <c r="D3161" s="259" t="s">
        <v>259</v>
      </c>
      <c r="E3161" s="266" t="s">
        <v>19</v>
      </c>
      <c r="F3161" s="261">
        <v>8.6778223536942797E-2</v>
      </c>
      <c r="G3161" s="261">
        <f>IF(Table1[[#This Row],[Year]]&lt;=2030,2030,IF(Table1[[#This Row],[Year]]&lt;=2040,2040,2050))</f>
        <v>2040</v>
      </c>
    </row>
    <row r="3162" spans="1:7" x14ac:dyDescent="0.3">
      <c r="A3162" s="257" t="s">
        <v>2</v>
      </c>
      <c r="B3162" s="258" t="s">
        <v>18</v>
      </c>
      <c r="C3162" s="258">
        <v>2032</v>
      </c>
      <c r="D3162" s="259" t="s">
        <v>259</v>
      </c>
      <c r="E3162" s="266" t="s">
        <v>19</v>
      </c>
      <c r="F3162" s="261">
        <v>695.24869207455902</v>
      </c>
      <c r="G3162" s="261">
        <f>IF(Table1[[#This Row],[Year]]&lt;=2030,2030,IF(Table1[[#This Row],[Year]]&lt;=2040,2040,2050))</f>
        <v>2040</v>
      </c>
    </row>
    <row r="3163" spans="1:7" x14ac:dyDescent="0.3">
      <c r="A3163" s="257" t="s">
        <v>2</v>
      </c>
      <c r="B3163" s="258" t="s">
        <v>266</v>
      </c>
      <c r="C3163" s="258">
        <v>2032</v>
      </c>
      <c r="D3163" s="259" t="s">
        <v>259</v>
      </c>
      <c r="E3163" s="266" t="s">
        <v>19</v>
      </c>
      <c r="F3163" s="261">
        <v>29.961733649960902</v>
      </c>
      <c r="G3163" s="261">
        <f>IF(Table1[[#This Row],[Year]]&lt;=2030,2030,IF(Table1[[#This Row],[Year]]&lt;=2040,2040,2050))</f>
        <v>2040</v>
      </c>
    </row>
    <row r="3164" spans="1:7" x14ac:dyDescent="0.3">
      <c r="A3164" s="257" t="s">
        <v>2</v>
      </c>
      <c r="B3164" s="258" t="s">
        <v>260</v>
      </c>
      <c r="C3164" s="258">
        <v>2032</v>
      </c>
      <c r="D3164" s="259" t="s">
        <v>259</v>
      </c>
      <c r="E3164" s="266" t="s">
        <v>19</v>
      </c>
      <c r="F3164" s="261">
        <v>0.28962237398438101</v>
      </c>
      <c r="G3164" s="261">
        <f>IF(Table1[[#This Row],[Year]]&lt;=2030,2030,IF(Table1[[#This Row],[Year]]&lt;=2040,2040,2050))</f>
        <v>2040</v>
      </c>
    </row>
    <row r="3165" spans="1:7" x14ac:dyDescent="0.3">
      <c r="A3165" s="257" t="s">
        <v>3</v>
      </c>
      <c r="B3165" s="258" t="s">
        <v>265</v>
      </c>
      <c r="C3165" s="258">
        <v>2032</v>
      </c>
      <c r="D3165" s="259" t="s">
        <v>259</v>
      </c>
      <c r="E3165" s="266" t="s">
        <v>19</v>
      </c>
      <c r="F3165" s="261">
        <v>174.79652799742101</v>
      </c>
      <c r="G3165" s="261">
        <f>IF(Table1[[#This Row],[Year]]&lt;=2030,2030,IF(Table1[[#This Row],[Year]]&lt;=2040,2040,2050))</f>
        <v>2040</v>
      </c>
    </row>
    <row r="3166" spans="1:7" x14ac:dyDescent="0.3">
      <c r="A3166" s="257" t="s">
        <v>3</v>
      </c>
      <c r="B3166" s="258" t="s">
        <v>264</v>
      </c>
      <c r="C3166" s="258">
        <v>2032</v>
      </c>
      <c r="D3166" s="259" t="s">
        <v>259</v>
      </c>
      <c r="E3166" s="266" t="s">
        <v>19</v>
      </c>
      <c r="F3166" s="261">
        <v>48.356362191856498</v>
      </c>
      <c r="G3166" s="261">
        <f>IF(Table1[[#This Row],[Year]]&lt;=2030,2030,IF(Table1[[#This Row],[Year]]&lt;=2040,2040,2050))</f>
        <v>2040</v>
      </c>
    </row>
    <row r="3167" spans="1:7" x14ac:dyDescent="0.3">
      <c r="A3167" s="257" t="s">
        <v>3</v>
      </c>
      <c r="B3167" s="258" t="s">
        <v>263</v>
      </c>
      <c r="C3167" s="258">
        <v>2032</v>
      </c>
      <c r="D3167" s="259" t="s">
        <v>259</v>
      </c>
      <c r="E3167" s="266" t="s">
        <v>19</v>
      </c>
      <c r="F3167" s="261">
        <v>21.803306502188001</v>
      </c>
      <c r="G3167" s="261">
        <f>IF(Table1[[#This Row],[Year]]&lt;=2030,2030,IF(Table1[[#This Row],[Year]]&lt;=2040,2040,2050))</f>
        <v>2040</v>
      </c>
    </row>
    <row r="3168" spans="1:7" x14ac:dyDescent="0.3">
      <c r="A3168" s="257" t="s">
        <v>3</v>
      </c>
      <c r="B3168" s="258" t="s">
        <v>262</v>
      </c>
      <c r="C3168" s="258">
        <v>2032</v>
      </c>
      <c r="D3168" s="259" t="s">
        <v>259</v>
      </c>
      <c r="E3168" s="266" t="s">
        <v>19</v>
      </c>
      <c r="F3168" s="261">
        <v>134.52760776007301</v>
      </c>
      <c r="G3168" s="261">
        <f>IF(Table1[[#This Row],[Year]]&lt;=2030,2030,IF(Table1[[#This Row],[Year]]&lt;=2040,2040,2050))</f>
        <v>2040</v>
      </c>
    </row>
    <row r="3169" spans="1:7" x14ac:dyDescent="0.3">
      <c r="A3169" s="257" t="s">
        <v>3</v>
      </c>
      <c r="B3169" s="258" t="s">
        <v>261</v>
      </c>
      <c r="C3169" s="258">
        <v>2032</v>
      </c>
      <c r="D3169" s="259" t="s">
        <v>259</v>
      </c>
      <c r="E3169" s="266" t="s">
        <v>19</v>
      </c>
      <c r="F3169" s="261">
        <v>0.55220338173067296</v>
      </c>
      <c r="G3169" s="261">
        <f>IF(Table1[[#This Row],[Year]]&lt;=2030,2030,IF(Table1[[#This Row],[Year]]&lt;=2040,2040,2050))</f>
        <v>2040</v>
      </c>
    </row>
    <row r="3170" spans="1:7" x14ac:dyDescent="0.3">
      <c r="A3170" s="257" t="s">
        <v>3</v>
      </c>
      <c r="B3170" s="258" t="s">
        <v>18</v>
      </c>
      <c r="C3170" s="258">
        <v>2032</v>
      </c>
      <c r="D3170" s="259" t="s">
        <v>259</v>
      </c>
      <c r="E3170" s="266" t="s">
        <v>19</v>
      </c>
      <c r="F3170" s="261">
        <v>511.903493615103</v>
      </c>
      <c r="G3170" s="261">
        <f>IF(Table1[[#This Row],[Year]]&lt;=2030,2030,IF(Table1[[#This Row],[Year]]&lt;=2040,2040,2050))</f>
        <v>2040</v>
      </c>
    </row>
    <row r="3171" spans="1:7" x14ac:dyDescent="0.3">
      <c r="A3171" s="257" t="s">
        <v>3</v>
      </c>
      <c r="B3171" s="258" t="s">
        <v>9</v>
      </c>
      <c r="C3171" s="258">
        <v>2032</v>
      </c>
      <c r="D3171" s="259" t="s">
        <v>259</v>
      </c>
      <c r="E3171" s="266" t="s">
        <v>19</v>
      </c>
      <c r="F3171" s="261">
        <v>202.32976060233901</v>
      </c>
      <c r="G3171" s="261">
        <f>IF(Table1[[#This Row],[Year]]&lt;=2030,2030,IF(Table1[[#This Row],[Year]]&lt;=2040,2040,2050))</f>
        <v>2040</v>
      </c>
    </row>
    <row r="3172" spans="1:7" x14ac:dyDescent="0.3">
      <c r="A3172" s="257" t="s">
        <v>3</v>
      </c>
      <c r="B3172" s="258" t="s">
        <v>260</v>
      </c>
      <c r="C3172" s="258">
        <v>2032</v>
      </c>
      <c r="D3172" s="259" t="s">
        <v>259</v>
      </c>
      <c r="E3172" s="266" t="s">
        <v>19</v>
      </c>
      <c r="F3172" s="261">
        <v>9.3537300042362208</v>
      </c>
      <c r="G3172" s="261">
        <f>IF(Table1[[#This Row],[Year]]&lt;=2030,2030,IF(Table1[[#This Row],[Year]]&lt;=2040,2040,2050))</f>
        <v>2040</v>
      </c>
    </row>
    <row r="3173" spans="1:7" x14ac:dyDescent="0.3">
      <c r="A3173" s="257" t="s">
        <v>1</v>
      </c>
      <c r="B3173" s="258" t="s">
        <v>265</v>
      </c>
      <c r="C3173" s="258">
        <v>2033</v>
      </c>
      <c r="D3173" s="259" t="s">
        <v>259</v>
      </c>
      <c r="E3173" s="266" t="s">
        <v>19</v>
      </c>
      <c r="F3173" s="261">
        <v>38.947718440695297</v>
      </c>
      <c r="G3173" s="261">
        <f>IF(Table1[[#This Row],[Year]]&lt;=2030,2030,IF(Table1[[#This Row],[Year]]&lt;=2040,2040,2050))</f>
        <v>2040</v>
      </c>
    </row>
    <row r="3174" spans="1:7" x14ac:dyDescent="0.3">
      <c r="A3174" s="257" t="s">
        <v>1</v>
      </c>
      <c r="B3174" s="258" t="s">
        <v>269</v>
      </c>
      <c r="C3174" s="258">
        <v>2033</v>
      </c>
      <c r="D3174" s="259" t="s">
        <v>259</v>
      </c>
      <c r="E3174" s="266" t="s">
        <v>19</v>
      </c>
      <c r="F3174" s="261">
        <v>2.85797350569836</v>
      </c>
      <c r="G3174" s="261">
        <f>IF(Table1[[#This Row],[Year]]&lt;=2030,2030,IF(Table1[[#This Row],[Year]]&lt;=2040,2040,2050))</f>
        <v>2040</v>
      </c>
    </row>
    <row r="3175" spans="1:7" x14ac:dyDescent="0.3">
      <c r="A3175" s="257" t="s">
        <v>1</v>
      </c>
      <c r="B3175" s="258" t="s">
        <v>264</v>
      </c>
      <c r="C3175" s="258">
        <v>2033</v>
      </c>
      <c r="D3175" s="259" t="s">
        <v>259</v>
      </c>
      <c r="E3175" s="266" t="s">
        <v>19</v>
      </c>
      <c r="F3175" s="261">
        <v>19.825340937356501</v>
      </c>
      <c r="G3175" s="261">
        <f>IF(Table1[[#This Row],[Year]]&lt;=2030,2030,IF(Table1[[#This Row],[Year]]&lt;=2040,2040,2050))</f>
        <v>2040</v>
      </c>
    </row>
    <row r="3176" spans="1:7" x14ac:dyDescent="0.3">
      <c r="A3176" s="257" t="s">
        <v>1</v>
      </c>
      <c r="B3176" s="258" t="s">
        <v>268</v>
      </c>
      <c r="C3176" s="258">
        <v>2033</v>
      </c>
      <c r="D3176" s="259" t="s">
        <v>259</v>
      </c>
      <c r="E3176" s="266" t="s">
        <v>19</v>
      </c>
      <c r="F3176" s="261">
        <v>1.58502089900594</v>
      </c>
      <c r="G3176" s="261">
        <f>IF(Table1[[#This Row],[Year]]&lt;=2030,2030,IF(Table1[[#This Row],[Year]]&lt;=2040,2040,2050))</f>
        <v>2040</v>
      </c>
    </row>
    <row r="3177" spans="1:7" x14ac:dyDescent="0.3">
      <c r="A3177" s="257" t="s">
        <v>1</v>
      </c>
      <c r="B3177" s="258" t="s">
        <v>263</v>
      </c>
      <c r="C3177" s="258">
        <v>2033</v>
      </c>
      <c r="D3177" s="259" t="s">
        <v>259</v>
      </c>
      <c r="E3177" s="266" t="s">
        <v>19</v>
      </c>
      <c r="F3177" s="261">
        <v>2.96004931734802</v>
      </c>
      <c r="G3177" s="261">
        <f>IF(Table1[[#This Row],[Year]]&lt;=2030,2030,IF(Table1[[#This Row],[Year]]&lt;=2040,2040,2050))</f>
        <v>2040</v>
      </c>
    </row>
    <row r="3178" spans="1:7" x14ac:dyDescent="0.3">
      <c r="A3178" s="257" t="s">
        <v>1</v>
      </c>
      <c r="B3178" s="258" t="s">
        <v>262</v>
      </c>
      <c r="C3178" s="258">
        <v>2033</v>
      </c>
      <c r="D3178" s="259" t="s">
        <v>259</v>
      </c>
      <c r="E3178" s="266" t="s">
        <v>19</v>
      </c>
      <c r="F3178" s="261">
        <v>4.0363086147368499</v>
      </c>
      <c r="G3178" s="261">
        <f>IF(Table1[[#This Row],[Year]]&lt;=2030,2030,IF(Table1[[#This Row],[Year]]&lt;=2040,2040,2050))</f>
        <v>2040</v>
      </c>
    </row>
    <row r="3179" spans="1:7" x14ac:dyDescent="0.3">
      <c r="A3179" s="257" t="s">
        <v>1</v>
      </c>
      <c r="B3179" s="258" t="s">
        <v>261</v>
      </c>
      <c r="C3179" s="258">
        <v>2033</v>
      </c>
      <c r="D3179" s="259" t="s">
        <v>259</v>
      </c>
      <c r="E3179" s="266" t="s">
        <v>19</v>
      </c>
      <c r="F3179" s="261">
        <v>0.185538536757616</v>
      </c>
      <c r="G3179" s="261">
        <f>IF(Table1[[#This Row],[Year]]&lt;=2030,2030,IF(Table1[[#This Row],[Year]]&lt;=2040,2040,2050))</f>
        <v>2040</v>
      </c>
    </row>
    <row r="3180" spans="1:7" x14ac:dyDescent="0.3">
      <c r="A3180" s="257" t="s">
        <v>1</v>
      </c>
      <c r="B3180" s="258" t="s">
        <v>260</v>
      </c>
      <c r="C3180" s="258">
        <v>2033</v>
      </c>
      <c r="D3180" s="259" t="s">
        <v>259</v>
      </c>
      <c r="E3180" s="266" t="s">
        <v>19</v>
      </c>
      <c r="F3180" s="261">
        <v>1.1380739279597201</v>
      </c>
      <c r="G3180" s="261">
        <f>IF(Table1[[#This Row],[Year]]&lt;=2030,2030,IF(Table1[[#This Row],[Year]]&lt;=2040,2040,2050))</f>
        <v>2040</v>
      </c>
    </row>
    <row r="3181" spans="1:7" x14ac:dyDescent="0.3">
      <c r="A3181" s="257" t="s">
        <v>1</v>
      </c>
      <c r="B3181" s="258" t="s">
        <v>267</v>
      </c>
      <c r="C3181" s="258">
        <v>2033</v>
      </c>
      <c r="D3181" s="259" t="s">
        <v>259</v>
      </c>
      <c r="E3181" s="266" t="s">
        <v>19</v>
      </c>
      <c r="F3181" s="261">
        <v>7.8033564072038E-2</v>
      </c>
      <c r="G3181" s="261">
        <f>IF(Table1[[#This Row],[Year]]&lt;=2030,2030,IF(Table1[[#This Row],[Year]]&lt;=2040,2040,2050))</f>
        <v>2040</v>
      </c>
    </row>
    <row r="3182" spans="1:7" x14ac:dyDescent="0.3">
      <c r="A3182" s="257" t="s">
        <v>4</v>
      </c>
      <c r="B3182" s="258" t="s">
        <v>265</v>
      </c>
      <c r="C3182" s="258">
        <v>2033</v>
      </c>
      <c r="D3182" s="259" t="s">
        <v>259</v>
      </c>
      <c r="E3182" s="266" t="s">
        <v>19</v>
      </c>
      <c r="F3182" s="261">
        <v>150.43599600031999</v>
      </c>
      <c r="G3182" s="261">
        <f>IF(Table1[[#This Row],[Year]]&lt;=2030,2030,IF(Table1[[#This Row],[Year]]&lt;=2040,2040,2050))</f>
        <v>2040</v>
      </c>
    </row>
    <row r="3183" spans="1:7" x14ac:dyDescent="0.3">
      <c r="A3183" s="257" t="s">
        <v>4</v>
      </c>
      <c r="B3183" s="258" t="s">
        <v>269</v>
      </c>
      <c r="C3183" s="258">
        <v>2033</v>
      </c>
      <c r="D3183" s="259" t="s">
        <v>259</v>
      </c>
      <c r="E3183" s="266" t="s">
        <v>19</v>
      </c>
      <c r="F3183" s="261">
        <v>2.2705022050824502</v>
      </c>
      <c r="G3183" s="261">
        <f>IF(Table1[[#This Row],[Year]]&lt;=2030,2030,IF(Table1[[#This Row],[Year]]&lt;=2040,2040,2050))</f>
        <v>2040</v>
      </c>
    </row>
    <row r="3184" spans="1:7" x14ac:dyDescent="0.3">
      <c r="A3184" s="257" t="s">
        <v>4</v>
      </c>
      <c r="B3184" s="258" t="s">
        <v>264</v>
      </c>
      <c r="C3184" s="258">
        <v>2033</v>
      </c>
      <c r="D3184" s="259" t="s">
        <v>259</v>
      </c>
      <c r="E3184" s="266" t="s">
        <v>19</v>
      </c>
      <c r="F3184" s="261">
        <v>93.6386413586591</v>
      </c>
      <c r="G3184" s="261">
        <f>IF(Table1[[#This Row],[Year]]&lt;=2030,2030,IF(Table1[[#This Row],[Year]]&lt;=2040,2040,2050))</f>
        <v>2040</v>
      </c>
    </row>
    <row r="3185" spans="1:7" x14ac:dyDescent="0.3">
      <c r="A3185" s="257" t="s">
        <v>4</v>
      </c>
      <c r="B3185" s="258" t="s">
        <v>268</v>
      </c>
      <c r="C3185" s="258">
        <v>2033</v>
      </c>
      <c r="D3185" s="259" t="s">
        <v>259</v>
      </c>
      <c r="E3185" s="266" t="s">
        <v>19</v>
      </c>
      <c r="F3185" s="261">
        <v>1.47294310098784</v>
      </c>
      <c r="G3185" s="261">
        <f>IF(Table1[[#This Row],[Year]]&lt;=2030,2030,IF(Table1[[#This Row],[Year]]&lt;=2040,2040,2050))</f>
        <v>2040</v>
      </c>
    </row>
    <row r="3186" spans="1:7" x14ac:dyDescent="0.3">
      <c r="A3186" s="257" t="s">
        <v>4</v>
      </c>
      <c r="B3186" s="258" t="s">
        <v>263</v>
      </c>
      <c r="C3186" s="258">
        <v>2033</v>
      </c>
      <c r="D3186" s="259" t="s">
        <v>259</v>
      </c>
      <c r="E3186" s="266" t="s">
        <v>19</v>
      </c>
      <c r="F3186" s="261">
        <v>14.495948524571901</v>
      </c>
      <c r="G3186" s="261">
        <f>IF(Table1[[#This Row],[Year]]&lt;=2030,2030,IF(Table1[[#This Row],[Year]]&lt;=2040,2040,2050))</f>
        <v>2040</v>
      </c>
    </row>
    <row r="3187" spans="1:7" x14ac:dyDescent="0.3">
      <c r="A3187" s="257" t="s">
        <v>4</v>
      </c>
      <c r="B3187" s="258" t="s">
        <v>262</v>
      </c>
      <c r="C3187" s="258">
        <v>2033</v>
      </c>
      <c r="D3187" s="259" t="s">
        <v>259</v>
      </c>
      <c r="E3187" s="266" t="s">
        <v>19</v>
      </c>
      <c r="F3187" s="261">
        <v>133.836646282244</v>
      </c>
      <c r="G3187" s="261">
        <f>IF(Table1[[#This Row],[Year]]&lt;=2030,2030,IF(Table1[[#This Row],[Year]]&lt;=2040,2040,2050))</f>
        <v>2040</v>
      </c>
    </row>
    <row r="3188" spans="1:7" x14ac:dyDescent="0.3">
      <c r="A3188" s="257" t="s">
        <v>4</v>
      </c>
      <c r="B3188" s="258" t="s">
        <v>261</v>
      </c>
      <c r="C3188" s="258">
        <v>2033</v>
      </c>
      <c r="D3188" s="259" t="s">
        <v>259</v>
      </c>
      <c r="E3188" s="266" t="s">
        <v>19</v>
      </c>
      <c r="F3188" s="261">
        <v>0.92625310578068798</v>
      </c>
      <c r="G3188" s="261">
        <f>IF(Table1[[#This Row],[Year]]&lt;=2030,2030,IF(Table1[[#This Row],[Year]]&lt;=2040,2040,2050))</f>
        <v>2040</v>
      </c>
    </row>
    <row r="3189" spans="1:7" x14ac:dyDescent="0.3">
      <c r="A3189" s="257" t="s">
        <v>4</v>
      </c>
      <c r="B3189" s="258" t="s">
        <v>18</v>
      </c>
      <c r="C3189" s="258">
        <v>2033</v>
      </c>
      <c r="D3189" s="259" t="s">
        <v>259</v>
      </c>
      <c r="E3189" s="266" t="s">
        <v>19</v>
      </c>
      <c r="F3189" s="261">
        <v>155.885127673271</v>
      </c>
      <c r="G3189" s="261">
        <f>IF(Table1[[#This Row],[Year]]&lt;=2030,2030,IF(Table1[[#This Row],[Year]]&lt;=2040,2040,2050))</f>
        <v>2040</v>
      </c>
    </row>
    <row r="3190" spans="1:7" x14ac:dyDescent="0.3">
      <c r="A3190" s="257" t="s">
        <v>4</v>
      </c>
      <c r="B3190" s="258" t="s">
        <v>260</v>
      </c>
      <c r="C3190" s="258">
        <v>2033</v>
      </c>
      <c r="D3190" s="259" t="s">
        <v>259</v>
      </c>
      <c r="E3190" s="266" t="s">
        <v>19</v>
      </c>
      <c r="F3190" s="261">
        <v>17.5589208544136</v>
      </c>
      <c r="G3190" s="261">
        <f>IF(Table1[[#This Row],[Year]]&lt;=2030,2030,IF(Table1[[#This Row],[Year]]&lt;=2040,2040,2050))</f>
        <v>2040</v>
      </c>
    </row>
    <row r="3191" spans="1:7" x14ac:dyDescent="0.3">
      <c r="A3191" s="257" t="s">
        <v>4</v>
      </c>
      <c r="B3191" s="258" t="s">
        <v>267</v>
      </c>
      <c r="C3191" s="258">
        <v>2033</v>
      </c>
      <c r="D3191" s="259" t="s">
        <v>259</v>
      </c>
      <c r="E3191" s="266" t="s">
        <v>19</v>
      </c>
      <c r="F3191" s="261">
        <v>0.25259974670679802</v>
      </c>
      <c r="G3191" s="261">
        <f>IF(Table1[[#This Row],[Year]]&lt;=2030,2030,IF(Table1[[#This Row],[Year]]&lt;=2040,2040,2050))</f>
        <v>2040</v>
      </c>
    </row>
    <row r="3192" spans="1:7" x14ac:dyDescent="0.3">
      <c r="A3192" s="257" t="s">
        <v>2</v>
      </c>
      <c r="B3192" s="258" t="s">
        <v>264</v>
      </c>
      <c r="C3192" s="258">
        <v>2033</v>
      </c>
      <c r="D3192" s="259" t="s">
        <v>259</v>
      </c>
      <c r="E3192" s="266" t="s">
        <v>19</v>
      </c>
      <c r="F3192" s="261">
        <v>51.810388062703304</v>
      </c>
      <c r="G3192" s="261">
        <f>IF(Table1[[#This Row],[Year]]&lt;=2030,2030,IF(Table1[[#This Row],[Year]]&lt;=2040,2040,2050))</f>
        <v>2040</v>
      </c>
    </row>
    <row r="3193" spans="1:7" x14ac:dyDescent="0.3">
      <c r="A3193" s="257" t="s">
        <v>2</v>
      </c>
      <c r="B3193" s="258" t="s">
        <v>263</v>
      </c>
      <c r="C3193" s="258">
        <v>2033</v>
      </c>
      <c r="D3193" s="259" t="s">
        <v>259</v>
      </c>
      <c r="E3193" s="266" t="s">
        <v>19</v>
      </c>
      <c r="F3193" s="261">
        <v>11.446737562515599</v>
      </c>
      <c r="G3193" s="261">
        <f>IF(Table1[[#This Row],[Year]]&lt;=2030,2030,IF(Table1[[#This Row],[Year]]&lt;=2040,2040,2050))</f>
        <v>2040</v>
      </c>
    </row>
    <row r="3194" spans="1:7" x14ac:dyDescent="0.3">
      <c r="A3194" s="257" t="s">
        <v>2</v>
      </c>
      <c r="B3194" s="258" t="s">
        <v>262</v>
      </c>
      <c r="C3194" s="258">
        <v>2033</v>
      </c>
      <c r="D3194" s="259" t="s">
        <v>259</v>
      </c>
      <c r="E3194" s="266" t="s">
        <v>19</v>
      </c>
      <c r="F3194" s="261">
        <v>4.9860856482536402</v>
      </c>
      <c r="G3194" s="261">
        <f>IF(Table1[[#This Row],[Year]]&lt;=2030,2030,IF(Table1[[#This Row],[Year]]&lt;=2040,2040,2050))</f>
        <v>2040</v>
      </c>
    </row>
    <row r="3195" spans="1:7" x14ac:dyDescent="0.3">
      <c r="A3195" s="257" t="s">
        <v>2</v>
      </c>
      <c r="B3195" s="258" t="s">
        <v>261</v>
      </c>
      <c r="C3195" s="258">
        <v>2033</v>
      </c>
      <c r="D3195" s="259" t="s">
        <v>259</v>
      </c>
      <c r="E3195" s="266" t="s">
        <v>19</v>
      </c>
      <c r="F3195" s="261">
        <v>8.0005877311976697E-2</v>
      </c>
      <c r="G3195" s="261">
        <f>IF(Table1[[#This Row],[Year]]&lt;=2030,2030,IF(Table1[[#This Row],[Year]]&lt;=2040,2040,2050))</f>
        <v>2040</v>
      </c>
    </row>
    <row r="3196" spans="1:7" x14ac:dyDescent="0.3">
      <c r="A3196" s="257" t="s">
        <v>2</v>
      </c>
      <c r="B3196" s="258" t="s">
        <v>18</v>
      </c>
      <c r="C3196" s="258">
        <v>2033</v>
      </c>
      <c r="D3196" s="259" t="s">
        <v>259</v>
      </c>
      <c r="E3196" s="266" t="s">
        <v>19</v>
      </c>
      <c r="F3196" s="261">
        <v>746.08696411373899</v>
      </c>
      <c r="G3196" s="261">
        <f>IF(Table1[[#This Row],[Year]]&lt;=2030,2030,IF(Table1[[#This Row],[Year]]&lt;=2040,2040,2050))</f>
        <v>2040</v>
      </c>
    </row>
    <row r="3197" spans="1:7" x14ac:dyDescent="0.3">
      <c r="A3197" s="257" t="s">
        <v>2</v>
      </c>
      <c r="B3197" s="258" t="s">
        <v>266</v>
      </c>
      <c r="C3197" s="258">
        <v>2033</v>
      </c>
      <c r="D3197" s="259" t="s">
        <v>259</v>
      </c>
      <c r="E3197" s="266" t="s">
        <v>19</v>
      </c>
      <c r="F3197" s="261">
        <v>28.534984428534202</v>
      </c>
      <c r="G3197" s="261">
        <f>IF(Table1[[#This Row],[Year]]&lt;=2030,2030,IF(Table1[[#This Row],[Year]]&lt;=2040,2040,2050))</f>
        <v>2040</v>
      </c>
    </row>
    <row r="3198" spans="1:7" x14ac:dyDescent="0.3">
      <c r="A3198" s="257" t="s">
        <v>2</v>
      </c>
      <c r="B3198" s="258" t="s">
        <v>260</v>
      </c>
      <c r="C3198" s="258">
        <v>2033</v>
      </c>
      <c r="D3198" s="259" t="s">
        <v>259</v>
      </c>
      <c r="E3198" s="266" t="s">
        <v>19</v>
      </c>
      <c r="F3198" s="261">
        <v>0.27583083236607497</v>
      </c>
      <c r="G3198" s="261">
        <f>IF(Table1[[#This Row],[Year]]&lt;=2030,2030,IF(Table1[[#This Row],[Year]]&lt;=2040,2040,2050))</f>
        <v>2040</v>
      </c>
    </row>
    <row r="3199" spans="1:7" x14ac:dyDescent="0.3">
      <c r="A3199" s="257" t="s">
        <v>3</v>
      </c>
      <c r="B3199" s="258" t="s">
        <v>265</v>
      </c>
      <c r="C3199" s="258">
        <v>2033</v>
      </c>
      <c r="D3199" s="259" t="s">
        <v>259</v>
      </c>
      <c r="E3199" s="266" t="s">
        <v>19</v>
      </c>
      <c r="F3199" s="261">
        <v>166.472883807068</v>
      </c>
      <c r="G3199" s="261">
        <f>IF(Table1[[#This Row],[Year]]&lt;=2030,2030,IF(Table1[[#This Row],[Year]]&lt;=2040,2040,2050))</f>
        <v>2040</v>
      </c>
    </row>
    <row r="3200" spans="1:7" x14ac:dyDescent="0.3">
      <c r="A3200" s="257" t="s">
        <v>3</v>
      </c>
      <c r="B3200" s="258" t="s">
        <v>264</v>
      </c>
      <c r="C3200" s="258">
        <v>2033</v>
      </c>
      <c r="D3200" s="259" t="s">
        <v>259</v>
      </c>
      <c r="E3200" s="266" t="s">
        <v>19</v>
      </c>
      <c r="F3200" s="261">
        <v>46.053678277958497</v>
      </c>
      <c r="G3200" s="261">
        <f>IF(Table1[[#This Row],[Year]]&lt;=2030,2030,IF(Table1[[#This Row],[Year]]&lt;=2040,2040,2050))</f>
        <v>2040</v>
      </c>
    </row>
    <row r="3201" spans="1:7" x14ac:dyDescent="0.3">
      <c r="A3201" s="257" t="s">
        <v>3</v>
      </c>
      <c r="B3201" s="258" t="s">
        <v>263</v>
      </c>
      <c r="C3201" s="258">
        <v>2033</v>
      </c>
      <c r="D3201" s="259" t="s">
        <v>259</v>
      </c>
      <c r="E3201" s="266" t="s">
        <v>19</v>
      </c>
      <c r="F3201" s="261">
        <v>22.409310893241301</v>
      </c>
      <c r="G3201" s="261">
        <f>IF(Table1[[#This Row],[Year]]&lt;=2030,2030,IF(Table1[[#This Row],[Year]]&lt;=2040,2040,2050))</f>
        <v>2040</v>
      </c>
    </row>
    <row r="3202" spans="1:7" x14ac:dyDescent="0.3">
      <c r="A3202" s="257" t="s">
        <v>3</v>
      </c>
      <c r="B3202" s="258" t="s">
        <v>262</v>
      </c>
      <c r="C3202" s="258">
        <v>2033</v>
      </c>
      <c r="D3202" s="259" t="s">
        <v>259</v>
      </c>
      <c r="E3202" s="266" t="s">
        <v>19</v>
      </c>
      <c r="F3202" s="261">
        <v>137.117998899529</v>
      </c>
      <c r="G3202" s="261">
        <f>IF(Table1[[#This Row],[Year]]&lt;=2030,2030,IF(Table1[[#This Row],[Year]]&lt;=2040,2040,2050))</f>
        <v>2040</v>
      </c>
    </row>
    <row r="3203" spans="1:7" x14ac:dyDescent="0.3">
      <c r="A3203" s="257" t="s">
        <v>3</v>
      </c>
      <c r="B3203" s="258" t="s">
        <v>261</v>
      </c>
      <c r="C3203" s="258">
        <v>2033</v>
      </c>
      <c r="D3203" s="259" t="s">
        <v>259</v>
      </c>
      <c r="E3203" s="266" t="s">
        <v>19</v>
      </c>
      <c r="F3203" s="261">
        <v>0.50910832475385603</v>
      </c>
      <c r="G3203" s="261">
        <f>IF(Table1[[#This Row],[Year]]&lt;=2030,2030,IF(Table1[[#This Row],[Year]]&lt;=2040,2040,2050))</f>
        <v>2040</v>
      </c>
    </row>
    <row r="3204" spans="1:7" x14ac:dyDescent="0.3">
      <c r="A3204" s="257" t="s">
        <v>3</v>
      </c>
      <c r="B3204" s="258" t="s">
        <v>18</v>
      </c>
      <c r="C3204" s="258">
        <v>2033</v>
      </c>
      <c r="D3204" s="259" t="s">
        <v>259</v>
      </c>
      <c r="E3204" s="266" t="s">
        <v>19</v>
      </c>
      <c r="F3204" s="261">
        <v>638.60695859109103</v>
      </c>
      <c r="G3204" s="261">
        <f>IF(Table1[[#This Row],[Year]]&lt;=2030,2030,IF(Table1[[#This Row],[Year]]&lt;=2040,2040,2050))</f>
        <v>2040</v>
      </c>
    </row>
    <row r="3205" spans="1:7" x14ac:dyDescent="0.3">
      <c r="A3205" s="257" t="s">
        <v>3</v>
      </c>
      <c r="B3205" s="258" t="s">
        <v>9</v>
      </c>
      <c r="C3205" s="258">
        <v>2033</v>
      </c>
      <c r="D3205" s="259" t="s">
        <v>259</v>
      </c>
      <c r="E3205" s="266" t="s">
        <v>19</v>
      </c>
      <c r="F3205" s="261">
        <v>189.02140066985899</v>
      </c>
      <c r="G3205" s="261">
        <f>IF(Table1[[#This Row],[Year]]&lt;=2030,2030,IF(Table1[[#This Row],[Year]]&lt;=2040,2040,2050))</f>
        <v>2040</v>
      </c>
    </row>
    <row r="3206" spans="1:7" x14ac:dyDescent="0.3">
      <c r="A3206" s="257" t="s">
        <v>3</v>
      </c>
      <c r="B3206" s="258" t="s">
        <v>260</v>
      </c>
      <c r="C3206" s="258">
        <v>2033</v>
      </c>
      <c r="D3206" s="259" t="s">
        <v>259</v>
      </c>
      <c r="E3206" s="266" t="s">
        <v>19</v>
      </c>
      <c r="F3206" s="261">
        <v>8.9083142897487892</v>
      </c>
      <c r="G3206" s="261">
        <f>IF(Table1[[#This Row],[Year]]&lt;=2030,2030,IF(Table1[[#This Row],[Year]]&lt;=2040,2040,2050))</f>
        <v>2040</v>
      </c>
    </row>
    <row r="3207" spans="1:7" x14ac:dyDescent="0.3">
      <c r="A3207" s="257" t="s">
        <v>1</v>
      </c>
      <c r="B3207" s="258" t="s">
        <v>265</v>
      </c>
      <c r="C3207" s="258">
        <v>2034</v>
      </c>
      <c r="D3207" s="259" t="s">
        <v>259</v>
      </c>
      <c r="E3207" s="266" t="s">
        <v>19</v>
      </c>
      <c r="F3207" s="261">
        <v>37.093065181614499</v>
      </c>
      <c r="G3207" s="261">
        <f>IF(Table1[[#This Row],[Year]]&lt;=2030,2030,IF(Table1[[#This Row],[Year]]&lt;=2040,2040,2050))</f>
        <v>2040</v>
      </c>
    </row>
    <row r="3208" spans="1:7" x14ac:dyDescent="0.3">
      <c r="A3208" s="257" t="s">
        <v>1</v>
      </c>
      <c r="B3208" s="258" t="s">
        <v>269</v>
      </c>
      <c r="C3208" s="258">
        <v>2034</v>
      </c>
      <c r="D3208" s="259" t="s">
        <v>259</v>
      </c>
      <c r="E3208" s="266" t="s">
        <v>19</v>
      </c>
      <c r="F3208" s="261">
        <v>2.7218795292365301</v>
      </c>
      <c r="G3208" s="261">
        <f>IF(Table1[[#This Row],[Year]]&lt;=2030,2030,IF(Table1[[#This Row],[Year]]&lt;=2040,2040,2050))</f>
        <v>2040</v>
      </c>
    </row>
    <row r="3209" spans="1:7" x14ac:dyDescent="0.3">
      <c r="A3209" s="257" t="s">
        <v>1</v>
      </c>
      <c r="B3209" s="258" t="s">
        <v>264</v>
      </c>
      <c r="C3209" s="258">
        <v>2034</v>
      </c>
      <c r="D3209" s="259" t="s">
        <v>259</v>
      </c>
      <c r="E3209" s="266" t="s">
        <v>19</v>
      </c>
      <c r="F3209" s="261">
        <v>18.8812770831967</v>
      </c>
      <c r="G3209" s="261">
        <f>IF(Table1[[#This Row],[Year]]&lt;=2030,2030,IF(Table1[[#This Row],[Year]]&lt;=2040,2040,2050))</f>
        <v>2040</v>
      </c>
    </row>
    <row r="3210" spans="1:7" x14ac:dyDescent="0.3">
      <c r="A3210" s="257" t="s">
        <v>1</v>
      </c>
      <c r="B3210" s="258" t="s">
        <v>268</v>
      </c>
      <c r="C3210" s="258">
        <v>2034</v>
      </c>
      <c r="D3210" s="259" t="s">
        <v>259</v>
      </c>
      <c r="E3210" s="266" t="s">
        <v>19</v>
      </c>
      <c r="F3210" s="261">
        <v>1.50954371333899</v>
      </c>
      <c r="G3210" s="261">
        <f>IF(Table1[[#This Row],[Year]]&lt;=2030,2030,IF(Table1[[#This Row],[Year]]&lt;=2040,2040,2050))</f>
        <v>2040</v>
      </c>
    </row>
    <row r="3211" spans="1:7" x14ac:dyDescent="0.3">
      <c r="A3211" s="257" t="s">
        <v>1</v>
      </c>
      <c r="B3211" s="258" t="s">
        <v>263</v>
      </c>
      <c r="C3211" s="258">
        <v>2034</v>
      </c>
      <c r="D3211" s="259" t="s">
        <v>259</v>
      </c>
      <c r="E3211" s="266" t="s">
        <v>19</v>
      </c>
      <c r="F3211" s="261">
        <v>2.76507886145105</v>
      </c>
      <c r="G3211" s="261">
        <f>IF(Table1[[#This Row],[Year]]&lt;=2030,2030,IF(Table1[[#This Row],[Year]]&lt;=2040,2040,2050))</f>
        <v>2040</v>
      </c>
    </row>
    <row r="3212" spans="1:7" x14ac:dyDescent="0.3">
      <c r="A3212" s="257" t="s">
        <v>1</v>
      </c>
      <c r="B3212" s="258" t="s">
        <v>262</v>
      </c>
      <c r="C3212" s="258">
        <v>2034</v>
      </c>
      <c r="D3212" s="259" t="s">
        <v>259</v>
      </c>
      <c r="E3212" s="266" t="s">
        <v>19</v>
      </c>
      <c r="F3212" s="261">
        <v>4.0853873634141804</v>
      </c>
      <c r="G3212" s="261">
        <f>IF(Table1[[#This Row],[Year]]&lt;=2030,2030,IF(Table1[[#This Row],[Year]]&lt;=2040,2040,2050))</f>
        <v>2040</v>
      </c>
    </row>
    <row r="3213" spans="1:7" x14ac:dyDescent="0.3">
      <c r="A3213" s="257" t="s">
        <v>1</v>
      </c>
      <c r="B3213" s="258" t="s">
        <v>261</v>
      </c>
      <c r="C3213" s="258">
        <v>2034</v>
      </c>
      <c r="D3213" s="259" t="s">
        <v>259</v>
      </c>
      <c r="E3213" s="266" t="s">
        <v>19</v>
      </c>
      <c r="F3213" s="261">
        <v>0.170872475416289</v>
      </c>
      <c r="G3213" s="261">
        <f>IF(Table1[[#This Row],[Year]]&lt;=2030,2030,IF(Table1[[#This Row],[Year]]&lt;=2040,2040,2050))</f>
        <v>2040</v>
      </c>
    </row>
    <row r="3214" spans="1:7" x14ac:dyDescent="0.3">
      <c r="A3214" s="257" t="s">
        <v>1</v>
      </c>
      <c r="B3214" s="258" t="s">
        <v>260</v>
      </c>
      <c r="C3214" s="258">
        <v>2034</v>
      </c>
      <c r="D3214" s="259" t="s">
        <v>259</v>
      </c>
      <c r="E3214" s="266" t="s">
        <v>19</v>
      </c>
      <c r="F3214" s="261">
        <v>1.0838799313902101</v>
      </c>
      <c r="G3214" s="261">
        <f>IF(Table1[[#This Row],[Year]]&lt;=2030,2030,IF(Table1[[#This Row],[Year]]&lt;=2040,2040,2050))</f>
        <v>2040</v>
      </c>
    </row>
    <row r="3215" spans="1:7" x14ac:dyDescent="0.3">
      <c r="A3215" s="257" t="s">
        <v>1</v>
      </c>
      <c r="B3215" s="258" t="s">
        <v>267</v>
      </c>
      <c r="C3215" s="258">
        <v>2034</v>
      </c>
      <c r="D3215" s="259" t="s">
        <v>259</v>
      </c>
      <c r="E3215" s="266" t="s">
        <v>19</v>
      </c>
      <c r="F3215" s="261">
        <v>7.4317680068607603E-2</v>
      </c>
      <c r="G3215" s="261">
        <f>IF(Table1[[#This Row],[Year]]&lt;=2030,2030,IF(Table1[[#This Row],[Year]]&lt;=2040,2040,2050))</f>
        <v>2040</v>
      </c>
    </row>
    <row r="3216" spans="1:7" x14ac:dyDescent="0.3">
      <c r="A3216" s="257" t="s">
        <v>4</v>
      </c>
      <c r="B3216" s="258" t="s">
        <v>265</v>
      </c>
      <c r="C3216" s="258">
        <v>2034</v>
      </c>
      <c r="D3216" s="259" t="s">
        <v>259</v>
      </c>
      <c r="E3216" s="266" t="s">
        <v>19</v>
      </c>
      <c r="F3216" s="261">
        <v>143.272377143162</v>
      </c>
      <c r="G3216" s="261">
        <f>IF(Table1[[#This Row],[Year]]&lt;=2030,2030,IF(Table1[[#This Row],[Year]]&lt;=2040,2040,2050))</f>
        <v>2040</v>
      </c>
    </row>
    <row r="3217" spans="1:7" x14ac:dyDescent="0.3">
      <c r="A3217" s="257" t="s">
        <v>4</v>
      </c>
      <c r="B3217" s="258" t="s">
        <v>269</v>
      </c>
      <c r="C3217" s="258">
        <v>2034</v>
      </c>
      <c r="D3217" s="259" t="s">
        <v>259</v>
      </c>
      <c r="E3217" s="266" t="s">
        <v>19</v>
      </c>
      <c r="F3217" s="261">
        <v>2.16238305245948</v>
      </c>
      <c r="G3217" s="261">
        <f>IF(Table1[[#This Row],[Year]]&lt;=2030,2030,IF(Table1[[#This Row],[Year]]&lt;=2040,2040,2050))</f>
        <v>2040</v>
      </c>
    </row>
    <row r="3218" spans="1:7" x14ac:dyDescent="0.3">
      <c r="A3218" s="257" t="s">
        <v>4</v>
      </c>
      <c r="B3218" s="258" t="s">
        <v>264</v>
      </c>
      <c r="C3218" s="258">
        <v>2034</v>
      </c>
      <c r="D3218" s="259" t="s">
        <v>259</v>
      </c>
      <c r="E3218" s="266" t="s">
        <v>19</v>
      </c>
      <c r="F3218" s="261">
        <v>89.179658436818201</v>
      </c>
      <c r="G3218" s="261">
        <f>IF(Table1[[#This Row],[Year]]&lt;=2030,2030,IF(Table1[[#This Row],[Year]]&lt;=2040,2040,2050))</f>
        <v>2040</v>
      </c>
    </row>
    <row r="3219" spans="1:7" x14ac:dyDescent="0.3">
      <c r="A3219" s="257" t="s">
        <v>4</v>
      </c>
      <c r="B3219" s="258" t="s">
        <v>268</v>
      </c>
      <c r="C3219" s="258">
        <v>2034</v>
      </c>
      <c r="D3219" s="259" t="s">
        <v>259</v>
      </c>
      <c r="E3219" s="266" t="s">
        <v>19</v>
      </c>
      <c r="F3219" s="261">
        <v>1.4028029533217501</v>
      </c>
      <c r="G3219" s="261">
        <f>IF(Table1[[#This Row],[Year]]&lt;=2030,2030,IF(Table1[[#This Row],[Year]]&lt;=2040,2040,2050))</f>
        <v>2040</v>
      </c>
    </row>
    <row r="3220" spans="1:7" x14ac:dyDescent="0.3">
      <c r="A3220" s="257" t="s">
        <v>4</v>
      </c>
      <c r="B3220" s="258" t="s">
        <v>263</v>
      </c>
      <c r="C3220" s="258">
        <v>2034</v>
      </c>
      <c r="D3220" s="259" t="s">
        <v>259</v>
      </c>
      <c r="E3220" s="266" t="s">
        <v>19</v>
      </c>
      <c r="F3220" s="261">
        <v>13.5395204512972</v>
      </c>
      <c r="G3220" s="261">
        <f>IF(Table1[[#This Row],[Year]]&lt;=2030,2030,IF(Table1[[#This Row],[Year]]&lt;=2040,2040,2050))</f>
        <v>2040</v>
      </c>
    </row>
    <row r="3221" spans="1:7" x14ac:dyDescent="0.3">
      <c r="A3221" s="257" t="s">
        <v>4</v>
      </c>
      <c r="B3221" s="258" t="s">
        <v>262</v>
      </c>
      <c r="C3221" s="258">
        <v>2034</v>
      </c>
      <c r="D3221" s="259" t="s">
        <v>259</v>
      </c>
      <c r="E3221" s="266" t="s">
        <v>19</v>
      </c>
      <c r="F3221" s="261">
        <v>135.43351985056799</v>
      </c>
      <c r="G3221" s="261">
        <f>IF(Table1[[#This Row],[Year]]&lt;=2030,2030,IF(Table1[[#This Row],[Year]]&lt;=2040,2040,2050))</f>
        <v>2040</v>
      </c>
    </row>
    <row r="3222" spans="1:7" x14ac:dyDescent="0.3">
      <c r="A3222" s="257" t="s">
        <v>4</v>
      </c>
      <c r="B3222" s="258" t="s">
        <v>261</v>
      </c>
      <c r="C3222" s="258">
        <v>2034</v>
      </c>
      <c r="D3222" s="259" t="s">
        <v>259</v>
      </c>
      <c r="E3222" s="266" t="s">
        <v>19</v>
      </c>
      <c r="F3222" s="261">
        <v>0.85303659181884295</v>
      </c>
      <c r="G3222" s="261">
        <f>IF(Table1[[#This Row],[Year]]&lt;=2030,2030,IF(Table1[[#This Row],[Year]]&lt;=2040,2040,2050))</f>
        <v>2040</v>
      </c>
    </row>
    <row r="3223" spans="1:7" x14ac:dyDescent="0.3">
      <c r="A3223" s="257" t="s">
        <v>4</v>
      </c>
      <c r="B3223" s="258" t="s">
        <v>18</v>
      </c>
      <c r="C3223" s="258">
        <v>2034</v>
      </c>
      <c r="D3223" s="259" t="s">
        <v>259</v>
      </c>
      <c r="E3223" s="266" t="s">
        <v>19</v>
      </c>
      <c r="F3223" s="261">
        <v>4.78207555777559</v>
      </c>
      <c r="G3223" s="261">
        <f>IF(Table1[[#This Row],[Year]]&lt;=2030,2030,IF(Table1[[#This Row],[Year]]&lt;=2040,2040,2050))</f>
        <v>2040</v>
      </c>
    </row>
    <row r="3224" spans="1:7" x14ac:dyDescent="0.3">
      <c r="A3224" s="257" t="s">
        <v>4</v>
      </c>
      <c r="B3224" s="258" t="s">
        <v>260</v>
      </c>
      <c r="C3224" s="258">
        <v>2034</v>
      </c>
      <c r="D3224" s="259" t="s">
        <v>259</v>
      </c>
      <c r="E3224" s="266" t="s">
        <v>19</v>
      </c>
      <c r="F3224" s="261">
        <v>16.722781766108199</v>
      </c>
      <c r="G3224" s="261">
        <f>IF(Table1[[#This Row],[Year]]&lt;=2030,2030,IF(Table1[[#This Row],[Year]]&lt;=2040,2040,2050))</f>
        <v>2040</v>
      </c>
    </row>
    <row r="3225" spans="1:7" x14ac:dyDescent="0.3">
      <c r="A3225" s="257" t="s">
        <v>4</v>
      </c>
      <c r="B3225" s="258" t="s">
        <v>267</v>
      </c>
      <c r="C3225" s="258">
        <v>2034</v>
      </c>
      <c r="D3225" s="259" t="s">
        <v>259</v>
      </c>
      <c r="E3225" s="266" t="s">
        <v>19</v>
      </c>
      <c r="F3225" s="261">
        <v>0.24057118733980801</v>
      </c>
      <c r="G3225" s="261">
        <f>IF(Table1[[#This Row],[Year]]&lt;=2030,2030,IF(Table1[[#This Row],[Year]]&lt;=2040,2040,2050))</f>
        <v>2040</v>
      </c>
    </row>
    <row r="3226" spans="1:7" x14ac:dyDescent="0.3">
      <c r="A3226" s="257" t="s">
        <v>2</v>
      </c>
      <c r="B3226" s="258" t="s">
        <v>264</v>
      </c>
      <c r="C3226" s="258">
        <v>2034</v>
      </c>
      <c r="D3226" s="259" t="s">
        <v>259</v>
      </c>
      <c r="E3226" s="266" t="s">
        <v>19</v>
      </c>
      <c r="F3226" s="261">
        <v>49.343226726384103</v>
      </c>
      <c r="G3226" s="261">
        <f>IF(Table1[[#This Row],[Year]]&lt;=2030,2030,IF(Table1[[#This Row],[Year]]&lt;=2040,2040,2050))</f>
        <v>2040</v>
      </c>
    </row>
    <row r="3227" spans="1:7" x14ac:dyDescent="0.3">
      <c r="A3227" s="257" t="s">
        <v>2</v>
      </c>
      <c r="B3227" s="258" t="s">
        <v>263</v>
      </c>
      <c r="C3227" s="258">
        <v>2034</v>
      </c>
      <c r="D3227" s="259" t="s">
        <v>259</v>
      </c>
      <c r="E3227" s="266" t="s">
        <v>19</v>
      </c>
      <c r="F3227" s="261">
        <v>10.692440335691501</v>
      </c>
      <c r="G3227" s="261">
        <f>IF(Table1[[#This Row],[Year]]&lt;=2030,2030,IF(Table1[[#This Row],[Year]]&lt;=2040,2040,2050))</f>
        <v>2040</v>
      </c>
    </row>
    <row r="3228" spans="1:7" x14ac:dyDescent="0.3">
      <c r="A3228" s="257" t="s">
        <v>2</v>
      </c>
      <c r="B3228" s="258" t="s">
        <v>262</v>
      </c>
      <c r="C3228" s="258">
        <v>2034</v>
      </c>
      <c r="D3228" s="259" t="s">
        <v>259</v>
      </c>
      <c r="E3228" s="266" t="s">
        <v>19</v>
      </c>
      <c r="F3228" s="261">
        <v>5.0452257700253798</v>
      </c>
      <c r="G3228" s="261">
        <f>IF(Table1[[#This Row],[Year]]&lt;=2030,2030,IF(Table1[[#This Row],[Year]]&lt;=2040,2040,2050))</f>
        <v>2040</v>
      </c>
    </row>
    <row r="3229" spans="1:7" x14ac:dyDescent="0.3">
      <c r="A3229" s="257" t="s">
        <v>2</v>
      </c>
      <c r="B3229" s="258" t="s">
        <v>261</v>
      </c>
      <c r="C3229" s="258">
        <v>2034</v>
      </c>
      <c r="D3229" s="259" t="s">
        <v>259</v>
      </c>
      <c r="E3229" s="266" t="s">
        <v>19</v>
      </c>
      <c r="F3229" s="261">
        <v>7.3681740424678704E-2</v>
      </c>
      <c r="G3229" s="261">
        <f>IF(Table1[[#This Row],[Year]]&lt;=2030,2030,IF(Table1[[#This Row],[Year]]&lt;=2040,2040,2050))</f>
        <v>2040</v>
      </c>
    </row>
    <row r="3230" spans="1:7" x14ac:dyDescent="0.3">
      <c r="A3230" s="257" t="s">
        <v>2</v>
      </c>
      <c r="B3230" s="258" t="s">
        <v>18</v>
      </c>
      <c r="C3230" s="258">
        <v>2034</v>
      </c>
      <c r="D3230" s="259" t="s">
        <v>259</v>
      </c>
      <c r="E3230" s="266" t="s">
        <v>19</v>
      </c>
      <c r="F3230" s="261">
        <v>713.33399033705996</v>
      </c>
      <c r="G3230" s="261">
        <f>IF(Table1[[#This Row],[Year]]&lt;=2030,2030,IF(Table1[[#This Row],[Year]]&lt;=2040,2040,2050))</f>
        <v>2040</v>
      </c>
    </row>
    <row r="3231" spans="1:7" x14ac:dyDescent="0.3">
      <c r="A3231" s="257" t="s">
        <v>2</v>
      </c>
      <c r="B3231" s="258" t="s">
        <v>266</v>
      </c>
      <c r="C3231" s="258">
        <v>2034</v>
      </c>
      <c r="D3231" s="259" t="s">
        <v>259</v>
      </c>
      <c r="E3231" s="266" t="s">
        <v>19</v>
      </c>
      <c r="F3231" s="261">
        <v>27.176175646223001</v>
      </c>
      <c r="G3231" s="261">
        <f>IF(Table1[[#This Row],[Year]]&lt;=2030,2030,IF(Table1[[#This Row],[Year]]&lt;=2040,2040,2050))</f>
        <v>2040</v>
      </c>
    </row>
    <row r="3232" spans="1:7" x14ac:dyDescent="0.3">
      <c r="A3232" s="257" t="s">
        <v>2</v>
      </c>
      <c r="B3232" s="258" t="s">
        <v>260</v>
      </c>
      <c r="C3232" s="258">
        <v>2034</v>
      </c>
      <c r="D3232" s="259" t="s">
        <v>259</v>
      </c>
      <c r="E3232" s="266" t="s">
        <v>19</v>
      </c>
      <c r="F3232" s="261">
        <v>0.262696030824833</v>
      </c>
      <c r="G3232" s="261">
        <f>IF(Table1[[#This Row],[Year]]&lt;=2030,2030,IF(Table1[[#This Row],[Year]]&lt;=2040,2040,2050))</f>
        <v>2040</v>
      </c>
    </row>
    <row r="3233" spans="1:7" x14ac:dyDescent="0.3">
      <c r="A3233" s="257" t="s">
        <v>3</v>
      </c>
      <c r="B3233" s="258" t="s">
        <v>265</v>
      </c>
      <c r="C3233" s="258">
        <v>2034</v>
      </c>
      <c r="D3233" s="259" t="s">
        <v>259</v>
      </c>
      <c r="E3233" s="266" t="s">
        <v>19</v>
      </c>
      <c r="F3233" s="261">
        <v>158.54560362577899</v>
      </c>
      <c r="G3233" s="261">
        <f>IF(Table1[[#This Row],[Year]]&lt;=2030,2030,IF(Table1[[#This Row],[Year]]&lt;=2040,2040,2050))</f>
        <v>2040</v>
      </c>
    </row>
    <row r="3234" spans="1:7" x14ac:dyDescent="0.3">
      <c r="A3234" s="257" t="s">
        <v>3</v>
      </c>
      <c r="B3234" s="258" t="s">
        <v>264</v>
      </c>
      <c r="C3234" s="258">
        <v>2034</v>
      </c>
      <c r="D3234" s="259" t="s">
        <v>259</v>
      </c>
      <c r="E3234" s="266" t="s">
        <v>19</v>
      </c>
      <c r="F3234" s="261">
        <v>43.860645979008098</v>
      </c>
      <c r="G3234" s="261">
        <f>IF(Table1[[#This Row],[Year]]&lt;=2030,2030,IF(Table1[[#This Row],[Year]]&lt;=2040,2040,2050))</f>
        <v>2040</v>
      </c>
    </row>
    <row r="3235" spans="1:7" x14ac:dyDescent="0.3">
      <c r="A3235" s="257" t="s">
        <v>3</v>
      </c>
      <c r="B3235" s="258" t="s">
        <v>263</v>
      </c>
      <c r="C3235" s="258">
        <v>2034</v>
      </c>
      <c r="D3235" s="259" t="s">
        <v>259</v>
      </c>
      <c r="E3235" s="266" t="s">
        <v>19</v>
      </c>
      <c r="F3235" s="261">
        <v>18.949105354915201</v>
      </c>
      <c r="G3235" s="261">
        <f>IF(Table1[[#This Row],[Year]]&lt;=2030,2030,IF(Table1[[#This Row],[Year]]&lt;=2040,2040,2050))</f>
        <v>2040</v>
      </c>
    </row>
    <row r="3236" spans="1:7" x14ac:dyDescent="0.3">
      <c r="A3236" s="257" t="s">
        <v>3</v>
      </c>
      <c r="B3236" s="258" t="s">
        <v>262</v>
      </c>
      <c r="C3236" s="258">
        <v>2034</v>
      </c>
      <c r="D3236" s="259" t="s">
        <v>259</v>
      </c>
      <c r="E3236" s="266" t="s">
        <v>19</v>
      </c>
      <c r="F3236" s="261">
        <v>138.75189736289201</v>
      </c>
      <c r="G3236" s="261">
        <f>IF(Table1[[#This Row],[Year]]&lt;=2030,2030,IF(Table1[[#This Row],[Year]]&lt;=2040,2040,2050))</f>
        <v>2040</v>
      </c>
    </row>
    <row r="3237" spans="1:7" x14ac:dyDescent="0.3">
      <c r="A3237" s="257" t="s">
        <v>3</v>
      </c>
      <c r="B3237" s="258" t="s">
        <v>261</v>
      </c>
      <c r="C3237" s="258">
        <v>2034</v>
      </c>
      <c r="D3237" s="259" t="s">
        <v>259</v>
      </c>
      <c r="E3237" s="266" t="s">
        <v>19</v>
      </c>
      <c r="F3237" s="261">
        <v>0.46886539705422697</v>
      </c>
      <c r="G3237" s="261">
        <f>IF(Table1[[#This Row],[Year]]&lt;=2030,2030,IF(Table1[[#This Row],[Year]]&lt;=2040,2040,2050))</f>
        <v>2040</v>
      </c>
    </row>
    <row r="3238" spans="1:7" x14ac:dyDescent="0.3">
      <c r="A3238" s="257" t="s">
        <v>3</v>
      </c>
      <c r="B3238" s="258" t="s">
        <v>18</v>
      </c>
      <c r="C3238" s="258">
        <v>2034</v>
      </c>
      <c r="D3238" s="259" t="s">
        <v>259</v>
      </c>
      <c r="E3238" s="266" t="s">
        <v>19</v>
      </c>
      <c r="F3238" s="261">
        <v>462.14429568909799</v>
      </c>
      <c r="G3238" s="261">
        <f>IF(Table1[[#This Row],[Year]]&lt;=2030,2030,IF(Table1[[#This Row],[Year]]&lt;=2040,2040,2050))</f>
        <v>2040</v>
      </c>
    </row>
    <row r="3239" spans="1:7" x14ac:dyDescent="0.3">
      <c r="A3239" s="257" t="s">
        <v>3</v>
      </c>
      <c r="B3239" s="258" t="s">
        <v>9</v>
      </c>
      <c r="C3239" s="258">
        <v>2034</v>
      </c>
      <c r="D3239" s="259" t="s">
        <v>259</v>
      </c>
      <c r="E3239" s="266" t="s">
        <v>19</v>
      </c>
      <c r="F3239" s="261">
        <v>176.54373489980199</v>
      </c>
      <c r="G3239" s="261">
        <f>IF(Table1[[#This Row],[Year]]&lt;=2030,2030,IF(Table1[[#This Row],[Year]]&lt;=2040,2040,2050))</f>
        <v>2040</v>
      </c>
    </row>
    <row r="3240" spans="1:7" x14ac:dyDescent="0.3">
      <c r="A3240" s="257" t="s">
        <v>3</v>
      </c>
      <c r="B3240" s="258" t="s">
        <v>260</v>
      </c>
      <c r="C3240" s="258">
        <v>2034</v>
      </c>
      <c r="D3240" s="259" t="s">
        <v>259</v>
      </c>
      <c r="E3240" s="266" t="s">
        <v>19</v>
      </c>
      <c r="F3240" s="261">
        <v>8.4841088473797992</v>
      </c>
      <c r="G3240" s="261">
        <f>IF(Table1[[#This Row],[Year]]&lt;=2030,2030,IF(Table1[[#This Row],[Year]]&lt;=2040,2040,2050))</f>
        <v>2040</v>
      </c>
    </row>
    <row r="3241" spans="1:7" x14ac:dyDescent="0.3">
      <c r="A3241" s="257" t="s">
        <v>1</v>
      </c>
      <c r="B3241" s="258" t="s">
        <v>265</v>
      </c>
      <c r="C3241" s="258">
        <v>2035</v>
      </c>
      <c r="D3241" s="259" t="s">
        <v>259</v>
      </c>
      <c r="E3241" s="266" t="s">
        <v>19</v>
      </c>
      <c r="F3241" s="261">
        <v>35.326728744394799</v>
      </c>
      <c r="G3241" s="261">
        <f>IF(Table1[[#This Row],[Year]]&lt;=2030,2030,IF(Table1[[#This Row],[Year]]&lt;=2040,2040,2050))</f>
        <v>2040</v>
      </c>
    </row>
    <row r="3242" spans="1:7" x14ac:dyDescent="0.3">
      <c r="A3242" s="257" t="s">
        <v>1</v>
      </c>
      <c r="B3242" s="258" t="s">
        <v>269</v>
      </c>
      <c r="C3242" s="258">
        <v>2035</v>
      </c>
      <c r="D3242" s="259" t="s">
        <v>259</v>
      </c>
      <c r="E3242" s="266" t="s">
        <v>19</v>
      </c>
      <c r="F3242" s="261">
        <v>2.5922662183205101</v>
      </c>
      <c r="G3242" s="261">
        <f>IF(Table1[[#This Row],[Year]]&lt;=2030,2030,IF(Table1[[#This Row],[Year]]&lt;=2040,2040,2050))</f>
        <v>2040</v>
      </c>
    </row>
    <row r="3243" spans="1:7" x14ac:dyDescent="0.3">
      <c r="A3243" s="257" t="s">
        <v>1</v>
      </c>
      <c r="B3243" s="258" t="s">
        <v>264</v>
      </c>
      <c r="C3243" s="258">
        <v>2035</v>
      </c>
      <c r="D3243" s="259" t="s">
        <v>259</v>
      </c>
      <c r="E3243" s="266" t="s">
        <v>19</v>
      </c>
      <c r="F3243" s="261">
        <v>17.9821686506635</v>
      </c>
      <c r="G3243" s="261">
        <f>IF(Table1[[#This Row],[Year]]&lt;=2030,2030,IF(Table1[[#This Row],[Year]]&lt;=2040,2040,2050))</f>
        <v>2040</v>
      </c>
    </row>
    <row r="3244" spans="1:7" x14ac:dyDescent="0.3">
      <c r="A3244" s="257" t="s">
        <v>1</v>
      </c>
      <c r="B3244" s="258" t="s">
        <v>268</v>
      </c>
      <c r="C3244" s="258">
        <v>2035</v>
      </c>
      <c r="D3244" s="259" t="s">
        <v>259</v>
      </c>
      <c r="E3244" s="266" t="s">
        <v>19</v>
      </c>
      <c r="F3244" s="261">
        <v>1.43766067937047</v>
      </c>
      <c r="G3244" s="261">
        <f>IF(Table1[[#This Row],[Year]]&lt;=2030,2030,IF(Table1[[#This Row],[Year]]&lt;=2040,2040,2050))</f>
        <v>2040</v>
      </c>
    </row>
    <row r="3245" spans="1:7" x14ac:dyDescent="0.3">
      <c r="A3245" s="257" t="s">
        <v>1</v>
      </c>
      <c r="B3245" s="258" t="s">
        <v>263</v>
      </c>
      <c r="C3245" s="258">
        <v>2035</v>
      </c>
      <c r="D3245" s="259" t="s">
        <v>259</v>
      </c>
      <c r="E3245" s="266" t="s">
        <v>19</v>
      </c>
      <c r="F3245" s="261">
        <v>2.582293127557</v>
      </c>
      <c r="G3245" s="261">
        <f>IF(Table1[[#This Row],[Year]]&lt;=2030,2030,IF(Table1[[#This Row],[Year]]&lt;=2040,2040,2050))</f>
        <v>2040</v>
      </c>
    </row>
    <row r="3246" spans="1:7" x14ac:dyDescent="0.3">
      <c r="A3246" s="257" t="s">
        <v>1</v>
      </c>
      <c r="B3246" s="258" t="s">
        <v>262</v>
      </c>
      <c r="C3246" s="258">
        <v>2035</v>
      </c>
      <c r="D3246" s="259" t="s">
        <v>259</v>
      </c>
      <c r="E3246" s="266" t="s">
        <v>19</v>
      </c>
      <c r="F3246" s="261">
        <v>4.1091790470848597</v>
      </c>
      <c r="G3246" s="261">
        <f>IF(Table1[[#This Row],[Year]]&lt;=2030,2030,IF(Table1[[#This Row],[Year]]&lt;=2040,2040,2050))</f>
        <v>2040</v>
      </c>
    </row>
    <row r="3247" spans="1:7" x14ac:dyDescent="0.3">
      <c r="A3247" s="257" t="s">
        <v>1</v>
      </c>
      <c r="B3247" s="258" t="s">
        <v>261</v>
      </c>
      <c r="C3247" s="258">
        <v>2035</v>
      </c>
      <c r="D3247" s="259" t="s">
        <v>259</v>
      </c>
      <c r="E3247" s="266" t="s">
        <v>19</v>
      </c>
      <c r="F3247" s="261">
        <v>0.15718245951618201</v>
      </c>
      <c r="G3247" s="261">
        <f>IF(Table1[[#This Row],[Year]]&lt;=2030,2030,IF(Table1[[#This Row],[Year]]&lt;=2040,2040,2050))</f>
        <v>2040</v>
      </c>
    </row>
    <row r="3248" spans="1:7" x14ac:dyDescent="0.3">
      <c r="A3248" s="257" t="s">
        <v>1</v>
      </c>
      <c r="B3248" s="258" t="s">
        <v>260</v>
      </c>
      <c r="C3248" s="258">
        <v>2035</v>
      </c>
      <c r="D3248" s="259" t="s">
        <v>259</v>
      </c>
      <c r="E3248" s="266" t="s">
        <v>19</v>
      </c>
      <c r="F3248" s="261">
        <v>1.03226660132401</v>
      </c>
      <c r="G3248" s="261">
        <f>IF(Table1[[#This Row],[Year]]&lt;=2030,2030,IF(Table1[[#This Row],[Year]]&lt;=2040,2040,2050))</f>
        <v>2040</v>
      </c>
    </row>
    <row r="3249" spans="1:7" x14ac:dyDescent="0.3">
      <c r="A3249" s="257" t="s">
        <v>1</v>
      </c>
      <c r="B3249" s="258" t="s">
        <v>267</v>
      </c>
      <c r="C3249" s="258">
        <v>2035</v>
      </c>
      <c r="D3249" s="259" t="s">
        <v>259</v>
      </c>
      <c r="E3249" s="266" t="s">
        <v>19</v>
      </c>
      <c r="F3249" s="261">
        <v>7.0778742922483401E-2</v>
      </c>
      <c r="G3249" s="261">
        <f>IF(Table1[[#This Row],[Year]]&lt;=2030,2030,IF(Table1[[#This Row],[Year]]&lt;=2040,2040,2050))</f>
        <v>2040</v>
      </c>
    </row>
    <row r="3250" spans="1:7" x14ac:dyDescent="0.3">
      <c r="A3250" s="257" t="s">
        <v>4</v>
      </c>
      <c r="B3250" s="258" t="s">
        <v>265</v>
      </c>
      <c r="C3250" s="258">
        <v>2035</v>
      </c>
      <c r="D3250" s="259" t="s">
        <v>259</v>
      </c>
      <c r="E3250" s="266" t="s">
        <v>19</v>
      </c>
      <c r="F3250" s="261">
        <v>136.44988299348799</v>
      </c>
      <c r="G3250" s="261">
        <f>IF(Table1[[#This Row],[Year]]&lt;=2030,2030,IF(Table1[[#This Row],[Year]]&lt;=2040,2040,2050))</f>
        <v>2040</v>
      </c>
    </row>
    <row r="3251" spans="1:7" x14ac:dyDescent="0.3">
      <c r="A3251" s="257" t="s">
        <v>4</v>
      </c>
      <c r="B3251" s="258" t="s">
        <v>269</v>
      </c>
      <c r="C3251" s="258">
        <v>2035</v>
      </c>
      <c r="D3251" s="259" t="s">
        <v>259</v>
      </c>
      <c r="E3251" s="266" t="s">
        <v>19</v>
      </c>
      <c r="F3251" s="261">
        <v>2.05941243091379</v>
      </c>
      <c r="G3251" s="261">
        <f>IF(Table1[[#This Row],[Year]]&lt;=2030,2030,IF(Table1[[#This Row],[Year]]&lt;=2040,2040,2050))</f>
        <v>2040</v>
      </c>
    </row>
    <row r="3252" spans="1:7" x14ac:dyDescent="0.3">
      <c r="A3252" s="257" t="s">
        <v>4</v>
      </c>
      <c r="B3252" s="258" t="s">
        <v>264</v>
      </c>
      <c r="C3252" s="258">
        <v>2035</v>
      </c>
      <c r="D3252" s="259" t="s">
        <v>259</v>
      </c>
      <c r="E3252" s="266" t="s">
        <v>19</v>
      </c>
      <c r="F3252" s="261">
        <v>84.933008035065001</v>
      </c>
      <c r="G3252" s="261">
        <f>IF(Table1[[#This Row],[Year]]&lt;=2030,2030,IF(Table1[[#This Row],[Year]]&lt;=2040,2040,2050))</f>
        <v>2040</v>
      </c>
    </row>
    <row r="3253" spans="1:7" x14ac:dyDescent="0.3">
      <c r="A3253" s="257" t="s">
        <v>4</v>
      </c>
      <c r="B3253" s="258" t="s">
        <v>268</v>
      </c>
      <c r="C3253" s="258">
        <v>2035</v>
      </c>
      <c r="D3253" s="259" t="s">
        <v>259</v>
      </c>
      <c r="E3253" s="266" t="s">
        <v>19</v>
      </c>
      <c r="F3253" s="261">
        <v>1.33600281268738</v>
      </c>
      <c r="G3253" s="261">
        <f>IF(Table1[[#This Row],[Year]]&lt;=2030,2030,IF(Table1[[#This Row],[Year]]&lt;=2040,2040,2050))</f>
        <v>2040</v>
      </c>
    </row>
    <row r="3254" spans="1:7" x14ac:dyDescent="0.3">
      <c r="A3254" s="257" t="s">
        <v>4</v>
      </c>
      <c r="B3254" s="258" t="s">
        <v>263</v>
      </c>
      <c r="C3254" s="258">
        <v>2035</v>
      </c>
      <c r="D3254" s="259" t="s">
        <v>259</v>
      </c>
      <c r="E3254" s="266" t="s">
        <v>19</v>
      </c>
      <c r="F3254" s="261">
        <v>12.6428949088236</v>
      </c>
      <c r="G3254" s="261">
        <f>IF(Table1[[#This Row],[Year]]&lt;=2030,2030,IF(Table1[[#This Row],[Year]]&lt;=2040,2040,2050))</f>
        <v>2040</v>
      </c>
    </row>
    <row r="3255" spans="1:7" x14ac:dyDescent="0.3">
      <c r="A3255" s="257" t="s">
        <v>4</v>
      </c>
      <c r="B3255" s="258" t="s">
        <v>262</v>
      </c>
      <c r="C3255" s="258">
        <v>2035</v>
      </c>
      <c r="D3255" s="259" t="s">
        <v>259</v>
      </c>
      <c r="E3255" s="266" t="s">
        <v>19</v>
      </c>
      <c r="F3255" s="261">
        <v>136.20098640253499</v>
      </c>
      <c r="G3255" s="261">
        <f>IF(Table1[[#This Row],[Year]]&lt;=2030,2030,IF(Table1[[#This Row],[Year]]&lt;=2040,2040,2050))</f>
        <v>2040</v>
      </c>
    </row>
    <row r="3256" spans="1:7" x14ac:dyDescent="0.3">
      <c r="A3256" s="257" t="s">
        <v>4</v>
      </c>
      <c r="B3256" s="258" t="s">
        <v>261</v>
      </c>
      <c r="C3256" s="258">
        <v>2035</v>
      </c>
      <c r="D3256" s="259" t="s">
        <v>259</v>
      </c>
      <c r="E3256" s="266" t="s">
        <v>19</v>
      </c>
      <c r="F3256" s="261">
        <v>0.784692732008057</v>
      </c>
      <c r="G3256" s="261">
        <f>IF(Table1[[#This Row],[Year]]&lt;=2030,2030,IF(Table1[[#This Row],[Year]]&lt;=2040,2040,2050))</f>
        <v>2040</v>
      </c>
    </row>
    <row r="3257" spans="1:7" x14ac:dyDescent="0.3">
      <c r="A3257" s="257" t="s">
        <v>4</v>
      </c>
      <c r="B3257" s="258" t="s">
        <v>18</v>
      </c>
      <c r="C3257" s="258">
        <v>2035</v>
      </c>
      <c r="D3257" s="259" t="s">
        <v>259</v>
      </c>
      <c r="E3257" s="266" t="s">
        <v>19</v>
      </c>
      <c r="F3257" s="261">
        <v>4.5543576740719898</v>
      </c>
      <c r="G3257" s="261">
        <f>IF(Table1[[#This Row],[Year]]&lt;=2030,2030,IF(Table1[[#This Row],[Year]]&lt;=2040,2040,2050))</f>
        <v>2040</v>
      </c>
    </row>
    <row r="3258" spans="1:7" x14ac:dyDescent="0.3">
      <c r="A3258" s="257" t="s">
        <v>4</v>
      </c>
      <c r="B3258" s="258" t="s">
        <v>260</v>
      </c>
      <c r="C3258" s="258">
        <v>2035</v>
      </c>
      <c r="D3258" s="259" t="s">
        <v>259</v>
      </c>
      <c r="E3258" s="266" t="s">
        <v>19</v>
      </c>
      <c r="F3258" s="261">
        <v>15.9264588248649</v>
      </c>
      <c r="G3258" s="261">
        <f>IF(Table1[[#This Row],[Year]]&lt;=2030,2030,IF(Table1[[#This Row],[Year]]&lt;=2040,2040,2050))</f>
        <v>2040</v>
      </c>
    </row>
    <row r="3259" spans="1:7" x14ac:dyDescent="0.3">
      <c r="A3259" s="257" t="s">
        <v>4</v>
      </c>
      <c r="B3259" s="258" t="s">
        <v>267</v>
      </c>
      <c r="C3259" s="258">
        <v>2035</v>
      </c>
      <c r="D3259" s="259" t="s">
        <v>259</v>
      </c>
      <c r="E3259" s="266" t="s">
        <v>19</v>
      </c>
      <c r="F3259" s="261">
        <v>0.229115416514103</v>
      </c>
      <c r="G3259" s="261">
        <f>IF(Table1[[#This Row],[Year]]&lt;=2030,2030,IF(Table1[[#This Row],[Year]]&lt;=2040,2040,2050))</f>
        <v>2040</v>
      </c>
    </row>
    <row r="3260" spans="1:7" x14ac:dyDescent="0.3">
      <c r="A3260" s="257" t="s">
        <v>2</v>
      </c>
      <c r="B3260" s="258" t="s">
        <v>264</v>
      </c>
      <c r="C3260" s="258">
        <v>2035</v>
      </c>
      <c r="D3260" s="259" t="s">
        <v>259</v>
      </c>
      <c r="E3260" s="266" t="s">
        <v>19</v>
      </c>
      <c r="F3260" s="261">
        <v>46.993549263223002</v>
      </c>
      <c r="G3260" s="261">
        <f>IF(Table1[[#This Row],[Year]]&lt;=2030,2030,IF(Table1[[#This Row],[Year]]&lt;=2040,2040,2050))</f>
        <v>2040</v>
      </c>
    </row>
    <row r="3261" spans="1:7" x14ac:dyDescent="0.3">
      <c r="A3261" s="257" t="s">
        <v>2</v>
      </c>
      <c r="B3261" s="258" t="s">
        <v>263</v>
      </c>
      <c r="C3261" s="258">
        <v>2035</v>
      </c>
      <c r="D3261" s="259" t="s">
        <v>259</v>
      </c>
      <c r="E3261" s="266" t="s">
        <v>19</v>
      </c>
      <c r="F3261" s="261">
        <v>9.3239837206847103</v>
      </c>
      <c r="G3261" s="261">
        <f>IF(Table1[[#This Row],[Year]]&lt;=2030,2030,IF(Table1[[#This Row],[Year]]&lt;=2040,2040,2050))</f>
        <v>2040</v>
      </c>
    </row>
    <row r="3262" spans="1:7" x14ac:dyDescent="0.3">
      <c r="A3262" s="257" t="s">
        <v>2</v>
      </c>
      <c r="B3262" s="258" t="s">
        <v>262</v>
      </c>
      <c r="C3262" s="258">
        <v>2035</v>
      </c>
      <c r="D3262" s="259" t="s">
        <v>259</v>
      </c>
      <c r="E3262" s="266" t="s">
        <v>19</v>
      </c>
      <c r="F3262" s="261">
        <v>5.0733796276270704</v>
      </c>
      <c r="G3262" s="261">
        <f>IF(Table1[[#This Row],[Year]]&lt;=2030,2030,IF(Table1[[#This Row],[Year]]&lt;=2040,2040,2050))</f>
        <v>2040</v>
      </c>
    </row>
    <row r="3263" spans="1:7" x14ac:dyDescent="0.3">
      <c r="A3263" s="257" t="s">
        <v>2</v>
      </c>
      <c r="B3263" s="258" t="s">
        <v>261</v>
      </c>
      <c r="C3263" s="258">
        <v>2035</v>
      </c>
      <c r="D3263" s="259" t="s">
        <v>259</v>
      </c>
      <c r="E3263" s="266" t="s">
        <v>19</v>
      </c>
      <c r="F3263" s="261">
        <v>6.77784830656223E-2</v>
      </c>
      <c r="G3263" s="261">
        <f>IF(Table1[[#This Row],[Year]]&lt;=2030,2030,IF(Table1[[#This Row],[Year]]&lt;=2040,2040,2050))</f>
        <v>2040</v>
      </c>
    </row>
    <row r="3264" spans="1:7" x14ac:dyDescent="0.3">
      <c r="A3264" s="257" t="s">
        <v>2</v>
      </c>
      <c r="B3264" s="258" t="s">
        <v>18</v>
      </c>
      <c r="C3264" s="258">
        <v>2035</v>
      </c>
      <c r="D3264" s="259" t="s">
        <v>259</v>
      </c>
      <c r="E3264" s="266" t="s">
        <v>19</v>
      </c>
      <c r="F3264" s="261">
        <v>631.20910480531495</v>
      </c>
      <c r="G3264" s="261">
        <f>IF(Table1[[#This Row],[Year]]&lt;=2030,2030,IF(Table1[[#This Row],[Year]]&lt;=2040,2040,2050))</f>
        <v>2040</v>
      </c>
    </row>
    <row r="3265" spans="1:7" x14ac:dyDescent="0.3">
      <c r="A3265" s="257" t="s">
        <v>2</v>
      </c>
      <c r="B3265" s="258" t="s">
        <v>266</v>
      </c>
      <c r="C3265" s="258">
        <v>2035</v>
      </c>
      <c r="D3265" s="259" t="s">
        <v>259</v>
      </c>
      <c r="E3265" s="266" t="s">
        <v>19</v>
      </c>
      <c r="F3265" s="261">
        <v>25.8820720440219</v>
      </c>
      <c r="G3265" s="261">
        <f>IF(Table1[[#This Row],[Year]]&lt;=2030,2030,IF(Table1[[#This Row],[Year]]&lt;=2040,2040,2050))</f>
        <v>2040</v>
      </c>
    </row>
    <row r="3266" spans="1:7" x14ac:dyDescent="0.3">
      <c r="A3266" s="257" t="s">
        <v>2</v>
      </c>
      <c r="B3266" s="258" t="s">
        <v>260</v>
      </c>
      <c r="C3266" s="258">
        <v>2035</v>
      </c>
      <c r="D3266" s="259" t="s">
        <v>259</v>
      </c>
      <c r="E3266" s="266" t="s">
        <v>19</v>
      </c>
      <c r="F3266" s="261">
        <v>0.25018669602365201</v>
      </c>
      <c r="G3266" s="261">
        <f>IF(Table1[[#This Row],[Year]]&lt;=2030,2030,IF(Table1[[#This Row],[Year]]&lt;=2040,2040,2050))</f>
        <v>2040</v>
      </c>
    </row>
    <row r="3267" spans="1:7" x14ac:dyDescent="0.3">
      <c r="A3267" s="257" t="s">
        <v>3</v>
      </c>
      <c r="B3267" s="258" t="s">
        <v>265</v>
      </c>
      <c r="C3267" s="258">
        <v>2035</v>
      </c>
      <c r="D3267" s="259" t="s">
        <v>259</v>
      </c>
      <c r="E3267" s="266" t="s">
        <v>19</v>
      </c>
      <c r="F3267" s="261">
        <v>150.995812976932</v>
      </c>
      <c r="G3267" s="261">
        <f>IF(Table1[[#This Row],[Year]]&lt;=2030,2030,IF(Table1[[#This Row],[Year]]&lt;=2040,2040,2050))</f>
        <v>2040</v>
      </c>
    </row>
    <row r="3268" spans="1:7" x14ac:dyDescent="0.3">
      <c r="A3268" s="257" t="s">
        <v>3</v>
      </c>
      <c r="B3268" s="258" t="s">
        <v>264</v>
      </c>
      <c r="C3268" s="258">
        <v>2035</v>
      </c>
      <c r="D3268" s="259" t="s">
        <v>259</v>
      </c>
      <c r="E3268" s="266" t="s">
        <v>19</v>
      </c>
      <c r="F3268" s="261">
        <v>41.772043789531502</v>
      </c>
      <c r="G3268" s="261">
        <f>IF(Table1[[#This Row],[Year]]&lt;=2030,2030,IF(Table1[[#This Row],[Year]]&lt;=2040,2040,2050))</f>
        <v>2040</v>
      </c>
    </row>
    <row r="3269" spans="1:7" x14ac:dyDescent="0.3">
      <c r="A3269" s="257" t="s">
        <v>3</v>
      </c>
      <c r="B3269" s="258" t="s">
        <v>263</v>
      </c>
      <c r="C3269" s="258">
        <v>2035</v>
      </c>
      <c r="D3269" s="259" t="s">
        <v>259</v>
      </c>
      <c r="E3269" s="266" t="s">
        <v>19</v>
      </c>
      <c r="F3269" s="261">
        <v>16.506756384091702</v>
      </c>
      <c r="G3269" s="261">
        <f>IF(Table1[[#This Row],[Year]]&lt;=2030,2030,IF(Table1[[#This Row],[Year]]&lt;=2040,2040,2050))</f>
        <v>2040</v>
      </c>
    </row>
    <row r="3270" spans="1:7" x14ac:dyDescent="0.3">
      <c r="A3270" s="257" t="s">
        <v>3</v>
      </c>
      <c r="B3270" s="258" t="s">
        <v>262</v>
      </c>
      <c r="C3270" s="258">
        <v>2035</v>
      </c>
      <c r="D3270" s="259" t="s">
        <v>259</v>
      </c>
      <c r="E3270" s="266" t="s">
        <v>19</v>
      </c>
      <c r="F3270" s="261">
        <v>139.53740635626701</v>
      </c>
      <c r="G3270" s="261">
        <f>IF(Table1[[#This Row],[Year]]&lt;=2030,2030,IF(Table1[[#This Row],[Year]]&lt;=2040,2040,2050))</f>
        <v>2040</v>
      </c>
    </row>
    <row r="3271" spans="1:7" x14ac:dyDescent="0.3">
      <c r="A3271" s="257" t="s">
        <v>3</v>
      </c>
      <c r="B3271" s="258" t="s">
        <v>261</v>
      </c>
      <c r="C3271" s="258">
        <v>2035</v>
      </c>
      <c r="D3271" s="259" t="s">
        <v>259</v>
      </c>
      <c r="E3271" s="266" t="s">
        <v>19</v>
      </c>
      <c r="F3271" s="261">
        <v>0.43130068848987602</v>
      </c>
      <c r="G3271" s="261">
        <f>IF(Table1[[#This Row],[Year]]&lt;=2030,2030,IF(Table1[[#This Row],[Year]]&lt;=2040,2040,2050))</f>
        <v>2040</v>
      </c>
    </row>
    <row r="3272" spans="1:7" x14ac:dyDescent="0.3">
      <c r="A3272" s="257" t="s">
        <v>3</v>
      </c>
      <c r="B3272" s="258" t="s">
        <v>18</v>
      </c>
      <c r="C3272" s="258">
        <v>2035</v>
      </c>
      <c r="D3272" s="259" t="s">
        <v>259</v>
      </c>
      <c r="E3272" s="266" t="s">
        <v>19</v>
      </c>
      <c r="F3272" s="261">
        <v>350.594133526353</v>
      </c>
      <c r="G3272" s="261">
        <f>IF(Table1[[#This Row],[Year]]&lt;=2030,2030,IF(Table1[[#This Row],[Year]]&lt;=2040,2040,2050))</f>
        <v>2040</v>
      </c>
    </row>
    <row r="3273" spans="1:7" x14ac:dyDescent="0.3">
      <c r="A3273" s="257" t="s">
        <v>3</v>
      </c>
      <c r="B3273" s="258" t="s">
        <v>9</v>
      </c>
      <c r="C3273" s="258">
        <v>2035</v>
      </c>
      <c r="D3273" s="259" t="s">
        <v>259</v>
      </c>
      <c r="E3273" s="266" t="s">
        <v>19</v>
      </c>
      <c r="F3273" s="261">
        <v>164.84654514085599</v>
      </c>
      <c r="G3273" s="261">
        <f>IF(Table1[[#This Row],[Year]]&lt;=2030,2030,IF(Table1[[#This Row],[Year]]&lt;=2040,2040,2050))</f>
        <v>2040</v>
      </c>
    </row>
    <row r="3274" spans="1:7" x14ac:dyDescent="0.3">
      <c r="A3274" s="257" t="s">
        <v>3</v>
      </c>
      <c r="B3274" s="258" t="s">
        <v>260</v>
      </c>
      <c r="C3274" s="258">
        <v>2035</v>
      </c>
      <c r="D3274" s="259" t="s">
        <v>259</v>
      </c>
      <c r="E3274" s="266" t="s">
        <v>19</v>
      </c>
      <c r="F3274" s="261">
        <v>8.0801036641712294</v>
      </c>
      <c r="G3274" s="261">
        <f>IF(Table1[[#This Row],[Year]]&lt;=2030,2030,IF(Table1[[#This Row],[Year]]&lt;=2040,2040,2050))</f>
        <v>2040</v>
      </c>
    </row>
    <row r="3275" spans="1:7" x14ac:dyDescent="0.3">
      <c r="A3275" s="257" t="s">
        <v>1</v>
      </c>
      <c r="B3275" s="258" t="s">
        <v>265</v>
      </c>
      <c r="C3275" s="258">
        <v>2036</v>
      </c>
      <c r="D3275" s="259" t="s">
        <v>259</v>
      </c>
      <c r="E3275" s="266" t="s">
        <v>19</v>
      </c>
      <c r="F3275" s="261">
        <v>33.6445035660903</v>
      </c>
      <c r="G3275" s="261">
        <f>IF(Table1[[#This Row],[Year]]&lt;=2030,2030,IF(Table1[[#This Row],[Year]]&lt;=2040,2040,2050))</f>
        <v>2040</v>
      </c>
    </row>
    <row r="3276" spans="1:7" x14ac:dyDescent="0.3">
      <c r="A3276" s="257" t="s">
        <v>1</v>
      </c>
      <c r="B3276" s="258" t="s">
        <v>269</v>
      </c>
      <c r="C3276" s="258">
        <v>2036</v>
      </c>
      <c r="D3276" s="259" t="s">
        <v>259</v>
      </c>
      <c r="E3276" s="266" t="s">
        <v>19</v>
      </c>
      <c r="F3276" s="261">
        <v>2.4688249698290501</v>
      </c>
      <c r="G3276" s="261">
        <f>IF(Table1[[#This Row],[Year]]&lt;=2030,2030,IF(Table1[[#This Row],[Year]]&lt;=2040,2040,2050))</f>
        <v>2040</v>
      </c>
    </row>
    <row r="3277" spans="1:7" x14ac:dyDescent="0.3">
      <c r="A3277" s="257" t="s">
        <v>1</v>
      </c>
      <c r="B3277" s="258" t="s">
        <v>264</v>
      </c>
      <c r="C3277" s="258">
        <v>2036</v>
      </c>
      <c r="D3277" s="259" t="s">
        <v>259</v>
      </c>
      <c r="E3277" s="266" t="s">
        <v>19</v>
      </c>
      <c r="F3277" s="261">
        <v>17.1258749053938</v>
      </c>
      <c r="G3277" s="261">
        <f>IF(Table1[[#This Row],[Year]]&lt;=2030,2030,IF(Table1[[#This Row],[Year]]&lt;=2040,2040,2050))</f>
        <v>2040</v>
      </c>
    </row>
    <row r="3278" spans="1:7" x14ac:dyDescent="0.3">
      <c r="A3278" s="257" t="s">
        <v>1</v>
      </c>
      <c r="B3278" s="258" t="s">
        <v>268</v>
      </c>
      <c r="C3278" s="258">
        <v>2036</v>
      </c>
      <c r="D3278" s="259" t="s">
        <v>259</v>
      </c>
      <c r="E3278" s="266" t="s">
        <v>19</v>
      </c>
      <c r="F3278" s="261">
        <v>1.36920064701949</v>
      </c>
      <c r="G3278" s="261">
        <f>IF(Table1[[#This Row],[Year]]&lt;=2030,2030,IF(Table1[[#This Row],[Year]]&lt;=2040,2040,2050))</f>
        <v>2040</v>
      </c>
    </row>
    <row r="3279" spans="1:7" x14ac:dyDescent="0.3">
      <c r="A3279" s="257" t="s">
        <v>1</v>
      </c>
      <c r="B3279" s="258" t="s">
        <v>263</v>
      </c>
      <c r="C3279" s="258">
        <v>2036</v>
      </c>
      <c r="D3279" s="259" t="s">
        <v>259</v>
      </c>
      <c r="E3279" s="266" t="s">
        <v>19</v>
      </c>
      <c r="F3279" s="261">
        <v>2.4109548198851298</v>
      </c>
      <c r="G3279" s="261">
        <f>IF(Table1[[#This Row],[Year]]&lt;=2030,2030,IF(Table1[[#This Row],[Year]]&lt;=2040,2040,2050))</f>
        <v>2040</v>
      </c>
    </row>
    <row r="3280" spans="1:7" x14ac:dyDescent="0.3">
      <c r="A3280" s="257" t="s">
        <v>1</v>
      </c>
      <c r="B3280" s="258" t="s">
        <v>262</v>
      </c>
      <c r="C3280" s="258">
        <v>2036</v>
      </c>
      <c r="D3280" s="259" t="s">
        <v>259</v>
      </c>
      <c r="E3280" s="266" t="s">
        <v>19</v>
      </c>
      <c r="F3280" s="261">
        <v>4.1106238801620103</v>
      </c>
      <c r="G3280" s="261">
        <f>IF(Table1[[#This Row],[Year]]&lt;=2030,2030,IF(Table1[[#This Row],[Year]]&lt;=2040,2040,2050))</f>
        <v>2040</v>
      </c>
    </row>
    <row r="3281" spans="1:7" x14ac:dyDescent="0.3">
      <c r="A3281" s="257" t="s">
        <v>1</v>
      </c>
      <c r="B3281" s="258" t="s">
        <v>261</v>
      </c>
      <c r="C3281" s="258">
        <v>2036</v>
      </c>
      <c r="D3281" s="259" t="s">
        <v>259</v>
      </c>
      <c r="E3281" s="266" t="s">
        <v>19</v>
      </c>
      <c r="F3281" s="261">
        <v>0.14440878872353199</v>
      </c>
      <c r="G3281" s="261">
        <f>IF(Table1[[#This Row],[Year]]&lt;=2030,2030,IF(Table1[[#This Row],[Year]]&lt;=2040,2040,2050))</f>
        <v>2040</v>
      </c>
    </row>
    <row r="3282" spans="1:7" x14ac:dyDescent="0.3">
      <c r="A3282" s="257" t="s">
        <v>1</v>
      </c>
      <c r="B3282" s="258" t="s">
        <v>260</v>
      </c>
      <c r="C3282" s="258">
        <v>2036</v>
      </c>
      <c r="D3282" s="259" t="s">
        <v>259</v>
      </c>
      <c r="E3282" s="266" t="s">
        <v>19</v>
      </c>
      <c r="F3282" s="261">
        <v>0.98311104888001</v>
      </c>
      <c r="G3282" s="261">
        <f>IF(Table1[[#This Row],[Year]]&lt;=2030,2030,IF(Table1[[#This Row],[Year]]&lt;=2040,2040,2050))</f>
        <v>2040</v>
      </c>
    </row>
    <row r="3283" spans="1:7" x14ac:dyDescent="0.3">
      <c r="A3283" s="257" t="s">
        <v>1</v>
      </c>
      <c r="B3283" s="258" t="s">
        <v>267</v>
      </c>
      <c r="C3283" s="258">
        <v>2036</v>
      </c>
      <c r="D3283" s="259" t="s">
        <v>259</v>
      </c>
      <c r="E3283" s="266" t="s">
        <v>19</v>
      </c>
      <c r="F3283" s="261">
        <v>6.7408326592841294E-2</v>
      </c>
      <c r="G3283" s="261">
        <f>IF(Table1[[#This Row],[Year]]&lt;=2030,2030,IF(Table1[[#This Row],[Year]]&lt;=2040,2040,2050))</f>
        <v>2040</v>
      </c>
    </row>
    <row r="3284" spans="1:7" x14ac:dyDescent="0.3">
      <c r="A3284" s="257" t="s">
        <v>4</v>
      </c>
      <c r="B3284" s="258" t="s">
        <v>265</v>
      </c>
      <c r="C3284" s="258">
        <v>2036</v>
      </c>
      <c r="D3284" s="259" t="s">
        <v>259</v>
      </c>
      <c r="E3284" s="266" t="s">
        <v>19</v>
      </c>
      <c r="F3284" s="261">
        <v>129.95226951760699</v>
      </c>
      <c r="G3284" s="261">
        <f>IF(Table1[[#This Row],[Year]]&lt;=2030,2030,IF(Table1[[#This Row],[Year]]&lt;=2040,2040,2050))</f>
        <v>2040</v>
      </c>
    </row>
    <row r="3285" spans="1:7" x14ac:dyDescent="0.3">
      <c r="A3285" s="257" t="s">
        <v>4</v>
      </c>
      <c r="B3285" s="258" t="s">
        <v>269</v>
      </c>
      <c r="C3285" s="258">
        <v>2036</v>
      </c>
      <c r="D3285" s="259" t="s">
        <v>259</v>
      </c>
      <c r="E3285" s="266" t="s">
        <v>19</v>
      </c>
      <c r="F3285" s="261">
        <v>1.96134517229885</v>
      </c>
      <c r="G3285" s="261">
        <f>IF(Table1[[#This Row],[Year]]&lt;=2030,2030,IF(Table1[[#This Row],[Year]]&lt;=2040,2040,2050))</f>
        <v>2040</v>
      </c>
    </row>
    <row r="3286" spans="1:7" x14ac:dyDescent="0.3">
      <c r="A3286" s="257" t="s">
        <v>4</v>
      </c>
      <c r="B3286" s="258" t="s">
        <v>264</v>
      </c>
      <c r="C3286" s="258">
        <v>2036</v>
      </c>
      <c r="D3286" s="259" t="s">
        <v>259</v>
      </c>
      <c r="E3286" s="266" t="s">
        <v>19</v>
      </c>
      <c r="F3286" s="261">
        <v>80.8885790810142</v>
      </c>
      <c r="G3286" s="261">
        <f>IF(Table1[[#This Row],[Year]]&lt;=2030,2030,IF(Table1[[#This Row],[Year]]&lt;=2040,2040,2050))</f>
        <v>2040</v>
      </c>
    </row>
    <row r="3287" spans="1:7" x14ac:dyDescent="0.3">
      <c r="A3287" s="257" t="s">
        <v>4</v>
      </c>
      <c r="B3287" s="258" t="s">
        <v>268</v>
      </c>
      <c r="C3287" s="258">
        <v>2036</v>
      </c>
      <c r="D3287" s="259" t="s">
        <v>259</v>
      </c>
      <c r="E3287" s="266" t="s">
        <v>19</v>
      </c>
      <c r="F3287" s="261">
        <v>1.2723836311308401</v>
      </c>
      <c r="G3287" s="261">
        <f>IF(Table1[[#This Row],[Year]]&lt;=2030,2030,IF(Table1[[#This Row],[Year]]&lt;=2040,2040,2050))</f>
        <v>2040</v>
      </c>
    </row>
    <row r="3288" spans="1:7" x14ac:dyDescent="0.3">
      <c r="A3288" s="257" t="s">
        <v>4</v>
      </c>
      <c r="B3288" s="258" t="s">
        <v>263</v>
      </c>
      <c r="C3288" s="258">
        <v>2036</v>
      </c>
      <c r="D3288" s="259" t="s">
        <v>259</v>
      </c>
      <c r="E3288" s="266" t="s">
        <v>19</v>
      </c>
      <c r="F3288" s="261">
        <v>11.802453667240201</v>
      </c>
      <c r="G3288" s="261">
        <f>IF(Table1[[#This Row],[Year]]&lt;=2030,2030,IF(Table1[[#This Row],[Year]]&lt;=2040,2040,2050))</f>
        <v>2040</v>
      </c>
    </row>
    <row r="3289" spans="1:7" x14ac:dyDescent="0.3">
      <c r="A3289" s="257" t="s">
        <v>4</v>
      </c>
      <c r="B3289" s="258" t="s">
        <v>262</v>
      </c>
      <c r="C3289" s="258">
        <v>2036</v>
      </c>
      <c r="D3289" s="259" t="s">
        <v>259</v>
      </c>
      <c r="E3289" s="266" t="s">
        <v>19</v>
      </c>
      <c r="F3289" s="261">
        <v>136.235511836358</v>
      </c>
      <c r="G3289" s="261">
        <f>IF(Table1[[#This Row],[Year]]&lt;=2030,2030,IF(Table1[[#This Row],[Year]]&lt;=2040,2040,2050))</f>
        <v>2040</v>
      </c>
    </row>
    <row r="3290" spans="1:7" x14ac:dyDescent="0.3">
      <c r="A3290" s="257" t="s">
        <v>4</v>
      </c>
      <c r="B3290" s="258" t="s">
        <v>261</v>
      </c>
      <c r="C3290" s="258">
        <v>2036</v>
      </c>
      <c r="D3290" s="259" t="s">
        <v>259</v>
      </c>
      <c r="E3290" s="266" t="s">
        <v>19</v>
      </c>
      <c r="F3290" s="261">
        <v>0.72092348788941196</v>
      </c>
      <c r="G3290" s="261">
        <f>IF(Table1[[#This Row],[Year]]&lt;=2030,2030,IF(Table1[[#This Row],[Year]]&lt;=2040,2040,2050))</f>
        <v>2040</v>
      </c>
    </row>
    <row r="3291" spans="1:7" x14ac:dyDescent="0.3">
      <c r="A3291" s="257" t="s">
        <v>4</v>
      </c>
      <c r="B3291" s="258" t="s">
        <v>18</v>
      </c>
      <c r="C3291" s="258">
        <v>2036</v>
      </c>
      <c r="D3291" s="259" t="s">
        <v>259</v>
      </c>
      <c r="E3291" s="266" t="s">
        <v>19</v>
      </c>
      <c r="F3291" s="261">
        <v>4.3374834991161801</v>
      </c>
      <c r="G3291" s="261">
        <f>IF(Table1[[#This Row],[Year]]&lt;=2030,2030,IF(Table1[[#This Row],[Year]]&lt;=2040,2040,2050))</f>
        <v>2040</v>
      </c>
    </row>
    <row r="3292" spans="1:7" x14ac:dyDescent="0.3">
      <c r="A3292" s="257" t="s">
        <v>4</v>
      </c>
      <c r="B3292" s="258" t="s">
        <v>260</v>
      </c>
      <c r="C3292" s="258">
        <v>2036</v>
      </c>
      <c r="D3292" s="259" t="s">
        <v>259</v>
      </c>
      <c r="E3292" s="266" t="s">
        <v>19</v>
      </c>
      <c r="F3292" s="261">
        <v>15.168056023680901</v>
      </c>
      <c r="G3292" s="261">
        <f>IF(Table1[[#This Row],[Year]]&lt;=2030,2030,IF(Table1[[#This Row],[Year]]&lt;=2040,2040,2050))</f>
        <v>2040</v>
      </c>
    </row>
    <row r="3293" spans="1:7" x14ac:dyDescent="0.3">
      <c r="A3293" s="257" t="s">
        <v>4</v>
      </c>
      <c r="B3293" s="258" t="s">
        <v>267</v>
      </c>
      <c r="C3293" s="258">
        <v>2036</v>
      </c>
      <c r="D3293" s="259" t="s">
        <v>259</v>
      </c>
      <c r="E3293" s="266" t="s">
        <v>19</v>
      </c>
      <c r="F3293" s="261">
        <v>0.21820515858486</v>
      </c>
      <c r="G3293" s="261">
        <f>IF(Table1[[#This Row],[Year]]&lt;=2030,2030,IF(Table1[[#This Row],[Year]]&lt;=2040,2040,2050))</f>
        <v>2040</v>
      </c>
    </row>
    <row r="3294" spans="1:7" x14ac:dyDescent="0.3">
      <c r="A3294" s="257" t="s">
        <v>2</v>
      </c>
      <c r="B3294" s="258" t="s">
        <v>264</v>
      </c>
      <c r="C3294" s="258">
        <v>2036</v>
      </c>
      <c r="D3294" s="259" t="s">
        <v>259</v>
      </c>
      <c r="E3294" s="266" t="s">
        <v>19</v>
      </c>
      <c r="F3294" s="261">
        <v>44.755761203069497</v>
      </c>
      <c r="G3294" s="261">
        <f>IF(Table1[[#This Row],[Year]]&lt;=2030,2030,IF(Table1[[#This Row],[Year]]&lt;=2040,2040,2050))</f>
        <v>2040</v>
      </c>
    </row>
    <row r="3295" spans="1:7" x14ac:dyDescent="0.3">
      <c r="A3295" s="257" t="s">
        <v>2</v>
      </c>
      <c r="B3295" s="258" t="s">
        <v>263</v>
      </c>
      <c r="C3295" s="258">
        <v>2036</v>
      </c>
      <c r="D3295" s="259" t="s">
        <v>259</v>
      </c>
      <c r="E3295" s="266" t="s">
        <v>19</v>
      </c>
      <c r="F3295" s="261">
        <v>4.5750202584866697</v>
      </c>
      <c r="G3295" s="261">
        <f>IF(Table1[[#This Row],[Year]]&lt;=2030,2030,IF(Table1[[#This Row],[Year]]&lt;=2040,2040,2050))</f>
        <v>2040</v>
      </c>
    </row>
    <row r="3296" spans="1:7" x14ac:dyDescent="0.3">
      <c r="A3296" s="257" t="s">
        <v>2</v>
      </c>
      <c r="B3296" s="258" t="s">
        <v>262</v>
      </c>
      <c r="C3296" s="258">
        <v>2036</v>
      </c>
      <c r="D3296" s="259" t="s">
        <v>259</v>
      </c>
      <c r="E3296" s="266" t="s">
        <v>19</v>
      </c>
      <c r="F3296" s="261">
        <v>5.0741539524528099</v>
      </c>
      <c r="G3296" s="261">
        <f>IF(Table1[[#This Row],[Year]]&lt;=2030,2030,IF(Table1[[#This Row],[Year]]&lt;=2040,2040,2050))</f>
        <v>2040</v>
      </c>
    </row>
    <row r="3297" spans="1:7" x14ac:dyDescent="0.3">
      <c r="A3297" s="257" t="s">
        <v>2</v>
      </c>
      <c r="B3297" s="258" t="s">
        <v>261</v>
      </c>
      <c r="C3297" s="258">
        <v>2036</v>
      </c>
      <c r="D3297" s="259" t="s">
        <v>259</v>
      </c>
      <c r="E3297" s="266" t="s">
        <v>19</v>
      </c>
      <c r="F3297" s="261">
        <v>6.22703619166695E-2</v>
      </c>
      <c r="G3297" s="261">
        <f>IF(Table1[[#This Row],[Year]]&lt;=2030,2030,IF(Table1[[#This Row],[Year]]&lt;=2040,2040,2050))</f>
        <v>2040</v>
      </c>
    </row>
    <row r="3298" spans="1:7" x14ac:dyDescent="0.3">
      <c r="A3298" s="257" t="s">
        <v>2</v>
      </c>
      <c r="B3298" s="258" t="s">
        <v>18</v>
      </c>
      <c r="C3298" s="258">
        <v>2036</v>
      </c>
      <c r="D3298" s="259" t="s">
        <v>259</v>
      </c>
      <c r="E3298" s="266" t="s">
        <v>19</v>
      </c>
      <c r="F3298" s="261">
        <v>278.24875428504299</v>
      </c>
      <c r="G3298" s="261">
        <f>IF(Table1[[#This Row],[Year]]&lt;=2030,2030,IF(Table1[[#This Row],[Year]]&lt;=2040,2040,2050))</f>
        <v>2040</v>
      </c>
    </row>
    <row r="3299" spans="1:7" x14ac:dyDescent="0.3">
      <c r="A3299" s="257" t="s">
        <v>2</v>
      </c>
      <c r="B3299" s="258" t="s">
        <v>266</v>
      </c>
      <c r="C3299" s="258">
        <v>2036</v>
      </c>
      <c r="D3299" s="259" t="s">
        <v>259</v>
      </c>
      <c r="E3299" s="266" t="s">
        <v>19</v>
      </c>
      <c r="F3299" s="261">
        <v>24.649592422878001</v>
      </c>
      <c r="G3299" s="261">
        <f>IF(Table1[[#This Row],[Year]]&lt;=2030,2030,IF(Table1[[#This Row],[Year]]&lt;=2040,2040,2050))</f>
        <v>2040</v>
      </c>
    </row>
    <row r="3300" spans="1:7" x14ac:dyDescent="0.3">
      <c r="A3300" s="257" t="s">
        <v>2</v>
      </c>
      <c r="B3300" s="258" t="s">
        <v>260</v>
      </c>
      <c r="C3300" s="258">
        <v>2036</v>
      </c>
      <c r="D3300" s="259" t="s">
        <v>259</v>
      </c>
      <c r="E3300" s="266" t="s">
        <v>19</v>
      </c>
      <c r="F3300" s="261">
        <v>0.238273043832048</v>
      </c>
      <c r="G3300" s="261">
        <f>IF(Table1[[#This Row],[Year]]&lt;=2030,2030,IF(Table1[[#This Row],[Year]]&lt;=2040,2040,2050))</f>
        <v>2040</v>
      </c>
    </row>
    <row r="3301" spans="1:7" x14ac:dyDescent="0.3">
      <c r="A3301" s="257" t="s">
        <v>3</v>
      </c>
      <c r="B3301" s="258" t="s">
        <v>265</v>
      </c>
      <c r="C3301" s="258">
        <v>2036</v>
      </c>
      <c r="D3301" s="259" t="s">
        <v>259</v>
      </c>
      <c r="E3301" s="266" t="s">
        <v>19</v>
      </c>
      <c r="F3301" s="261">
        <v>143.80553616850699</v>
      </c>
      <c r="G3301" s="261">
        <f>IF(Table1[[#This Row],[Year]]&lt;=2030,2030,IF(Table1[[#This Row],[Year]]&lt;=2040,2040,2050))</f>
        <v>2040</v>
      </c>
    </row>
    <row r="3302" spans="1:7" x14ac:dyDescent="0.3">
      <c r="A3302" s="257" t="s">
        <v>3</v>
      </c>
      <c r="B3302" s="258" t="s">
        <v>264</v>
      </c>
      <c r="C3302" s="258">
        <v>2036</v>
      </c>
      <c r="D3302" s="259" t="s">
        <v>259</v>
      </c>
      <c r="E3302" s="266" t="s">
        <v>19</v>
      </c>
      <c r="F3302" s="261">
        <v>39.782898847172902</v>
      </c>
      <c r="G3302" s="261">
        <f>IF(Table1[[#This Row],[Year]]&lt;=2030,2030,IF(Table1[[#This Row],[Year]]&lt;=2040,2040,2050))</f>
        <v>2040</v>
      </c>
    </row>
    <row r="3303" spans="1:7" x14ac:dyDescent="0.3">
      <c r="A3303" s="257" t="s">
        <v>3</v>
      </c>
      <c r="B3303" s="258" t="s">
        <v>263</v>
      </c>
      <c r="C3303" s="258">
        <v>2036</v>
      </c>
      <c r="D3303" s="259" t="s">
        <v>259</v>
      </c>
      <c r="E3303" s="266" t="s">
        <v>19</v>
      </c>
      <c r="F3303" s="261">
        <v>17.813220219612798</v>
      </c>
      <c r="G3303" s="261">
        <f>IF(Table1[[#This Row],[Year]]&lt;=2030,2030,IF(Table1[[#This Row],[Year]]&lt;=2040,2040,2050))</f>
        <v>2040</v>
      </c>
    </row>
    <row r="3304" spans="1:7" x14ac:dyDescent="0.3">
      <c r="A3304" s="257" t="s">
        <v>3</v>
      </c>
      <c r="B3304" s="258" t="s">
        <v>262</v>
      </c>
      <c r="C3304" s="258">
        <v>2036</v>
      </c>
      <c r="D3304" s="259" t="s">
        <v>259</v>
      </c>
      <c r="E3304" s="266" t="s">
        <v>19</v>
      </c>
      <c r="F3304" s="261">
        <v>139.573192181237</v>
      </c>
      <c r="G3304" s="261">
        <f>IF(Table1[[#This Row],[Year]]&lt;=2030,2030,IF(Table1[[#This Row],[Year]]&lt;=2040,2040,2050))</f>
        <v>2040</v>
      </c>
    </row>
    <row r="3305" spans="1:7" x14ac:dyDescent="0.3">
      <c r="A3305" s="257" t="s">
        <v>3</v>
      </c>
      <c r="B3305" s="258" t="s">
        <v>261</v>
      </c>
      <c r="C3305" s="258">
        <v>2036</v>
      </c>
      <c r="D3305" s="259" t="s">
        <v>259</v>
      </c>
      <c r="E3305" s="266" t="s">
        <v>19</v>
      </c>
      <c r="F3305" s="261">
        <v>0.39625038437597399</v>
      </c>
      <c r="G3305" s="261">
        <f>IF(Table1[[#This Row],[Year]]&lt;=2030,2030,IF(Table1[[#This Row],[Year]]&lt;=2040,2040,2050))</f>
        <v>2040</v>
      </c>
    </row>
    <row r="3306" spans="1:7" x14ac:dyDescent="0.3">
      <c r="A3306" s="257" t="s">
        <v>3</v>
      </c>
      <c r="B3306" s="258" t="s">
        <v>18</v>
      </c>
      <c r="C3306" s="258">
        <v>2036</v>
      </c>
      <c r="D3306" s="259" t="s">
        <v>259</v>
      </c>
      <c r="E3306" s="266" t="s">
        <v>19</v>
      </c>
      <c r="F3306" s="261">
        <v>524.43568750261102</v>
      </c>
      <c r="G3306" s="261">
        <f>IF(Table1[[#This Row],[Year]]&lt;=2030,2030,IF(Table1[[#This Row],[Year]]&lt;=2040,2040,2050))</f>
        <v>2040</v>
      </c>
    </row>
    <row r="3307" spans="1:7" x14ac:dyDescent="0.3">
      <c r="A3307" s="257" t="s">
        <v>3</v>
      </c>
      <c r="B3307" s="258" t="s">
        <v>9</v>
      </c>
      <c r="C3307" s="258">
        <v>2036</v>
      </c>
      <c r="D3307" s="259" t="s">
        <v>259</v>
      </c>
      <c r="E3307" s="266" t="s">
        <v>19</v>
      </c>
      <c r="F3307" s="261">
        <v>153.882587692746</v>
      </c>
      <c r="G3307" s="261">
        <f>IF(Table1[[#This Row],[Year]]&lt;=2030,2030,IF(Table1[[#This Row],[Year]]&lt;=2040,2040,2050))</f>
        <v>2040</v>
      </c>
    </row>
    <row r="3308" spans="1:7" x14ac:dyDescent="0.3">
      <c r="A3308" s="257" t="s">
        <v>3</v>
      </c>
      <c r="B3308" s="258" t="s">
        <v>260</v>
      </c>
      <c r="C3308" s="258">
        <v>2036</v>
      </c>
      <c r="D3308" s="259" t="s">
        <v>259</v>
      </c>
      <c r="E3308" s="266" t="s">
        <v>19</v>
      </c>
      <c r="F3308" s="261">
        <v>7.6953368230202202</v>
      </c>
      <c r="G3308" s="261">
        <f>IF(Table1[[#This Row],[Year]]&lt;=2030,2030,IF(Table1[[#This Row],[Year]]&lt;=2040,2040,2050))</f>
        <v>2040</v>
      </c>
    </row>
    <row r="3309" spans="1:7" x14ac:dyDescent="0.3">
      <c r="A3309" s="257" t="s">
        <v>1</v>
      </c>
      <c r="B3309" s="258" t="s">
        <v>265</v>
      </c>
      <c r="C3309" s="258">
        <v>2037</v>
      </c>
      <c r="D3309" s="259" t="s">
        <v>259</v>
      </c>
      <c r="E3309" s="266" t="s">
        <v>19</v>
      </c>
      <c r="F3309" s="261">
        <v>32.0423843486574</v>
      </c>
      <c r="G3309" s="261">
        <f>IF(Table1[[#This Row],[Year]]&lt;=2030,2030,IF(Table1[[#This Row],[Year]]&lt;=2040,2040,2050))</f>
        <v>2040</v>
      </c>
    </row>
    <row r="3310" spans="1:7" x14ac:dyDescent="0.3">
      <c r="A3310" s="257" t="s">
        <v>1</v>
      </c>
      <c r="B3310" s="258" t="s">
        <v>269</v>
      </c>
      <c r="C3310" s="258">
        <v>2037</v>
      </c>
      <c r="D3310" s="259" t="s">
        <v>259</v>
      </c>
      <c r="E3310" s="266" t="s">
        <v>19</v>
      </c>
      <c r="F3310" s="261">
        <v>2.35126187602767</v>
      </c>
      <c r="G3310" s="261">
        <f>IF(Table1[[#This Row],[Year]]&lt;=2030,2030,IF(Table1[[#This Row],[Year]]&lt;=2040,2040,2050))</f>
        <v>2040</v>
      </c>
    </row>
    <row r="3311" spans="1:7" x14ac:dyDescent="0.3">
      <c r="A3311" s="257" t="s">
        <v>1</v>
      </c>
      <c r="B3311" s="258" t="s">
        <v>264</v>
      </c>
      <c r="C3311" s="258">
        <v>2037</v>
      </c>
      <c r="D3311" s="259" t="s">
        <v>259</v>
      </c>
      <c r="E3311" s="266" t="s">
        <v>19</v>
      </c>
      <c r="F3311" s="261">
        <v>16.310357052756</v>
      </c>
      <c r="G3311" s="261">
        <f>IF(Table1[[#This Row],[Year]]&lt;=2030,2030,IF(Table1[[#This Row],[Year]]&lt;=2040,2040,2050))</f>
        <v>2040</v>
      </c>
    </row>
    <row r="3312" spans="1:7" x14ac:dyDescent="0.3">
      <c r="A3312" s="257" t="s">
        <v>1</v>
      </c>
      <c r="B3312" s="258" t="s">
        <v>268</v>
      </c>
      <c r="C3312" s="258">
        <v>2037</v>
      </c>
      <c r="D3312" s="259" t="s">
        <v>259</v>
      </c>
      <c r="E3312" s="266" t="s">
        <v>19</v>
      </c>
      <c r="F3312" s="261">
        <v>1.3040006162090401</v>
      </c>
      <c r="G3312" s="261">
        <f>IF(Table1[[#This Row],[Year]]&lt;=2030,2030,IF(Table1[[#This Row],[Year]]&lt;=2040,2040,2050))</f>
        <v>2040</v>
      </c>
    </row>
    <row r="3313" spans="1:7" x14ac:dyDescent="0.3">
      <c r="A3313" s="257" t="s">
        <v>1</v>
      </c>
      <c r="B3313" s="258" t="s">
        <v>263</v>
      </c>
      <c r="C3313" s="258">
        <v>2037</v>
      </c>
      <c r="D3313" s="259" t="s">
        <v>259</v>
      </c>
      <c r="E3313" s="266" t="s">
        <v>19</v>
      </c>
      <c r="F3313" s="261">
        <v>2.2503703373381101</v>
      </c>
      <c r="G3313" s="261">
        <f>IF(Table1[[#This Row],[Year]]&lt;=2030,2030,IF(Table1[[#This Row],[Year]]&lt;=2040,2040,2050))</f>
        <v>2040</v>
      </c>
    </row>
    <row r="3314" spans="1:7" x14ac:dyDescent="0.3">
      <c r="A3314" s="257" t="s">
        <v>1</v>
      </c>
      <c r="B3314" s="258" t="s">
        <v>262</v>
      </c>
      <c r="C3314" s="258">
        <v>2037</v>
      </c>
      <c r="D3314" s="259" t="s">
        <v>259</v>
      </c>
      <c r="E3314" s="266" t="s">
        <v>19</v>
      </c>
      <c r="F3314" s="261">
        <v>4.0924028133616002</v>
      </c>
      <c r="G3314" s="261">
        <f>IF(Table1[[#This Row],[Year]]&lt;=2030,2030,IF(Table1[[#This Row],[Year]]&lt;=2040,2040,2050))</f>
        <v>2040</v>
      </c>
    </row>
    <row r="3315" spans="1:7" x14ac:dyDescent="0.3">
      <c r="A3315" s="257" t="s">
        <v>1</v>
      </c>
      <c r="B3315" s="258" t="s">
        <v>261</v>
      </c>
      <c r="C3315" s="258">
        <v>2037</v>
      </c>
      <c r="D3315" s="259" t="s">
        <v>259</v>
      </c>
      <c r="E3315" s="266" t="s">
        <v>19</v>
      </c>
      <c r="F3315" s="261">
        <v>0.13249523519567799</v>
      </c>
      <c r="G3315" s="261">
        <f>IF(Table1[[#This Row],[Year]]&lt;=2030,2030,IF(Table1[[#This Row],[Year]]&lt;=2040,2040,2050))</f>
        <v>2040</v>
      </c>
    </row>
    <row r="3316" spans="1:7" x14ac:dyDescent="0.3">
      <c r="A3316" s="257" t="s">
        <v>1</v>
      </c>
      <c r="B3316" s="258" t="s">
        <v>260</v>
      </c>
      <c r="C3316" s="258">
        <v>2037</v>
      </c>
      <c r="D3316" s="259" t="s">
        <v>259</v>
      </c>
      <c r="E3316" s="266" t="s">
        <v>19</v>
      </c>
      <c r="F3316" s="261">
        <v>0.93629623702858</v>
      </c>
      <c r="G3316" s="261">
        <f>IF(Table1[[#This Row],[Year]]&lt;=2030,2030,IF(Table1[[#This Row],[Year]]&lt;=2040,2040,2050))</f>
        <v>2040</v>
      </c>
    </row>
    <row r="3317" spans="1:7" x14ac:dyDescent="0.3">
      <c r="A3317" s="257" t="s">
        <v>1</v>
      </c>
      <c r="B3317" s="258" t="s">
        <v>267</v>
      </c>
      <c r="C3317" s="258">
        <v>2037</v>
      </c>
      <c r="D3317" s="259" t="s">
        <v>259</v>
      </c>
      <c r="E3317" s="266" t="s">
        <v>19</v>
      </c>
      <c r="F3317" s="261">
        <v>6.4198406278896503E-2</v>
      </c>
      <c r="G3317" s="261">
        <f>IF(Table1[[#This Row],[Year]]&lt;=2030,2030,IF(Table1[[#This Row],[Year]]&lt;=2040,2040,2050))</f>
        <v>2040</v>
      </c>
    </row>
    <row r="3318" spans="1:7" x14ac:dyDescent="0.3">
      <c r="A3318" s="257" t="s">
        <v>4</v>
      </c>
      <c r="B3318" s="258" t="s">
        <v>265</v>
      </c>
      <c r="C3318" s="258">
        <v>2037</v>
      </c>
      <c r="D3318" s="259" t="s">
        <v>259</v>
      </c>
      <c r="E3318" s="266" t="s">
        <v>19</v>
      </c>
      <c r="F3318" s="261">
        <v>123.76406620724499</v>
      </c>
      <c r="G3318" s="261">
        <f>IF(Table1[[#This Row],[Year]]&lt;=2030,2030,IF(Table1[[#This Row],[Year]]&lt;=2040,2040,2050))</f>
        <v>2040</v>
      </c>
    </row>
    <row r="3319" spans="1:7" x14ac:dyDescent="0.3">
      <c r="A3319" s="257" t="s">
        <v>4</v>
      </c>
      <c r="B3319" s="258" t="s">
        <v>269</v>
      </c>
      <c r="C3319" s="258">
        <v>2037</v>
      </c>
      <c r="D3319" s="259" t="s">
        <v>259</v>
      </c>
      <c r="E3319" s="266" t="s">
        <v>19</v>
      </c>
      <c r="F3319" s="261">
        <v>1.8679477831417599</v>
      </c>
      <c r="G3319" s="261">
        <f>IF(Table1[[#This Row],[Year]]&lt;=2030,2030,IF(Table1[[#This Row],[Year]]&lt;=2040,2040,2050))</f>
        <v>2040</v>
      </c>
    </row>
    <row r="3320" spans="1:7" x14ac:dyDescent="0.3">
      <c r="A3320" s="257" t="s">
        <v>4</v>
      </c>
      <c r="B3320" s="258" t="s">
        <v>264</v>
      </c>
      <c r="C3320" s="258">
        <v>2037</v>
      </c>
      <c r="D3320" s="259" t="s">
        <v>259</v>
      </c>
      <c r="E3320" s="266" t="s">
        <v>19</v>
      </c>
      <c r="F3320" s="261">
        <v>77.036741981918397</v>
      </c>
      <c r="G3320" s="261">
        <f>IF(Table1[[#This Row],[Year]]&lt;=2030,2030,IF(Table1[[#This Row],[Year]]&lt;=2040,2040,2050))</f>
        <v>2040</v>
      </c>
    </row>
    <row r="3321" spans="1:7" x14ac:dyDescent="0.3">
      <c r="A3321" s="257" t="s">
        <v>4</v>
      </c>
      <c r="B3321" s="258" t="s">
        <v>268</v>
      </c>
      <c r="C3321" s="258">
        <v>2037</v>
      </c>
      <c r="D3321" s="259" t="s">
        <v>259</v>
      </c>
      <c r="E3321" s="266" t="s">
        <v>19</v>
      </c>
      <c r="F3321" s="261">
        <v>1.2117939344103199</v>
      </c>
      <c r="G3321" s="261">
        <f>IF(Table1[[#This Row],[Year]]&lt;=2030,2030,IF(Table1[[#This Row],[Year]]&lt;=2040,2040,2050))</f>
        <v>2040</v>
      </c>
    </row>
    <row r="3322" spans="1:7" x14ac:dyDescent="0.3">
      <c r="A3322" s="257" t="s">
        <v>4</v>
      </c>
      <c r="B3322" s="258" t="s">
        <v>263</v>
      </c>
      <c r="C3322" s="258">
        <v>2037</v>
      </c>
      <c r="D3322" s="259" t="s">
        <v>259</v>
      </c>
      <c r="E3322" s="266" t="s">
        <v>19</v>
      </c>
      <c r="F3322" s="261">
        <v>11.0147928222356</v>
      </c>
      <c r="G3322" s="261">
        <f>IF(Table1[[#This Row],[Year]]&lt;=2030,2030,IF(Table1[[#This Row],[Year]]&lt;=2040,2040,2050))</f>
        <v>2040</v>
      </c>
    </row>
    <row r="3323" spans="1:7" x14ac:dyDescent="0.3">
      <c r="A3323" s="257" t="s">
        <v>4</v>
      </c>
      <c r="B3323" s="258" t="s">
        <v>262</v>
      </c>
      <c r="C3323" s="258">
        <v>2037</v>
      </c>
      <c r="D3323" s="259" t="s">
        <v>259</v>
      </c>
      <c r="E3323" s="266" t="s">
        <v>19</v>
      </c>
      <c r="F3323" s="261">
        <v>135.62504980955299</v>
      </c>
      <c r="G3323" s="261">
        <f>IF(Table1[[#This Row],[Year]]&lt;=2030,2030,IF(Table1[[#This Row],[Year]]&lt;=2040,2040,2050))</f>
        <v>2040</v>
      </c>
    </row>
    <row r="3324" spans="1:7" x14ac:dyDescent="0.3">
      <c r="A3324" s="257" t="s">
        <v>4</v>
      </c>
      <c r="B3324" s="258" t="s">
        <v>261</v>
      </c>
      <c r="C3324" s="258">
        <v>2037</v>
      </c>
      <c r="D3324" s="259" t="s">
        <v>259</v>
      </c>
      <c r="E3324" s="266" t="s">
        <v>19</v>
      </c>
      <c r="F3324" s="261">
        <v>0.66144815651674205</v>
      </c>
      <c r="G3324" s="261">
        <f>IF(Table1[[#This Row],[Year]]&lt;=2030,2030,IF(Table1[[#This Row],[Year]]&lt;=2040,2040,2050))</f>
        <v>2040</v>
      </c>
    </row>
    <row r="3325" spans="1:7" x14ac:dyDescent="0.3">
      <c r="A3325" s="257" t="s">
        <v>4</v>
      </c>
      <c r="B3325" s="258" t="s">
        <v>18</v>
      </c>
      <c r="C3325" s="258">
        <v>2037</v>
      </c>
      <c r="D3325" s="259" t="s">
        <v>259</v>
      </c>
      <c r="E3325" s="266" t="s">
        <v>19</v>
      </c>
      <c r="F3325" s="261">
        <v>4.1309366658249296</v>
      </c>
      <c r="G3325" s="261">
        <f>IF(Table1[[#This Row],[Year]]&lt;=2030,2030,IF(Table1[[#This Row],[Year]]&lt;=2040,2040,2050))</f>
        <v>2040</v>
      </c>
    </row>
    <row r="3326" spans="1:7" x14ac:dyDescent="0.3">
      <c r="A3326" s="257" t="s">
        <v>4</v>
      </c>
      <c r="B3326" s="258" t="s">
        <v>260</v>
      </c>
      <c r="C3326" s="258">
        <v>2037</v>
      </c>
      <c r="D3326" s="259" t="s">
        <v>259</v>
      </c>
      <c r="E3326" s="266" t="s">
        <v>19</v>
      </c>
      <c r="F3326" s="261">
        <v>14.4457676416009</v>
      </c>
      <c r="G3326" s="261">
        <f>IF(Table1[[#This Row],[Year]]&lt;=2030,2030,IF(Table1[[#This Row],[Year]]&lt;=2040,2040,2050))</f>
        <v>2040</v>
      </c>
    </row>
    <row r="3327" spans="1:7" x14ac:dyDescent="0.3">
      <c r="A3327" s="257" t="s">
        <v>4</v>
      </c>
      <c r="B3327" s="258" t="s">
        <v>267</v>
      </c>
      <c r="C3327" s="258">
        <v>2037</v>
      </c>
      <c r="D3327" s="259" t="s">
        <v>259</v>
      </c>
      <c r="E3327" s="266" t="s">
        <v>19</v>
      </c>
      <c r="F3327" s="261">
        <v>0.20781443674748601</v>
      </c>
      <c r="G3327" s="261">
        <f>IF(Table1[[#This Row],[Year]]&lt;=2030,2030,IF(Table1[[#This Row],[Year]]&lt;=2040,2040,2050))</f>
        <v>2040</v>
      </c>
    </row>
    <row r="3328" spans="1:7" x14ac:dyDescent="0.3">
      <c r="A3328" s="257" t="s">
        <v>2</v>
      </c>
      <c r="B3328" s="258" t="s">
        <v>264</v>
      </c>
      <c r="C3328" s="258">
        <v>2037</v>
      </c>
      <c r="D3328" s="259" t="s">
        <v>259</v>
      </c>
      <c r="E3328" s="266" t="s">
        <v>19</v>
      </c>
      <c r="F3328" s="261">
        <v>42.624534479113798</v>
      </c>
      <c r="G3328" s="261">
        <f>IF(Table1[[#This Row],[Year]]&lt;=2030,2030,IF(Table1[[#This Row],[Year]]&lt;=2040,2040,2050))</f>
        <v>2040</v>
      </c>
    </row>
    <row r="3329" spans="1:7" x14ac:dyDescent="0.3">
      <c r="A3329" s="257" t="s">
        <v>2</v>
      </c>
      <c r="B3329" s="258" t="s">
        <v>263</v>
      </c>
      <c r="C3329" s="258">
        <v>2037</v>
      </c>
      <c r="D3329" s="259" t="s">
        <v>259</v>
      </c>
      <c r="E3329" s="266" t="s">
        <v>19</v>
      </c>
      <c r="F3329" s="261">
        <v>4.2687999994949797</v>
      </c>
      <c r="G3329" s="261">
        <f>IF(Table1[[#This Row],[Year]]&lt;=2030,2030,IF(Table1[[#This Row],[Year]]&lt;=2040,2040,2050))</f>
        <v>2040</v>
      </c>
    </row>
    <row r="3330" spans="1:7" x14ac:dyDescent="0.3">
      <c r="A3330" s="257" t="s">
        <v>2</v>
      </c>
      <c r="B3330" s="258" t="s">
        <v>262</v>
      </c>
      <c r="C3330" s="258">
        <v>2037</v>
      </c>
      <c r="D3330" s="259" t="s">
        <v>259</v>
      </c>
      <c r="E3330" s="266" t="s">
        <v>19</v>
      </c>
      <c r="F3330" s="261">
        <v>5.0508372530838104</v>
      </c>
      <c r="G3330" s="261">
        <f>IF(Table1[[#This Row],[Year]]&lt;=2030,2030,IF(Table1[[#This Row],[Year]]&lt;=2040,2040,2050))</f>
        <v>2040</v>
      </c>
    </row>
    <row r="3331" spans="1:7" x14ac:dyDescent="0.3">
      <c r="A3331" s="257" t="s">
        <v>2</v>
      </c>
      <c r="B3331" s="258" t="s">
        <v>261</v>
      </c>
      <c r="C3331" s="258">
        <v>2037</v>
      </c>
      <c r="D3331" s="259" t="s">
        <v>259</v>
      </c>
      <c r="E3331" s="266" t="s">
        <v>19</v>
      </c>
      <c r="F3331" s="261">
        <v>5.7133131028919502E-2</v>
      </c>
      <c r="G3331" s="261">
        <f>IF(Table1[[#This Row],[Year]]&lt;=2030,2030,IF(Table1[[#This Row],[Year]]&lt;=2040,2040,2050))</f>
        <v>2040</v>
      </c>
    </row>
    <row r="3332" spans="1:7" x14ac:dyDescent="0.3">
      <c r="A3332" s="257" t="s">
        <v>2</v>
      </c>
      <c r="B3332" s="258" t="s">
        <v>18</v>
      </c>
      <c r="C3332" s="258">
        <v>2037</v>
      </c>
      <c r="D3332" s="259" t="s">
        <v>259</v>
      </c>
      <c r="E3332" s="266" t="s">
        <v>19</v>
      </c>
      <c r="F3332" s="261">
        <v>265.59025154388098</v>
      </c>
      <c r="G3332" s="261">
        <f>IF(Table1[[#This Row],[Year]]&lt;=2030,2030,IF(Table1[[#This Row],[Year]]&lt;=2040,2040,2050))</f>
        <v>2040</v>
      </c>
    </row>
    <row r="3333" spans="1:7" x14ac:dyDescent="0.3">
      <c r="A3333" s="257" t="s">
        <v>2</v>
      </c>
      <c r="B3333" s="258" t="s">
        <v>266</v>
      </c>
      <c r="C3333" s="258">
        <v>2037</v>
      </c>
      <c r="D3333" s="259" t="s">
        <v>259</v>
      </c>
      <c r="E3333" s="266" t="s">
        <v>19</v>
      </c>
      <c r="F3333" s="261">
        <v>23.475802307502899</v>
      </c>
      <c r="G3333" s="261">
        <f>IF(Table1[[#This Row],[Year]]&lt;=2030,2030,IF(Table1[[#This Row],[Year]]&lt;=2040,2040,2050))</f>
        <v>2040</v>
      </c>
    </row>
    <row r="3334" spans="1:7" x14ac:dyDescent="0.3">
      <c r="A3334" s="257" t="s">
        <v>2</v>
      </c>
      <c r="B3334" s="258" t="s">
        <v>260</v>
      </c>
      <c r="C3334" s="258">
        <v>2037</v>
      </c>
      <c r="D3334" s="259" t="s">
        <v>259</v>
      </c>
      <c r="E3334" s="266" t="s">
        <v>19</v>
      </c>
      <c r="F3334" s="261">
        <v>0.226926708411476</v>
      </c>
      <c r="G3334" s="261">
        <f>IF(Table1[[#This Row],[Year]]&lt;=2030,2030,IF(Table1[[#This Row],[Year]]&lt;=2040,2040,2050))</f>
        <v>2040</v>
      </c>
    </row>
    <row r="3335" spans="1:7" x14ac:dyDescent="0.3">
      <c r="A3335" s="257" t="s">
        <v>3</v>
      </c>
      <c r="B3335" s="258" t="s">
        <v>265</v>
      </c>
      <c r="C3335" s="258">
        <v>2037</v>
      </c>
      <c r="D3335" s="259" t="s">
        <v>259</v>
      </c>
      <c r="E3335" s="266" t="s">
        <v>19</v>
      </c>
      <c r="F3335" s="261">
        <v>136.957653493816</v>
      </c>
      <c r="G3335" s="261">
        <f>IF(Table1[[#This Row],[Year]]&lt;=2030,2030,IF(Table1[[#This Row],[Year]]&lt;=2040,2040,2050))</f>
        <v>2040</v>
      </c>
    </row>
    <row r="3336" spans="1:7" x14ac:dyDescent="0.3">
      <c r="A3336" s="257" t="s">
        <v>3</v>
      </c>
      <c r="B3336" s="258" t="s">
        <v>264</v>
      </c>
      <c r="C3336" s="258">
        <v>2037</v>
      </c>
      <c r="D3336" s="259" t="s">
        <v>259</v>
      </c>
      <c r="E3336" s="266" t="s">
        <v>19</v>
      </c>
      <c r="F3336" s="261">
        <v>37.888475092545598</v>
      </c>
      <c r="G3336" s="261">
        <f>IF(Table1[[#This Row],[Year]]&lt;=2030,2030,IF(Table1[[#This Row],[Year]]&lt;=2040,2040,2050))</f>
        <v>2040</v>
      </c>
    </row>
    <row r="3337" spans="1:7" x14ac:dyDescent="0.3">
      <c r="A3337" s="257" t="s">
        <v>3</v>
      </c>
      <c r="B3337" s="258" t="s">
        <v>263</v>
      </c>
      <c r="C3337" s="258">
        <v>2037</v>
      </c>
      <c r="D3337" s="259" t="s">
        <v>259</v>
      </c>
      <c r="E3337" s="266" t="s">
        <v>19</v>
      </c>
      <c r="F3337" s="261">
        <v>15.0147447411256</v>
      </c>
      <c r="G3337" s="261">
        <f>IF(Table1[[#This Row],[Year]]&lt;=2030,2030,IF(Table1[[#This Row],[Year]]&lt;=2040,2040,2050))</f>
        <v>2040</v>
      </c>
    </row>
    <row r="3338" spans="1:7" x14ac:dyDescent="0.3">
      <c r="A3338" s="257" t="s">
        <v>3</v>
      </c>
      <c r="B3338" s="258" t="s">
        <v>262</v>
      </c>
      <c r="C3338" s="258">
        <v>2037</v>
      </c>
      <c r="D3338" s="259" t="s">
        <v>259</v>
      </c>
      <c r="E3338" s="266" t="s">
        <v>19</v>
      </c>
      <c r="F3338" s="261">
        <v>138.949213898506</v>
      </c>
      <c r="G3338" s="261">
        <f>IF(Table1[[#This Row],[Year]]&lt;=2030,2030,IF(Table1[[#This Row],[Year]]&lt;=2040,2040,2050))</f>
        <v>2040</v>
      </c>
    </row>
    <row r="3339" spans="1:7" x14ac:dyDescent="0.3">
      <c r="A3339" s="257" t="s">
        <v>3</v>
      </c>
      <c r="B3339" s="258" t="s">
        <v>261</v>
      </c>
      <c r="C3339" s="258">
        <v>2037</v>
      </c>
      <c r="D3339" s="259" t="s">
        <v>259</v>
      </c>
      <c r="E3339" s="266" t="s">
        <v>19</v>
      </c>
      <c r="F3339" s="261">
        <v>0.363560198367048</v>
      </c>
      <c r="G3339" s="261">
        <f>IF(Table1[[#This Row],[Year]]&lt;=2030,2030,IF(Table1[[#This Row],[Year]]&lt;=2040,2040,2050))</f>
        <v>2040</v>
      </c>
    </row>
    <row r="3340" spans="1:7" x14ac:dyDescent="0.3">
      <c r="A3340" s="257" t="s">
        <v>3</v>
      </c>
      <c r="B3340" s="258" t="s">
        <v>18</v>
      </c>
      <c r="C3340" s="258">
        <v>2037</v>
      </c>
      <c r="D3340" s="259" t="s">
        <v>259</v>
      </c>
      <c r="E3340" s="266" t="s">
        <v>19</v>
      </c>
      <c r="F3340" s="261">
        <v>371.503603690555</v>
      </c>
      <c r="G3340" s="261">
        <f>IF(Table1[[#This Row],[Year]]&lt;=2030,2030,IF(Table1[[#This Row],[Year]]&lt;=2040,2040,2050))</f>
        <v>2040</v>
      </c>
    </row>
    <row r="3341" spans="1:7" x14ac:dyDescent="0.3">
      <c r="A3341" s="257" t="s">
        <v>3</v>
      </c>
      <c r="B3341" s="258" t="s">
        <v>9</v>
      </c>
      <c r="C3341" s="258">
        <v>2037</v>
      </c>
      <c r="D3341" s="259" t="s">
        <v>259</v>
      </c>
      <c r="E3341" s="266" t="s">
        <v>19</v>
      </c>
      <c r="F3341" s="261">
        <v>143.60741940857901</v>
      </c>
      <c r="G3341" s="261">
        <f>IF(Table1[[#This Row],[Year]]&lt;=2030,2030,IF(Table1[[#This Row],[Year]]&lt;=2040,2040,2050))</f>
        <v>2040</v>
      </c>
    </row>
    <row r="3342" spans="1:7" x14ac:dyDescent="0.3">
      <c r="A3342" s="257" t="s">
        <v>3</v>
      </c>
      <c r="B3342" s="258" t="s">
        <v>260</v>
      </c>
      <c r="C3342" s="258">
        <v>2037</v>
      </c>
      <c r="D3342" s="259" t="s">
        <v>259</v>
      </c>
      <c r="E3342" s="266" t="s">
        <v>19</v>
      </c>
      <c r="F3342" s="261">
        <v>7.32889221240021</v>
      </c>
      <c r="G3342" s="261">
        <f>IF(Table1[[#This Row],[Year]]&lt;=2030,2030,IF(Table1[[#This Row],[Year]]&lt;=2040,2040,2050))</f>
        <v>2040</v>
      </c>
    </row>
    <row r="3343" spans="1:7" x14ac:dyDescent="0.3">
      <c r="A3343" s="257" t="s">
        <v>1</v>
      </c>
      <c r="B3343" s="258" t="s">
        <v>265</v>
      </c>
      <c r="C3343" s="258">
        <v>2038</v>
      </c>
      <c r="D3343" s="259" t="s">
        <v>259</v>
      </c>
      <c r="E3343" s="266" t="s">
        <v>19</v>
      </c>
      <c r="F3343" s="261">
        <v>30.516556522530902</v>
      </c>
      <c r="G3343" s="261">
        <f>IF(Table1[[#This Row],[Year]]&lt;=2030,2030,IF(Table1[[#This Row],[Year]]&lt;=2040,2040,2050))</f>
        <v>2040</v>
      </c>
    </row>
    <row r="3344" spans="1:7" x14ac:dyDescent="0.3">
      <c r="A3344" s="257" t="s">
        <v>1</v>
      </c>
      <c r="B3344" s="258" t="s">
        <v>269</v>
      </c>
      <c r="C3344" s="258">
        <v>2038</v>
      </c>
      <c r="D3344" s="259" t="s">
        <v>259</v>
      </c>
      <c r="E3344" s="266" t="s">
        <v>19</v>
      </c>
      <c r="F3344" s="261">
        <v>2.23929702478826</v>
      </c>
      <c r="G3344" s="261">
        <f>IF(Table1[[#This Row],[Year]]&lt;=2030,2030,IF(Table1[[#This Row],[Year]]&lt;=2040,2040,2050))</f>
        <v>2040</v>
      </c>
    </row>
    <row r="3345" spans="1:7" x14ac:dyDescent="0.3">
      <c r="A3345" s="257" t="s">
        <v>1</v>
      </c>
      <c r="B3345" s="258" t="s">
        <v>264</v>
      </c>
      <c r="C3345" s="258">
        <v>2038</v>
      </c>
      <c r="D3345" s="259" t="s">
        <v>259</v>
      </c>
      <c r="E3345" s="266" t="s">
        <v>19</v>
      </c>
      <c r="F3345" s="261">
        <v>15.533673383577201</v>
      </c>
      <c r="G3345" s="261">
        <f>IF(Table1[[#This Row],[Year]]&lt;=2030,2030,IF(Table1[[#This Row],[Year]]&lt;=2040,2040,2050))</f>
        <v>2040</v>
      </c>
    </row>
    <row r="3346" spans="1:7" x14ac:dyDescent="0.3">
      <c r="A3346" s="257" t="s">
        <v>1</v>
      </c>
      <c r="B3346" s="258" t="s">
        <v>268</v>
      </c>
      <c r="C3346" s="258">
        <v>2038</v>
      </c>
      <c r="D3346" s="259" t="s">
        <v>259</v>
      </c>
      <c r="E3346" s="266" t="s">
        <v>19</v>
      </c>
      <c r="F3346" s="261">
        <v>1.2419053487705201</v>
      </c>
      <c r="G3346" s="261">
        <f>IF(Table1[[#This Row],[Year]]&lt;=2030,2030,IF(Table1[[#This Row],[Year]]&lt;=2040,2040,2050))</f>
        <v>2040</v>
      </c>
    </row>
    <row r="3347" spans="1:7" x14ac:dyDescent="0.3">
      <c r="A3347" s="257" t="s">
        <v>1</v>
      </c>
      <c r="B3347" s="258" t="s">
        <v>263</v>
      </c>
      <c r="C3347" s="258">
        <v>2038</v>
      </c>
      <c r="D3347" s="259" t="s">
        <v>259</v>
      </c>
      <c r="E3347" s="266" t="s">
        <v>19</v>
      </c>
      <c r="F3347" s="261">
        <v>2.0998872187641902</v>
      </c>
      <c r="G3347" s="261">
        <f>IF(Table1[[#This Row],[Year]]&lt;=2030,2030,IF(Table1[[#This Row],[Year]]&lt;=2040,2040,2050))</f>
        <v>2040</v>
      </c>
    </row>
    <row r="3348" spans="1:7" x14ac:dyDescent="0.3">
      <c r="A3348" s="257" t="s">
        <v>1</v>
      </c>
      <c r="B3348" s="258" t="s">
        <v>262</v>
      </c>
      <c r="C3348" s="258">
        <v>2038</v>
      </c>
      <c r="D3348" s="259" t="s">
        <v>259</v>
      </c>
      <c r="E3348" s="266" t="s">
        <v>19</v>
      </c>
      <c r="F3348" s="261">
        <v>4.0569576684398099</v>
      </c>
      <c r="G3348" s="261">
        <f>IF(Table1[[#This Row],[Year]]&lt;=2030,2030,IF(Table1[[#This Row],[Year]]&lt;=2040,2040,2050))</f>
        <v>2040</v>
      </c>
    </row>
    <row r="3349" spans="1:7" x14ac:dyDescent="0.3">
      <c r="A3349" s="257" t="s">
        <v>1</v>
      </c>
      <c r="B3349" s="258" t="s">
        <v>261</v>
      </c>
      <c r="C3349" s="258">
        <v>2038</v>
      </c>
      <c r="D3349" s="259" t="s">
        <v>259</v>
      </c>
      <c r="E3349" s="266" t="s">
        <v>19</v>
      </c>
      <c r="F3349" s="261">
        <v>0.121388848242532</v>
      </c>
      <c r="G3349" s="261">
        <f>IF(Table1[[#This Row],[Year]]&lt;=2030,2030,IF(Table1[[#This Row],[Year]]&lt;=2040,2040,2050))</f>
        <v>2040</v>
      </c>
    </row>
    <row r="3350" spans="1:7" x14ac:dyDescent="0.3">
      <c r="A3350" s="257" t="s">
        <v>1</v>
      </c>
      <c r="B3350" s="258" t="s">
        <v>260</v>
      </c>
      <c r="C3350" s="258">
        <v>2038</v>
      </c>
      <c r="D3350" s="259" t="s">
        <v>259</v>
      </c>
      <c r="E3350" s="266" t="s">
        <v>19</v>
      </c>
      <c r="F3350" s="261">
        <v>0.89171070193198199</v>
      </c>
      <c r="G3350" s="261">
        <f>IF(Table1[[#This Row],[Year]]&lt;=2030,2030,IF(Table1[[#This Row],[Year]]&lt;=2040,2040,2050))</f>
        <v>2040</v>
      </c>
    </row>
    <row r="3351" spans="1:7" x14ac:dyDescent="0.3">
      <c r="A3351" s="257" t="s">
        <v>1</v>
      </c>
      <c r="B3351" s="258" t="s">
        <v>267</v>
      </c>
      <c r="C3351" s="258">
        <v>2038</v>
      </c>
      <c r="D3351" s="259" t="s">
        <v>259</v>
      </c>
      <c r="E3351" s="266" t="s">
        <v>19</v>
      </c>
      <c r="F3351" s="261">
        <v>6.1141339313234802E-2</v>
      </c>
      <c r="G3351" s="261">
        <f>IF(Table1[[#This Row],[Year]]&lt;=2030,2030,IF(Table1[[#This Row],[Year]]&lt;=2040,2040,2050))</f>
        <v>2040</v>
      </c>
    </row>
    <row r="3352" spans="1:7" x14ac:dyDescent="0.3">
      <c r="A3352" s="257" t="s">
        <v>4</v>
      </c>
      <c r="B3352" s="258" t="s">
        <v>265</v>
      </c>
      <c r="C3352" s="258">
        <v>2038</v>
      </c>
      <c r="D3352" s="259" t="s">
        <v>259</v>
      </c>
      <c r="E3352" s="266" t="s">
        <v>19</v>
      </c>
      <c r="F3352" s="261">
        <v>117.870539244995</v>
      </c>
      <c r="G3352" s="261">
        <f>IF(Table1[[#This Row],[Year]]&lt;=2030,2030,IF(Table1[[#This Row],[Year]]&lt;=2040,2040,2050))</f>
        <v>2040</v>
      </c>
    </row>
    <row r="3353" spans="1:7" x14ac:dyDescent="0.3">
      <c r="A3353" s="257" t="s">
        <v>4</v>
      </c>
      <c r="B3353" s="258" t="s">
        <v>269</v>
      </c>
      <c r="C3353" s="258">
        <v>2038</v>
      </c>
      <c r="D3353" s="259" t="s">
        <v>259</v>
      </c>
      <c r="E3353" s="266" t="s">
        <v>19</v>
      </c>
      <c r="F3353" s="261">
        <v>1.7789978887064399</v>
      </c>
      <c r="G3353" s="261">
        <f>IF(Table1[[#This Row],[Year]]&lt;=2030,2030,IF(Table1[[#This Row],[Year]]&lt;=2040,2040,2050))</f>
        <v>2040</v>
      </c>
    </row>
    <row r="3354" spans="1:7" x14ac:dyDescent="0.3">
      <c r="A3354" s="257" t="s">
        <v>4</v>
      </c>
      <c r="B3354" s="258" t="s">
        <v>264</v>
      </c>
      <c r="C3354" s="258">
        <v>2038</v>
      </c>
      <c r="D3354" s="259" t="s">
        <v>259</v>
      </c>
      <c r="E3354" s="266" t="s">
        <v>19</v>
      </c>
      <c r="F3354" s="261">
        <v>73.368325697065103</v>
      </c>
      <c r="G3354" s="261">
        <f>IF(Table1[[#This Row],[Year]]&lt;=2030,2030,IF(Table1[[#This Row],[Year]]&lt;=2040,2040,2050))</f>
        <v>2040</v>
      </c>
    </row>
    <row r="3355" spans="1:7" x14ac:dyDescent="0.3">
      <c r="A3355" s="257" t="s">
        <v>4</v>
      </c>
      <c r="B3355" s="258" t="s">
        <v>268</v>
      </c>
      <c r="C3355" s="258">
        <v>2038</v>
      </c>
      <c r="D3355" s="259" t="s">
        <v>259</v>
      </c>
      <c r="E3355" s="266" t="s">
        <v>19</v>
      </c>
      <c r="F3355" s="261">
        <v>1.15408946134316</v>
      </c>
      <c r="G3355" s="261">
        <f>IF(Table1[[#This Row],[Year]]&lt;=2030,2030,IF(Table1[[#This Row],[Year]]&lt;=2040,2040,2050))</f>
        <v>2040</v>
      </c>
    </row>
    <row r="3356" spans="1:7" x14ac:dyDescent="0.3">
      <c r="A3356" s="257" t="s">
        <v>4</v>
      </c>
      <c r="B3356" s="258" t="s">
        <v>263</v>
      </c>
      <c r="C3356" s="258">
        <v>2038</v>
      </c>
      <c r="D3356" s="259" t="s">
        <v>259</v>
      </c>
      <c r="E3356" s="266" t="s">
        <v>19</v>
      </c>
      <c r="F3356" s="261">
        <v>10.2767102728877</v>
      </c>
      <c r="G3356" s="261">
        <f>IF(Table1[[#This Row],[Year]]&lt;=2030,2030,IF(Table1[[#This Row],[Year]]&lt;=2040,2040,2050))</f>
        <v>2040</v>
      </c>
    </row>
    <row r="3357" spans="1:7" x14ac:dyDescent="0.3">
      <c r="A3357" s="257" t="s">
        <v>4</v>
      </c>
      <c r="B3357" s="258" t="s">
        <v>262</v>
      </c>
      <c r="C3357" s="258">
        <v>2038</v>
      </c>
      <c r="D3357" s="259" t="s">
        <v>259</v>
      </c>
      <c r="E3357" s="266" t="s">
        <v>19</v>
      </c>
      <c r="F3357" s="261">
        <v>134.44970353735201</v>
      </c>
      <c r="G3357" s="261">
        <f>IF(Table1[[#This Row],[Year]]&lt;=2030,2030,IF(Table1[[#This Row],[Year]]&lt;=2040,2040,2050))</f>
        <v>2040</v>
      </c>
    </row>
    <row r="3358" spans="1:7" x14ac:dyDescent="0.3">
      <c r="A3358" s="257" t="s">
        <v>4</v>
      </c>
      <c r="B3358" s="258" t="s">
        <v>261</v>
      </c>
      <c r="C3358" s="258">
        <v>2038</v>
      </c>
      <c r="D3358" s="259" t="s">
        <v>259</v>
      </c>
      <c r="E3358" s="266" t="s">
        <v>19</v>
      </c>
      <c r="F3358" s="261">
        <v>0.606002395279582</v>
      </c>
      <c r="G3358" s="261">
        <f>IF(Table1[[#This Row],[Year]]&lt;=2030,2030,IF(Table1[[#This Row],[Year]]&lt;=2040,2040,2050))</f>
        <v>2040</v>
      </c>
    </row>
    <row r="3359" spans="1:7" x14ac:dyDescent="0.3">
      <c r="A3359" s="257" t="s">
        <v>4</v>
      </c>
      <c r="B3359" s="258" t="s">
        <v>18</v>
      </c>
      <c r="C3359" s="258">
        <v>2038</v>
      </c>
      <c r="D3359" s="259" t="s">
        <v>259</v>
      </c>
      <c r="E3359" s="266" t="s">
        <v>19</v>
      </c>
      <c r="F3359" s="261">
        <v>3.9342253960237401</v>
      </c>
      <c r="G3359" s="261">
        <f>IF(Table1[[#This Row],[Year]]&lt;=2030,2030,IF(Table1[[#This Row],[Year]]&lt;=2040,2040,2050))</f>
        <v>2040</v>
      </c>
    </row>
    <row r="3360" spans="1:7" x14ac:dyDescent="0.3">
      <c r="A3360" s="257" t="s">
        <v>4</v>
      </c>
      <c r="B3360" s="258" t="s">
        <v>260</v>
      </c>
      <c r="C3360" s="258">
        <v>2038</v>
      </c>
      <c r="D3360" s="259" t="s">
        <v>259</v>
      </c>
      <c r="E3360" s="266" t="s">
        <v>19</v>
      </c>
      <c r="F3360" s="261">
        <v>13.757873944381799</v>
      </c>
      <c r="G3360" s="261">
        <f>IF(Table1[[#This Row],[Year]]&lt;=2030,2030,IF(Table1[[#This Row],[Year]]&lt;=2040,2040,2050))</f>
        <v>2040</v>
      </c>
    </row>
    <row r="3361" spans="1:7" x14ac:dyDescent="0.3">
      <c r="A3361" s="257" t="s">
        <v>4</v>
      </c>
      <c r="B3361" s="258" t="s">
        <v>267</v>
      </c>
      <c r="C3361" s="258">
        <v>2038</v>
      </c>
      <c r="D3361" s="259" t="s">
        <v>259</v>
      </c>
      <c r="E3361" s="266" t="s">
        <v>19</v>
      </c>
      <c r="F3361" s="261">
        <v>0.19791851118808201</v>
      </c>
      <c r="G3361" s="261">
        <f>IF(Table1[[#This Row],[Year]]&lt;=2030,2030,IF(Table1[[#This Row],[Year]]&lt;=2040,2040,2050))</f>
        <v>2040</v>
      </c>
    </row>
    <row r="3362" spans="1:7" x14ac:dyDescent="0.3">
      <c r="A3362" s="257" t="s">
        <v>2</v>
      </c>
      <c r="B3362" s="258" t="s">
        <v>264</v>
      </c>
      <c r="C3362" s="258">
        <v>2038</v>
      </c>
      <c r="D3362" s="259" t="s">
        <v>259</v>
      </c>
      <c r="E3362" s="266" t="s">
        <v>19</v>
      </c>
      <c r="F3362" s="261">
        <v>40.5947947420132</v>
      </c>
      <c r="G3362" s="261">
        <f>IF(Table1[[#This Row],[Year]]&lt;=2030,2030,IF(Table1[[#This Row],[Year]]&lt;=2040,2040,2050))</f>
        <v>2040</v>
      </c>
    </row>
    <row r="3363" spans="1:7" x14ac:dyDescent="0.3">
      <c r="A3363" s="257" t="s">
        <v>2</v>
      </c>
      <c r="B3363" s="258" t="s">
        <v>263</v>
      </c>
      <c r="C3363" s="258">
        <v>2038</v>
      </c>
      <c r="D3363" s="259" t="s">
        <v>259</v>
      </c>
      <c r="E3363" s="266" t="s">
        <v>19</v>
      </c>
      <c r="F3363" s="261">
        <v>3.9179821446151202</v>
      </c>
      <c r="G3363" s="261">
        <f>IF(Table1[[#This Row],[Year]]&lt;=2030,2030,IF(Table1[[#This Row],[Year]]&lt;=2040,2040,2050))</f>
        <v>2040</v>
      </c>
    </row>
    <row r="3364" spans="1:7" x14ac:dyDescent="0.3">
      <c r="A3364" s="257" t="s">
        <v>2</v>
      </c>
      <c r="B3364" s="258" t="s">
        <v>262</v>
      </c>
      <c r="C3364" s="258">
        <v>2038</v>
      </c>
      <c r="D3364" s="259" t="s">
        <v>259</v>
      </c>
      <c r="E3364" s="266" t="s">
        <v>19</v>
      </c>
      <c r="F3364" s="261">
        <v>5.0064245421673004</v>
      </c>
      <c r="G3364" s="261">
        <f>IF(Table1[[#This Row],[Year]]&lt;=2030,2030,IF(Table1[[#This Row],[Year]]&lt;=2040,2040,2050))</f>
        <v>2040</v>
      </c>
    </row>
    <row r="3365" spans="1:7" x14ac:dyDescent="0.3">
      <c r="A3365" s="257" t="s">
        <v>2</v>
      </c>
      <c r="B3365" s="258" t="s">
        <v>261</v>
      </c>
      <c r="C3365" s="258">
        <v>2038</v>
      </c>
      <c r="D3365" s="259" t="s">
        <v>259</v>
      </c>
      <c r="E3365" s="266" t="s">
        <v>19</v>
      </c>
      <c r="F3365" s="261">
        <v>5.2343957590985299E-2</v>
      </c>
      <c r="G3365" s="261">
        <f>IF(Table1[[#This Row],[Year]]&lt;=2030,2030,IF(Table1[[#This Row],[Year]]&lt;=2040,2040,2050))</f>
        <v>2040</v>
      </c>
    </row>
    <row r="3366" spans="1:7" x14ac:dyDescent="0.3">
      <c r="A3366" s="257" t="s">
        <v>2</v>
      </c>
      <c r="B3366" s="258" t="s">
        <v>18</v>
      </c>
      <c r="C3366" s="258">
        <v>2038</v>
      </c>
      <c r="D3366" s="259" t="s">
        <v>259</v>
      </c>
      <c r="E3366" s="266" t="s">
        <v>19</v>
      </c>
      <c r="F3366" s="261">
        <v>248.21333316438</v>
      </c>
      <c r="G3366" s="261">
        <f>IF(Table1[[#This Row],[Year]]&lt;=2030,2030,IF(Table1[[#This Row],[Year]]&lt;=2040,2040,2050))</f>
        <v>2040</v>
      </c>
    </row>
    <row r="3367" spans="1:7" x14ac:dyDescent="0.3">
      <c r="A3367" s="257" t="s">
        <v>2</v>
      </c>
      <c r="B3367" s="258" t="s">
        <v>266</v>
      </c>
      <c r="C3367" s="258">
        <v>2038</v>
      </c>
      <c r="D3367" s="259" t="s">
        <v>259</v>
      </c>
      <c r="E3367" s="266" t="s">
        <v>19</v>
      </c>
      <c r="F3367" s="261">
        <v>22.357906959526499</v>
      </c>
      <c r="G3367" s="261">
        <f>IF(Table1[[#This Row],[Year]]&lt;=2030,2030,IF(Table1[[#This Row],[Year]]&lt;=2040,2040,2050))</f>
        <v>2040</v>
      </c>
    </row>
    <row r="3368" spans="1:7" x14ac:dyDescent="0.3">
      <c r="A3368" s="257" t="s">
        <v>2</v>
      </c>
      <c r="B3368" s="258" t="s">
        <v>260</v>
      </c>
      <c r="C3368" s="258">
        <v>2038</v>
      </c>
      <c r="D3368" s="259" t="s">
        <v>259</v>
      </c>
      <c r="E3368" s="266" t="s">
        <v>19</v>
      </c>
      <c r="F3368" s="261">
        <v>0.21612067467759599</v>
      </c>
      <c r="G3368" s="261">
        <f>IF(Table1[[#This Row],[Year]]&lt;=2030,2030,IF(Table1[[#This Row],[Year]]&lt;=2040,2040,2050))</f>
        <v>2040</v>
      </c>
    </row>
    <row r="3369" spans="1:7" x14ac:dyDescent="0.3">
      <c r="A3369" s="257" t="s">
        <v>3</v>
      </c>
      <c r="B3369" s="258" t="s">
        <v>265</v>
      </c>
      <c r="C3369" s="258">
        <v>2038</v>
      </c>
      <c r="D3369" s="259" t="s">
        <v>259</v>
      </c>
      <c r="E3369" s="266" t="s">
        <v>19</v>
      </c>
      <c r="F3369" s="261">
        <v>130.43586047030101</v>
      </c>
      <c r="G3369" s="261">
        <f>IF(Table1[[#This Row],[Year]]&lt;=2030,2030,IF(Table1[[#This Row],[Year]]&lt;=2040,2040,2050))</f>
        <v>2040</v>
      </c>
    </row>
    <row r="3370" spans="1:7" x14ac:dyDescent="0.3">
      <c r="A3370" s="257" t="s">
        <v>3</v>
      </c>
      <c r="B3370" s="258" t="s">
        <v>264</v>
      </c>
      <c r="C3370" s="258">
        <v>2038</v>
      </c>
      <c r="D3370" s="259" t="s">
        <v>259</v>
      </c>
      <c r="E3370" s="266" t="s">
        <v>19</v>
      </c>
      <c r="F3370" s="261">
        <v>36.084261992900601</v>
      </c>
      <c r="G3370" s="261">
        <f>IF(Table1[[#This Row],[Year]]&lt;=2030,2030,IF(Table1[[#This Row],[Year]]&lt;=2040,2040,2050))</f>
        <v>2040</v>
      </c>
    </row>
    <row r="3371" spans="1:7" x14ac:dyDescent="0.3">
      <c r="A3371" s="257" t="s">
        <v>3</v>
      </c>
      <c r="B3371" s="258" t="s">
        <v>263</v>
      </c>
      <c r="C3371" s="258">
        <v>2038</v>
      </c>
      <c r="D3371" s="259" t="s">
        <v>259</v>
      </c>
      <c r="E3371" s="266" t="s">
        <v>19</v>
      </c>
      <c r="F3371" s="261">
        <v>12.5699839167987</v>
      </c>
      <c r="G3371" s="261">
        <f>IF(Table1[[#This Row],[Year]]&lt;=2030,2030,IF(Table1[[#This Row],[Year]]&lt;=2040,2040,2050))</f>
        <v>2040</v>
      </c>
    </row>
    <row r="3372" spans="1:7" x14ac:dyDescent="0.3">
      <c r="A3372" s="257" t="s">
        <v>3</v>
      </c>
      <c r="B3372" s="258" t="s">
        <v>262</v>
      </c>
      <c r="C3372" s="258">
        <v>2038</v>
      </c>
      <c r="D3372" s="259" t="s">
        <v>259</v>
      </c>
      <c r="E3372" s="266" t="s">
        <v>19</v>
      </c>
      <c r="F3372" s="261">
        <v>137.747400422406</v>
      </c>
      <c r="G3372" s="261">
        <f>IF(Table1[[#This Row],[Year]]&lt;=2030,2030,IF(Table1[[#This Row],[Year]]&lt;=2040,2040,2050))</f>
        <v>2040</v>
      </c>
    </row>
    <row r="3373" spans="1:7" x14ac:dyDescent="0.3">
      <c r="A3373" s="257" t="s">
        <v>3</v>
      </c>
      <c r="B3373" s="258" t="s">
        <v>261</v>
      </c>
      <c r="C3373" s="258">
        <v>2038</v>
      </c>
      <c r="D3373" s="259" t="s">
        <v>259</v>
      </c>
      <c r="E3373" s="266" t="s">
        <v>19</v>
      </c>
      <c r="F3373" s="261">
        <v>0.333084836457892</v>
      </c>
      <c r="G3373" s="261">
        <f>IF(Table1[[#This Row],[Year]]&lt;=2030,2030,IF(Table1[[#This Row],[Year]]&lt;=2040,2040,2050))</f>
        <v>2040</v>
      </c>
    </row>
    <row r="3374" spans="1:7" x14ac:dyDescent="0.3">
      <c r="A3374" s="257" t="s">
        <v>3</v>
      </c>
      <c r="B3374" s="258" t="s">
        <v>18</v>
      </c>
      <c r="C3374" s="258">
        <v>2038</v>
      </c>
      <c r="D3374" s="259" t="s">
        <v>259</v>
      </c>
      <c r="E3374" s="266" t="s">
        <v>19</v>
      </c>
      <c r="F3374" s="261">
        <v>235.96838578483499</v>
      </c>
      <c r="G3374" s="261">
        <f>IF(Table1[[#This Row],[Year]]&lt;=2030,2030,IF(Table1[[#This Row],[Year]]&lt;=2040,2040,2050))</f>
        <v>2040</v>
      </c>
    </row>
    <row r="3375" spans="1:7" x14ac:dyDescent="0.3">
      <c r="A3375" s="257" t="s">
        <v>3</v>
      </c>
      <c r="B3375" s="258" t="s">
        <v>9</v>
      </c>
      <c r="C3375" s="258">
        <v>2038</v>
      </c>
      <c r="D3375" s="259" t="s">
        <v>259</v>
      </c>
      <c r="E3375" s="266" t="s">
        <v>19</v>
      </c>
      <c r="F3375" s="261">
        <v>133.97923388474999</v>
      </c>
      <c r="G3375" s="261">
        <f>IF(Table1[[#This Row],[Year]]&lt;=2030,2030,IF(Table1[[#This Row],[Year]]&lt;=2040,2040,2050))</f>
        <v>2040</v>
      </c>
    </row>
    <row r="3376" spans="1:7" x14ac:dyDescent="0.3">
      <c r="A3376" s="257" t="s">
        <v>3</v>
      </c>
      <c r="B3376" s="258" t="s">
        <v>260</v>
      </c>
      <c r="C3376" s="258">
        <v>2038</v>
      </c>
      <c r="D3376" s="259" t="s">
        <v>259</v>
      </c>
      <c r="E3376" s="266" t="s">
        <v>19</v>
      </c>
      <c r="F3376" s="261">
        <v>6.9798973451430602</v>
      </c>
      <c r="G3376" s="261">
        <f>IF(Table1[[#This Row],[Year]]&lt;=2030,2030,IF(Table1[[#This Row],[Year]]&lt;=2040,2040,2050))</f>
        <v>2040</v>
      </c>
    </row>
    <row r="3377" spans="1:7" x14ac:dyDescent="0.3">
      <c r="A3377" s="257" t="s">
        <v>1</v>
      </c>
      <c r="B3377" s="258" t="s">
        <v>265</v>
      </c>
      <c r="C3377" s="258">
        <v>2039</v>
      </c>
      <c r="D3377" s="259" t="s">
        <v>259</v>
      </c>
      <c r="E3377" s="266" t="s">
        <v>19</v>
      </c>
      <c r="F3377" s="261">
        <v>29.063387164315099</v>
      </c>
      <c r="G3377" s="261">
        <f>IF(Table1[[#This Row],[Year]]&lt;=2030,2030,IF(Table1[[#This Row],[Year]]&lt;=2040,2040,2050))</f>
        <v>2040</v>
      </c>
    </row>
    <row r="3378" spans="1:7" x14ac:dyDescent="0.3">
      <c r="A3378" s="257" t="s">
        <v>1</v>
      </c>
      <c r="B3378" s="258" t="s">
        <v>269</v>
      </c>
      <c r="C3378" s="258">
        <v>2039</v>
      </c>
      <c r="D3378" s="259" t="s">
        <v>259</v>
      </c>
      <c r="E3378" s="266" t="s">
        <v>19</v>
      </c>
      <c r="F3378" s="261">
        <v>2.1326638331316699</v>
      </c>
      <c r="G3378" s="261">
        <f>IF(Table1[[#This Row],[Year]]&lt;=2030,2030,IF(Table1[[#This Row],[Year]]&lt;=2040,2040,2050))</f>
        <v>2040</v>
      </c>
    </row>
    <row r="3379" spans="1:7" x14ac:dyDescent="0.3">
      <c r="A3379" s="257" t="s">
        <v>1</v>
      </c>
      <c r="B3379" s="258" t="s">
        <v>264</v>
      </c>
      <c r="C3379" s="258">
        <v>2039</v>
      </c>
      <c r="D3379" s="259" t="s">
        <v>259</v>
      </c>
      <c r="E3379" s="266" t="s">
        <v>19</v>
      </c>
      <c r="F3379" s="261">
        <v>14.7939746510259</v>
      </c>
      <c r="G3379" s="261">
        <f>IF(Table1[[#This Row],[Year]]&lt;=2030,2030,IF(Table1[[#This Row],[Year]]&lt;=2040,2040,2050))</f>
        <v>2040</v>
      </c>
    </row>
    <row r="3380" spans="1:7" x14ac:dyDescent="0.3">
      <c r="A3380" s="257" t="s">
        <v>1</v>
      </c>
      <c r="B3380" s="258" t="s">
        <v>268</v>
      </c>
      <c r="C3380" s="258">
        <v>2039</v>
      </c>
      <c r="D3380" s="259" t="s">
        <v>259</v>
      </c>
      <c r="E3380" s="266" t="s">
        <v>19</v>
      </c>
      <c r="F3380" s="261">
        <v>1.1827669988290599</v>
      </c>
      <c r="G3380" s="261">
        <f>IF(Table1[[#This Row],[Year]]&lt;=2030,2030,IF(Table1[[#This Row],[Year]]&lt;=2040,2040,2050))</f>
        <v>2040</v>
      </c>
    </row>
    <row r="3381" spans="1:7" x14ac:dyDescent="0.3">
      <c r="A3381" s="257" t="s">
        <v>1</v>
      </c>
      <c r="B3381" s="258" t="s">
        <v>263</v>
      </c>
      <c r="C3381" s="258">
        <v>2039</v>
      </c>
      <c r="D3381" s="259" t="s">
        <v>259</v>
      </c>
      <c r="E3381" s="266" t="s">
        <v>19</v>
      </c>
      <c r="F3381" s="261">
        <v>1.95889173633803</v>
      </c>
      <c r="G3381" s="261">
        <f>IF(Table1[[#This Row],[Year]]&lt;=2030,2030,IF(Table1[[#This Row],[Year]]&lt;=2040,2040,2050))</f>
        <v>2040</v>
      </c>
    </row>
    <row r="3382" spans="1:7" x14ac:dyDescent="0.3">
      <c r="A3382" s="257" t="s">
        <v>1</v>
      </c>
      <c r="B3382" s="258" t="s">
        <v>262</v>
      </c>
      <c r="C3382" s="258">
        <v>2039</v>
      </c>
      <c r="D3382" s="259" t="s">
        <v>259</v>
      </c>
      <c r="E3382" s="266" t="s">
        <v>19</v>
      </c>
      <c r="F3382" s="261">
        <v>4.0065098197166797</v>
      </c>
      <c r="G3382" s="261">
        <f>IF(Table1[[#This Row],[Year]]&lt;=2030,2030,IF(Table1[[#This Row],[Year]]&lt;=2040,2040,2050))</f>
        <v>2040</v>
      </c>
    </row>
    <row r="3383" spans="1:7" x14ac:dyDescent="0.3">
      <c r="A3383" s="257" t="s">
        <v>1</v>
      </c>
      <c r="B3383" s="258" t="s">
        <v>261</v>
      </c>
      <c r="C3383" s="258">
        <v>2039</v>
      </c>
      <c r="D3383" s="259" t="s">
        <v>259</v>
      </c>
      <c r="E3383" s="266" t="s">
        <v>19</v>
      </c>
      <c r="F3383" s="261">
        <v>0.111039769717586</v>
      </c>
      <c r="G3383" s="261">
        <f>IF(Table1[[#This Row],[Year]]&lt;=2030,2030,IF(Table1[[#This Row],[Year]]&lt;=2040,2040,2050))</f>
        <v>2040</v>
      </c>
    </row>
    <row r="3384" spans="1:7" x14ac:dyDescent="0.3">
      <c r="A3384" s="257" t="s">
        <v>1</v>
      </c>
      <c r="B3384" s="258" t="s">
        <v>260</v>
      </c>
      <c r="C3384" s="258">
        <v>2039</v>
      </c>
      <c r="D3384" s="259" t="s">
        <v>259</v>
      </c>
      <c r="E3384" s="266" t="s">
        <v>19</v>
      </c>
      <c r="F3384" s="261">
        <v>0.84924828755426796</v>
      </c>
      <c r="G3384" s="261">
        <f>IF(Table1[[#This Row],[Year]]&lt;=2030,2030,IF(Table1[[#This Row],[Year]]&lt;=2040,2040,2050))</f>
        <v>2040</v>
      </c>
    </row>
    <row r="3385" spans="1:7" x14ac:dyDescent="0.3">
      <c r="A3385" s="257" t="s">
        <v>1</v>
      </c>
      <c r="B3385" s="258" t="s">
        <v>267</v>
      </c>
      <c r="C3385" s="258">
        <v>2039</v>
      </c>
      <c r="D3385" s="259" t="s">
        <v>259</v>
      </c>
      <c r="E3385" s="266" t="s">
        <v>19</v>
      </c>
      <c r="F3385" s="261">
        <v>5.8229846964985503E-2</v>
      </c>
      <c r="G3385" s="261">
        <f>IF(Table1[[#This Row],[Year]]&lt;=2030,2030,IF(Table1[[#This Row],[Year]]&lt;=2040,2040,2050))</f>
        <v>2040</v>
      </c>
    </row>
    <row r="3386" spans="1:7" x14ac:dyDescent="0.3">
      <c r="A3386" s="257" t="s">
        <v>4</v>
      </c>
      <c r="B3386" s="258" t="s">
        <v>265</v>
      </c>
      <c r="C3386" s="258">
        <v>2039</v>
      </c>
      <c r="D3386" s="259" t="s">
        <v>259</v>
      </c>
      <c r="E3386" s="266" t="s">
        <v>19</v>
      </c>
      <c r="F3386" s="261">
        <v>112.257656423805</v>
      </c>
      <c r="G3386" s="261">
        <f>IF(Table1[[#This Row],[Year]]&lt;=2030,2030,IF(Table1[[#This Row],[Year]]&lt;=2040,2040,2050))</f>
        <v>2040</v>
      </c>
    </row>
    <row r="3387" spans="1:7" x14ac:dyDescent="0.3">
      <c r="A3387" s="257" t="s">
        <v>4</v>
      </c>
      <c r="B3387" s="258" t="s">
        <v>269</v>
      </c>
      <c r="C3387" s="258">
        <v>2039</v>
      </c>
      <c r="D3387" s="259" t="s">
        <v>259</v>
      </c>
      <c r="E3387" s="266" t="s">
        <v>19</v>
      </c>
      <c r="F3387" s="261">
        <v>1.6942837035299401</v>
      </c>
      <c r="G3387" s="261">
        <f>IF(Table1[[#This Row],[Year]]&lt;=2030,2030,IF(Table1[[#This Row],[Year]]&lt;=2040,2040,2050))</f>
        <v>2040</v>
      </c>
    </row>
    <row r="3388" spans="1:7" x14ac:dyDescent="0.3">
      <c r="A3388" s="257" t="s">
        <v>4</v>
      </c>
      <c r="B3388" s="258" t="s">
        <v>264</v>
      </c>
      <c r="C3388" s="258">
        <v>2039</v>
      </c>
      <c r="D3388" s="259" t="s">
        <v>259</v>
      </c>
      <c r="E3388" s="266" t="s">
        <v>19</v>
      </c>
      <c r="F3388" s="261">
        <v>69.8745959019667</v>
      </c>
      <c r="G3388" s="261">
        <f>IF(Table1[[#This Row],[Year]]&lt;=2030,2030,IF(Table1[[#This Row],[Year]]&lt;=2040,2040,2050))</f>
        <v>2040</v>
      </c>
    </row>
    <row r="3389" spans="1:7" x14ac:dyDescent="0.3">
      <c r="A3389" s="257" t="s">
        <v>4</v>
      </c>
      <c r="B3389" s="258" t="s">
        <v>268</v>
      </c>
      <c r="C3389" s="258">
        <v>2039</v>
      </c>
      <c r="D3389" s="259" t="s">
        <v>259</v>
      </c>
      <c r="E3389" s="266" t="s">
        <v>19</v>
      </c>
      <c r="F3389" s="261">
        <v>1.09913282032682</v>
      </c>
      <c r="G3389" s="261">
        <f>IF(Table1[[#This Row],[Year]]&lt;=2030,2030,IF(Table1[[#This Row],[Year]]&lt;=2040,2040,2050))</f>
        <v>2040</v>
      </c>
    </row>
    <row r="3390" spans="1:7" x14ac:dyDescent="0.3">
      <c r="A3390" s="257" t="s">
        <v>4</v>
      </c>
      <c r="B3390" s="258" t="s">
        <v>263</v>
      </c>
      <c r="C3390" s="258">
        <v>2039</v>
      </c>
      <c r="D3390" s="259" t="s">
        <v>259</v>
      </c>
      <c r="E3390" s="266" t="s">
        <v>19</v>
      </c>
      <c r="F3390" s="261">
        <v>9.5851939248313691</v>
      </c>
      <c r="G3390" s="261">
        <f>IF(Table1[[#This Row],[Year]]&lt;=2030,2030,IF(Table1[[#This Row],[Year]]&lt;=2040,2040,2050))</f>
        <v>2040</v>
      </c>
    </row>
    <row r="3391" spans="1:7" x14ac:dyDescent="0.3">
      <c r="A3391" s="257" t="s">
        <v>4</v>
      </c>
      <c r="B3391" s="258" t="s">
        <v>262</v>
      </c>
      <c r="C3391" s="258">
        <v>2039</v>
      </c>
      <c r="D3391" s="259" t="s">
        <v>259</v>
      </c>
      <c r="E3391" s="266" t="s">
        <v>19</v>
      </c>
      <c r="F3391" s="261">
        <v>132.78233976008099</v>
      </c>
      <c r="G3391" s="261">
        <f>IF(Table1[[#This Row],[Year]]&lt;=2030,2030,IF(Table1[[#This Row],[Year]]&lt;=2040,2040,2050))</f>
        <v>2040</v>
      </c>
    </row>
    <row r="3392" spans="1:7" x14ac:dyDescent="0.3">
      <c r="A3392" s="257" t="s">
        <v>4</v>
      </c>
      <c r="B3392" s="258" t="s">
        <v>261</v>
      </c>
      <c r="C3392" s="258">
        <v>2039</v>
      </c>
      <c r="D3392" s="259" t="s">
        <v>259</v>
      </c>
      <c r="E3392" s="266" t="s">
        <v>19</v>
      </c>
      <c r="F3392" s="261">
        <v>0.55433730029060402</v>
      </c>
      <c r="G3392" s="261">
        <f>IF(Table1[[#This Row],[Year]]&lt;=2030,2030,IF(Table1[[#This Row],[Year]]&lt;=2040,2040,2050))</f>
        <v>2040</v>
      </c>
    </row>
    <row r="3393" spans="1:7" x14ac:dyDescent="0.3">
      <c r="A3393" s="257" t="s">
        <v>4</v>
      </c>
      <c r="B3393" s="258" t="s">
        <v>18</v>
      </c>
      <c r="C3393" s="258">
        <v>2039</v>
      </c>
      <c r="D3393" s="259" t="s">
        <v>259</v>
      </c>
      <c r="E3393" s="266" t="s">
        <v>19</v>
      </c>
      <c r="F3393" s="261">
        <v>3.7468813295464201</v>
      </c>
      <c r="G3393" s="261">
        <f>IF(Table1[[#This Row],[Year]]&lt;=2030,2030,IF(Table1[[#This Row],[Year]]&lt;=2040,2040,2050))</f>
        <v>2040</v>
      </c>
    </row>
    <row r="3394" spans="1:7" x14ac:dyDescent="0.3">
      <c r="A3394" s="257" t="s">
        <v>4</v>
      </c>
      <c r="B3394" s="258" t="s">
        <v>260</v>
      </c>
      <c r="C3394" s="258">
        <v>2039</v>
      </c>
      <c r="D3394" s="259" t="s">
        <v>259</v>
      </c>
      <c r="E3394" s="266" t="s">
        <v>19</v>
      </c>
      <c r="F3394" s="261">
        <v>13.1027370898874</v>
      </c>
      <c r="G3394" s="261">
        <f>IF(Table1[[#This Row],[Year]]&lt;=2030,2030,IF(Table1[[#This Row],[Year]]&lt;=2040,2040,2050))</f>
        <v>2040</v>
      </c>
    </row>
    <row r="3395" spans="1:7" x14ac:dyDescent="0.3">
      <c r="A3395" s="257" t="s">
        <v>4</v>
      </c>
      <c r="B3395" s="258" t="s">
        <v>267</v>
      </c>
      <c r="C3395" s="258">
        <v>2039</v>
      </c>
      <c r="D3395" s="259" t="s">
        <v>259</v>
      </c>
      <c r="E3395" s="266" t="s">
        <v>19</v>
      </c>
      <c r="F3395" s="261">
        <v>0.188493820179125</v>
      </c>
      <c r="G3395" s="261">
        <f>IF(Table1[[#This Row],[Year]]&lt;=2030,2030,IF(Table1[[#This Row],[Year]]&lt;=2040,2040,2050))</f>
        <v>2040</v>
      </c>
    </row>
    <row r="3396" spans="1:7" x14ac:dyDescent="0.3">
      <c r="A3396" s="257" t="s">
        <v>2</v>
      </c>
      <c r="B3396" s="258" t="s">
        <v>264</v>
      </c>
      <c r="C3396" s="258">
        <v>2039</v>
      </c>
      <c r="D3396" s="259" t="s">
        <v>259</v>
      </c>
      <c r="E3396" s="266" t="s">
        <v>19</v>
      </c>
      <c r="F3396" s="261">
        <v>38.6617092781078</v>
      </c>
      <c r="G3396" s="261">
        <f>IF(Table1[[#This Row],[Year]]&lt;=2030,2030,IF(Table1[[#This Row],[Year]]&lt;=2040,2040,2050))</f>
        <v>2040</v>
      </c>
    </row>
    <row r="3397" spans="1:7" x14ac:dyDescent="0.3">
      <c r="A3397" s="257" t="s">
        <v>2</v>
      </c>
      <c r="B3397" s="258" t="s">
        <v>263</v>
      </c>
      <c r="C3397" s="258">
        <v>2039</v>
      </c>
      <c r="D3397" s="259" t="s">
        <v>259</v>
      </c>
      <c r="E3397" s="266" t="s">
        <v>19</v>
      </c>
      <c r="F3397" s="261">
        <v>2.5570731468712999</v>
      </c>
      <c r="G3397" s="261">
        <f>IF(Table1[[#This Row],[Year]]&lt;=2030,2030,IF(Table1[[#This Row],[Year]]&lt;=2040,2040,2050))</f>
        <v>2040</v>
      </c>
    </row>
    <row r="3398" spans="1:7" x14ac:dyDescent="0.3">
      <c r="A3398" s="257" t="s">
        <v>2</v>
      </c>
      <c r="B3398" s="258" t="s">
        <v>262</v>
      </c>
      <c r="C3398" s="258">
        <v>2039</v>
      </c>
      <c r="D3398" s="259" t="s">
        <v>259</v>
      </c>
      <c r="E3398" s="266" t="s">
        <v>19</v>
      </c>
      <c r="F3398" s="261">
        <v>4.9436402776563098</v>
      </c>
      <c r="G3398" s="261">
        <f>IF(Table1[[#This Row],[Year]]&lt;=2030,2030,IF(Table1[[#This Row],[Year]]&lt;=2040,2040,2050))</f>
        <v>2040</v>
      </c>
    </row>
    <row r="3399" spans="1:7" x14ac:dyDescent="0.3">
      <c r="A3399" s="257" t="s">
        <v>2</v>
      </c>
      <c r="B3399" s="258" t="s">
        <v>261</v>
      </c>
      <c r="C3399" s="258">
        <v>2039</v>
      </c>
      <c r="D3399" s="259" t="s">
        <v>259</v>
      </c>
      <c r="E3399" s="266" t="s">
        <v>19</v>
      </c>
      <c r="F3399" s="261">
        <v>4.7881342323945301E-2</v>
      </c>
      <c r="G3399" s="261">
        <f>IF(Table1[[#This Row],[Year]]&lt;=2030,2030,IF(Table1[[#This Row],[Year]]&lt;=2040,2040,2050))</f>
        <v>2040</v>
      </c>
    </row>
    <row r="3400" spans="1:7" x14ac:dyDescent="0.3">
      <c r="A3400" s="257" t="s">
        <v>2</v>
      </c>
      <c r="B3400" s="258" t="s">
        <v>18</v>
      </c>
      <c r="C3400" s="258">
        <v>2039</v>
      </c>
      <c r="D3400" s="259" t="s">
        <v>259</v>
      </c>
      <c r="E3400" s="266" t="s">
        <v>19</v>
      </c>
      <c r="F3400" s="261">
        <v>143.71183628762699</v>
      </c>
      <c r="G3400" s="261">
        <f>IF(Table1[[#This Row],[Year]]&lt;=2030,2030,IF(Table1[[#This Row],[Year]]&lt;=2040,2040,2050))</f>
        <v>2040</v>
      </c>
    </row>
    <row r="3401" spans="1:7" x14ac:dyDescent="0.3">
      <c r="A3401" s="257" t="s">
        <v>2</v>
      </c>
      <c r="B3401" s="258" t="s">
        <v>266</v>
      </c>
      <c r="C3401" s="258">
        <v>2039</v>
      </c>
      <c r="D3401" s="259" t="s">
        <v>259</v>
      </c>
      <c r="E3401" s="266" t="s">
        <v>19</v>
      </c>
      <c r="F3401" s="261">
        <v>21.293244723358601</v>
      </c>
      <c r="G3401" s="261">
        <f>IF(Table1[[#This Row],[Year]]&lt;=2030,2030,IF(Table1[[#This Row],[Year]]&lt;=2040,2040,2050))</f>
        <v>2040</v>
      </c>
    </row>
    <row r="3402" spans="1:7" x14ac:dyDescent="0.3">
      <c r="A3402" s="257" t="s">
        <v>2</v>
      </c>
      <c r="B3402" s="258" t="s">
        <v>260</v>
      </c>
      <c r="C3402" s="258">
        <v>2039</v>
      </c>
      <c r="D3402" s="259" t="s">
        <v>259</v>
      </c>
      <c r="E3402" s="266" t="s">
        <v>19</v>
      </c>
      <c r="F3402" s="261">
        <v>0.20582921397866299</v>
      </c>
      <c r="G3402" s="261">
        <f>IF(Table1[[#This Row],[Year]]&lt;=2030,2030,IF(Table1[[#This Row],[Year]]&lt;=2040,2040,2050))</f>
        <v>2040</v>
      </c>
    </row>
    <row r="3403" spans="1:7" x14ac:dyDescent="0.3">
      <c r="A3403" s="257" t="s">
        <v>3</v>
      </c>
      <c r="B3403" s="258" t="s">
        <v>265</v>
      </c>
      <c r="C3403" s="258">
        <v>2039</v>
      </c>
      <c r="D3403" s="259" t="s">
        <v>259</v>
      </c>
      <c r="E3403" s="266" t="s">
        <v>19</v>
      </c>
      <c r="F3403" s="261">
        <v>124.224629019334</v>
      </c>
      <c r="G3403" s="261">
        <f>IF(Table1[[#This Row],[Year]]&lt;=2030,2030,IF(Table1[[#This Row],[Year]]&lt;=2040,2040,2050))</f>
        <v>2040</v>
      </c>
    </row>
    <row r="3404" spans="1:7" x14ac:dyDescent="0.3">
      <c r="A3404" s="257" t="s">
        <v>3</v>
      </c>
      <c r="B3404" s="258" t="s">
        <v>264</v>
      </c>
      <c r="C3404" s="258">
        <v>2039</v>
      </c>
      <c r="D3404" s="259" t="s">
        <v>259</v>
      </c>
      <c r="E3404" s="266" t="s">
        <v>19</v>
      </c>
      <c r="F3404" s="261">
        <v>34.365963802762401</v>
      </c>
      <c r="G3404" s="261">
        <f>IF(Table1[[#This Row],[Year]]&lt;=2030,2030,IF(Table1[[#This Row],[Year]]&lt;=2040,2040,2050))</f>
        <v>2040</v>
      </c>
    </row>
    <row r="3405" spans="1:7" x14ac:dyDescent="0.3">
      <c r="A3405" s="257" t="s">
        <v>3</v>
      </c>
      <c r="B3405" s="258" t="s">
        <v>263</v>
      </c>
      <c r="C3405" s="258">
        <v>2039</v>
      </c>
      <c r="D3405" s="259" t="s">
        <v>259</v>
      </c>
      <c r="E3405" s="266" t="s">
        <v>19</v>
      </c>
      <c r="F3405" s="261">
        <v>11.418538109338799</v>
      </c>
      <c r="G3405" s="261">
        <f>IF(Table1[[#This Row],[Year]]&lt;=2030,2030,IF(Table1[[#This Row],[Year]]&lt;=2040,2040,2050))</f>
        <v>2040</v>
      </c>
    </row>
    <row r="3406" spans="1:7" x14ac:dyDescent="0.3">
      <c r="A3406" s="257" t="s">
        <v>3</v>
      </c>
      <c r="B3406" s="258" t="s">
        <v>262</v>
      </c>
      <c r="C3406" s="258">
        <v>2039</v>
      </c>
      <c r="D3406" s="259" t="s">
        <v>259</v>
      </c>
      <c r="E3406" s="266" t="s">
        <v>19</v>
      </c>
      <c r="F3406" s="261">
        <v>136.04227866576599</v>
      </c>
      <c r="G3406" s="261">
        <f>IF(Table1[[#This Row],[Year]]&lt;=2030,2030,IF(Table1[[#This Row],[Year]]&lt;=2040,2040,2050))</f>
        <v>2040</v>
      </c>
    </row>
    <row r="3407" spans="1:7" x14ac:dyDescent="0.3">
      <c r="A3407" s="257" t="s">
        <v>3</v>
      </c>
      <c r="B3407" s="258" t="s">
        <v>261</v>
      </c>
      <c r="C3407" s="258">
        <v>2039</v>
      </c>
      <c r="D3407" s="259" t="s">
        <v>259</v>
      </c>
      <c r="E3407" s="266" t="s">
        <v>19</v>
      </c>
      <c r="F3407" s="261">
        <v>0.30468749042587401</v>
      </c>
      <c r="G3407" s="261">
        <f>IF(Table1[[#This Row],[Year]]&lt;=2030,2030,IF(Table1[[#This Row],[Year]]&lt;=2040,2040,2050))</f>
        <v>2040</v>
      </c>
    </row>
    <row r="3408" spans="1:7" x14ac:dyDescent="0.3">
      <c r="A3408" s="257" t="s">
        <v>3</v>
      </c>
      <c r="B3408" s="258" t="s">
        <v>18</v>
      </c>
      <c r="C3408" s="258">
        <v>2039</v>
      </c>
      <c r="D3408" s="259" t="s">
        <v>259</v>
      </c>
      <c r="E3408" s="266" t="s">
        <v>19</v>
      </c>
      <c r="F3408" s="261">
        <v>199.48129982979199</v>
      </c>
      <c r="G3408" s="261">
        <f>IF(Table1[[#This Row],[Year]]&lt;=2030,2030,IF(Table1[[#This Row],[Year]]&lt;=2040,2040,2050))</f>
        <v>2040</v>
      </c>
    </row>
    <row r="3409" spans="1:7" x14ac:dyDescent="0.3">
      <c r="A3409" s="257" t="s">
        <v>3</v>
      </c>
      <c r="B3409" s="258" t="s">
        <v>9</v>
      </c>
      <c r="C3409" s="258">
        <v>2039</v>
      </c>
      <c r="D3409" s="259" t="s">
        <v>259</v>
      </c>
      <c r="E3409" s="266" t="s">
        <v>19</v>
      </c>
      <c r="F3409" s="261">
        <v>124.958707155472</v>
      </c>
      <c r="G3409" s="261">
        <f>IF(Table1[[#This Row],[Year]]&lt;=2030,2030,IF(Table1[[#This Row],[Year]]&lt;=2040,2040,2050))</f>
        <v>2040</v>
      </c>
    </row>
    <row r="3410" spans="1:7" x14ac:dyDescent="0.3">
      <c r="A3410" s="257" t="s">
        <v>3</v>
      </c>
      <c r="B3410" s="258" t="s">
        <v>260</v>
      </c>
      <c r="C3410" s="258">
        <v>2039</v>
      </c>
      <c r="D3410" s="259" t="s">
        <v>259</v>
      </c>
      <c r="E3410" s="266" t="s">
        <v>19</v>
      </c>
      <c r="F3410" s="261">
        <v>6.6475212810886299</v>
      </c>
      <c r="G3410" s="261">
        <f>IF(Table1[[#This Row],[Year]]&lt;=2030,2030,IF(Table1[[#This Row],[Year]]&lt;=2040,2040,2050))</f>
        <v>2040</v>
      </c>
    </row>
    <row r="3411" spans="1:7" x14ac:dyDescent="0.3">
      <c r="A3411" s="257" t="s">
        <v>1</v>
      </c>
      <c r="B3411" s="258" t="s">
        <v>265</v>
      </c>
      <c r="C3411" s="258">
        <v>2040</v>
      </c>
      <c r="D3411" s="259" t="s">
        <v>259</v>
      </c>
      <c r="E3411" s="266" t="s">
        <v>19</v>
      </c>
      <c r="F3411" s="261">
        <v>27.6794163469668</v>
      </c>
      <c r="G3411" s="261">
        <f>IF(Table1[[#This Row],[Year]]&lt;=2030,2030,IF(Table1[[#This Row],[Year]]&lt;=2040,2040,2050))</f>
        <v>2040</v>
      </c>
    </row>
    <row r="3412" spans="1:7" x14ac:dyDescent="0.3">
      <c r="A3412" s="257" t="s">
        <v>1</v>
      </c>
      <c r="B3412" s="258" t="s">
        <v>269</v>
      </c>
      <c r="C3412" s="258">
        <v>2040</v>
      </c>
      <c r="D3412" s="259" t="s">
        <v>259</v>
      </c>
      <c r="E3412" s="266" t="s">
        <v>19</v>
      </c>
      <c r="F3412" s="261">
        <v>2.0311084125063599</v>
      </c>
      <c r="G3412" s="261">
        <f>IF(Table1[[#This Row],[Year]]&lt;=2030,2030,IF(Table1[[#This Row],[Year]]&lt;=2040,2040,2050))</f>
        <v>2040</v>
      </c>
    </row>
    <row r="3413" spans="1:7" x14ac:dyDescent="0.3">
      <c r="A3413" s="257" t="s">
        <v>1</v>
      </c>
      <c r="B3413" s="258" t="s">
        <v>264</v>
      </c>
      <c r="C3413" s="258">
        <v>2040</v>
      </c>
      <c r="D3413" s="259" t="s">
        <v>259</v>
      </c>
      <c r="E3413" s="266" t="s">
        <v>19</v>
      </c>
      <c r="F3413" s="261">
        <v>14.0894996676437</v>
      </c>
      <c r="G3413" s="261">
        <f>IF(Table1[[#This Row],[Year]]&lt;=2030,2030,IF(Table1[[#This Row],[Year]]&lt;=2040,2040,2050))</f>
        <v>2040</v>
      </c>
    </row>
    <row r="3414" spans="1:7" x14ac:dyDescent="0.3">
      <c r="A3414" s="257" t="s">
        <v>1</v>
      </c>
      <c r="B3414" s="258" t="s">
        <v>268</v>
      </c>
      <c r="C3414" s="258">
        <v>2040</v>
      </c>
      <c r="D3414" s="259" t="s">
        <v>259</v>
      </c>
      <c r="E3414" s="266" t="s">
        <v>19</v>
      </c>
      <c r="F3414" s="261">
        <v>1.12644476078958</v>
      </c>
      <c r="G3414" s="261">
        <f>IF(Table1[[#This Row],[Year]]&lt;=2030,2030,IF(Table1[[#This Row],[Year]]&lt;=2040,2040,2050))</f>
        <v>2040</v>
      </c>
    </row>
    <row r="3415" spans="1:7" x14ac:dyDescent="0.3">
      <c r="A3415" s="257" t="s">
        <v>1</v>
      </c>
      <c r="B3415" s="258" t="s">
        <v>263</v>
      </c>
      <c r="C3415" s="258">
        <v>2040</v>
      </c>
      <c r="D3415" s="259" t="s">
        <v>259</v>
      </c>
      <c r="E3415" s="266" t="s">
        <v>19</v>
      </c>
      <c r="F3415" s="261">
        <v>1.8268066285115401</v>
      </c>
      <c r="G3415" s="261">
        <f>IF(Table1[[#This Row],[Year]]&lt;=2030,2030,IF(Table1[[#This Row],[Year]]&lt;=2040,2040,2050))</f>
        <v>2040</v>
      </c>
    </row>
    <row r="3416" spans="1:7" x14ac:dyDescent="0.3">
      <c r="A3416" s="257" t="s">
        <v>1</v>
      </c>
      <c r="B3416" s="258" t="s">
        <v>262</v>
      </c>
      <c r="C3416" s="258">
        <v>2040</v>
      </c>
      <c r="D3416" s="259" t="s">
        <v>259</v>
      </c>
      <c r="E3416" s="266" t="s">
        <v>19</v>
      </c>
      <c r="F3416" s="261">
        <v>3.9430775224738599</v>
      </c>
      <c r="G3416" s="261">
        <f>IF(Table1[[#This Row],[Year]]&lt;=2030,2030,IF(Table1[[#This Row],[Year]]&lt;=2040,2040,2050))</f>
        <v>2040</v>
      </c>
    </row>
    <row r="3417" spans="1:7" x14ac:dyDescent="0.3">
      <c r="A3417" s="257" t="s">
        <v>1</v>
      </c>
      <c r="B3417" s="258" t="s">
        <v>261</v>
      </c>
      <c r="C3417" s="258">
        <v>2040</v>
      </c>
      <c r="D3417" s="259" t="s">
        <v>259</v>
      </c>
      <c r="E3417" s="266" t="s">
        <v>19</v>
      </c>
      <c r="F3417" s="261">
        <v>0.10140105955954599</v>
      </c>
      <c r="G3417" s="261">
        <f>IF(Table1[[#This Row],[Year]]&lt;=2030,2030,IF(Table1[[#This Row],[Year]]&lt;=2040,2040,2050))</f>
        <v>2040</v>
      </c>
    </row>
    <row r="3418" spans="1:7" x14ac:dyDescent="0.3">
      <c r="A3418" s="257" t="s">
        <v>1</v>
      </c>
      <c r="B3418" s="258" t="s">
        <v>260</v>
      </c>
      <c r="C3418" s="258">
        <v>2040</v>
      </c>
      <c r="D3418" s="259" t="s">
        <v>259</v>
      </c>
      <c r="E3418" s="266" t="s">
        <v>19</v>
      </c>
      <c r="F3418" s="261">
        <v>0.80880789290882704</v>
      </c>
      <c r="G3418" s="261">
        <f>IF(Table1[[#This Row],[Year]]&lt;=2030,2030,IF(Table1[[#This Row],[Year]]&lt;=2040,2040,2050))</f>
        <v>2040</v>
      </c>
    </row>
    <row r="3419" spans="1:7" x14ac:dyDescent="0.3">
      <c r="A3419" s="257" t="s">
        <v>1</v>
      </c>
      <c r="B3419" s="258" t="s">
        <v>267</v>
      </c>
      <c r="C3419" s="258">
        <v>2040</v>
      </c>
      <c r="D3419" s="259" t="s">
        <v>259</v>
      </c>
      <c r="E3419" s="266" t="s">
        <v>19</v>
      </c>
      <c r="F3419" s="261">
        <v>5.5456997109509902E-2</v>
      </c>
      <c r="G3419" s="261">
        <f>IF(Table1[[#This Row],[Year]]&lt;=2030,2030,IF(Table1[[#This Row],[Year]]&lt;=2040,2040,2050))</f>
        <v>2040</v>
      </c>
    </row>
    <row r="3420" spans="1:7" x14ac:dyDescent="0.3">
      <c r="A3420" s="257" t="s">
        <v>4</v>
      </c>
      <c r="B3420" s="258" t="s">
        <v>265</v>
      </c>
      <c r="C3420" s="258">
        <v>2040</v>
      </c>
      <c r="D3420" s="259" t="s">
        <v>259</v>
      </c>
      <c r="E3420" s="266" t="s">
        <v>19</v>
      </c>
      <c r="F3420" s="261">
        <v>106.91205373695701</v>
      </c>
      <c r="G3420" s="261">
        <f>IF(Table1[[#This Row],[Year]]&lt;=2030,2030,IF(Table1[[#This Row],[Year]]&lt;=2040,2040,2050))</f>
        <v>2040</v>
      </c>
    </row>
    <row r="3421" spans="1:7" x14ac:dyDescent="0.3">
      <c r="A3421" s="257" t="s">
        <v>4</v>
      </c>
      <c r="B3421" s="258" t="s">
        <v>269</v>
      </c>
      <c r="C3421" s="258">
        <v>2040</v>
      </c>
      <c r="D3421" s="259" t="s">
        <v>259</v>
      </c>
      <c r="E3421" s="266" t="s">
        <v>19</v>
      </c>
      <c r="F3421" s="261">
        <v>1.61360352717137</v>
      </c>
      <c r="G3421" s="261">
        <f>IF(Table1[[#This Row],[Year]]&lt;=2030,2030,IF(Table1[[#This Row],[Year]]&lt;=2040,2040,2050))</f>
        <v>2040</v>
      </c>
    </row>
    <row r="3422" spans="1:7" x14ac:dyDescent="0.3">
      <c r="A3422" s="257" t="s">
        <v>4</v>
      </c>
      <c r="B3422" s="258" t="s">
        <v>264</v>
      </c>
      <c r="C3422" s="258">
        <v>2040</v>
      </c>
      <c r="D3422" s="259" t="s">
        <v>259</v>
      </c>
      <c r="E3422" s="266" t="s">
        <v>19</v>
      </c>
      <c r="F3422" s="261">
        <v>66.547234192349194</v>
      </c>
      <c r="G3422" s="261">
        <f>IF(Table1[[#This Row],[Year]]&lt;=2030,2030,IF(Table1[[#This Row],[Year]]&lt;=2040,2040,2050))</f>
        <v>2040</v>
      </c>
    </row>
    <row r="3423" spans="1:7" x14ac:dyDescent="0.3">
      <c r="A3423" s="257" t="s">
        <v>4</v>
      </c>
      <c r="B3423" s="258" t="s">
        <v>268</v>
      </c>
      <c r="C3423" s="258">
        <v>2040</v>
      </c>
      <c r="D3423" s="259" t="s">
        <v>259</v>
      </c>
      <c r="E3423" s="266" t="s">
        <v>19</v>
      </c>
      <c r="F3423" s="261">
        <v>1.04679316221602</v>
      </c>
      <c r="G3423" s="261">
        <f>IF(Table1[[#This Row],[Year]]&lt;=2030,2030,IF(Table1[[#This Row],[Year]]&lt;=2040,2040,2050))</f>
        <v>2040</v>
      </c>
    </row>
    <row r="3424" spans="1:7" x14ac:dyDescent="0.3">
      <c r="A3424" s="257" t="s">
        <v>4</v>
      </c>
      <c r="B3424" s="258" t="s">
        <v>263</v>
      </c>
      <c r="C3424" s="258">
        <v>2040</v>
      </c>
      <c r="D3424" s="259" t="s">
        <v>259</v>
      </c>
      <c r="E3424" s="266" t="s">
        <v>19</v>
      </c>
      <c r="F3424" s="261">
        <v>8.9374105769833196</v>
      </c>
      <c r="G3424" s="261">
        <f>IF(Table1[[#This Row],[Year]]&lt;=2030,2030,IF(Table1[[#This Row],[Year]]&lt;=2040,2040,2050))</f>
        <v>2040</v>
      </c>
    </row>
    <row r="3425" spans="1:7" x14ac:dyDescent="0.3">
      <c r="A3425" s="257" t="s">
        <v>4</v>
      </c>
      <c r="B3425" s="258" t="s">
        <v>262</v>
      </c>
      <c r="C3425" s="258">
        <v>2040</v>
      </c>
      <c r="D3425" s="259" t="s">
        <v>259</v>
      </c>
      <c r="E3425" s="266" t="s">
        <v>19</v>
      </c>
      <c r="F3425" s="261">
        <v>130.68915817906199</v>
      </c>
      <c r="G3425" s="261">
        <f>IF(Table1[[#This Row],[Year]]&lt;=2030,2030,IF(Table1[[#This Row],[Year]]&lt;=2040,2040,2050))</f>
        <v>2040</v>
      </c>
    </row>
    <row r="3426" spans="1:7" x14ac:dyDescent="0.3">
      <c r="A3426" s="257" t="s">
        <v>4</v>
      </c>
      <c r="B3426" s="258" t="s">
        <v>261</v>
      </c>
      <c r="C3426" s="258">
        <v>2040</v>
      </c>
      <c r="D3426" s="259" t="s">
        <v>259</v>
      </c>
      <c r="E3426" s="266" t="s">
        <v>19</v>
      </c>
      <c r="F3426" s="261">
        <v>0.50621853544732798</v>
      </c>
      <c r="G3426" s="261">
        <f>IF(Table1[[#This Row],[Year]]&lt;=2030,2030,IF(Table1[[#This Row],[Year]]&lt;=2040,2040,2050))</f>
        <v>2040</v>
      </c>
    </row>
    <row r="3427" spans="1:7" x14ac:dyDescent="0.3">
      <c r="A3427" s="257" t="s">
        <v>4</v>
      </c>
      <c r="B3427" s="258" t="s">
        <v>18</v>
      </c>
      <c r="C3427" s="258">
        <v>2040</v>
      </c>
      <c r="D3427" s="259" t="s">
        <v>259</v>
      </c>
      <c r="E3427" s="266" t="s">
        <v>19</v>
      </c>
      <c r="F3427" s="261">
        <v>3.5684584090918299</v>
      </c>
      <c r="G3427" s="261">
        <f>IF(Table1[[#This Row],[Year]]&lt;=2030,2030,IF(Table1[[#This Row],[Year]]&lt;=2040,2040,2050))</f>
        <v>2040</v>
      </c>
    </row>
    <row r="3428" spans="1:7" x14ac:dyDescent="0.3">
      <c r="A3428" s="257" t="s">
        <v>4</v>
      </c>
      <c r="B3428" s="258" t="s">
        <v>260</v>
      </c>
      <c r="C3428" s="258">
        <v>2040</v>
      </c>
      <c r="D3428" s="259" t="s">
        <v>259</v>
      </c>
      <c r="E3428" s="266" t="s">
        <v>19</v>
      </c>
      <c r="F3428" s="261">
        <v>12.478797228464201</v>
      </c>
      <c r="G3428" s="261">
        <f>IF(Table1[[#This Row],[Year]]&lt;=2030,2030,IF(Table1[[#This Row],[Year]]&lt;=2040,2040,2050))</f>
        <v>2040</v>
      </c>
    </row>
    <row r="3429" spans="1:7" x14ac:dyDescent="0.3">
      <c r="A3429" s="257" t="s">
        <v>4</v>
      </c>
      <c r="B3429" s="258" t="s">
        <v>267</v>
      </c>
      <c r="C3429" s="258">
        <v>2040</v>
      </c>
      <c r="D3429" s="259" t="s">
        <v>259</v>
      </c>
      <c r="E3429" s="266" t="s">
        <v>19</v>
      </c>
      <c r="F3429" s="261">
        <v>0.17951792398011901</v>
      </c>
      <c r="G3429" s="261">
        <f>IF(Table1[[#This Row],[Year]]&lt;=2030,2030,IF(Table1[[#This Row],[Year]]&lt;=2040,2040,2050))</f>
        <v>2040</v>
      </c>
    </row>
    <row r="3430" spans="1:7" x14ac:dyDescent="0.3">
      <c r="A3430" s="257" t="s">
        <v>2</v>
      </c>
      <c r="B3430" s="258" t="s">
        <v>264</v>
      </c>
      <c r="C3430" s="258">
        <v>2040</v>
      </c>
      <c r="D3430" s="259" t="s">
        <v>259</v>
      </c>
      <c r="E3430" s="266" t="s">
        <v>19</v>
      </c>
      <c r="F3430" s="261">
        <v>36.820675502959801</v>
      </c>
      <c r="G3430" s="261">
        <f>IF(Table1[[#This Row],[Year]]&lt;=2030,2030,IF(Table1[[#This Row],[Year]]&lt;=2040,2040,2050))</f>
        <v>2040</v>
      </c>
    </row>
    <row r="3431" spans="1:7" x14ac:dyDescent="0.3">
      <c r="A3431" s="257" t="s">
        <v>2</v>
      </c>
      <c r="B3431" s="258" t="s">
        <v>263</v>
      </c>
      <c r="C3431" s="258">
        <v>2040</v>
      </c>
      <c r="D3431" s="259" t="s">
        <v>259</v>
      </c>
      <c r="E3431" s="266" t="s">
        <v>19</v>
      </c>
      <c r="F3431" s="261">
        <v>2.3376473791921302</v>
      </c>
      <c r="G3431" s="261">
        <f>IF(Table1[[#This Row],[Year]]&lt;=2030,2030,IF(Table1[[#This Row],[Year]]&lt;=2040,2040,2050))</f>
        <v>2040</v>
      </c>
    </row>
    <row r="3432" spans="1:7" x14ac:dyDescent="0.3">
      <c r="A3432" s="257" t="s">
        <v>2</v>
      </c>
      <c r="B3432" s="258" t="s">
        <v>262</v>
      </c>
      <c r="C3432" s="258">
        <v>2040</v>
      </c>
      <c r="D3432" s="259" t="s">
        <v>259</v>
      </c>
      <c r="E3432" s="266" t="s">
        <v>19</v>
      </c>
      <c r="F3432" s="261">
        <v>4.8649596414646599</v>
      </c>
      <c r="G3432" s="261">
        <f>IF(Table1[[#This Row],[Year]]&lt;=2030,2030,IF(Table1[[#This Row],[Year]]&lt;=2040,2040,2050))</f>
        <v>2040</v>
      </c>
    </row>
    <row r="3433" spans="1:7" x14ac:dyDescent="0.3">
      <c r="A3433" s="257" t="s">
        <v>2</v>
      </c>
      <c r="B3433" s="258" t="s">
        <v>261</v>
      </c>
      <c r="C3433" s="258">
        <v>2040</v>
      </c>
      <c r="D3433" s="259" t="s">
        <v>259</v>
      </c>
      <c r="E3433" s="266" t="s">
        <v>19</v>
      </c>
      <c r="F3433" s="261">
        <v>4.3725044253333199E-2</v>
      </c>
      <c r="G3433" s="261">
        <f>IF(Table1[[#This Row],[Year]]&lt;=2030,2030,IF(Table1[[#This Row],[Year]]&lt;=2040,2040,2050))</f>
        <v>2040</v>
      </c>
    </row>
    <row r="3434" spans="1:7" x14ac:dyDescent="0.3">
      <c r="A3434" s="257" t="s">
        <v>2</v>
      </c>
      <c r="B3434" s="258" t="s">
        <v>18</v>
      </c>
      <c r="C3434" s="258">
        <v>2040</v>
      </c>
      <c r="D3434" s="259" t="s">
        <v>259</v>
      </c>
      <c r="E3434" s="266" t="s">
        <v>19</v>
      </c>
      <c r="F3434" s="261">
        <v>132.94180288746301</v>
      </c>
      <c r="G3434" s="261">
        <f>IF(Table1[[#This Row],[Year]]&lt;=2030,2030,IF(Table1[[#This Row],[Year]]&lt;=2040,2040,2050))</f>
        <v>2040</v>
      </c>
    </row>
    <row r="3435" spans="1:7" x14ac:dyDescent="0.3">
      <c r="A3435" s="257" t="s">
        <v>2</v>
      </c>
      <c r="B3435" s="258" t="s">
        <v>266</v>
      </c>
      <c r="C3435" s="258">
        <v>2040</v>
      </c>
      <c r="D3435" s="259" t="s">
        <v>259</v>
      </c>
      <c r="E3435" s="266" t="s">
        <v>19</v>
      </c>
      <c r="F3435" s="261">
        <v>20.279280688913001</v>
      </c>
      <c r="G3435" s="261">
        <f>IF(Table1[[#This Row],[Year]]&lt;=2030,2030,IF(Table1[[#This Row],[Year]]&lt;=2040,2040,2050))</f>
        <v>2040</v>
      </c>
    </row>
    <row r="3436" spans="1:7" x14ac:dyDescent="0.3">
      <c r="A3436" s="257" t="s">
        <v>2</v>
      </c>
      <c r="B3436" s="258" t="s">
        <v>260</v>
      </c>
      <c r="C3436" s="258">
        <v>2040</v>
      </c>
      <c r="D3436" s="259" t="s">
        <v>259</v>
      </c>
      <c r="E3436" s="266" t="s">
        <v>19</v>
      </c>
      <c r="F3436" s="261">
        <v>0.19602782283682199</v>
      </c>
      <c r="G3436" s="261">
        <f>IF(Table1[[#This Row],[Year]]&lt;=2030,2030,IF(Table1[[#This Row],[Year]]&lt;=2040,2040,2050))</f>
        <v>2040</v>
      </c>
    </row>
    <row r="3437" spans="1:7" x14ac:dyDescent="0.3">
      <c r="A3437" s="257" t="s">
        <v>3</v>
      </c>
      <c r="B3437" s="258" t="s">
        <v>265</v>
      </c>
      <c r="C3437" s="258">
        <v>2040</v>
      </c>
      <c r="D3437" s="259" t="s">
        <v>259</v>
      </c>
      <c r="E3437" s="266" t="s">
        <v>19</v>
      </c>
      <c r="F3437" s="261">
        <v>118.309170494604</v>
      </c>
      <c r="G3437" s="261">
        <f>IF(Table1[[#This Row],[Year]]&lt;=2030,2030,IF(Table1[[#This Row],[Year]]&lt;=2040,2040,2050))</f>
        <v>2040</v>
      </c>
    </row>
    <row r="3438" spans="1:7" x14ac:dyDescent="0.3">
      <c r="A3438" s="257" t="s">
        <v>3</v>
      </c>
      <c r="B3438" s="258" t="s">
        <v>264</v>
      </c>
      <c r="C3438" s="258">
        <v>2040</v>
      </c>
      <c r="D3438" s="259" t="s">
        <v>259</v>
      </c>
      <c r="E3438" s="266" t="s">
        <v>19</v>
      </c>
      <c r="F3438" s="261">
        <v>32.729489335964203</v>
      </c>
      <c r="G3438" s="261">
        <f>IF(Table1[[#This Row],[Year]]&lt;=2030,2030,IF(Table1[[#This Row],[Year]]&lt;=2040,2040,2050))</f>
        <v>2040</v>
      </c>
    </row>
    <row r="3439" spans="1:7" x14ac:dyDescent="0.3">
      <c r="A3439" s="257" t="s">
        <v>3</v>
      </c>
      <c r="B3439" s="258" t="s">
        <v>263</v>
      </c>
      <c r="C3439" s="258">
        <v>2040</v>
      </c>
      <c r="D3439" s="259" t="s">
        <v>259</v>
      </c>
      <c r="E3439" s="266" t="s">
        <v>19</v>
      </c>
      <c r="F3439" s="261">
        <v>9.3839929004947003</v>
      </c>
      <c r="G3439" s="261">
        <f>IF(Table1[[#This Row],[Year]]&lt;=2030,2030,IF(Table1[[#This Row],[Year]]&lt;=2040,2040,2050))</f>
        <v>2040</v>
      </c>
    </row>
    <row r="3440" spans="1:7" x14ac:dyDescent="0.3">
      <c r="A3440" s="257" t="s">
        <v>3</v>
      </c>
      <c r="B3440" s="258" t="s">
        <v>262</v>
      </c>
      <c r="C3440" s="258">
        <v>2040</v>
      </c>
      <c r="D3440" s="259" t="s">
        <v>259</v>
      </c>
      <c r="E3440" s="266" t="s">
        <v>19</v>
      </c>
      <c r="F3440" s="261">
        <v>133.90155611288</v>
      </c>
      <c r="G3440" s="261">
        <f>IF(Table1[[#This Row],[Year]]&lt;=2030,2030,IF(Table1[[#This Row],[Year]]&lt;=2040,2040,2050))</f>
        <v>2040</v>
      </c>
    </row>
    <row r="3441" spans="1:7" x14ac:dyDescent="0.3">
      <c r="A3441" s="257" t="s">
        <v>3</v>
      </c>
      <c r="B3441" s="258" t="s">
        <v>261</v>
      </c>
      <c r="C3441" s="258">
        <v>2040</v>
      </c>
      <c r="D3441" s="259" t="s">
        <v>259</v>
      </c>
      <c r="E3441" s="266" t="s">
        <v>19</v>
      </c>
      <c r="F3441" s="261">
        <v>0.27823935912602499</v>
      </c>
      <c r="G3441" s="261">
        <f>IF(Table1[[#This Row],[Year]]&lt;=2030,2030,IF(Table1[[#This Row],[Year]]&lt;=2040,2040,2050))</f>
        <v>2040</v>
      </c>
    </row>
    <row r="3442" spans="1:7" x14ac:dyDescent="0.3">
      <c r="A3442" s="257" t="s">
        <v>3</v>
      </c>
      <c r="B3442" s="258" t="s">
        <v>18</v>
      </c>
      <c r="C3442" s="258">
        <v>2040</v>
      </c>
      <c r="D3442" s="259" t="s">
        <v>259</v>
      </c>
      <c r="E3442" s="266" t="s">
        <v>19</v>
      </c>
      <c r="F3442" s="261">
        <v>80.392535669409895</v>
      </c>
      <c r="G3442" s="261">
        <f>IF(Table1[[#This Row],[Year]]&lt;=2030,2030,IF(Table1[[#This Row],[Year]]&lt;=2040,2040,2050))</f>
        <v>2040</v>
      </c>
    </row>
    <row r="3443" spans="1:7" x14ac:dyDescent="0.3">
      <c r="A3443" s="257" t="s">
        <v>3</v>
      </c>
      <c r="B3443" s="258" t="s">
        <v>9</v>
      </c>
      <c r="C3443" s="258">
        <v>2040</v>
      </c>
      <c r="D3443" s="259" t="s">
        <v>259</v>
      </c>
      <c r="E3443" s="266" t="s">
        <v>19</v>
      </c>
      <c r="F3443" s="261">
        <v>116.508852342669</v>
      </c>
      <c r="G3443" s="261">
        <f>IF(Table1[[#This Row],[Year]]&lt;=2030,2030,IF(Table1[[#This Row],[Year]]&lt;=2040,2040,2050))</f>
        <v>2040</v>
      </c>
    </row>
    <row r="3444" spans="1:7" x14ac:dyDescent="0.3">
      <c r="A3444" s="257" t="s">
        <v>3</v>
      </c>
      <c r="B3444" s="258" t="s">
        <v>260</v>
      </c>
      <c r="C3444" s="258">
        <v>2040</v>
      </c>
      <c r="D3444" s="259" t="s">
        <v>259</v>
      </c>
      <c r="E3444" s="266" t="s">
        <v>19</v>
      </c>
      <c r="F3444" s="261">
        <v>6.3309726486558304</v>
      </c>
      <c r="G3444" s="261">
        <f>IF(Table1[[#This Row],[Year]]&lt;=2030,2030,IF(Table1[[#This Row],[Year]]&lt;=2040,2040,2050))</f>
        <v>2040</v>
      </c>
    </row>
    <row r="3445" spans="1:7" x14ac:dyDescent="0.3">
      <c r="A3445" s="257" t="s">
        <v>1</v>
      </c>
      <c r="B3445" s="258" t="s">
        <v>265</v>
      </c>
      <c r="C3445" s="258">
        <v>2041</v>
      </c>
      <c r="D3445" s="259" t="s">
        <v>259</v>
      </c>
      <c r="E3445" s="266" t="s">
        <v>19</v>
      </c>
      <c r="F3445" s="261">
        <v>26.3613489018731</v>
      </c>
      <c r="G3445" s="261">
        <f>IF(Table1[[#This Row],[Year]]&lt;=2030,2030,IF(Table1[[#This Row],[Year]]&lt;=2040,2040,2050))</f>
        <v>2050</v>
      </c>
    </row>
    <row r="3446" spans="1:7" x14ac:dyDescent="0.3">
      <c r="A3446" s="257" t="s">
        <v>1</v>
      </c>
      <c r="B3446" s="258" t="s">
        <v>269</v>
      </c>
      <c r="C3446" s="258">
        <v>2041</v>
      </c>
      <c r="D3446" s="259" t="s">
        <v>259</v>
      </c>
      <c r="E3446" s="266" t="s">
        <v>19</v>
      </c>
      <c r="F3446" s="261">
        <v>1.93438896429177</v>
      </c>
      <c r="G3446" s="261">
        <f>IF(Table1[[#This Row],[Year]]&lt;=2030,2030,IF(Table1[[#This Row],[Year]]&lt;=2040,2040,2050))</f>
        <v>2050</v>
      </c>
    </row>
    <row r="3447" spans="1:7" x14ac:dyDescent="0.3">
      <c r="A3447" s="257" t="s">
        <v>1</v>
      </c>
      <c r="B3447" s="258" t="s">
        <v>264</v>
      </c>
      <c r="C3447" s="258">
        <v>2041</v>
      </c>
      <c r="D3447" s="259" t="s">
        <v>259</v>
      </c>
      <c r="E3447" s="266" t="s">
        <v>19</v>
      </c>
      <c r="F3447" s="261">
        <v>13.418571112041599</v>
      </c>
      <c r="G3447" s="261">
        <f>IF(Table1[[#This Row],[Year]]&lt;=2030,2030,IF(Table1[[#This Row],[Year]]&lt;=2040,2040,2050))</f>
        <v>2050</v>
      </c>
    </row>
    <row r="3448" spans="1:7" x14ac:dyDescent="0.3">
      <c r="A3448" s="257" t="s">
        <v>1</v>
      </c>
      <c r="B3448" s="258" t="s">
        <v>268</v>
      </c>
      <c r="C3448" s="258">
        <v>2041</v>
      </c>
      <c r="D3448" s="259" t="s">
        <v>259</v>
      </c>
      <c r="E3448" s="266" t="s">
        <v>19</v>
      </c>
      <c r="F3448" s="261">
        <v>1.0728045340853201</v>
      </c>
      <c r="G3448" s="261">
        <f>IF(Table1[[#This Row],[Year]]&lt;=2030,2030,IF(Table1[[#This Row],[Year]]&lt;=2040,2040,2050))</f>
        <v>2050</v>
      </c>
    </row>
    <row r="3449" spans="1:7" x14ac:dyDescent="0.3">
      <c r="A3449" s="257" t="s">
        <v>1</v>
      </c>
      <c r="B3449" s="258" t="s">
        <v>263</v>
      </c>
      <c r="C3449" s="258">
        <v>2041</v>
      </c>
      <c r="D3449" s="259" t="s">
        <v>259</v>
      </c>
      <c r="E3449" s="266" t="s">
        <v>19</v>
      </c>
      <c r="F3449" s="261">
        <v>1.70308896447895</v>
      </c>
      <c r="G3449" s="261">
        <f>IF(Table1[[#This Row],[Year]]&lt;=2030,2030,IF(Table1[[#This Row],[Year]]&lt;=2040,2040,2050))</f>
        <v>2050</v>
      </c>
    </row>
    <row r="3450" spans="1:7" x14ac:dyDescent="0.3">
      <c r="A3450" s="257" t="s">
        <v>1</v>
      </c>
      <c r="B3450" s="258" t="s">
        <v>262</v>
      </c>
      <c r="C3450" s="258">
        <v>2041</v>
      </c>
      <c r="D3450" s="259" t="s">
        <v>259</v>
      </c>
      <c r="E3450" s="266" t="s">
        <v>19</v>
      </c>
      <c r="F3450" s="261">
        <v>3.8684944416960199</v>
      </c>
      <c r="G3450" s="261">
        <f>IF(Table1[[#This Row],[Year]]&lt;=2030,2030,IF(Table1[[#This Row],[Year]]&lt;=2040,2040,2050))</f>
        <v>2050</v>
      </c>
    </row>
    <row r="3451" spans="1:7" x14ac:dyDescent="0.3">
      <c r="A3451" s="257" t="s">
        <v>1</v>
      </c>
      <c r="B3451" s="258" t="s">
        <v>261</v>
      </c>
      <c r="C3451" s="258">
        <v>2041</v>
      </c>
      <c r="D3451" s="259" t="s">
        <v>259</v>
      </c>
      <c r="E3451" s="266" t="s">
        <v>19</v>
      </c>
      <c r="F3451" s="261">
        <v>9.2428530936471701E-2</v>
      </c>
      <c r="G3451" s="261">
        <f>IF(Table1[[#This Row],[Year]]&lt;=2030,2030,IF(Table1[[#This Row],[Year]]&lt;=2040,2040,2050))</f>
        <v>2050</v>
      </c>
    </row>
    <row r="3452" spans="1:7" x14ac:dyDescent="0.3">
      <c r="A3452" s="257" t="s">
        <v>1</v>
      </c>
      <c r="B3452" s="258" t="s">
        <v>260</v>
      </c>
      <c r="C3452" s="258">
        <v>2041</v>
      </c>
      <c r="D3452" s="259" t="s">
        <v>259</v>
      </c>
      <c r="E3452" s="266" t="s">
        <v>19</v>
      </c>
      <c r="F3452" s="261">
        <v>0.77029323134173999</v>
      </c>
      <c r="G3452" s="261">
        <f>IF(Table1[[#This Row],[Year]]&lt;=2030,2030,IF(Table1[[#This Row],[Year]]&lt;=2040,2040,2050))</f>
        <v>2050</v>
      </c>
    </row>
    <row r="3453" spans="1:7" x14ac:dyDescent="0.3">
      <c r="A3453" s="257" t="s">
        <v>1</v>
      </c>
      <c r="B3453" s="258" t="s">
        <v>267</v>
      </c>
      <c r="C3453" s="258">
        <v>2041</v>
      </c>
      <c r="D3453" s="259" t="s">
        <v>259</v>
      </c>
      <c r="E3453" s="266" t="s">
        <v>19</v>
      </c>
      <c r="F3453" s="261">
        <v>5.2816187723342803E-2</v>
      </c>
      <c r="G3453" s="261">
        <f>IF(Table1[[#This Row],[Year]]&lt;=2030,2030,IF(Table1[[#This Row],[Year]]&lt;=2040,2040,2050))</f>
        <v>2050</v>
      </c>
    </row>
    <row r="3454" spans="1:7" x14ac:dyDescent="0.3">
      <c r="A3454" s="257" t="s">
        <v>4</v>
      </c>
      <c r="B3454" s="258" t="s">
        <v>265</v>
      </c>
      <c r="C3454" s="258">
        <v>2041</v>
      </c>
      <c r="D3454" s="259" t="s">
        <v>259</v>
      </c>
      <c r="E3454" s="266" t="s">
        <v>19</v>
      </c>
      <c r="F3454" s="261">
        <v>101.821003559007</v>
      </c>
      <c r="G3454" s="261">
        <f>IF(Table1[[#This Row],[Year]]&lt;=2030,2030,IF(Table1[[#This Row],[Year]]&lt;=2040,2040,2050))</f>
        <v>2050</v>
      </c>
    </row>
    <row r="3455" spans="1:7" x14ac:dyDescent="0.3">
      <c r="A3455" s="257" t="s">
        <v>4</v>
      </c>
      <c r="B3455" s="258" t="s">
        <v>269</v>
      </c>
      <c r="C3455" s="258">
        <v>2041</v>
      </c>
      <c r="D3455" s="259" t="s">
        <v>259</v>
      </c>
      <c r="E3455" s="266" t="s">
        <v>19</v>
      </c>
      <c r="F3455" s="261">
        <v>1.5367652639727301</v>
      </c>
      <c r="G3455" s="261">
        <f>IF(Table1[[#This Row],[Year]]&lt;=2030,2030,IF(Table1[[#This Row],[Year]]&lt;=2040,2040,2050))</f>
        <v>2050</v>
      </c>
    </row>
    <row r="3456" spans="1:7" x14ac:dyDescent="0.3">
      <c r="A3456" s="257" t="s">
        <v>4</v>
      </c>
      <c r="B3456" s="258" t="s">
        <v>264</v>
      </c>
      <c r="C3456" s="258">
        <v>2041</v>
      </c>
      <c r="D3456" s="259" t="s">
        <v>259</v>
      </c>
      <c r="E3456" s="266" t="s">
        <v>19</v>
      </c>
      <c r="F3456" s="261">
        <v>63.378318278427898</v>
      </c>
      <c r="G3456" s="261">
        <f>IF(Table1[[#This Row],[Year]]&lt;=2030,2030,IF(Table1[[#This Row],[Year]]&lt;=2040,2040,2050))</f>
        <v>2050</v>
      </c>
    </row>
    <row r="3457" spans="1:7" x14ac:dyDescent="0.3">
      <c r="A3457" s="257" t="s">
        <v>4</v>
      </c>
      <c r="B3457" s="258" t="s">
        <v>268</v>
      </c>
      <c r="C3457" s="258">
        <v>2041</v>
      </c>
      <c r="D3457" s="259" t="s">
        <v>259</v>
      </c>
      <c r="E3457" s="266" t="s">
        <v>19</v>
      </c>
      <c r="F3457" s="261">
        <v>0.99694586877716396</v>
      </c>
      <c r="G3457" s="261">
        <f>IF(Table1[[#This Row],[Year]]&lt;=2030,2030,IF(Table1[[#This Row],[Year]]&lt;=2040,2040,2050))</f>
        <v>2050</v>
      </c>
    </row>
    <row r="3458" spans="1:7" x14ac:dyDescent="0.3">
      <c r="A3458" s="257" t="s">
        <v>4</v>
      </c>
      <c r="B3458" s="258" t="s">
        <v>263</v>
      </c>
      <c r="C3458" s="258">
        <v>2041</v>
      </c>
      <c r="D3458" s="259" t="s">
        <v>259</v>
      </c>
      <c r="E3458" s="266" t="s">
        <v>19</v>
      </c>
      <c r="F3458" s="261">
        <v>8.3306954524060401</v>
      </c>
      <c r="G3458" s="261">
        <f>IF(Table1[[#This Row],[Year]]&lt;=2030,2030,IF(Table1[[#This Row],[Year]]&lt;=2040,2040,2050))</f>
        <v>2050</v>
      </c>
    </row>
    <row r="3459" spans="1:7" x14ac:dyDescent="0.3">
      <c r="A3459" s="257" t="s">
        <v>4</v>
      </c>
      <c r="B3459" s="258" t="s">
        <v>262</v>
      </c>
      <c r="C3459" s="258">
        <v>2041</v>
      </c>
      <c r="D3459" s="259" t="s">
        <v>259</v>
      </c>
      <c r="E3459" s="266" t="s">
        <v>19</v>
      </c>
      <c r="F3459" s="261">
        <v>121.814771344104</v>
      </c>
      <c r="G3459" s="261">
        <f>IF(Table1[[#This Row],[Year]]&lt;=2030,2030,IF(Table1[[#This Row],[Year]]&lt;=2040,2040,2050))</f>
        <v>2050</v>
      </c>
    </row>
    <row r="3460" spans="1:7" x14ac:dyDescent="0.3">
      <c r="A3460" s="257" t="s">
        <v>4</v>
      </c>
      <c r="B3460" s="258" t="s">
        <v>261</v>
      </c>
      <c r="C3460" s="258">
        <v>2041</v>
      </c>
      <c r="D3460" s="259" t="s">
        <v>259</v>
      </c>
      <c r="E3460" s="266" t="s">
        <v>19</v>
      </c>
      <c r="F3460" s="261">
        <v>0.46142550943201799</v>
      </c>
      <c r="G3460" s="261">
        <f>IF(Table1[[#This Row],[Year]]&lt;=2030,2030,IF(Table1[[#This Row],[Year]]&lt;=2040,2040,2050))</f>
        <v>2050</v>
      </c>
    </row>
    <row r="3461" spans="1:7" x14ac:dyDescent="0.3">
      <c r="A3461" s="257" t="s">
        <v>4</v>
      </c>
      <c r="B3461" s="258" t="s">
        <v>18</v>
      </c>
      <c r="C3461" s="258">
        <v>2041</v>
      </c>
      <c r="D3461" s="259" t="s">
        <v>259</v>
      </c>
      <c r="E3461" s="266" t="s">
        <v>19</v>
      </c>
      <c r="F3461" s="261">
        <v>3.3985318181827</v>
      </c>
      <c r="G3461" s="261">
        <f>IF(Table1[[#This Row],[Year]]&lt;=2030,2030,IF(Table1[[#This Row],[Year]]&lt;=2040,2040,2050))</f>
        <v>2050</v>
      </c>
    </row>
    <row r="3462" spans="1:7" x14ac:dyDescent="0.3">
      <c r="A3462" s="257" t="s">
        <v>4</v>
      </c>
      <c r="B3462" s="258" t="s">
        <v>260</v>
      </c>
      <c r="C3462" s="258">
        <v>2041</v>
      </c>
      <c r="D3462" s="259" t="s">
        <v>259</v>
      </c>
      <c r="E3462" s="266" t="s">
        <v>19</v>
      </c>
      <c r="F3462" s="261">
        <v>11.8845687890135</v>
      </c>
      <c r="G3462" s="261">
        <f>IF(Table1[[#This Row],[Year]]&lt;=2030,2030,IF(Table1[[#This Row],[Year]]&lt;=2040,2040,2050))</f>
        <v>2050</v>
      </c>
    </row>
    <row r="3463" spans="1:7" x14ac:dyDescent="0.3">
      <c r="A3463" s="257" t="s">
        <v>4</v>
      </c>
      <c r="B3463" s="258" t="s">
        <v>267</v>
      </c>
      <c r="C3463" s="258">
        <v>2041</v>
      </c>
      <c r="D3463" s="259" t="s">
        <v>259</v>
      </c>
      <c r="E3463" s="266" t="s">
        <v>19</v>
      </c>
      <c r="F3463" s="261">
        <v>0.17096945140963701</v>
      </c>
      <c r="G3463" s="261">
        <f>IF(Table1[[#This Row],[Year]]&lt;=2030,2030,IF(Table1[[#This Row],[Year]]&lt;=2040,2040,2050))</f>
        <v>2050</v>
      </c>
    </row>
    <row r="3464" spans="1:7" x14ac:dyDescent="0.3">
      <c r="A3464" s="257" t="s">
        <v>2</v>
      </c>
      <c r="B3464" s="258" t="s">
        <v>264</v>
      </c>
      <c r="C3464" s="258">
        <v>2041</v>
      </c>
      <c r="D3464" s="259" t="s">
        <v>259</v>
      </c>
      <c r="E3464" s="266" t="s">
        <v>19</v>
      </c>
      <c r="F3464" s="261">
        <v>35.0673100028188</v>
      </c>
      <c r="G3464" s="261">
        <f>IF(Table1[[#This Row],[Year]]&lt;=2030,2030,IF(Table1[[#This Row],[Year]]&lt;=2040,2040,2050))</f>
        <v>2050</v>
      </c>
    </row>
    <row r="3465" spans="1:7" x14ac:dyDescent="0.3">
      <c r="A3465" s="257" t="s">
        <v>2</v>
      </c>
      <c r="B3465" s="258" t="s">
        <v>263</v>
      </c>
      <c r="C3465" s="258">
        <v>2041</v>
      </c>
      <c r="D3465" s="259" t="s">
        <v>259</v>
      </c>
      <c r="E3465" s="266" t="s">
        <v>19</v>
      </c>
      <c r="F3465" s="261">
        <v>2.1775929774689802</v>
      </c>
      <c r="G3465" s="261">
        <f>IF(Table1[[#This Row],[Year]]&lt;=2030,2030,IF(Table1[[#This Row],[Year]]&lt;=2040,2040,2050))</f>
        <v>2050</v>
      </c>
    </row>
    <row r="3466" spans="1:7" x14ac:dyDescent="0.3">
      <c r="A3466" s="257" t="s">
        <v>2</v>
      </c>
      <c r="B3466" s="258" t="s">
        <v>262</v>
      </c>
      <c r="C3466" s="258">
        <v>2041</v>
      </c>
      <c r="D3466" s="259" t="s">
        <v>259</v>
      </c>
      <c r="E3466" s="266" t="s">
        <v>19</v>
      </c>
      <c r="F3466" s="261">
        <v>4.7726282703734997</v>
      </c>
      <c r="G3466" s="261">
        <f>IF(Table1[[#This Row],[Year]]&lt;=2030,2030,IF(Table1[[#This Row],[Year]]&lt;=2040,2040,2050))</f>
        <v>2050</v>
      </c>
    </row>
    <row r="3467" spans="1:7" x14ac:dyDescent="0.3">
      <c r="A3467" s="257" t="s">
        <v>2</v>
      </c>
      <c r="B3467" s="258" t="s">
        <v>261</v>
      </c>
      <c r="C3467" s="258">
        <v>2041</v>
      </c>
      <c r="D3467" s="259" t="s">
        <v>259</v>
      </c>
      <c r="E3467" s="266" t="s">
        <v>19</v>
      </c>
      <c r="F3467" s="261">
        <v>3.9856009621818102E-2</v>
      </c>
      <c r="G3467" s="261">
        <f>IF(Table1[[#This Row],[Year]]&lt;=2030,2030,IF(Table1[[#This Row],[Year]]&lt;=2040,2040,2050))</f>
        <v>2050</v>
      </c>
    </row>
    <row r="3468" spans="1:7" x14ac:dyDescent="0.3">
      <c r="A3468" s="257" t="s">
        <v>2</v>
      </c>
      <c r="B3468" s="258" t="s">
        <v>18</v>
      </c>
      <c r="C3468" s="258">
        <v>2041</v>
      </c>
      <c r="D3468" s="259" t="s">
        <v>259</v>
      </c>
      <c r="E3468" s="266" t="s">
        <v>19</v>
      </c>
      <c r="F3468" s="261">
        <v>126.611240845203</v>
      </c>
      <c r="G3468" s="261">
        <f>IF(Table1[[#This Row],[Year]]&lt;=2030,2030,IF(Table1[[#This Row],[Year]]&lt;=2040,2040,2050))</f>
        <v>2050</v>
      </c>
    </row>
    <row r="3469" spans="1:7" x14ac:dyDescent="0.3">
      <c r="A3469" s="257" t="s">
        <v>2</v>
      </c>
      <c r="B3469" s="258" t="s">
        <v>266</v>
      </c>
      <c r="C3469" s="258">
        <v>2041</v>
      </c>
      <c r="D3469" s="259" t="s">
        <v>259</v>
      </c>
      <c r="E3469" s="266" t="s">
        <v>19</v>
      </c>
      <c r="F3469" s="261">
        <v>19.313600656107599</v>
      </c>
      <c r="G3469" s="261">
        <f>IF(Table1[[#This Row],[Year]]&lt;=2030,2030,IF(Table1[[#This Row],[Year]]&lt;=2040,2040,2050))</f>
        <v>2050</v>
      </c>
    </row>
    <row r="3470" spans="1:7" x14ac:dyDescent="0.3">
      <c r="A3470" s="257" t="s">
        <v>2</v>
      </c>
      <c r="B3470" s="258" t="s">
        <v>260</v>
      </c>
      <c r="C3470" s="258">
        <v>2041</v>
      </c>
      <c r="D3470" s="259" t="s">
        <v>259</v>
      </c>
      <c r="E3470" s="266" t="s">
        <v>19</v>
      </c>
      <c r="F3470" s="261">
        <v>0.18669316460649599</v>
      </c>
      <c r="G3470" s="261">
        <f>IF(Table1[[#This Row],[Year]]&lt;=2030,2030,IF(Table1[[#This Row],[Year]]&lt;=2040,2040,2050))</f>
        <v>2050</v>
      </c>
    </row>
    <row r="3471" spans="1:7" x14ac:dyDescent="0.3">
      <c r="A3471" s="257" t="s">
        <v>3</v>
      </c>
      <c r="B3471" s="258" t="s">
        <v>265</v>
      </c>
      <c r="C3471" s="258">
        <v>2041</v>
      </c>
      <c r="D3471" s="259" t="s">
        <v>259</v>
      </c>
      <c r="E3471" s="266" t="s">
        <v>19</v>
      </c>
      <c r="F3471" s="261">
        <v>112.675400471052</v>
      </c>
      <c r="G3471" s="261">
        <f>IF(Table1[[#This Row],[Year]]&lt;=2030,2030,IF(Table1[[#This Row],[Year]]&lt;=2040,2040,2050))</f>
        <v>2050</v>
      </c>
    </row>
    <row r="3472" spans="1:7" x14ac:dyDescent="0.3">
      <c r="A3472" s="257" t="s">
        <v>3</v>
      </c>
      <c r="B3472" s="258" t="s">
        <v>264</v>
      </c>
      <c r="C3472" s="258">
        <v>2041</v>
      </c>
      <c r="D3472" s="259" t="s">
        <v>259</v>
      </c>
      <c r="E3472" s="266" t="s">
        <v>19</v>
      </c>
      <c r="F3472" s="261">
        <v>31.170942224727899</v>
      </c>
      <c r="G3472" s="261">
        <f>IF(Table1[[#This Row],[Year]]&lt;=2030,2030,IF(Table1[[#This Row],[Year]]&lt;=2040,2040,2050))</f>
        <v>2050</v>
      </c>
    </row>
    <row r="3473" spans="1:7" x14ac:dyDescent="0.3">
      <c r="A3473" s="257" t="s">
        <v>3</v>
      </c>
      <c r="B3473" s="258" t="s">
        <v>263</v>
      </c>
      <c r="C3473" s="258">
        <v>2041</v>
      </c>
      <c r="D3473" s="259" t="s">
        <v>259</v>
      </c>
      <c r="E3473" s="266" t="s">
        <v>19</v>
      </c>
      <c r="F3473" s="261">
        <v>8.3242519578123009</v>
      </c>
      <c r="G3473" s="261">
        <f>IF(Table1[[#This Row],[Year]]&lt;=2030,2030,IF(Table1[[#This Row],[Year]]&lt;=2040,2040,2050))</f>
        <v>2050</v>
      </c>
    </row>
    <row r="3474" spans="1:7" x14ac:dyDescent="0.3">
      <c r="A3474" s="257" t="s">
        <v>3</v>
      </c>
      <c r="B3474" s="258" t="s">
        <v>262</v>
      </c>
      <c r="C3474" s="258">
        <v>2041</v>
      </c>
      <c r="D3474" s="259" t="s">
        <v>259</v>
      </c>
      <c r="E3474" s="266" t="s">
        <v>19</v>
      </c>
      <c r="F3474" s="261">
        <v>131.38666097237299</v>
      </c>
      <c r="G3474" s="261">
        <f>IF(Table1[[#This Row],[Year]]&lt;=2030,2030,IF(Table1[[#This Row],[Year]]&lt;=2040,2040,2050))</f>
        <v>2050</v>
      </c>
    </row>
    <row r="3475" spans="1:7" x14ac:dyDescent="0.3">
      <c r="A3475" s="257" t="s">
        <v>3</v>
      </c>
      <c r="B3475" s="258" t="s">
        <v>261</v>
      </c>
      <c r="C3475" s="258">
        <v>2041</v>
      </c>
      <c r="D3475" s="259" t="s">
        <v>259</v>
      </c>
      <c r="E3475" s="266" t="s">
        <v>19</v>
      </c>
      <c r="F3475" s="261">
        <v>0.25361919613494699</v>
      </c>
      <c r="G3475" s="261">
        <f>IF(Table1[[#This Row],[Year]]&lt;=2030,2030,IF(Table1[[#This Row],[Year]]&lt;=2040,2040,2050))</f>
        <v>2050</v>
      </c>
    </row>
    <row r="3476" spans="1:7" x14ac:dyDescent="0.3">
      <c r="A3476" s="257" t="s">
        <v>3</v>
      </c>
      <c r="B3476" s="258" t="s">
        <v>18</v>
      </c>
      <c r="C3476" s="258">
        <v>2041</v>
      </c>
      <c r="D3476" s="259" t="s">
        <v>259</v>
      </c>
      <c r="E3476" s="266" t="s">
        <v>19</v>
      </c>
      <c r="F3476" s="261">
        <v>76.564319685152299</v>
      </c>
      <c r="G3476" s="261">
        <f>IF(Table1[[#This Row],[Year]]&lt;=2030,2030,IF(Table1[[#This Row],[Year]]&lt;=2040,2040,2050))</f>
        <v>2050</v>
      </c>
    </row>
    <row r="3477" spans="1:7" x14ac:dyDescent="0.3">
      <c r="A3477" s="257" t="s">
        <v>3</v>
      </c>
      <c r="B3477" s="258" t="s">
        <v>9</v>
      </c>
      <c r="C3477" s="258">
        <v>2041</v>
      </c>
      <c r="D3477" s="259" t="s">
        <v>259</v>
      </c>
      <c r="E3477" s="266" t="s">
        <v>19</v>
      </c>
      <c r="F3477" s="261">
        <v>91.475656431173206</v>
      </c>
      <c r="G3477" s="261">
        <f>IF(Table1[[#This Row],[Year]]&lt;=2030,2030,IF(Table1[[#This Row],[Year]]&lt;=2040,2040,2050))</f>
        <v>2050</v>
      </c>
    </row>
    <row r="3478" spans="1:7" x14ac:dyDescent="0.3">
      <c r="A3478" s="257" t="s">
        <v>3</v>
      </c>
      <c r="B3478" s="258" t="s">
        <v>260</v>
      </c>
      <c r="C3478" s="258">
        <v>2041</v>
      </c>
      <c r="D3478" s="259" t="s">
        <v>259</v>
      </c>
      <c r="E3478" s="266" t="s">
        <v>19</v>
      </c>
      <c r="F3478" s="261">
        <v>6.0294977606246096</v>
      </c>
      <c r="G3478" s="261">
        <f>IF(Table1[[#This Row],[Year]]&lt;=2030,2030,IF(Table1[[#This Row],[Year]]&lt;=2040,2040,2050))</f>
        <v>2050</v>
      </c>
    </row>
    <row r="3479" spans="1:7" x14ac:dyDescent="0.3">
      <c r="A3479" s="257" t="s">
        <v>1</v>
      </c>
      <c r="B3479" s="258" t="s">
        <v>265</v>
      </c>
      <c r="C3479" s="258">
        <v>2042</v>
      </c>
      <c r="D3479" s="259" t="s">
        <v>259</v>
      </c>
      <c r="E3479" s="266" t="s">
        <v>19</v>
      </c>
      <c r="F3479" s="261">
        <v>25.106046573212499</v>
      </c>
      <c r="G3479" s="261">
        <f>IF(Table1[[#This Row],[Year]]&lt;=2030,2030,IF(Table1[[#This Row],[Year]]&lt;=2040,2040,2050))</f>
        <v>2050</v>
      </c>
    </row>
    <row r="3480" spans="1:7" x14ac:dyDescent="0.3">
      <c r="A3480" s="257" t="s">
        <v>1</v>
      </c>
      <c r="B3480" s="258" t="s">
        <v>269</v>
      </c>
      <c r="C3480" s="258">
        <v>2042</v>
      </c>
      <c r="D3480" s="259" t="s">
        <v>259</v>
      </c>
      <c r="E3480" s="266" t="s">
        <v>19</v>
      </c>
      <c r="F3480" s="261">
        <v>1.8422752040874</v>
      </c>
      <c r="G3480" s="261">
        <f>IF(Table1[[#This Row],[Year]]&lt;=2030,2030,IF(Table1[[#This Row],[Year]]&lt;=2040,2040,2050))</f>
        <v>2050</v>
      </c>
    </row>
    <row r="3481" spans="1:7" x14ac:dyDescent="0.3">
      <c r="A3481" s="257" t="s">
        <v>1</v>
      </c>
      <c r="B3481" s="258" t="s">
        <v>264</v>
      </c>
      <c r="C3481" s="258">
        <v>2042</v>
      </c>
      <c r="D3481" s="259" t="s">
        <v>259</v>
      </c>
      <c r="E3481" s="266" t="s">
        <v>19</v>
      </c>
      <c r="F3481" s="261">
        <v>12.779591535277699</v>
      </c>
      <c r="G3481" s="261">
        <f>IF(Table1[[#This Row],[Year]]&lt;=2030,2030,IF(Table1[[#This Row],[Year]]&lt;=2040,2040,2050))</f>
        <v>2050</v>
      </c>
    </row>
    <row r="3482" spans="1:7" x14ac:dyDescent="0.3">
      <c r="A3482" s="257" t="s">
        <v>1</v>
      </c>
      <c r="B3482" s="258" t="s">
        <v>268</v>
      </c>
      <c r="C3482" s="258">
        <v>2042</v>
      </c>
      <c r="D3482" s="259" t="s">
        <v>259</v>
      </c>
      <c r="E3482" s="266" t="s">
        <v>19</v>
      </c>
      <c r="F3482" s="261">
        <v>1.02171860389078</v>
      </c>
      <c r="G3482" s="261">
        <f>IF(Table1[[#This Row],[Year]]&lt;=2030,2030,IF(Table1[[#This Row],[Year]]&lt;=2040,2040,2050))</f>
        <v>2050</v>
      </c>
    </row>
    <row r="3483" spans="1:7" x14ac:dyDescent="0.3">
      <c r="A3483" s="257" t="s">
        <v>1</v>
      </c>
      <c r="B3483" s="258" t="s">
        <v>263</v>
      </c>
      <c r="C3483" s="258">
        <v>2042</v>
      </c>
      <c r="D3483" s="259" t="s">
        <v>259</v>
      </c>
      <c r="E3483" s="266" t="s">
        <v>19</v>
      </c>
      <c r="F3483" s="261">
        <v>1.58722813256412</v>
      </c>
      <c r="G3483" s="261">
        <f>IF(Table1[[#This Row],[Year]]&lt;=2030,2030,IF(Table1[[#This Row],[Year]]&lt;=2040,2040,2050))</f>
        <v>2050</v>
      </c>
    </row>
    <row r="3484" spans="1:7" x14ac:dyDescent="0.3">
      <c r="A3484" s="257" t="s">
        <v>1</v>
      </c>
      <c r="B3484" s="258" t="s">
        <v>262</v>
      </c>
      <c r="C3484" s="258">
        <v>2042</v>
      </c>
      <c r="D3484" s="259" t="s">
        <v>259</v>
      </c>
      <c r="E3484" s="266" t="s">
        <v>19</v>
      </c>
      <c r="F3484" s="261">
        <v>3.7844168309332402</v>
      </c>
      <c r="G3484" s="261">
        <f>IF(Table1[[#This Row],[Year]]&lt;=2030,2030,IF(Table1[[#This Row],[Year]]&lt;=2040,2040,2050))</f>
        <v>2050</v>
      </c>
    </row>
    <row r="3485" spans="1:7" x14ac:dyDescent="0.3">
      <c r="A3485" s="257" t="s">
        <v>1</v>
      </c>
      <c r="B3485" s="258" t="s">
        <v>261</v>
      </c>
      <c r="C3485" s="258">
        <v>2042</v>
      </c>
      <c r="D3485" s="259" t="s">
        <v>259</v>
      </c>
      <c r="E3485" s="266" t="s">
        <v>19</v>
      </c>
      <c r="F3485" s="261">
        <v>8.4080594473510101E-2</v>
      </c>
      <c r="G3485" s="261">
        <f>IF(Table1[[#This Row],[Year]]&lt;=2030,2030,IF(Table1[[#This Row],[Year]]&lt;=2040,2040,2050))</f>
        <v>2050</v>
      </c>
    </row>
    <row r="3486" spans="1:7" x14ac:dyDescent="0.3">
      <c r="A3486" s="257" t="s">
        <v>1</v>
      </c>
      <c r="B3486" s="258" t="s">
        <v>260</v>
      </c>
      <c r="C3486" s="258">
        <v>2042</v>
      </c>
      <c r="D3486" s="259" t="s">
        <v>259</v>
      </c>
      <c r="E3486" s="266" t="s">
        <v>19</v>
      </c>
      <c r="F3486" s="261">
        <v>0.733612601277847</v>
      </c>
      <c r="G3486" s="261">
        <f>IF(Table1[[#This Row],[Year]]&lt;=2030,2030,IF(Table1[[#This Row],[Year]]&lt;=2040,2040,2050))</f>
        <v>2050</v>
      </c>
    </row>
    <row r="3487" spans="1:7" x14ac:dyDescent="0.3">
      <c r="A3487" s="257" t="s">
        <v>1</v>
      </c>
      <c r="B3487" s="258" t="s">
        <v>267</v>
      </c>
      <c r="C3487" s="258">
        <v>2042</v>
      </c>
      <c r="D3487" s="259" t="s">
        <v>259</v>
      </c>
      <c r="E3487" s="266" t="s">
        <v>19</v>
      </c>
      <c r="F3487" s="261">
        <v>5.03011311650884E-2</v>
      </c>
      <c r="G3487" s="261">
        <f>IF(Table1[[#This Row],[Year]]&lt;=2030,2030,IF(Table1[[#This Row],[Year]]&lt;=2040,2040,2050))</f>
        <v>2050</v>
      </c>
    </row>
    <row r="3488" spans="1:7" x14ac:dyDescent="0.3">
      <c r="A3488" s="257" t="s">
        <v>4</v>
      </c>
      <c r="B3488" s="258" t="s">
        <v>265</v>
      </c>
      <c r="C3488" s="258">
        <v>2042</v>
      </c>
      <c r="D3488" s="259" t="s">
        <v>259</v>
      </c>
      <c r="E3488" s="266" t="s">
        <v>19</v>
      </c>
      <c r="F3488" s="261">
        <v>96.972384341911393</v>
      </c>
      <c r="G3488" s="261">
        <f>IF(Table1[[#This Row],[Year]]&lt;=2030,2030,IF(Table1[[#This Row],[Year]]&lt;=2040,2040,2050))</f>
        <v>2050</v>
      </c>
    </row>
    <row r="3489" spans="1:7" x14ac:dyDescent="0.3">
      <c r="A3489" s="257" t="s">
        <v>4</v>
      </c>
      <c r="B3489" s="258" t="s">
        <v>269</v>
      </c>
      <c r="C3489" s="258">
        <v>2042</v>
      </c>
      <c r="D3489" s="259" t="s">
        <v>259</v>
      </c>
      <c r="E3489" s="266" t="s">
        <v>19</v>
      </c>
      <c r="F3489" s="261">
        <v>1.4635859656883199</v>
      </c>
      <c r="G3489" s="261">
        <f>IF(Table1[[#This Row],[Year]]&lt;=2030,2030,IF(Table1[[#This Row],[Year]]&lt;=2040,2040,2050))</f>
        <v>2050</v>
      </c>
    </row>
    <row r="3490" spans="1:7" x14ac:dyDescent="0.3">
      <c r="A3490" s="257" t="s">
        <v>4</v>
      </c>
      <c r="B3490" s="258" t="s">
        <v>264</v>
      </c>
      <c r="C3490" s="258">
        <v>2042</v>
      </c>
      <c r="D3490" s="259" t="s">
        <v>259</v>
      </c>
      <c r="E3490" s="266" t="s">
        <v>19</v>
      </c>
      <c r="F3490" s="261">
        <v>60.360303122312303</v>
      </c>
      <c r="G3490" s="261">
        <f>IF(Table1[[#This Row],[Year]]&lt;=2030,2030,IF(Table1[[#This Row],[Year]]&lt;=2040,2040,2050))</f>
        <v>2050</v>
      </c>
    </row>
    <row r="3491" spans="1:7" x14ac:dyDescent="0.3">
      <c r="A3491" s="257" t="s">
        <v>4</v>
      </c>
      <c r="B3491" s="258" t="s">
        <v>268</v>
      </c>
      <c r="C3491" s="258">
        <v>2042</v>
      </c>
      <c r="D3491" s="259" t="s">
        <v>259</v>
      </c>
      <c r="E3491" s="266" t="s">
        <v>19</v>
      </c>
      <c r="F3491" s="261">
        <v>0.94947225597825102</v>
      </c>
      <c r="G3491" s="261">
        <f>IF(Table1[[#This Row],[Year]]&lt;=2030,2030,IF(Table1[[#This Row],[Year]]&lt;=2040,2040,2050))</f>
        <v>2050</v>
      </c>
    </row>
    <row r="3492" spans="1:7" x14ac:dyDescent="0.3">
      <c r="A3492" s="257" t="s">
        <v>4</v>
      </c>
      <c r="B3492" s="258" t="s">
        <v>263</v>
      </c>
      <c r="C3492" s="258">
        <v>2042</v>
      </c>
      <c r="D3492" s="259" t="s">
        <v>259</v>
      </c>
      <c r="E3492" s="266" t="s">
        <v>19</v>
      </c>
      <c r="F3492" s="261">
        <v>7.7625423361636701</v>
      </c>
      <c r="G3492" s="261">
        <f>IF(Table1[[#This Row],[Year]]&lt;=2030,2030,IF(Table1[[#This Row],[Year]]&lt;=2040,2040,2050))</f>
        <v>2050</v>
      </c>
    </row>
    <row r="3493" spans="1:7" x14ac:dyDescent="0.3">
      <c r="A3493" s="257" t="s">
        <v>4</v>
      </c>
      <c r="B3493" s="258" t="s">
        <v>262</v>
      </c>
      <c r="C3493" s="258">
        <v>2042</v>
      </c>
      <c r="D3493" s="259" t="s">
        <v>259</v>
      </c>
      <c r="E3493" s="266" t="s">
        <v>19</v>
      </c>
      <c r="F3493" s="261">
        <v>113.50448534713</v>
      </c>
      <c r="G3493" s="261">
        <f>IF(Table1[[#This Row],[Year]]&lt;=2030,2030,IF(Table1[[#This Row],[Year]]&lt;=2040,2040,2050))</f>
        <v>2050</v>
      </c>
    </row>
    <row r="3494" spans="1:7" x14ac:dyDescent="0.3">
      <c r="A3494" s="257" t="s">
        <v>4</v>
      </c>
      <c r="B3494" s="258" t="s">
        <v>261</v>
      </c>
      <c r="C3494" s="258">
        <v>2042</v>
      </c>
      <c r="D3494" s="259" t="s">
        <v>259</v>
      </c>
      <c r="E3494" s="266" t="s">
        <v>19</v>
      </c>
      <c r="F3494" s="261">
        <v>0.419750598058865</v>
      </c>
      <c r="G3494" s="261">
        <f>IF(Table1[[#This Row],[Year]]&lt;=2030,2030,IF(Table1[[#This Row],[Year]]&lt;=2040,2040,2050))</f>
        <v>2050</v>
      </c>
    </row>
    <row r="3495" spans="1:7" x14ac:dyDescent="0.3">
      <c r="A3495" s="257" t="s">
        <v>4</v>
      </c>
      <c r="B3495" s="258" t="s">
        <v>18</v>
      </c>
      <c r="C3495" s="258">
        <v>2042</v>
      </c>
      <c r="D3495" s="259" t="s">
        <v>259</v>
      </c>
      <c r="E3495" s="266" t="s">
        <v>19</v>
      </c>
      <c r="F3495" s="261">
        <v>3.2366969696978001</v>
      </c>
      <c r="G3495" s="261">
        <f>IF(Table1[[#This Row],[Year]]&lt;=2030,2030,IF(Table1[[#This Row],[Year]]&lt;=2040,2040,2050))</f>
        <v>2050</v>
      </c>
    </row>
    <row r="3496" spans="1:7" x14ac:dyDescent="0.3">
      <c r="A3496" s="257" t="s">
        <v>4</v>
      </c>
      <c r="B3496" s="258" t="s">
        <v>260</v>
      </c>
      <c r="C3496" s="258">
        <v>2042</v>
      </c>
      <c r="D3496" s="259" t="s">
        <v>259</v>
      </c>
      <c r="E3496" s="266" t="s">
        <v>19</v>
      </c>
      <c r="F3496" s="261">
        <v>11.3186369419176</v>
      </c>
      <c r="G3496" s="261">
        <f>IF(Table1[[#This Row],[Year]]&lt;=2030,2030,IF(Table1[[#This Row],[Year]]&lt;=2040,2040,2050))</f>
        <v>2050</v>
      </c>
    </row>
    <row r="3497" spans="1:7" x14ac:dyDescent="0.3">
      <c r="A3497" s="257" t="s">
        <v>4</v>
      </c>
      <c r="B3497" s="258" t="s">
        <v>267</v>
      </c>
      <c r="C3497" s="258">
        <v>2042</v>
      </c>
      <c r="D3497" s="259" t="s">
        <v>259</v>
      </c>
      <c r="E3497" s="266" t="s">
        <v>19</v>
      </c>
      <c r="F3497" s="261">
        <v>0.162828048961559</v>
      </c>
      <c r="G3497" s="261">
        <f>IF(Table1[[#This Row],[Year]]&lt;=2030,2030,IF(Table1[[#This Row],[Year]]&lt;=2040,2040,2050))</f>
        <v>2050</v>
      </c>
    </row>
    <row r="3498" spans="1:7" x14ac:dyDescent="0.3">
      <c r="A3498" s="257" t="s">
        <v>2</v>
      </c>
      <c r="B3498" s="258" t="s">
        <v>264</v>
      </c>
      <c r="C3498" s="258">
        <v>2042</v>
      </c>
      <c r="D3498" s="259" t="s">
        <v>259</v>
      </c>
      <c r="E3498" s="266" t="s">
        <v>19</v>
      </c>
      <c r="F3498" s="261">
        <v>33.397438097922702</v>
      </c>
      <c r="G3498" s="261">
        <f>IF(Table1[[#This Row],[Year]]&lt;=2030,2030,IF(Table1[[#This Row],[Year]]&lt;=2040,2040,2050))</f>
        <v>2050</v>
      </c>
    </row>
    <row r="3499" spans="1:7" x14ac:dyDescent="0.3">
      <c r="A3499" s="257" t="s">
        <v>2</v>
      </c>
      <c r="B3499" s="258" t="s">
        <v>263</v>
      </c>
      <c r="C3499" s="258">
        <v>2042</v>
      </c>
      <c r="D3499" s="259" t="s">
        <v>259</v>
      </c>
      <c r="E3499" s="266" t="s">
        <v>19</v>
      </c>
      <c r="F3499" s="261">
        <v>2.0277414666579401</v>
      </c>
      <c r="G3499" s="261">
        <f>IF(Table1[[#This Row],[Year]]&lt;=2030,2030,IF(Table1[[#This Row],[Year]]&lt;=2040,2040,2050))</f>
        <v>2050</v>
      </c>
    </row>
    <row r="3500" spans="1:7" x14ac:dyDescent="0.3">
      <c r="A3500" s="257" t="s">
        <v>2</v>
      </c>
      <c r="B3500" s="258" t="s">
        <v>262</v>
      </c>
      <c r="C3500" s="258">
        <v>2042</v>
      </c>
      <c r="D3500" s="259" t="s">
        <v>259</v>
      </c>
      <c r="E3500" s="266" t="s">
        <v>19</v>
      </c>
      <c r="F3500" s="261">
        <v>4.6686805463439001</v>
      </c>
      <c r="G3500" s="261">
        <f>IF(Table1[[#This Row],[Year]]&lt;=2030,2030,IF(Table1[[#This Row],[Year]]&lt;=2040,2040,2050))</f>
        <v>2050</v>
      </c>
    </row>
    <row r="3501" spans="1:7" x14ac:dyDescent="0.3">
      <c r="A3501" s="257" t="s">
        <v>2</v>
      </c>
      <c r="B3501" s="258" t="s">
        <v>261</v>
      </c>
      <c r="C3501" s="258">
        <v>2042</v>
      </c>
      <c r="D3501" s="259" t="s">
        <v>259</v>
      </c>
      <c r="E3501" s="266" t="s">
        <v>19</v>
      </c>
      <c r="F3501" s="261">
        <v>3.6256304718807003E-2</v>
      </c>
      <c r="G3501" s="261">
        <f>IF(Table1[[#This Row],[Year]]&lt;=2030,2030,IF(Table1[[#This Row],[Year]]&lt;=2040,2040,2050))</f>
        <v>2050</v>
      </c>
    </row>
    <row r="3502" spans="1:7" x14ac:dyDescent="0.3">
      <c r="A3502" s="257" t="s">
        <v>2</v>
      </c>
      <c r="B3502" s="258" t="s">
        <v>18</v>
      </c>
      <c r="C3502" s="258">
        <v>2042</v>
      </c>
      <c r="D3502" s="259" t="s">
        <v>259</v>
      </c>
      <c r="E3502" s="266" t="s">
        <v>19</v>
      </c>
      <c r="F3502" s="261">
        <v>120.58213413828901</v>
      </c>
      <c r="G3502" s="261">
        <f>IF(Table1[[#This Row],[Year]]&lt;=2030,2030,IF(Table1[[#This Row],[Year]]&lt;=2040,2040,2050))</f>
        <v>2050</v>
      </c>
    </row>
    <row r="3503" spans="1:7" x14ac:dyDescent="0.3">
      <c r="A3503" s="257" t="s">
        <v>2</v>
      </c>
      <c r="B3503" s="258" t="s">
        <v>266</v>
      </c>
      <c r="C3503" s="258">
        <v>2042</v>
      </c>
      <c r="D3503" s="259" t="s">
        <v>259</v>
      </c>
      <c r="E3503" s="266" t="s">
        <v>19</v>
      </c>
      <c r="F3503" s="261">
        <v>18.393905386769099</v>
      </c>
      <c r="G3503" s="261">
        <f>IF(Table1[[#This Row],[Year]]&lt;=2030,2030,IF(Table1[[#This Row],[Year]]&lt;=2040,2040,2050))</f>
        <v>2050</v>
      </c>
    </row>
    <row r="3504" spans="1:7" x14ac:dyDescent="0.3">
      <c r="A3504" s="257" t="s">
        <v>2</v>
      </c>
      <c r="B3504" s="258" t="s">
        <v>260</v>
      </c>
      <c r="C3504" s="258">
        <v>2042</v>
      </c>
      <c r="D3504" s="259" t="s">
        <v>259</v>
      </c>
      <c r="E3504" s="266" t="s">
        <v>19</v>
      </c>
      <c r="F3504" s="261">
        <v>0.17780301391094999</v>
      </c>
      <c r="G3504" s="261">
        <f>IF(Table1[[#This Row],[Year]]&lt;=2030,2030,IF(Table1[[#This Row],[Year]]&lt;=2040,2040,2050))</f>
        <v>2050</v>
      </c>
    </row>
    <row r="3505" spans="1:7" x14ac:dyDescent="0.3">
      <c r="A3505" s="257" t="s">
        <v>3</v>
      </c>
      <c r="B3505" s="258" t="s">
        <v>265</v>
      </c>
      <c r="C3505" s="258">
        <v>2042</v>
      </c>
      <c r="D3505" s="259" t="s">
        <v>259</v>
      </c>
      <c r="E3505" s="266" t="s">
        <v>19</v>
      </c>
      <c r="F3505" s="261">
        <v>107.309905210525</v>
      </c>
      <c r="G3505" s="261">
        <f>IF(Table1[[#This Row],[Year]]&lt;=2030,2030,IF(Table1[[#This Row],[Year]]&lt;=2040,2040,2050))</f>
        <v>2050</v>
      </c>
    </row>
    <row r="3506" spans="1:7" x14ac:dyDescent="0.3">
      <c r="A3506" s="257" t="s">
        <v>3</v>
      </c>
      <c r="B3506" s="258" t="s">
        <v>264</v>
      </c>
      <c r="C3506" s="258">
        <v>2042</v>
      </c>
      <c r="D3506" s="259" t="s">
        <v>259</v>
      </c>
      <c r="E3506" s="266" t="s">
        <v>19</v>
      </c>
      <c r="F3506" s="261">
        <v>29.686611642597899</v>
      </c>
      <c r="G3506" s="261">
        <f>IF(Table1[[#This Row],[Year]]&lt;=2030,2030,IF(Table1[[#This Row],[Year]]&lt;=2040,2040,2050))</f>
        <v>2050</v>
      </c>
    </row>
    <row r="3507" spans="1:7" x14ac:dyDescent="0.3">
      <c r="A3507" s="257" t="s">
        <v>3</v>
      </c>
      <c r="B3507" s="258" t="s">
        <v>263</v>
      </c>
      <c r="C3507" s="258">
        <v>2042</v>
      </c>
      <c r="D3507" s="259" t="s">
        <v>259</v>
      </c>
      <c r="E3507" s="266" t="s">
        <v>19</v>
      </c>
      <c r="F3507" s="261">
        <v>7.3622120678357099</v>
      </c>
      <c r="G3507" s="261">
        <f>IF(Table1[[#This Row],[Year]]&lt;=2030,2030,IF(Table1[[#This Row],[Year]]&lt;=2040,2040,2050))</f>
        <v>2050</v>
      </c>
    </row>
    <row r="3508" spans="1:7" x14ac:dyDescent="0.3">
      <c r="A3508" s="257" t="s">
        <v>3</v>
      </c>
      <c r="B3508" s="258" t="s">
        <v>262</v>
      </c>
      <c r="C3508" s="258">
        <v>2042</v>
      </c>
      <c r="D3508" s="259" t="s">
        <v>259</v>
      </c>
      <c r="E3508" s="266" t="s">
        <v>19</v>
      </c>
      <c r="F3508" s="261">
        <v>128.55324285065899</v>
      </c>
      <c r="G3508" s="261">
        <f>IF(Table1[[#This Row],[Year]]&lt;=2030,2030,IF(Table1[[#This Row],[Year]]&lt;=2040,2040,2050))</f>
        <v>2050</v>
      </c>
    </row>
    <row r="3509" spans="1:7" x14ac:dyDescent="0.3">
      <c r="A3509" s="257" t="s">
        <v>3</v>
      </c>
      <c r="B3509" s="258" t="s">
        <v>261</v>
      </c>
      <c r="C3509" s="258">
        <v>2042</v>
      </c>
      <c r="D3509" s="259" t="s">
        <v>259</v>
      </c>
      <c r="E3509" s="266" t="s">
        <v>19</v>
      </c>
      <c r="F3509" s="261">
        <v>0.23071288231960399</v>
      </c>
      <c r="G3509" s="261">
        <f>IF(Table1[[#This Row],[Year]]&lt;=2030,2030,IF(Table1[[#This Row],[Year]]&lt;=2040,2040,2050))</f>
        <v>2050</v>
      </c>
    </row>
    <row r="3510" spans="1:7" x14ac:dyDescent="0.3">
      <c r="A3510" s="257" t="s">
        <v>3</v>
      </c>
      <c r="B3510" s="258" t="s">
        <v>18</v>
      </c>
      <c r="C3510" s="258">
        <v>2042</v>
      </c>
      <c r="D3510" s="259" t="s">
        <v>259</v>
      </c>
      <c r="E3510" s="266" t="s">
        <v>19</v>
      </c>
      <c r="F3510" s="261">
        <v>72.918399700145102</v>
      </c>
      <c r="G3510" s="261">
        <f>IF(Table1[[#This Row],[Year]]&lt;=2030,2030,IF(Table1[[#This Row],[Year]]&lt;=2040,2040,2050))</f>
        <v>2050</v>
      </c>
    </row>
    <row r="3511" spans="1:7" x14ac:dyDescent="0.3">
      <c r="A3511" s="257" t="s">
        <v>3</v>
      </c>
      <c r="B3511" s="258" t="s">
        <v>9</v>
      </c>
      <c r="C3511" s="258">
        <v>2042</v>
      </c>
      <c r="D3511" s="259" t="s">
        <v>259</v>
      </c>
      <c r="E3511" s="266" t="s">
        <v>19</v>
      </c>
      <c r="F3511" s="261">
        <v>69.260583056249402</v>
      </c>
      <c r="G3511" s="261">
        <f>IF(Table1[[#This Row],[Year]]&lt;=2030,2030,IF(Table1[[#This Row],[Year]]&lt;=2040,2040,2050))</f>
        <v>2050</v>
      </c>
    </row>
    <row r="3512" spans="1:7" x14ac:dyDescent="0.3">
      <c r="A3512" s="257" t="s">
        <v>3</v>
      </c>
      <c r="B3512" s="258" t="s">
        <v>260</v>
      </c>
      <c r="C3512" s="258">
        <v>2042</v>
      </c>
      <c r="D3512" s="259" t="s">
        <v>259</v>
      </c>
      <c r="E3512" s="266" t="s">
        <v>19</v>
      </c>
      <c r="F3512" s="261">
        <v>5.7423788196424796</v>
      </c>
      <c r="G3512" s="261">
        <f>IF(Table1[[#This Row],[Year]]&lt;=2030,2030,IF(Table1[[#This Row],[Year]]&lt;=2040,2040,2050))</f>
        <v>2050</v>
      </c>
    </row>
    <row r="3513" spans="1:7" x14ac:dyDescent="0.3">
      <c r="A3513" s="257" t="s">
        <v>1</v>
      </c>
      <c r="B3513" s="258" t="s">
        <v>265</v>
      </c>
      <c r="C3513" s="258">
        <v>2043</v>
      </c>
      <c r="D3513" s="259" t="s">
        <v>259</v>
      </c>
      <c r="E3513" s="266" t="s">
        <v>19</v>
      </c>
      <c r="F3513" s="261">
        <v>23.9105205459167</v>
      </c>
      <c r="G3513" s="261">
        <f>IF(Table1[[#This Row],[Year]]&lt;=2030,2030,IF(Table1[[#This Row],[Year]]&lt;=2040,2040,2050))</f>
        <v>2050</v>
      </c>
    </row>
    <row r="3514" spans="1:7" x14ac:dyDescent="0.3">
      <c r="A3514" s="257" t="s">
        <v>1</v>
      </c>
      <c r="B3514" s="258" t="s">
        <v>269</v>
      </c>
      <c r="C3514" s="258">
        <v>2043</v>
      </c>
      <c r="D3514" s="259" t="s">
        <v>259</v>
      </c>
      <c r="E3514" s="266" t="s">
        <v>19</v>
      </c>
      <c r="F3514" s="261">
        <v>1.75454781341657</v>
      </c>
      <c r="G3514" s="261">
        <f>IF(Table1[[#This Row],[Year]]&lt;=2030,2030,IF(Table1[[#This Row],[Year]]&lt;=2040,2040,2050))</f>
        <v>2050</v>
      </c>
    </row>
    <row r="3515" spans="1:7" x14ac:dyDescent="0.3">
      <c r="A3515" s="257" t="s">
        <v>1</v>
      </c>
      <c r="B3515" s="258" t="s">
        <v>264</v>
      </c>
      <c r="C3515" s="258">
        <v>2043</v>
      </c>
      <c r="D3515" s="259" t="s">
        <v>259</v>
      </c>
      <c r="E3515" s="266" t="s">
        <v>19</v>
      </c>
      <c r="F3515" s="261">
        <v>12.171039557407299</v>
      </c>
      <c r="G3515" s="261">
        <f>IF(Table1[[#This Row],[Year]]&lt;=2030,2030,IF(Table1[[#This Row],[Year]]&lt;=2040,2040,2050))</f>
        <v>2050</v>
      </c>
    </row>
    <row r="3516" spans="1:7" x14ac:dyDescent="0.3">
      <c r="A3516" s="257" t="s">
        <v>1</v>
      </c>
      <c r="B3516" s="258" t="s">
        <v>268</v>
      </c>
      <c r="C3516" s="258">
        <v>2043</v>
      </c>
      <c r="D3516" s="259" t="s">
        <v>259</v>
      </c>
      <c r="E3516" s="266" t="s">
        <v>19</v>
      </c>
      <c r="F3516" s="261">
        <v>0.97306533703883602</v>
      </c>
      <c r="G3516" s="261">
        <f>IF(Table1[[#This Row],[Year]]&lt;=2030,2030,IF(Table1[[#This Row],[Year]]&lt;=2040,2040,2050))</f>
        <v>2050</v>
      </c>
    </row>
    <row r="3517" spans="1:7" x14ac:dyDescent="0.3">
      <c r="A3517" s="257" t="s">
        <v>1</v>
      </c>
      <c r="B3517" s="258" t="s">
        <v>263</v>
      </c>
      <c r="C3517" s="258">
        <v>2043</v>
      </c>
      <c r="D3517" s="259" t="s">
        <v>259</v>
      </c>
      <c r="E3517" s="266" t="s">
        <v>19</v>
      </c>
      <c r="F3517" s="261">
        <v>1.47874394537611</v>
      </c>
      <c r="G3517" s="261">
        <f>IF(Table1[[#This Row],[Year]]&lt;=2030,2030,IF(Table1[[#This Row],[Year]]&lt;=2040,2040,2050))</f>
        <v>2050</v>
      </c>
    </row>
    <row r="3518" spans="1:7" x14ac:dyDescent="0.3">
      <c r="A3518" s="257" t="s">
        <v>1</v>
      </c>
      <c r="B3518" s="258" t="s">
        <v>262</v>
      </c>
      <c r="C3518" s="258">
        <v>2043</v>
      </c>
      <c r="D3518" s="259" t="s">
        <v>259</v>
      </c>
      <c r="E3518" s="266" t="s">
        <v>19</v>
      </c>
      <c r="F3518" s="261">
        <v>3.6923454238028701</v>
      </c>
      <c r="G3518" s="261">
        <f>IF(Table1[[#This Row],[Year]]&lt;=2030,2030,IF(Table1[[#This Row],[Year]]&lt;=2040,2040,2050))</f>
        <v>2050</v>
      </c>
    </row>
    <row r="3519" spans="1:7" x14ac:dyDescent="0.3">
      <c r="A3519" s="257" t="s">
        <v>1</v>
      </c>
      <c r="B3519" s="258" t="s">
        <v>261</v>
      </c>
      <c r="C3519" s="258">
        <v>2043</v>
      </c>
      <c r="D3519" s="259" t="s">
        <v>259</v>
      </c>
      <c r="E3519" s="266" t="s">
        <v>19</v>
      </c>
      <c r="F3519" s="261">
        <v>7.6318111072924605E-2</v>
      </c>
      <c r="G3519" s="261">
        <f>IF(Table1[[#This Row],[Year]]&lt;=2030,2030,IF(Table1[[#This Row],[Year]]&lt;=2040,2040,2050))</f>
        <v>2050</v>
      </c>
    </row>
    <row r="3520" spans="1:7" x14ac:dyDescent="0.3">
      <c r="A3520" s="257" t="s">
        <v>1</v>
      </c>
      <c r="B3520" s="258" t="s">
        <v>260</v>
      </c>
      <c r="C3520" s="258">
        <v>2043</v>
      </c>
      <c r="D3520" s="259" t="s">
        <v>259</v>
      </c>
      <c r="E3520" s="266" t="s">
        <v>19</v>
      </c>
      <c r="F3520" s="261">
        <v>0.69867866788366395</v>
      </c>
      <c r="G3520" s="261">
        <f>IF(Table1[[#This Row],[Year]]&lt;=2030,2030,IF(Table1[[#This Row],[Year]]&lt;=2040,2040,2050))</f>
        <v>2050</v>
      </c>
    </row>
    <row r="3521" spans="1:7" x14ac:dyDescent="0.3">
      <c r="A3521" s="257" t="s">
        <v>1</v>
      </c>
      <c r="B3521" s="258" t="s">
        <v>267</v>
      </c>
      <c r="C3521" s="258">
        <v>2043</v>
      </c>
      <c r="D3521" s="259" t="s">
        <v>259</v>
      </c>
      <c r="E3521" s="266" t="s">
        <v>19</v>
      </c>
      <c r="F3521" s="261">
        <v>4.7905839204846097E-2</v>
      </c>
      <c r="G3521" s="261">
        <f>IF(Table1[[#This Row],[Year]]&lt;=2030,2030,IF(Table1[[#This Row],[Year]]&lt;=2040,2040,2050))</f>
        <v>2050</v>
      </c>
    </row>
    <row r="3522" spans="1:7" x14ac:dyDescent="0.3">
      <c r="A3522" s="257" t="s">
        <v>4</v>
      </c>
      <c r="B3522" s="258" t="s">
        <v>265</v>
      </c>
      <c r="C3522" s="258">
        <v>2043</v>
      </c>
      <c r="D3522" s="259" t="s">
        <v>259</v>
      </c>
      <c r="E3522" s="266" t="s">
        <v>19</v>
      </c>
      <c r="F3522" s="261">
        <v>92.354651754201299</v>
      </c>
      <c r="G3522" s="261">
        <f>IF(Table1[[#This Row],[Year]]&lt;=2030,2030,IF(Table1[[#This Row],[Year]]&lt;=2040,2040,2050))</f>
        <v>2050</v>
      </c>
    </row>
    <row r="3523" spans="1:7" x14ac:dyDescent="0.3">
      <c r="A3523" s="257" t="s">
        <v>4</v>
      </c>
      <c r="B3523" s="258" t="s">
        <v>269</v>
      </c>
      <c r="C3523" s="258">
        <v>2043</v>
      </c>
      <c r="D3523" s="259" t="s">
        <v>259</v>
      </c>
      <c r="E3523" s="266" t="s">
        <v>19</v>
      </c>
      <c r="F3523" s="261">
        <v>1.3938913958936401</v>
      </c>
      <c r="G3523" s="261">
        <f>IF(Table1[[#This Row],[Year]]&lt;=2030,2030,IF(Table1[[#This Row],[Year]]&lt;=2040,2040,2050))</f>
        <v>2050</v>
      </c>
    </row>
    <row r="3524" spans="1:7" x14ac:dyDescent="0.3">
      <c r="A3524" s="257" t="s">
        <v>4</v>
      </c>
      <c r="B3524" s="258" t="s">
        <v>264</v>
      </c>
      <c r="C3524" s="258">
        <v>2043</v>
      </c>
      <c r="D3524" s="259" t="s">
        <v>259</v>
      </c>
      <c r="E3524" s="266" t="s">
        <v>19</v>
      </c>
      <c r="F3524" s="261">
        <v>57.486002973630697</v>
      </c>
      <c r="G3524" s="261">
        <f>IF(Table1[[#This Row],[Year]]&lt;=2030,2030,IF(Table1[[#This Row],[Year]]&lt;=2040,2040,2050))</f>
        <v>2050</v>
      </c>
    </row>
    <row r="3525" spans="1:7" x14ac:dyDescent="0.3">
      <c r="A3525" s="257" t="s">
        <v>4</v>
      </c>
      <c r="B3525" s="258" t="s">
        <v>268</v>
      </c>
      <c r="C3525" s="258">
        <v>2043</v>
      </c>
      <c r="D3525" s="259" t="s">
        <v>259</v>
      </c>
      <c r="E3525" s="266" t="s">
        <v>19</v>
      </c>
      <c r="F3525" s="261">
        <v>0.90425929140785799</v>
      </c>
      <c r="G3525" s="261">
        <f>IF(Table1[[#This Row],[Year]]&lt;=2030,2030,IF(Table1[[#This Row],[Year]]&lt;=2040,2040,2050))</f>
        <v>2050</v>
      </c>
    </row>
    <row r="3526" spans="1:7" x14ac:dyDescent="0.3">
      <c r="A3526" s="257" t="s">
        <v>4</v>
      </c>
      <c r="B3526" s="258" t="s">
        <v>263</v>
      </c>
      <c r="C3526" s="258">
        <v>2043</v>
      </c>
      <c r="D3526" s="259" t="s">
        <v>259</v>
      </c>
      <c r="E3526" s="266" t="s">
        <v>19</v>
      </c>
      <c r="F3526" s="261">
        <v>7.2305942851634502</v>
      </c>
      <c r="G3526" s="261">
        <f>IF(Table1[[#This Row],[Year]]&lt;=2030,2030,IF(Table1[[#This Row],[Year]]&lt;=2040,2040,2050))</f>
        <v>2050</v>
      </c>
    </row>
    <row r="3527" spans="1:7" x14ac:dyDescent="0.3">
      <c r="A3527" s="257" t="s">
        <v>4</v>
      </c>
      <c r="B3527" s="258" t="s">
        <v>262</v>
      </c>
      <c r="C3527" s="258">
        <v>2043</v>
      </c>
      <c r="D3527" s="259" t="s">
        <v>259</v>
      </c>
      <c r="E3527" s="266" t="s">
        <v>19</v>
      </c>
      <c r="F3527" s="261">
        <v>105.723821608078</v>
      </c>
      <c r="G3527" s="261">
        <f>IF(Table1[[#This Row],[Year]]&lt;=2030,2030,IF(Table1[[#This Row],[Year]]&lt;=2040,2040,2050))</f>
        <v>2050</v>
      </c>
    </row>
    <row r="3528" spans="1:7" x14ac:dyDescent="0.3">
      <c r="A3528" s="257" t="s">
        <v>4</v>
      </c>
      <c r="B3528" s="258" t="s">
        <v>261</v>
      </c>
      <c r="C3528" s="258">
        <v>2043</v>
      </c>
      <c r="D3528" s="259" t="s">
        <v>259</v>
      </c>
      <c r="E3528" s="266" t="s">
        <v>19</v>
      </c>
      <c r="F3528" s="261">
        <v>0.38099840951618902</v>
      </c>
      <c r="G3528" s="261">
        <f>IF(Table1[[#This Row],[Year]]&lt;=2030,2030,IF(Table1[[#This Row],[Year]]&lt;=2040,2040,2050))</f>
        <v>2050</v>
      </c>
    </row>
    <row r="3529" spans="1:7" x14ac:dyDescent="0.3">
      <c r="A3529" s="257" t="s">
        <v>4</v>
      </c>
      <c r="B3529" s="258" t="s">
        <v>18</v>
      </c>
      <c r="C3529" s="258">
        <v>2043</v>
      </c>
      <c r="D3529" s="259" t="s">
        <v>259</v>
      </c>
      <c r="E3529" s="266" t="s">
        <v>19</v>
      </c>
      <c r="F3529" s="261">
        <v>3.0825685425693399</v>
      </c>
      <c r="G3529" s="261">
        <f>IF(Table1[[#This Row],[Year]]&lt;=2030,2030,IF(Table1[[#This Row],[Year]]&lt;=2040,2040,2050))</f>
        <v>2050</v>
      </c>
    </row>
    <row r="3530" spans="1:7" x14ac:dyDescent="0.3">
      <c r="A3530" s="257" t="s">
        <v>4</v>
      </c>
      <c r="B3530" s="258" t="s">
        <v>260</v>
      </c>
      <c r="C3530" s="258">
        <v>2043</v>
      </c>
      <c r="D3530" s="259" t="s">
        <v>259</v>
      </c>
      <c r="E3530" s="266" t="s">
        <v>19</v>
      </c>
      <c r="F3530" s="261">
        <v>10.7796542303977</v>
      </c>
      <c r="G3530" s="261">
        <f>IF(Table1[[#This Row],[Year]]&lt;=2030,2030,IF(Table1[[#This Row],[Year]]&lt;=2040,2040,2050))</f>
        <v>2050</v>
      </c>
    </row>
    <row r="3531" spans="1:7" x14ac:dyDescent="0.3">
      <c r="A3531" s="257" t="s">
        <v>4</v>
      </c>
      <c r="B3531" s="258" t="s">
        <v>267</v>
      </c>
      <c r="C3531" s="258">
        <v>2043</v>
      </c>
      <c r="D3531" s="259" t="s">
        <v>259</v>
      </c>
      <c r="E3531" s="266" t="s">
        <v>19</v>
      </c>
      <c r="F3531" s="261">
        <v>0.15507433234434201</v>
      </c>
      <c r="G3531" s="261">
        <f>IF(Table1[[#This Row],[Year]]&lt;=2030,2030,IF(Table1[[#This Row],[Year]]&lt;=2040,2040,2050))</f>
        <v>2050</v>
      </c>
    </row>
    <row r="3532" spans="1:7" x14ac:dyDescent="0.3">
      <c r="A3532" s="257" t="s">
        <v>2</v>
      </c>
      <c r="B3532" s="258" t="s">
        <v>264</v>
      </c>
      <c r="C3532" s="258">
        <v>2043</v>
      </c>
      <c r="D3532" s="259" t="s">
        <v>259</v>
      </c>
      <c r="E3532" s="266" t="s">
        <v>19</v>
      </c>
      <c r="F3532" s="261">
        <v>31.8070839027835</v>
      </c>
      <c r="G3532" s="261">
        <f>IF(Table1[[#This Row],[Year]]&lt;=2030,2030,IF(Table1[[#This Row],[Year]]&lt;=2040,2040,2050))</f>
        <v>2050</v>
      </c>
    </row>
    <row r="3533" spans="1:7" x14ac:dyDescent="0.3">
      <c r="A3533" s="257" t="s">
        <v>2</v>
      </c>
      <c r="B3533" s="258" t="s">
        <v>263</v>
      </c>
      <c r="C3533" s="258">
        <v>2043</v>
      </c>
      <c r="D3533" s="259" t="s">
        <v>259</v>
      </c>
      <c r="E3533" s="266" t="s">
        <v>19</v>
      </c>
      <c r="F3533" s="261">
        <v>1.8874691034891899</v>
      </c>
      <c r="G3533" s="261">
        <f>IF(Table1[[#This Row],[Year]]&lt;=2030,2030,IF(Table1[[#This Row],[Year]]&lt;=2040,2040,2050))</f>
        <v>2050</v>
      </c>
    </row>
    <row r="3534" spans="1:7" x14ac:dyDescent="0.3">
      <c r="A3534" s="257" t="s">
        <v>2</v>
      </c>
      <c r="B3534" s="258" t="s">
        <v>262</v>
      </c>
      <c r="C3534" s="258">
        <v>2043</v>
      </c>
      <c r="D3534" s="259" t="s">
        <v>259</v>
      </c>
      <c r="E3534" s="266" t="s">
        <v>19</v>
      </c>
      <c r="F3534" s="261">
        <v>4.5549565462120301</v>
      </c>
      <c r="G3534" s="261">
        <f>IF(Table1[[#This Row],[Year]]&lt;=2030,2030,IF(Table1[[#This Row],[Year]]&lt;=2040,2040,2050))</f>
        <v>2050</v>
      </c>
    </row>
    <row r="3535" spans="1:7" x14ac:dyDescent="0.3">
      <c r="A3535" s="257" t="s">
        <v>2</v>
      </c>
      <c r="B3535" s="258" t="s">
        <v>261</v>
      </c>
      <c r="C3535" s="258">
        <v>2043</v>
      </c>
      <c r="D3535" s="259" t="s">
        <v>259</v>
      </c>
      <c r="E3535" s="266" t="s">
        <v>19</v>
      </c>
      <c r="F3535" s="261">
        <v>3.2909052415126198E-2</v>
      </c>
      <c r="G3535" s="261">
        <f>IF(Table1[[#This Row],[Year]]&lt;=2030,2030,IF(Table1[[#This Row],[Year]]&lt;=2040,2040,2050))</f>
        <v>2050</v>
      </c>
    </row>
    <row r="3536" spans="1:7" x14ac:dyDescent="0.3">
      <c r="A3536" s="257" t="s">
        <v>2</v>
      </c>
      <c r="B3536" s="258" t="s">
        <v>18</v>
      </c>
      <c r="C3536" s="258">
        <v>2043</v>
      </c>
      <c r="D3536" s="259" t="s">
        <v>259</v>
      </c>
      <c r="E3536" s="266" t="s">
        <v>19</v>
      </c>
      <c r="F3536" s="261">
        <v>114.84012775075099</v>
      </c>
      <c r="G3536" s="261">
        <f>IF(Table1[[#This Row],[Year]]&lt;=2030,2030,IF(Table1[[#This Row],[Year]]&lt;=2040,2040,2050))</f>
        <v>2050</v>
      </c>
    </row>
    <row r="3537" spans="1:7" x14ac:dyDescent="0.3">
      <c r="A3537" s="257" t="s">
        <v>2</v>
      </c>
      <c r="B3537" s="258" t="s">
        <v>266</v>
      </c>
      <c r="C3537" s="258">
        <v>2043</v>
      </c>
      <c r="D3537" s="259" t="s">
        <v>259</v>
      </c>
      <c r="E3537" s="266" t="s">
        <v>19</v>
      </c>
      <c r="F3537" s="261">
        <v>17.518005130256299</v>
      </c>
      <c r="G3537" s="261">
        <f>IF(Table1[[#This Row],[Year]]&lt;=2030,2030,IF(Table1[[#This Row],[Year]]&lt;=2040,2040,2050))</f>
        <v>2050</v>
      </c>
    </row>
    <row r="3538" spans="1:7" x14ac:dyDescent="0.3">
      <c r="A3538" s="257" t="s">
        <v>2</v>
      </c>
      <c r="B3538" s="258" t="s">
        <v>260</v>
      </c>
      <c r="C3538" s="258">
        <v>2043</v>
      </c>
      <c r="D3538" s="259" t="s">
        <v>259</v>
      </c>
      <c r="E3538" s="266" t="s">
        <v>19</v>
      </c>
      <c r="F3538" s="261">
        <v>0.169336203724713</v>
      </c>
      <c r="G3538" s="261">
        <f>IF(Table1[[#This Row],[Year]]&lt;=2030,2030,IF(Table1[[#This Row],[Year]]&lt;=2040,2040,2050))</f>
        <v>2050</v>
      </c>
    </row>
    <row r="3539" spans="1:7" x14ac:dyDescent="0.3">
      <c r="A3539" s="257" t="s">
        <v>3</v>
      </c>
      <c r="B3539" s="258" t="s">
        <v>265</v>
      </c>
      <c r="C3539" s="258">
        <v>2043</v>
      </c>
      <c r="D3539" s="259" t="s">
        <v>259</v>
      </c>
      <c r="E3539" s="266" t="s">
        <v>19</v>
      </c>
      <c r="F3539" s="261">
        <v>102.19990972431</v>
      </c>
      <c r="G3539" s="261">
        <f>IF(Table1[[#This Row],[Year]]&lt;=2030,2030,IF(Table1[[#This Row],[Year]]&lt;=2040,2040,2050))</f>
        <v>2050</v>
      </c>
    </row>
    <row r="3540" spans="1:7" x14ac:dyDescent="0.3">
      <c r="A3540" s="257" t="s">
        <v>3</v>
      </c>
      <c r="B3540" s="258" t="s">
        <v>264</v>
      </c>
      <c r="C3540" s="258">
        <v>2043</v>
      </c>
      <c r="D3540" s="259" t="s">
        <v>259</v>
      </c>
      <c r="E3540" s="266" t="s">
        <v>19</v>
      </c>
      <c r="F3540" s="261">
        <v>28.272963469140901</v>
      </c>
      <c r="G3540" s="261">
        <f>IF(Table1[[#This Row],[Year]]&lt;=2030,2030,IF(Table1[[#This Row],[Year]]&lt;=2040,2040,2050))</f>
        <v>2050</v>
      </c>
    </row>
    <row r="3541" spans="1:7" x14ac:dyDescent="0.3">
      <c r="A3541" s="257" t="s">
        <v>3</v>
      </c>
      <c r="B3541" s="258" t="s">
        <v>263</v>
      </c>
      <c r="C3541" s="258">
        <v>2043</v>
      </c>
      <c r="D3541" s="259" t="s">
        <v>259</v>
      </c>
      <c r="E3541" s="266" t="s">
        <v>19</v>
      </c>
      <c r="F3541" s="261">
        <v>6.4899454440092104</v>
      </c>
      <c r="G3541" s="261">
        <f>IF(Table1[[#This Row],[Year]]&lt;=2030,2030,IF(Table1[[#This Row],[Year]]&lt;=2040,2040,2050))</f>
        <v>2050</v>
      </c>
    </row>
    <row r="3542" spans="1:7" x14ac:dyDescent="0.3">
      <c r="A3542" s="257" t="s">
        <v>3</v>
      </c>
      <c r="B3542" s="258" t="s">
        <v>262</v>
      </c>
      <c r="C3542" s="258">
        <v>2043</v>
      </c>
      <c r="D3542" s="259" t="s">
        <v>259</v>
      </c>
      <c r="E3542" s="266" t="s">
        <v>19</v>
      </c>
      <c r="F3542" s="261">
        <v>125.451636689384</v>
      </c>
      <c r="G3542" s="261">
        <f>IF(Table1[[#This Row],[Year]]&lt;=2030,2030,IF(Table1[[#This Row],[Year]]&lt;=2040,2040,2050))</f>
        <v>2050</v>
      </c>
    </row>
    <row r="3543" spans="1:7" x14ac:dyDescent="0.3">
      <c r="A3543" s="257" t="s">
        <v>3</v>
      </c>
      <c r="B3543" s="258" t="s">
        <v>261</v>
      </c>
      <c r="C3543" s="258">
        <v>2043</v>
      </c>
      <c r="D3543" s="259" t="s">
        <v>259</v>
      </c>
      <c r="E3543" s="266" t="s">
        <v>19</v>
      </c>
      <c r="F3543" s="261">
        <v>0.20941302198296699</v>
      </c>
      <c r="G3543" s="261">
        <f>IF(Table1[[#This Row],[Year]]&lt;=2030,2030,IF(Table1[[#This Row],[Year]]&lt;=2040,2040,2050))</f>
        <v>2050</v>
      </c>
    </row>
    <row r="3544" spans="1:7" x14ac:dyDescent="0.3">
      <c r="A3544" s="257" t="s">
        <v>3</v>
      </c>
      <c r="B3544" s="258" t="s">
        <v>18</v>
      </c>
      <c r="C3544" s="258">
        <v>2043</v>
      </c>
      <c r="D3544" s="259" t="s">
        <v>259</v>
      </c>
      <c r="E3544" s="266" t="s">
        <v>19</v>
      </c>
      <c r="F3544" s="261">
        <v>69.446094952519104</v>
      </c>
      <c r="G3544" s="261">
        <f>IF(Table1[[#This Row],[Year]]&lt;=2030,2030,IF(Table1[[#This Row],[Year]]&lt;=2040,2040,2050))</f>
        <v>2050</v>
      </c>
    </row>
    <row r="3545" spans="1:7" x14ac:dyDescent="0.3">
      <c r="A3545" s="257" t="s">
        <v>3</v>
      </c>
      <c r="B3545" s="258" t="s">
        <v>9</v>
      </c>
      <c r="C3545" s="258">
        <v>2043</v>
      </c>
      <c r="D3545" s="259" t="s">
        <v>259</v>
      </c>
      <c r="E3545" s="266" t="s">
        <v>19</v>
      </c>
      <c r="F3545" s="261">
        <v>49.612003152212999</v>
      </c>
      <c r="G3545" s="261">
        <f>IF(Table1[[#This Row],[Year]]&lt;=2030,2030,IF(Table1[[#This Row],[Year]]&lt;=2040,2040,2050))</f>
        <v>2050</v>
      </c>
    </row>
    <row r="3546" spans="1:7" x14ac:dyDescent="0.3">
      <c r="A3546" s="257" t="s">
        <v>3</v>
      </c>
      <c r="B3546" s="258" t="s">
        <v>260</v>
      </c>
      <c r="C3546" s="258">
        <v>2043</v>
      </c>
      <c r="D3546" s="259" t="s">
        <v>259</v>
      </c>
      <c r="E3546" s="266" t="s">
        <v>19</v>
      </c>
      <c r="F3546" s="261">
        <v>5.4689322091833201</v>
      </c>
      <c r="G3546" s="261">
        <f>IF(Table1[[#This Row],[Year]]&lt;=2030,2030,IF(Table1[[#This Row],[Year]]&lt;=2040,2040,2050))</f>
        <v>2050</v>
      </c>
    </row>
    <row r="3547" spans="1:7" x14ac:dyDescent="0.3">
      <c r="A3547" s="257" t="s">
        <v>1</v>
      </c>
      <c r="B3547" s="258" t="s">
        <v>265</v>
      </c>
      <c r="C3547" s="258">
        <v>2044</v>
      </c>
      <c r="D3547" s="259" t="s">
        <v>259</v>
      </c>
      <c r="E3547" s="266" t="s">
        <v>19</v>
      </c>
      <c r="F3547" s="261">
        <v>22.771924329444399</v>
      </c>
      <c r="G3547" s="261">
        <f>IF(Table1[[#This Row],[Year]]&lt;=2030,2030,IF(Table1[[#This Row],[Year]]&lt;=2040,2040,2050))</f>
        <v>2050</v>
      </c>
    </row>
    <row r="3548" spans="1:7" x14ac:dyDescent="0.3">
      <c r="A3548" s="257" t="s">
        <v>1</v>
      </c>
      <c r="B3548" s="258" t="s">
        <v>269</v>
      </c>
      <c r="C3548" s="258">
        <v>2044</v>
      </c>
      <c r="D3548" s="259" t="s">
        <v>259</v>
      </c>
      <c r="E3548" s="266" t="s">
        <v>19</v>
      </c>
      <c r="F3548" s="261">
        <v>1.6709979175395899</v>
      </c>
      <c r="G3548" s="261">
        <f>IF(Table1[[#This Row],[Year]]&lt;=2030,2030,IF(Table1[[#This Row],[Year]]&lt;=2040,2040,2050))</f>
        <v>2050</v>
      </c>
    </row>
    <row r="3549" spans="1:7" x14ac:dyDescent="0.3">
      <c r="A3549" s="257" t="s">
        <v>1</v>
      </c>
      <c r="B3549" s="258" t="s">
        <v>264</v>
      </c>
      <c r="C3549" s="258">
        <v>2044</v>
      </c>
      <c r="D3549" s="259" t="s">
        <v>259</v>
      </c>
      <c r="E3549" s="266" t="s">
        <v>19</v>
      </c>
      <c r="F3549" s="261">
        <v>11.5914662451498</v>
      </c>
      <c r="G3549" s="261">
        <f>IF(Table1[[#This Row],[Year]]&lt;=2030,2030,IF(Table1[[#This Row],[Year]]&lt;=2040,2040,2050))</f>
        <v>2050</v>
      </c>
    </row>
    <row r="3550" spans="1:7" x14ac:dyDescent="0.3">
      <c r="A3550" s="257" t="s">
        <v>1</v>
      </c>
      <c r="B3550" s="258" t="s">
        <v>268</v>
      </c>
      <c r="C3550" s="258">
        <v>2044</v>
      </c>
      <c r="D3550" s="259" t="s">
        <v>259</v>
      </c>
      <c r="E3550" s="266" t="s">
        <v>19</v>
      </c>
      <c r="F3550" s="261">
        <v>0.92672889241793999</v>
      </c>
      <c r="G3550" s="261">
        <f>IF(Table1[[#This Row],[Year]]&lt;=2030,2030,IF(Table1[[#This Row],[Year]]&lt;=2040,2040,2050))</f>
        <v>2050</v>
      </c>
    </row>
    <row r="3551" spans="1:7" x14ac:dyDescent="0.3">
      <c r="A3551" s="257" t="s">
        <v>1</v>
      </c>
      <c r="B3551" s="258" t="s">
        <v>263</v>
      </c>
      <c r="C3551" s="258">
        <v>2044</v>
      </c>
      <c r="D3551" s="259" t="s">
        <v>259</v>
      </c>
      <c r="E3551" s="266" t="s">
        <v>19</v>
      </c>
      <c r="F3551" s="261">
        <v>1.37718485499097</v>
      </c>
      <c r="G3551" s="261">
        <f>IF(Table1[[#This Row],[Year]]&lt;=2030,2030,IF(Table1[[#This Row],[Year]]&lt;=2040,2040,2050))</f>
        <v>2050</v>
      </c>
    </row>
    <row r="3552" spans="1:7" x14ac:dyDescent="0.3">
      <c r="A3552" s="257" t="s">
        <v>1</v>
      </c>
      <c r="B3552" s="258" t="s">
        <v>262</v>
      </c>
      <c r="C3552" s="258">
        <v>2044</v>
      </c>
      <c r="D3552" s="259" t="s">
        <v>259</v>
      </c>
      <c r="E3552" s="266" t="s">
        <v>19</v>
      </c>
      <c r="F3552" s="261">
        <v>3.59363539148874</v>
      </c>
      <c r="G3552" s="261">
        <f>IF(Table1[[#This Row],[Year]]&lt;=2030,2030,IF(Table1[[#This Row],[Year]]&lt;=2040,2040,2050))</f>
        <v>2050</v>
      </c>
    </row>
    <row r="3553" spans="1:7" x14ac:dyDescent="0.3">
      <c r="A3553" s="257" t="s">
        <v>1</v>
      </c>
      <c r="B3553" s="258" t="s">
        <v>261</v>
      </c>
      <c r="C3553" s="258">
        <v>2044</v>
      </c>
      <c r="D3553" s="259" t="s">
        <v>259</v>
      </c>
      <c r="E3553" s="266" t="s">
        <v>19</v>
      </c>
      <c r="F3553" s="261">
        <v>6.9104252861343904E-2</v>
      </c>
      <c r="G3553" s="261">
        <f>IF(Table1[[#This Row],[Year]]&lt;=2030,2030,IF(Table1[[#This Row],[Year]]&lt;=2040,2040,2050))</f>
        <v>2050</v>
      </c>
    </row>
    <row r="3554" spans="1:7" x14ac:dyDescent="0.3">
      <c r="A3554" s="257" t="s">
        <v>1</v>
      </c>
      <c r="B3554" s="258" t="s">
        <v>260</v>
      </c>
      <c r="C3554" s="258">
        <v>2044</v>
      </c>
      <c r="D3554" s="259" t="s">
        <v>259</v>
      </c>
      <c r="E3554" s="266" t="s">
        <v>19</v>
      </c>
      <c r="F3554" s="261">
        <v>0.66540825512729895</v>
      </c>
      <c r="G3554" s="261">
        <f>IF(Table1[[#This Row],[Year]]&lt;=2030,2030,IF(Table1[[#This Row],[Year]]&lt;=2040,2040,2050))</f>
        <v>2050</v>
      </c>
    </row>
    <row r="3555" spans="1:7" x14ac:dyDescent="0.3">
      <c r="A3555" s="257" t="s">
        <v>1</v>
      </c>
      <c r="B3555" s="258" t="s">
        <v>267</v>
      </c>
      <c r="C3555" s="258">
        <v>2044</v>
      </c>
      <c r="D3555" s="259" t="s">
        <v>259</v>
      </c>
      <c r="E3555" s="266" t="s">
        <v>19</v>
      </c>
      <c r="F3555" s="261">
        <v>4.5624608766520101E-2</v>
      </c>
      <c r="G3555" s="261">
        <f>IF(Table1[[#This Row],[Year]]&lt;=2030,2030,IF(Table1[[#This Row],[Year]]&lt;=2040,2040,2050))</f>
        <v>2050</v>
      </c>
    </row>
    <row r="3556" spans="1:7" x14ac:dyDescent="0.3">
      <c r="A3556" s="257" t="s">
        <v>4</v>
      </c>
      <c r="B3556" s="258" t="s">
        <v>265</v>
      </c>
      <c r="C3556" s="258">
        <v>2044</v>
      </c>
      <c r="D3556" s="259" t="s">
        <v>259</v>
      </c>
      <c r="E3556" s="266" t="s">
        <v>19</v>
      </c>
      <c r="F3556" s="261">
        <v>87.956811194477396</v>
      </c>
      <c r="G3556" s="261">
        <f>IF(Table1[[#This Row],[Year]]&lt;=2030,2030,IF(Table1[[#This Row],[Year]]&lt;=2040,2040,2050))</f>
        <v>2050</v>
      </c>
    </row>
    <row r="3557" spans="1:7" x14ac:dyDescent="0.3">
      <c r="A3557" s="257" t="s">
        <v>4</v>
      </c>
      <c r="B3557" s="258" t="s">
        <v>269</v>
      </c>
      <c r="C3557" s="258">
        <v>2044</v>
      </c>
      <c r="D3557" s="259" t="s">
        <v>259</v>
      </c>
      <c r="E3557" s="266" t="s">
        <v>19</v>
      </c>
      <c r="F3557" s="261">
        <v>1.3275156151367999</v>
      </c>
      <c r="G3557" s="261">
        <f>IF(Table1[[#This Row],[Year]]&lt;=2030,2030,IF(Table1[[#This Row],[Year]]&lt;=2040,2040,2050))</f>
        <v>2050</v>
      </c>
    </row>
    <row r="3558" spans="1:7" x14ac:dyDescent="0.3">
      <c r="A3558" s="257" t="s">
        <v>4</v>
      </c>
      <c r="B3558" s="258" t="s">
        <v>264</v>
      </c>
      <c r="C3558" s="258">
        <v>2044</v>
      </c>
      <c r="D3558" s="259" t="s">
        <v>259</v>
      </c>
      <c r="E3558" s="266" t="s">
        <v>19</v>
      </c>
      <c r="F3558" s="261">
        <v>54.748574260600698</v>
      </c>
      <c r="G3558" s="261">
        <f>IF(Table1[[#This Row],[Year]]&lt;=2030,2030,IF(Table1[[#This Row],[Year]]&lt;=2040,2040,2050))</f>
        <v>2050</v>
      </c>
    </row>
    <row r="3559" spans="1:7" x14ac:dyDescent="0.3">
      <c r="A3559" s="257" t="s">
        <v>4</v>
      </c>
      <c r="B3559" s="258" t="s">
        <v>268</v>
      </c>
      <c r="C3559" s="258">
        <v>2044</v>
      </c>
      <c r="D3559" s="259" t="s">
        <v>259</v>
      </c>
      <c r="E3559" s="266" t="s">
        <v>19</v>
      </c>
      <c r="F3559" s="261">
        <v>0.86119932515034103</v>
      </c>
      <c r="G3559" s="261">
        <f>IF(Table1[[#This Row],[Year]]&lt;=2030,2030,IF(Table1[[#This Row],[Year]]&lt;=2040,2040,2050))</f>
        <v>2050</v>
      </c>
    </row>
    <row r="3560" spans="1:7" x14ac:dyDescent="0.3">
      <c r="A3560" s="257" t="s">
        <v>4</v>
      </c>
      <c r="B3560" s="258" t="s">
        <v>263</v>
      </c>
      <c r="C3560" s="258">
        <v>2044</v>
      </c>
      <c r="D3560" s="259" t="s">
        <v>259</v>
      </c>
      <c r="E3560" s="266" t="s">
        <v>19</v>
      </c>
      <c r="F3560" s="261">
        <v>6.7326348769851903</v>
      </c>
      <c r="G3560" s="261">
        <f>IF(Table1[[#This Row],[Year]]&lt;=2030,2030,IF(Table1[[#This Row],[Year]]&lt;=2040,2040,2050))</f>
        <v>2050</v>
      </c>
    </row>
    <row r="3561" spans="1:7" x14ac:dyDescent="0.3">
      <c r="A3561" s="257" t="s">
        <v>4</v>
      </c>
      <c r="B3561" s="258" t="s">
        <v>262</v>
      </c>
      <c r="C3561" s="258">
        <v>2044</v>
      </c>
      <c r="D3561" s="259" t="s">
        <v>259</v>
      </c>
      <c r="E3561" s="266" t="s">
        <v>19</v>
      </c>
      <c r="F3561" s="261">
        <v>98.4403570622123</v>
      </c>
      <c r="G3561" s="261">
        <f>IF(Table1[[#This Row],[Year]]&lt;=2030,2030,IF(Table1[[#This Row],[Year]]&lt;=2040,2040,2050))</f>
        <v>2050</v>
      </c>
    </row>
    <row r="3562" spans="1:7" x14ac:dyDescent="0.3">
      <c r="A3562" s="257" t="s">
        <v>4</v>
      </c>
      <c r="B3562" s="258" t="s">
        <v>261</v>
      </c>
      <c r="C3562" s="258">
        <v>2044</v>
      </c>
      <c r="D3562" s="259" t="s">
        <v>259</v>
      </c>
      <c r="E3562" s="266" t="s">
        <v>19</v>
      </c>
      <c r="F3562" s="261">
        <v>0.34498509018152601</v>
      </c>
      <c r="G3562" s="261">
        <f>IF(Table1[[#This Row],[Year]]&lt;=2030,2030,IF(Table1[[#This Row],[Year]]&lt;=2040,2040,2050))</f>
        <v>2050</v>
      </c>
    </row>
    <row r="3563" spans="1:7" x14ac:dyDescent="0.3">
      <c r="A3563" s="257" t="s">
        <v>4</v>
      </c>
      <c r="B3563" s="258" t="s">
        <v>18</v>
      </c>
      <c r="C3563" s="258">
        <v>2044</v>
      </c>
      <c r="D3563" s="259" t="s">
        <v>259</v>
      </c>
      <c r="E3563" s="266" t="s">
        <v>19</v>
      </c>
      <c r="F3563" s="261">
        <v>2.9357795643517499</v>
      </c>
      <c r="G3563" s="261">
        <f>IF(Table1[[#This Row],[Year]]&lt;=2030,2030,IF(Table1[[#This Row],[Year]]&lt;=2040,2040,2050))</f>
        <v>2050</v>
      </c>
    </row>
    <row r="3564" spans="1:7" x14ac:dyDescent="0.3">
      <c r="A3564" s="257" t="s">
        <v>4</v>
      </c>
      <c r="B3564" s="258" t="s">
        <v>260</v>
      </c>
      <c r="C3564" s="258">
        <v>2044</v>
      </c>
      <c r="D3564" s="259" t="s">
        <v>259</v>
      </c>
      <c r="E3564" s="266" t="s">
        <v>19</v>
      </c>
      <c r="F3564" s="261">
        <v>10.2663373622836</v>
      </c>
      <c r="G3564" s="261">
        <f>IF(Table1[[#This Row],[Year]]&lt;=2030,2030,IF(Table1[[#This Row],[Year]]&lt;=2040,2040,2050))</f>
        <v>2050</v>
      </c>
    </row>
    <row r="3565" spans="1:7" x14ac:dyDescent="0.3">
      <c r="A3565" s="257" t="s">
        <v>4</v>
      </c>
      <c r="B3565" s="258" t="s">
        <v>267</v>
      </c>
      <c r="C3565" s="258">
        <v>2044</v>
      </c>
      <c r="D3565" s="259" t="s">
        <v>259</v>
      </c>
      <c r="E3565" s="266" t="s">
        <v>19</v>
      </c>
      <c r="F3565" s="261">
        <v>0.14768984032794499</v>
      </c>
      <c r="G3565" s="261">
        <f>IF(Table1[[#This Row],[Year]]&lt;=2030,2030,IF(Table1[[#This Row],[Year]]&lt;=2040,2040,2050))</f>
        <v>2050</v>
      </c>
    </row>
    <row r="3566" spans="1:7" x14ac:dyDescent="0.3">
      <c r="A3566" s="257" t="s">
        <v>2</v>
      </c>
      <c r="B3566" s="258" t="s">
        <v>264</v>
      </c>
      <c r="C3566" s="258">
        <v>2044</v>
      </c>
      <c r="D3566" s="259" t="s">
        <v>259</v>
      </c>
      <c r="E3566" s="266" t="s">
        <v>19</v>
      </c>
      <c r="F3566" s="261">
        <v>30.292460859793799</v>
      </c>
      <c r="G3566" s="261">
        <f>IF(Table1[[#This Row],[Year]]&lt;=2030,2030,IF(Table1[[#This Row],[Year]]&lt;=2040,2040,2050))</f>
        <v>2050</v>
      </c>
    </row>
    <row r="3567" spans="1:7" x14ac:dyDescent="0.3">
      <c r="A3567" s="257" t="s">
        <v>2</v>
      </c>
      <c r="B3567" s="258" t="s">
        <v>263</v>
      </c>
      <c r="C3567" s="258">
        <v>2044</v>
      </c>
      <c r="D3567" s="259" t="s">
        <v>259</v>
      </c>
      <c r="E3567" s="266" t="s">
        <v>19</v>
      </c>
      <c r="F3567" s="261">
        <v>1.75618928248893</v>
      </c>
      <c r="G3567" s="261">
        <f>IF(Table1[[#This Row],[Year]]&lt;=2030,2030,IF(Table1[[#This Row],[Year]]&lt;=2040,2040,2050))</f>
        <v>2050</v>
      </c>
    </row>
    <row r="3568" spans="1:7" x14ac:dyDescent="0.3">
      <c r="A3568" s="257" t="s">
        <v>2</v>
      </c>
      <c r="B3568" s="258" t="s">
        <v>262</v>
      </c>
      <c r="C3568" s="258">
        <v>2044</v>
      </c>
      <c r="D3568" s="259" t="s">
        <v>259</v>
      </c>
      <c r="E3568" s="266" t="s">
        <v>19</v>
      </c>
      <c r="F3568" s="261">
        <v>4.4331177440348801</v>
      </c>
      <c r="G3568" s="261">
        <f>IF(Table1[[#This Row],[Year]]&lt;=2030,2030,IF(Table1[[#This Row],[Year]]&lt;=2040,2040,2050))</f>
        <v>2050</v>
      </c>
    </row>
    <row r="3569" spans="1:7" x14ac:dyDescent="0.3">
      <c r="A3569" s="257" t="s">
        <v>2</v>
      </c>
      <c r="B3569" s="258" t="s">
        <v>261</v>
      </c>
      <c r="C3569" s="258">
        <v>2044</v>
      </c>
      <c r="D3569" s="259" t="s">
        <v>259</v>
      </c>
      <c r="E3569" s="266" t="s">
        <v>19</v>
      </c>
      <c r="F3569" s="261">
        <v>2.9798372202229501E-2</v>
      </c>
      <c r="G3569" s="261">
        <f>IF(Table1[[#This Row],[Year]]&lt;=2030,2030,IF(Table1[[#This Row],[Year]]&lt;=2040,2040,2050))</f>
        <v>2050</v>
      </c>
    </row>
    <row r="3570" spans="1:7" x14ac:dyDescent="0.3">
      <c r="A3570" s="257" t="s">
        <v>2</v>
      </c>
      <c r="B3570" s="258" t="s">
        <v>18</v>
      </c>
      <c r="C3570" s="258">
        <v>2044</v>
      </c>
      <c r="D3570" s="259" t="s">
        <v>259</v>
      </c>
      <c r="E3570" s="266" t="s">
        <v>19</v>
      </c>
      <c r="F3570" s="261">
        <v>109.371550238811</v>
      </c>
      <c r="G3570" s="261">
        <f>IF(Table1[[#This Row],[Year]]&lt;=2030,2030,IF(Table1[[#This Row],[Year]]&lt;=2040,2040,2050))</f>
        <v>2050</v>
      </c>
    </row>
    <row r="3571" spans="1:7" x14ac:dyDescent="0.3">
      <c r="A3571" s="257" t="s">
        <v>2</v>
      </c>
      <c r="B3571" s="258" t="s">
        <v>266</v>
      </c>
      <c r="C3571" s="258">
        <v>2044</v>
      </c>
      <c r="D3571" s="259" t="s">
        <v>259</v>
      </c>
      <c r="E3571" s="266" t="s">
        <v>19</v>
      </c>
      <c r="F3571" s="261">
        <v>16.683814409767901</v>
      </c>
      <c r="G3571" s="261">
        <f>IF(Table1[[#This Row],[Year]]&lt;=2030,2030,IF(Table1[[#This Row],[Year]]&lt;=2040,2040,2050))</f>
        <v>2050</v>
      </c>
    </row>
    <row r="3572" spans="1:7" x14ac:dyDescent="0.3">
      <c r="A3572" s="257" t="s">
        <v>2</v>
      </c>
      <c r="B3572" s="258" t="s">
        <v>260</v>
      </c>
      <c r="C3572" s="258">
        <v>2044</v>
      </c>
      <c r="D3572" s="259" t="s">
        <v>259</v>
      </c>
      <c r="E3572" s="266" t="s">
        <v>19</v>
      </c>
      <c r="F3572" s="261">
        <v>0.16127257497591799</v>
      </c>
      <c r="G3572" s="261">
        <f>IF(Table1[[#This Row],[Year]]&lt;=2030,2030,IF(Table1[[#This Row],[Year]]&lt;=2040,2040,2050))</f>
        <v>2050</v>
      </c>
    </row>
    <row r="3573" spans="1:7" x14ac:dyDescent="0.3">
      <c r="A3573" s="257" t="s">
        <v>3</v>
      </c>
      <c r="B3573" s="258" t="s">
        <v>265</v>
      </c>
      <c r="C3573" s="258">
        <v>2044</v>
      </c>
      <c r="D3573" s="259" t="s">
        <v>259</v>
      </c>
      <c r="E3573" s="266" t="s">
        <v>19</v>
      </c>
      <c r="F3573" s="261">
        <v>97.333247356485501</v>
      </c>
      <c r="G3573" s="261">
        <f>IF(Table1[[#This Row],[Year]]&lt;=2030,2030,IF(Table1[[#This Row],[Year]]&lt;=2040,2040,2050))</f>
        <v>2050</v>
      </c>
    </row>
    <row r="3574" spans="1:7" x14ac:dyDescent="0.3">
      <c r="A3574" s="257" t="s">
        <v>3</v>
      </c>
      <c r="B3574" s="258" t="s">
        <v>264</v>
      </c>
      <c r="C3574" s="258">
        <v>2044</v>
      </c>
      <c r="D3574" s="259" t="s">
        <v>259</v>
      </c>
      <c r="E3574" s="266" t="s">
        <v>19</v>
      </c>
      <c r="F3574" s="261">
        <v>26.926631875372301</v>
      </c>
      <c r="G3574" s="261">
        <f>IF(Table1[[#This Row],[Year]]&lt;=2030,2030,IF(Table1[[#This Row],[Year]]&lt;=2040,2040,2050))</f>
        <v>2050</v>
      </c>
    </row>
    <row r="3575" spans="1:7" x14ac:dyDescent="0.3">
      <c r="A3575" s="257" t="s">
        <v>3</v>
      </c>
      <c r="B3575" s="258" t="s">
        <v>263</v>
      </c>
      <c r="C3575" s="258">
        <v>2044</v>
      </c>
      <c r="D3575" s="259" t="s">
        <v>259</v>
      </c>
      <c r="E3575" s="266" t="s">
        <v>19</v>
      </c>
      <c r="F3575" s="261">
        <v>5.7031460349909002</v>
      </c>
      <c r="G3575" s="261">
        <f>IF(Table1[[#This Row],[Year]]&lt;=2030,2030,IF(Table1[[#This Row],[Year]]&lt;=2040,2040,2050))</f>
        <v>2050</v>
      </c>
    </row>
    <row r="3576" spans="1:7" x14ac:dyDescent="0.3">
      <c r="A3576" s="257" t="s">
        <v>3</v>
      </c>
      <c r="B3576" s="258" t="s">
        <v>262</v>
      </c>
      <c r="C3576" s="258">
        <v>2044</v>
      </c>
      <c r="D3576" s="259" t="s">
        <v>259</v>
      </c>
      <c r="E3576" s="266" t="s">
        <v>19</v>
      </c>
      <c r="F3576" s="261">
        <v>122.127292525892</v>
      </c>
      <c r="G3576" s="261">
        <f>IF(Table1[[#This Row],[Year]]&lt;=2030,2030,IF(Table1[[#This Row],[Year]]&lt;=2040,2040,2050))</f>
        <v>2050</v>
      </c>
    </row>
    <row r="3577" spans="1:7" x14ac:dyDescent="0.3">
      <c r="A3577" s="257" t="s">
        <v>3</v>
      </c>
      <c r="B3577" s="258" t="s">
        <v>261</v>
      </c>
      <c r="C3577" s="258">
        <v>2044</v>
      </c>
      <c r="D3577" s="259" t="s">
        <v>259</v>
      </c>
      <c r="E3577" s="266" t="s">
        <v>19</v>
      </c>
      <c r="F3577" s="261">
        <v>0.18961856131032001</v>
      </c>
      <c r="G3577" s="261">
        <f>IF(Table1[[#This Row],[Year]]&lt;=2030,2030,IF(Table1[[#This Row],[Year]]&lt;=2040,2040,2050))</f>
        <v>2050</v>
      </c>
    </row>
    <row r="3578" spans="1:7" x14ac:dyDescent="0.3">
      <c r="A3578" s="257" t="s">
        <v>3</v>
      </c>
      <c r="B3578" s="258" t="s">
        <v>18</v>
      </c>
      <c r="C3578" s="258">
        <v>2044</v>
      </c>
      <c r="D3578" s="259" t="s">
        <v>259</v>
      </c>
      <c r="E3578" s="266" t="s">
        <v>19</v>
      </c>
      <c r="F3578" s="261">
        <v>66.139138050018204</v>
      </c>
      <c r="G3578" s="261">
        <f>IF(Table1[[#This Row],[Year]]&lt;=2030,2030,IF(Table1[[#This Row],[Year]]&lt;=2040,2040,2050))</f>
        <v>2050</v>
      </c>
    </row>
    <row r="3579" spans="1:7" x14ac:dyDescent="0.3">
      <c r="A3579" s="257" t="s">
        <v>3</v>
      </c>
      <c r="B3579" s="258" t="s">
        <v>9</v>
      </c>
      <c r="C3579" s="258">
        <v>2044</v>
      </c>
      <c r="D3579" s="259" t="s">
        <v>259</v>
      </c>
      <c r="E3579" s="266" t="s">
        <v>19</v>
      </c>
      <c r="F3579" s="261">
        <v>32.421074656509496</v>
      </c>
      <c r="G3579" s="261">
        <f>IF(Table1[[#This Row],[Year]]&lt;=2030,2030,IF(Table1[[#This Row],[Year]]&lt;=2040,2040,2050))</f>
        <v>2050</v>
      </c>
    </row>
    <row r="3580" spans="1:7" x14ac:dyDescent="0.3">
      <c r="A3580" s="257" t="s">
        <v>3</v>
      </c>
      <c r="B3580" s="258" t="s">
        <v>260</v>
      </c>
      <c r="C3580" s="258">
        <v>2044</v>
      </c>
      <c r="D3580" s="259" t="s">
        <v>259</v>
      </c>
      <c r="E3580" s="266" t="s">
        <v>19</v>
      </c>
      <c r="F3580" s="261">
        <v>5.2085068658888698</v>
      </c>
      <c r="G3580" s="261">
        <f>IF(Table1[[#This Row],[Year]]&lt;=2030,2030,IF(Table1[[#This Row],[Year]]&lt;=2040,2040,2050))</f>
        <v>2050</v>
      </c>
    </row>
    <row r="3581" spans="1:7" x14ac:dyDescent="0.3">
      <c r="A3581" s="257" t="s">
        <v>1</v>
      </c>
      <c r="B3581" s="258" t="s">
        <v>265</v>
      </c>
      <c r="C3581" s="258">
        <v>2045</v>
      </c>
      <c r="D3581" s="259" t="s">
        <v>259</v>
      </c>
      <c r="E3581" s="266" t="s">
        <v>19</v>
      </c>
      <c r="F3581" s="261">
        <v>21.687546980423299</v>
      </c>
      <c r="G3581" s="261">
        <f>IF(Table1[[#This Row],[Year]]&lt;=2030,2030,IF(Table1[[#This Row],[Year]]&lt;=2040,2040,2050))</f>
        <v>2050</v>
      </c>
    </row>
    <row r="3582" spans="1:7" x14ac:dyDescent="0.3">
      <c r="A3582" s="257" t="s">
        <v>1</v>
      </c>
      <c r="B3582" s="258" t="s">
        <v>269</v>
      </c>
      <c r="C3582" s="258">
        <v>2045</v>
      </c>
      <c r="D3582" s="259" t="s">
        <v>259</v>
      </c>
      <c r="E3582" s="266" t="s">
        <v>19</v>
      </c>
      <c r="F3582" s="261">
        <v>1.5914265881329399</v>
      </c>
      <c r="G3582" s="261">
        <f>IF(Table1[[#This Row],[Year]]&lt;=2030,2030,IF(Table1[[#This Row],[Year]]&lt;=2040,2040,2050))</f>
        <v>2050</v>
      </c>
    </row>
    <row r="3583" spans="1:7" x14ac:dyDescent="0.3">
      <c r="A3583" s="257" t="s">
        <v>1</v>
      </c>
      <c r="B3583" s="258" t="s">
        <v>264</v>
      </c>
      <c r="C3583" s="258">
        <v>2045</v>
      </c>
      <c r="D3583" s="259" t="s">
        <v>259</v>
      </c>
      <c r="E3583" s="266" t="s">
        <v>19</v>
      </c>
      <c r="F3583" s="261">
        <v>11.039491662047499</v>
      </c>
      <c r="G3583" s="261">
        <f>IF(Table1[[#This Row],[Year]]&lt;=2030,2030,IF(Table1[[#This Row],[Year]]&lt;=2040,2040,2050))</f>
        <v>2050</v>
      </c>
    </row>
    <row r="3584" spans="1:7" x14ac:dyDescent="0.3">
      <c r="A3584" s="257" t="s">
        <v>1</v>
      </c>
      <c r="B3584" s="258" t="s">
        <v>268</v>
      </c>
      <c r="C3584" s="258">
        <v>2045</v>
      </c>
      <c r="D3584" s="259" t="s">
        <v>259</v>
      </c>
      <c r="E3584" s="266" t="s">
        <v>19</v>
      </c>
      <c r="F3584" s="261">
        <v>0.88259894515994197</v>
      </c>
      <c r="G3584" s="261">
        <f>IF(Table1[[#This Row],[Year]]&lt;=2030,2030,IF(Table1[[#This Row],[Year]]&lt;=2040,2040,2050))</f>
        <v>2050</v>
      </c>
    </row>
    <row r="3585" spans="1:7" x14ac:dyDescent="0.3">
      <c r="A3585" s="257" t="s">
        <v>1</v>
      </c>
      <c r="B3585" s="258" t="s">
        <v>263</v>
      </c>
      <c r="C3585" s="258">
        <v>2045</v>
      </c>
      <c r="D3585" s="259" t="s">
        <v>259</v>
      </c>
      <c r="E3585" s="266" t="s">
        <v>19</v>
      </c>
      <c r="F3585" s="261">
        <v>1.2821262718061801</v>
      </c>
      <c r="G3585" s="261">
        <f>IF(Table1[[#This Row],[Year]]&lt;=2030,2030,IF(Table1[[#This Row],[Year]]&lt;=2040,2040,2050))</f>
        <v>2050</v>
      </c>
    </row>
    <row r="3586" spans="1:7" x14ac:dyDescent="0.3">
      <c r="A3586" s="257" t="s">
        <v>1</v>
      </c>
      <c r="B3586" s="258" t="s">
        <v>262</v>
      </c>
      <c r="C3586" s="258">
        <v>2045</v>
      </c>
      <c r="D3586" s="259" t="s">
        <v>259</v>
      </c>
      <c r="E3586" s="266" t="s">
        <v>19</v>
      </c>
      <c r="F3586" s="261">
        <v>3.4895081879022198</v>
      </c>
      <c r="G3586" s="261">
        <f>IF(Table1[[#This Row],[Year]]&lt;=2030,2030,IF(Table1[[#This Row],[Year]]&lt;=2040,2040,2050))</f>
        <v>2050</v>
      </c>
    </row>
    <row r="3587" spans="1:7" x14ac:dyDescent="0.3">
      <c r="A3587" s="257" t="s">
        <v>1</v>
      </c>
      <c r="B3587" s="258" t="s">
        <v>261</v>
      </c>
      <c r="C3587" s="258">
        <v>2045</v>
      </c>
      <c r="D3587" s="259" t="s">
        <v>259</v>
      </c>
      <c r="E3587" s="266" t="s">
        <v>19</v>
      </c>
      <c r="F3587" s="261">
        <v>6.24043718239434E-2</v>
      </c>
      <c r="G3587" s="261">
        <f>IF(Table1[[#This Row],[Year]]&lt;=2030,2030,IF(Table1[[#This Row],[Year]]&lt;=2040,2040,2050))</f>
        <v>2050</v>
      </c>
    </row>
    <row r="3588" spans="1:7" x14ac:dyDescent="0.3">
      <c r="A3588" s="257" t="s">
        <v>1</v>
      </c>
      <c r="B3588" s="258" t="s">
        <v>260</v>
      </c>
      <c r="C3588" s="258">
        <v>2045</v>
      </c>
      <c r="D3588" s="259" t="s">
        <v>259</v>
      </c>
      <c r="E3588" s="266" t="s">
        <v>19</v>
      </c>
      <c r="F3588" s="261">
        <v>0.63372214774028501</v>
      </c>
      <c r="G3588" s="261">
        <f>IF(Table1[[#This Row],[Year]]&lt;=2030,2030,IF(Table1[[#This Row],[Year]]&lt;=2040,2040,2050))</f>
        <v>2050</v>
      </c>
    </row>
    <row r="3589" spans="1:7" x14ac:dyDescent="0.3">
      <c r="A3589" s="257" t="s">
        <v>1</v>
      </c>
      <c r="B3589" s="258" t="s">
        <v>267</v>
      </c>
      <c r="C3589" s="258">
        <v>2045</v>
      </c>
      <c r="D3589" s="259" t="s">
        <v>259</v>
      </c>
      <c r="E3589" s="266" t="s">
        <v>19</v>
      </c>
      <c r="F3589" s="261">
        <v>4.3452008349066699E-2</v>
      </c>
      <c r="G3589" s="261">
        <f>IF(Table1[[#This Row],[Year]]&lt;=2030,2030,IF(Table1[[#This Row],[Year]]&lt;=2040,2040,2050))</f>
        <v>2050</v>
      </c>
    </row>
    <row r="3590" spans="1:7" x14ac:dyDescent="0.3">
      <c r="A3590" s="257" t="s">
        <v>4</v>
      </c>
      <c r="B3590" s="258" t="s">
        <v>265</v>
      </c>
      <c r="C3590" s="258">
        <v>2045</v>
      </c>
      <c r="D3590" s="259" t="s">
        <v>259</v>
      </c>
      <c r="E3590" s="266" t="s">
        <v>19</v>
      </c>
      <c r="F3590" s="261">
        <v>83.768391613787998</v>
      </c>
      <c r="G3590" s="261">
        <f>IF(Table1[[#This Row],[Year]]&lt;=2030,2030,IF(Table1[[#This Row],[Year]]&lt;=2040,2040,2050))</f>
        <v>2050</v>
      </c>
    </row>
    <row r="3591" spans="1:7" x14ac:dyDescent="0.3">
      <c r="A3591" s="257" t="s">
        <v>4</v>
      </c>
      <c r="B3591" s="258" t="s">
        <v>269</v>
      </c>
      <c r="C3591" s="258">
        <v>2045</v>
      </c>
      <c r="D3591" s="259" t="s">
        <v>259</v>
      </c>
      <c r="E3591" s="266" t="s">
        <v>19</v>
      </c>
      <c r="F3591" s="261">
        <v>1.2643005858445699</v>
      </c>
      <c r="G3591" s="261">
        <f>IF(Table1[[#This Row],[Year]]&lt;=2030,2030,IF(Table1[[#This Row],[Year]]&lt;=2040,2040,2050))</f>
        <v>2050</v>
      </c>
    </row>
    <row r="3592" spans="1:7" x14ac:dyDescent="0.3">
      <c r="A3592" s="257" t="s">
        <v>4</v>
      </c>
      <c r="B3592" s="258" t="s">
        <v>264</v>
      </c>
      <c r="C3592" s="258">
        <v>2045</v>
      </c>
      <c r="D3592" s="259" t="s">
        <v>259</v>
      </c>
      <c r="E3592" s="266" t="s">
        <v>19</v>
      </c>
      <c r="F3592" s="261">
        <v>52.141499295810199</v>
      </c>
      <c r="G3592" s="261">
        <f>IF(Table1[[#This Row],[Year]]&lt;=2030,2030,IF(Table1[[#This Row],[Year]]&lt;=2040,2040,2050))</f>
        <v>2050</v>
      </c>
    </row>
    <row r="3593" spans="1:7" x14ac:dyDescent="0.3">
      <c r="A3593" s="257" t="s">
        <v>4</v>
      </c>
      <c r="B3593" s="258" t="s">
        <v>268</v>
      </c>
      <c r="C3593" s="258">
        <v>2045</v>
      </c>
      <c r="D3593" s="259" t="s">
        <v>259</v>
      </c>
      <c r="E3593" s="266" t="s">
        <v>19</v>
      </c>
      <c r="F3593" s="261">
        <v>0.82018983347651497</v>
      </c>
      <c r="G3593" s="261">
        <f>IF(Table1[[#This Row],[Year]]&lt;=2030,2030,IF(Table1[[#This Row],[Year]]&lt;=2040,2040,2050))</f>
        <v>2050</v>
      </c>
    </row>
    <row r="3594" spans="1:7" x14ac:dyDescent="0.3">
      <c r="A3594" s="257" t="s">
        <v>4</v>
      </c>
      <c r="B3594" s="258" t="s">
        <v>263</v>
      </c>
      <c r="C3594" s="258">
        <v>2045</v>
      </c>
      <c r="D3594" s="259" t="s">
        <v>259</v>
      </c>
      <c r="E3594" s="266" t="s">
        <v>19</v>
      </c>
      <c r="F3594" s="261">
        <v>6.2665799666082602</v>
      </c>
      <c r="G3594" s="261">
        <f>IF(Table1[[#This Row],[Year]]&lt;=2030,2030,IF(Table1[[#This Row],[Year]]&lt;=2040,2040,2050))</f>
        <v>2050</v>
      </c>
    </row>
    <row r="3595" spans="1:7" x14ac:dyDescent="0.3">
      <c r="A3595" s="257" t="s">
        <v>4</v>
      </c>
      <c r="B3595" s="258" t="s">
        <v>262</v>
      </c>
      <c r="C3595" s="258">
        <v>2045</v>
      </c>
      <c r="D3595" s="259" t="s">
        <v>259</v>
      </c>
      <c r="E3595" s="266" t="s">
        <v>19</v>
      </c>
      <c r="F3595" s="261">
        <v>91.623603588211907</v>
      </c>
      <c r="G3595" s="261">
        <f>IF(Table1[[#This Row],[Year]]&lt;=2030,2030,IF(Table1[[#This Row],[Year]]&lt;=2040,2040,2050))</f>
        <v>2050</v>
      </c>
    </row>
    <row r="3596" spans="1:7" x14ac:dyDescent="0.3">
      <c r="A3596" s="257" t="s">
        <v>4</v>
      </c>
      <c r="B3596" s="258" t="s">
        <v>261</v>
      </c>
      <c r="C3596" s="258">
        <v>2045</v>
      </c>
      <c r="D3596" s="259" t="s">
        <v>259</v>
      </c>
      <c r="E3596" s="266" t="s">
        <v>19</v>
      </c>
      <c r="F3596" s="261">
        <v>0.311537668811805</v>
      </c>
      <c r="G3596" s="261">
        <f>IF(Table1[[#This Row],[Year]]&lt;=2030,2030,IF(Table1[[#This Row],[Year]]&lt;=2040,2040,2050))</f>
        <v>2050</v>
      </c>
    </row>
    <row r="3597" spans="1:7" x14ac:dyDescent="0.3">
      <c r="A3597" s="257" t="s">
        <v>4</v>
      </c>
      <c r="B3597" s="258" t="s">
        <v>18</v>
      </c>
      <c r="C3597" s="258">
        <v>2045</v>
      </c>
      <c r="D3597" s="259" t="s">
        <v>259</v>
      </c>
      <c r="E3597" s="266" t="s">
        <v>19</v>
      </c>
      <c r="F3597" s="261">
        <v>2.7959805374778601</v>
      </c>
      <c r="G3597" s="261">
        <f>IF(Table1[[#This Row],[Year]]&lt;=2030,2030,IF(Table1[[#This Row],[Year]]&lt;=2040,2040,2050))</f>
        <v>2050</v>
      </c>
    </row>
    <row r="3598" spans="1:7" x14ac:dyDescent="0.3">
      <c r="A3598" s="257" t="s">
        <v>4</v>
      </c>
      <c r="B3598" s="258" t="s">
        <v>260</v>
      </c>
      <c r="C3598" s="258">
        <v>2045</v>
      </c>
      <c r="D3598" s="259" t="s">
        <v>259</v>
      </c>
      <c r="E3598" s="266" t="s">
        <v>19</v>
      </c>
      <c r="F3598" s="261">
        <v>9.7774641545557692</v>
      </c>
      <c r="G3598" s="261">
        <f>IF(Table1[[#This Row],[Year]]&lt;=2030,2030,IF(Table1[[#This Row],[Year]]&lt;=2040,2040,2050))</f>
        <v>2050</v>
      </c>
    </row>
    <row r="3599" spans="1:7" x14ac:dyDescent="0.3">
      <c r="A3599" s="257" t="s">
        <v>4</v>
      </c>
      <c r="B3599" s="258" t="s">
        <v>267</v>
      </c>
      <c r="C3599" s="258">
        <v>2045</v>
      </c>
      <c r="D3599" s="259" t="s">
        <v>259</v>
      </c>
      <c r="E3599" s="266" t="s">
        <v>19</v>
      </c>
      <c r="F3599" s="261">
        <v>0.14065699078851901</v>
      </c>
      <c r="G3599" s="261">
        <f>IF(Table1[[#This Row],[Year]]&lt;=2030,2030,IF(Table1[[#This Row],[Year]]&lt;=2040,2040,2050))</f>
        <v>2050</v>
      </c>
    </row>
    <row r="3600" spans="1:7" x14ac:dyDescent="0.3">
      <c r="A3600" s="257" t="s">
        <v>2</v>
      </c>
      <c r="B3600" s="258" t="s">
        <v>264</v>
      </c>
      <c r="C3600" s="258">
        <v>2045</v>
      </c>
      <c r="D3600" s="259" t="s">
        <v>259</v>
      </c>
      <c r="E3600" s="266" t="s">
        <v>19</v>
      </c>
      <c r="F3600" s="261">
        <v>28.849962723613199</v>
      </c>
      <c r="G3600" s="261">
        <f>IF(Table1[[#This Row],[Year]]&lt;=2030,2030,IF(Table1[[#This Row],[Year]]&lt;=2040,2040,2050))</f>
        <v>2050</v>
      </c>
    </row>
    <row r="3601" spans="1:7" x14ac:dyDescent="0.3">
      <c r="A3601" s="257" t="s">
        <v>2</v>
      </c>
      <c r="B3601" s="258" t="s">
        <v>263</v>
      </c>
      <c r="C3601" s="258">
        <v>2045</v>
      </c>
      <c r="D3601" s="259" t="s">
        <v>259</v>
      </c>
      <c r="E3601" s="266" t="s">
        <v>19</v>
      </c>
      <c r="F3601" s="261">
        <v>1.63335036241454</v>
      </c>
      <c r="G3601" s="261">
        <f>IF(Table1[[#This Row],[Year]]&lt;=2030,2030,IF(Table1[[#This Row],[Year]]&lt;=2040,2040,2050))</f>
        <v>2050</v>
      </c>
    </row>
    <row r="3602" spans="1:7" x14ac:dyDescent="0.3">
      <c r="A3602" s="257" t="s">
        <v>2</v>
      </c>
      <c r="B3602" s="258" t="s">
        <v>262</v>
      </c>
      <c r="C3602" s="258">
        <v>2045</v>
      </c>
      <c r="D3602" s="259" t="s">
        <v>259</v>
      </c>
      <c r="E3602" s="266" t="s">
        <v>19</v>
      </c>
      <c r="F3602" s="261">
        <v>4.3046615530866497</v>
      </c>
      <c r="G3602" s="261">
        <f>IF(Table1[[#This Row],[Year]]&lt;=2030,2030,IF(Table1[[#This Row],[Year]]&lt;=2040,2040,2050))</f>
        <v>2050</v>
      </c>
    </row>
    <row r="3603" spans="1:7" x14ac:dyDescent="0.3">
      <c r="A3603" s="257" t="s">
        <v>2</v>
      </c>
      <c r="B3603" s="258" t="s">
        <v>261</v>
      </c>
      <c r="C3603" s="258">
        <v>2045</v>
      </c>
      <c r="D3603" s="259" t="s">
        <v>259</v>
      </c>
      <c r="E3603" s="266" t="s">
        <v>19</v>
      </c>
      <c r="F3603" s="261">
        <v>2.69093235460824E-2</v>
      </c>
      <c r="G3603" s="261">
        <f>IF(Table1[[#This Row],[Year]]&lt;=2030,2030,IF(Table1[[#This Row],[Year]]&lt;=2040,2040,2050))</f>
        <v>2050</v>
      </c>
    </row>
    <row r="3604" spans="1:7" x14ac:dyDescent="0.3">
      <c r="A3604" s="257" t="s">
        <v>2</v>
      </c>
      <c r="B3604" s="258" t="s">
        <v>18</v>
      </c>
      <c r="C3604" s="258">
        <v>2045</v>
      </c>
      <c r="D3604" s="259" t="s">
        <v>259</v>
      </c>
      <c r="E3604" s="266" t="s">
        <v>19</v>
      </c>
      <c r="F3604" s="261">
        <v>104.16338117981999</v>
      </c>
      <c r="G3604" s="261">
        <f>IF(Table1[[#This Row],[Year]]&lt;=2030,2030,IF(Table1[[#This Row],[Year]]&lt;=2040,2040,2050))</f>
        <v>2050</v>
      </c>
    </row>
    <row r="3605" spans="1:7" x14ac:dyDescent="0.3">
      <c r="A3605" s="257" t="s">
        <v>2</v>
      </c>
      <c r="B3605" s="258" t="s">
        <v>266</v>
      </c>
      <c r="C3605" s="258">
        <v>2045</v>
      </c>
      <c r="D3605" s="259" t="s">
        <v>259</v>
      </c>
      <c r="E3605" s="266" t="s">
        <v>19</v>
      </c>
      <c r="F3605" s="261">
        <v>15.8893470569218</v>
      </c>
      <c r="G3605" s="261">
        <f>IF(Table1[[#This Row],[Year]]&lt;=2030,2030,IF(Table1[[#This Row],[Year]]&lt;=2040,2040,2050))</f>
        <v>2050</v>
      </c>
    </row>
    <row r="3606" spans="1:7" x14ac:dyDescent="0.3">
      <c r="A3606" s="257" t="s">
        <v>2</v>
      </c>
      <c r="B3606" s="258" t="s">
        <v>260</v>
      </c>
      <c r="C3606" s="258">
        <v>2045</v>
      </c>
      <c r="D3606" s="259" t="s">
        <v>259</v>
      </c>
      <c r="E3606" s="266" t="s">
        <v>19</v>
      </c>
      <c r="F3606" s="261">
        <v>0.15359292854849199</v>
      </c>
      <c r="G3606" s="261">
        <f>IF(Table1[[#This Row],[Year]]&lt;=2030,2030,IF(Table1[[#This Row],[Year]]&lt;=2040,2040,2050))</f>
        <v>2050</v>
      </c>
    </row>
    <row r="3607" spans="1:7" x14ac:dyDescent="0.3">
      <c r="A3607" s="257" t="s">
        <v>3</v>
      </c>
      <c r="B3607" s="258" t="s">
        <v>265</v>
      </c>
      <c r="C3607" s="258">
        <v>2045</v>
      </c>
      <c r="D3607" s="259" t="s">
        <v>259</v>
      </c>
      <c r="E3607" s="266" t="s">
        <v>19</v>
      </c>
      <c r="F3607" s="261">
        <v>92.698330815700501</v>
      </c>
      <c r="G3607" s="261">
        <f>IF(Table1[[#This Row],[Year]]&lt;=2030,2030,IF(Table1[[#This Row],[Year]]&lt;=2040,2040,2050))</f>
        <v>2050</v>
      </c>
    </row>
    <row r="3608" spans="1:7" x14ac:dyDescent="0.3">
      <c r="A3608" s="257" t="s">
        <v>3</v>
      </c>
      <c r="B3608" s="258" t="s">
        <v>264</v>
      </c>
      <c r="C3608" s="258">
        <v>2045</v>
      </c>
      <c r="D3608" s="259" t="s">
        <v>259</v>
      </c>
      <c r="E3608" s="266" t="s">
        <v>19</v>
      </c>
      <c r="F3608" s="261">
        <v>25.6444113098784</v>
      </c>
      <c r="G3608" s="261">
        <f>IF(Table1[[#This Row],[Year]]&lt;=2030,2030,IF(Table1[[#This Row],[Year]]&lt;=2040,2040,2050))</f>
        <v>2050</v>
      </c>
    </row>
    <row r="3609" spans="1:7" x14ac:dyDescent="0.3">
      <c r="A3609" s="257" t="s">
        <v>3</v>
      </c>
      <c r="B3609" s="258" t="s">
        <v>263</v>
      </c>
      <c r="C3609" s="258">
        <v>2045</v>
      </c>
      <c r="D3609" s="259" t="s">
        <v>259</v>
      </c>
      <c r="E3609" s="266" t="s">
        <v>19</v>
      </c>
      <c r="F3609" s="261">
        <v>4.9948137387794</v>
      </c>
      <c r="G3609" s="261">
        <f>IF(Table1[[#This Row],[Year]]&lt;=2030,2030,IF(Table1[[#This Row],[Year]]&lt;=2040,2040,2050))</f>
        <v>2050</v>
      </c>
    </row>
    <row r="3610" spans="1:7" x14ac:dyDescent="0.3">
      <c r="A3610" s="257" t="s">
        <v>3</v>
      </c>
      <c r="B3610" s="258" t="s">
        <v>262</v>
      </c>
      <c r="C3610" s="258">
        <v>2045</v>
      </c>
      <c r="D3610" s="259" t="s">
        <v>259</v>
      </c>
      <c r="E3610" s="266" t="s">
        <v>19</v>
      </c>
      <c r="F3610" s="261">
        <v>118.621173463552</v>
      </c>
      <c r="G3610" s="261">
        <f>IF(Table1[[#This Row],[Year]]&lt;=2030,2030,IF(Table1[[#This Row],[Year]]&lt;=2040,2040,2050))</f>
        <v>2050</v>
      </c>
    </row>
    <row r="3611" spans="1:7" x14ac:dyDescent="0.3">
      <c r="A3611" s="257" t="s">
        <v>3</v>
      </c>
      <c r="B3611" s="258" t="s">
        <v>261</v>
      </c>
      <c r="C3611" s="258">
        <v>2045</v>
      </c>
      <c r="D3611" s="259" t="s">
        <v>259</v>
      </c>
      <c r="E3611" s="266" t="s">
        <v>19</v>
      </c>
      <c r="F3611" s="261">
        <v>0.17123442790812199</v>
      </c>
      <c r="G3611" s="261">
        <f>IF(Table1[[#This Row],[Year]]&lt;=2030,2030,IF(Table1[[#This Row],[Year]]&lt;=2040,2040,2050))</f>
        <v>2050</v>
      </c>
    </row>
    <row r="3612" spans="1:7" x14ac:dyDescent="0.3">
      <c r="A3612" s="257" t="s">
        <v>3</v>
      </c>
      <c r="B3612" s="258" t="s">
        <v>9</v>
      </c>
      <c r="C3612" s="258">
        <v>2045</v>
      </c>
      <c r="D3612" s="259" t="s">
        <v>259</v>
      </c>
      <c r="E3612" s="266" t="s">
        <v>19</v>
      </c>
      <c r="F3612" s="261">
        <v>17.4658083048949</v>
      </c>
      <c r="G3612" s="261">
        <f>IF(Table1[[#This Row],[Year]]&lt;=2030,2030,IF(Table1[[#This Row],[Year]]&lt;=2040,2040,2050))</f>
        <v>2050</v>
      </c>
    </row>
    <row r="3613" spans="1:7" x14ac:dyDescent="0.3">
      <c r="A3613" s="257" t="s">
        <v>3</v>
      </c>
      <c r="B3613" s="258" t="s">
        <v>260</v>
      </c>
      <c r="C3613" s="258">
        <v>2045</v>
      </c>
      <c r="D3613" s="259" t="s">
        <v>259</v>
      </c>
      <c r="E3613" s="266" t="s">
        <v>19</v>
      </c>
      <c r="F3613" s="261">
        <v>4.9604827294179703</v>
      </c>
      <c r="G3613" s="261">
        <f>IF(Table1[[#This Row],[Year]]&lt;=2030,2030,IF(Table1[[#This Row],[Year]]&lt;=2040,2040,2050))</f>
        <v>2050</v>
      </c>
    </row>
    <row r="3614" spans="1:7" x14ac:dyDescent="0.3">
      <c r="A3614" s="257" t="s">
        <v>1</v>
      </c>
      <c r="B3614" s="258" t="s">
        <v>265</v>
      </c>
      <c r="C3614" s="258">
        <v>2046</v>
      </c>
      <c r="D3614" s="259" t="s">
        <v>259</v>
      </c>
      <c r="E3614" s="266" t="s">
        <v>19</v>
      </c>
      <c r="F3614" s="261">
        <v>20.654806648022099</v>
      </c>
      <c r="G3614" s="261">
        <f>IF(Table1[[#This Row],[Year]]&lt;=2030,2030,IF(Table1[[#This Row],[Year]]&lt;=2040,2040,2050))</f>
        <v>2050</v>
      </c>
    </row>
    <row r="3615" spans="1:7" x14ac:dyDescent="0.3">
      <c r="A3615" s="257" t="s">
        <v>1</v>
      </c>
      <c r="B3615" s="258" t="s">
        <v>269</v>
      </c>
      <c r="C3615" s="258">
        <v>2046</v>
      </c>
      <c r="D3615" s="259" t="s">
        <v>259</v>
      </c>
      <c r="E3615" s="266" t="s">
        <v>19</v>
      </c>
      <c r="F3615" s="261">
        <v>1.51564436965042</v>
      </c>
      <c r="G3615" s="261">
        <f>IF(Table1[[#This Row],[Year]]&lt;=2030,2030,IF(Table1[[#This Row],[Year]]&lt;=2040,2040,2050))</f>
        <v>2050</v>
      </c>
    </row>
    <row r="3616" spans="1:7" x14ac:dyDescent="0.3">
      <c r="A3616" s="257" t="s">
        <v>1</v>
      </c>
      <c r="B3616" s="258" t="s">
        <v>264</v>
      </c>
      <c r="C3616" s="258">
        <v>2046</v>
      </c>
      <c r="D3616" s="259" t="s">
        <v>259</v>
      </c>
      <c r="E3616" s="266" t="s">
        <v>19</v>
      </c>
      <c r="F3616" s="261">
        <v>10.513801582902399</v>
      </c>
      <c r="G3616" s="261">
        <f>IF(Table1[[#This Row],[Year]]&lt;=2030,2030,IF(Table1[[#This Row],[Year]]&lt;=2040,2040,2050))</f>
        <v>2050</v>
      </c>
    </row>
    <row r="3617" spans="1:7" x14ac:dyDescent="0.3">
      <c r="A3617" s="257" t="s">
        <v>1</v>
      </c>
      <c r="B3617" s="258" t="s">
        <v>268</v>
      </c>
      <c r="C3617" s="258">
        <v>2046</v>
      </c>
      <c r="D3617" s="259" t="s">
        <v>259</v>
      </c>
      <c r="E3617" s="266" t="s">
        <v>19</v>
      </c>
      <c r="F3617" s="261">
        <v>0.84057042396185</v>
      </c>
      <c r="G3617" s="261">
        <f>IF(Table1[[#This Row],[Year]]&lt;=2030,2030,IF(Table1[[#This Row],[Year]]&lt;=2040,2040,2050))</f>
        <v>2050</v>
      </c>
    </row>
    <row r="3618" spans="1:7" x14ac:dyDescent="0.3">
      <c r="A3618" s="257" t="s">
        <v>1</v>
      </c>
      <c r="B3618" s="258" t="s">
        <v>263</v>
      </c>
      <c r="C3618" s="258">
        <v>2046</v>
      </c>
      <c r="D3618" s="259" t="s">
        <v>259</v>
      </c>
      <c r="E3618" s="266" t="s">
        <v>19</v>
      </c>
      <c r="F3618" s="261">
        <v>1.1931689810802899</v>
      </c>
      <c r="G3618" s="261">
        <f>IF(Table1[[#This Row],[Year]]&lt;=2030,2030,IF(Table1[[#This Row],[Year]]&lt;=2040,2040,2050))</f>
        <v>2050</v>
      </c>
    </row>
    <row r="3619" spans="1:7" x14ac:dyDescent="0.3">
      <c r="A3619" s="257" t="s">
        <v>1</v>
      </c>
      <c r="B3619" s="258" t="s">
        <v>262</v>
      </c>
      <c r="C3619" s="258">
        <v>2046</v>
      </c>
      <c r="D3619" s="259" t="s">
        <v>259</v>
      </c>
      <c r="E3619" s="266" t="s">
        <v>19</v>
      </c>
      <c r="F3619" s="261">
        <v>3.38106251626896</v>
      </c>
      <c r="G3619" s="261">
        <f>IF(Table1[[#This Row],[Year]]&lt;=2030,2030,IF(Table1[[#This Row],[Year]]&lt;=2040,2040,2050))</f>
        <v>2050</v>
      </c>
    </row>
    <row r="3620" spans="1:7" x14ac:dyDescent="0.3">
      <c r="A3620" s="257" t="s">
        <v>1</v>
      </c>
      <c r="B3620" s="258" t="s">
        <v>261</v>
      </c>
      <c r="C3620" s="258">
        <v>2046</v>
      </c>
      <c r="D3620" s="259" t="s">
        <v>259</v>
      </c>
      <c r="E3620" s="266" t="s">
        <v>19</v>
      </c>
      <c r="F3620" s="261">
        <v>5.6185875708786498E-2</v>
      </c>
      <c r="G3620" s="261">
        <f>IF(Table1[[#This Row],[Year]]&lt;=2030,2030,IF(Table1[[#This Row],[Year]]&lt;=2040,2040,2050))</f>
        <v>2050</v>
      </c>
    </row>
    <row r="3621" spans="1:7" x14ac:dyDescent="0.3">
      <c r="A3621" s="257" t="s">
        <v>1</v>
      </c>
      <c r="B3621" s="258" t="s">
        <v>260</v>
      </c>
      <c r="C3621" s="258">
        <v>2046</v>
      </c>
      <c r="D3621" s="259" t="s">
        <v>259</v>
      </c>
      <c r="E3621" s="266" t="s">
        <v>19</v>
      </c>
      <c r="F3621" s="261">
        <v>0.60354490260979499</v>
      </c>
      <c r="G3621" s="261">
        <f>IF(Table1[[#This Row],[Year]]&lt;=2030,2030,IF(Table1[[#This Row],[Year]]&lt;=2040,2040,2050))</f>
        <v>2050</v>
      </c>
    </row>
    <row r="3622" spans="1:7" x14ac:dyDescent="0.3">
      <c r="A3622" s="257" t="s">
        <v>1</v>
      </c>
      <c r="B3622" s="258" t="s">
        <v>267</v>
      </c>
      <c r="C3622" s="258">
        <v>2046</v>
      </c>
      <c r="D3622" s="259" t="s">
        <v>259</v>
      </c>
      <c r="E3622" s="266" t="s">
        <v>19</v>
      </c>
      <c r="F3622" s="261">
        <v>4.1382865094349297E-2</v>
      </c>
      <c r="G3622" s="261">
        <f>IF(Table1[[#This Row],[Year]]&lt;=2030,2030,IF(Table1[[#This Row],[Year]]&lt;=2040,2040,2050))</f>
        <v>2050</v>
      </c>
    </row>
    <row r="3623" spans="1:7" x14ac:dyDescent="0.3">
      <c r="A3623" s="257" t="s">
        <v>4</v>
      </c>
      <c r="B3623" s="258" t="s">
        <v>265</v>
      </c>
      <c r="C3623" s="258">
        <v>2046</v>
      </c>
      <c r="D3623" s="259" t="s">
        <v>259</v>
      </c>
      <c r="E3623" s="266" t="s">
        <v>19</v>
      </c>
      <c r="F3623" s="261">
        <v>79.77942058456</v>
      </c>
      <c r="G3623" s="261">
        <f>IF(Table1[[#This Row],[Year]]&lt;=2030,2030,IF(Table1[[#This Row],[Year]]&lt;=2040,2040,2050))</f>
        <v>2050</v>
      </c>
    </row>
    <row r="3624" spans="1:7" x14ac:dyDescent="0.3">
      <c r="A3624" s="257" t="s">
        <v>4</v>
      </c>
      <c r="B3624" s="258" t="s">
        <v>269</v>
      </c>
      <c r="C3624" s="258">
        <v>2046</v>
      </c>
      <c r="D3624" s="259" t="s">
        <v>259</v>
      </c>
      <c r="E3624" s="266" t="s">
        <v>19</v>
      </c>
      <c r="F3624" s="261">
        <v>1.2040957960424401</v>
      </c>
      <c r="G3624" s="261">
        <f>IF(Table1[[#This Row],[Year]]&lt;=2030,2030,IF(Table1[[#This Row],[Year]]&lt;=2040,2040,2050))</f>
        <v>2050</v>
      </c>
    </row>
    <row r="3625" spans="1:7" x14ac:dyDescent="0.3">
      <c r="A3625" s="257" t="s">
        <v>4</v>
      </c>
      <c r="B3625" s="258" t="s">
        <v>264</v>
      </c>
      <c r="C3625" s="258">
        <v>2046</v>
      </c>
      <c r="D3625" s="259" t="s">
        <v>259</v>
      </c>
      <c r="E3625" s="266" t="s">
        <v>19</v>
      </c>
      <c r="F3625" s="261">
        <v>49.658570757914497</v>
      </c>
      <c r="G3625" s="261">
        <f>IF(Table1[[#This Row],[Year]]&lt;=2030,2030,IF(Table1[[#This Row],[Year]]&lt;=2040,2040,2050))</f>
        <v>2050</v>
      </c>
    </row>
    <row r="3626" spans="1:7" x14ac:dyDescent="0.3">
      <c r="A3626" s="257" t="s">
        <v>4</v>
      </c>
      <c r="B3626" s="258" t="s">
        <v>268</v>
      </c>
      <c r="C3626" s="258">
        <v>2046</v>
      </c>
      <c r="D3626" s="259" t="s">
        <v>259</v>
      </c>
      <c r="E3626" s="266" t="s">
        <v>19</v>
      </c>
      <c r="F3626" s="261">
        <v>0.78113317473953803</v>
      </c>
      <c r="G3626" s="261">
        <f>IF(Table1[[#This Row],[Year]]&lt;=2030,2030,IF(Table1[[#This Row],[Year]]&lt;=2040,2040,2050))</f>
        <v>2050</v>
      </c>
    </row>
    <row r="3627" spans="1:7" x14ac:dyDescent="0.3">
      <c r="A3627" s="257" t="s">
        <v>4</v>
      </c>
      <c r="B3627" s="258" t="s">
        <v>263</v>
      </c>
      <c r="C3627" s="258">
        <v>2046</v>
      </c>
      <c r="D3627" s="259" t="s">
        <v>259</v>
      </c>
      <c r="E3627" s="266" t="s">
        <v>19</v>
      </c>
      <c r="F3627" s="261">
        <v>4.6738151204346599</v>
      </c>
      <c r="G3627" s="261">
        <f>IF(Table1[[#This Row],[Year]]&lt;=2030,2030,IF(Table1[[#This Row],[Year]]&lt;=2040,2040,2050))</f>
        <v>2050</v>
      </c>
    </row>
    <row r="3628" spans="1:7" x14ac:dyDescent="0.3">
      <c r="A3628" s="257" t="s">
        <v>4</v>
      </c>
      <c r="B3628" s="258" t="s">
        <v>262</v>
      </c>
      <c r="C3628" s="258">
        <v>2046</v>
      </c>
      <c r="D3628" s="259" t="s">
        <v>259</v>
      </c>
      <c r="E3628" s="266" t="s">
        <v>19</v>
      </c>
      <c r="F3628" s="261">
        <v>85.244894435776004</v>
      </c>
      <c r="G3628" s="261">
        <f>IF(Table1[[#This Row],[Year]]&lt;=2030,2030,IF(Table1[[#This Row],[Year]]&lt;=2040,2040,2050))</f>
        <v>2050</v>
      </c>
    </row>
    <row r="3629" spans="1:7" x14ac:dyDescent="0.3">
      <c r="A3629" s="257" t="s">
        <v>4</v>
      </c>
      <c r="B3629" s="258" t="s">
        <v>261</v>
      </c>
      <c r="C3629" s="258">
        <v>2046</v>
      </c>
      <c r="D3629" s="259" t="s">
        <v>259</v>
      </c>
      <c r="E3629" s="266" t="s">
        <v>19</v>
      </c>
      <c r="F3629" s="261">
        <v>0.28049343702790402</v>
      </c>
      <c r="G3629" s="261">
        <f>IF(Table1[[#This Row],[Year]]&lt;=2030,2030,IF(Table1[[#This Row],[Year]]&lt;=2040,2040,2050))</f>
        <v>2050</v>
      </c>
    </row>
    <row r="3630" spans="1:7" x14ac:dyDescent="0.3">
      <c r="A3630" s="257" t="s">
        <v>4</v>
      </c>
      <c r="B3630" s="258" t="s">
        <v>18</v>
      </c>
      <c r="C3630" s="258">
        <v>2046</v>
      </c>
      <c r="D3630" s="259" t="s">
        <v>259</v>
      </c>
      <c r="E3630" s="266" t="s">
        <v>19</v>
      </c>
      <c r="F3630" s="261">
        <v>2.66283860712177</v>
      </c>
      <c r="G3630" s="261">
        <f>IF(Table1[[#This Row],[Year]]&lt;=2030,2030,IF(Table1[[#This Row],[Year]]&lt;=2040,2040,2050))</f>
        <v>2050</v>
      </c>
    </row>
    <row r="3631" spans="1:7" x14ac:dyDescent="0.3">
      <c r="A3631" s="257" t="s">
        <v>4</v>
      </c>
      <c r="B3631" s="258" t="s">
        <v>260</v>
      </c>
      <c r="C3631" s="258">
        <v>2046</v>
      </c>
      <c r="D3631" s="259" t="s">
        <v>259</v>
      </c>
      <c r="E3631" s="266" t="s">
        <v>19</v>
      </c>
      <c r="F3631" s="261">
        <v>9.3118706233864508</v>
      </c>
      <c r="G3631" s="261">
        <f>IF(Table1[[#This Row],[Year]]&lt;=2030,2030,IF(Table1[[#This Row],[Year]]&lt;=2040,2040,2050))</f>
        <v>2050</v>
      </c>
    </row>
    <row r="3632" spans="1:7" x14ac:dyDescent="0.3">
      <c r="A3632" s="257" t="s">
        <v>4</v>
      </c>
      <c r="B3632" s="258" t="s">
        <v>267</v>
      </c>
      <c r="C3632" s="258">
        <v>2046</v>
      </c>
      <c r="D3632" s="259" t="s">
        <v>259</v>
      </c>
      <c r="E3632" s="266" t="s">
        <v>19</v>
      </c>
      <c r="F3632" s="261">
        <v>0.13395903884620899</v>
      </c>
      <c r="G3632" s="261">
        <f>IF(Table1[[#This Row],[Year]]&lt;=2030,2030,IF(Table1[[#This Row],[Year]]&lt;=2040,2040,2050))</f>
        <v>2050</v>
      </c>
    </row>
    <row r="3633" spans="1:7" x14ac:dyDescent="0.3">
      <c r="A3633" s="257" t="s">
        <v>2</v>
      </c>
      <c r="B3633" s="258" t="s">
        <v>264</v>
      </c>
      <c r="C3633" s="258">
        <v>2046</v>
      </c>
      <c r="D3633" s="259" t="s">
        <v>259</v>
      </c>
      <c r="E3633" s="266" t="s">
        <v>19</v>
      </c>
      <c r="F3633" s="261">
        <v>27.476154974869701</v>
      </c>
      <c r="G3633" s="261">
        <f>IF(Table1[[#This Row],[Year]]&lt;=2030,2030,IF(Table1[[#This Row],[Year]]&lt;=2040,2040,2050))</f>
        <v>2050</v>
      </c>
    </row>
    <row r="3634" spans="1:7" x14ac:dyDescent="0.3">
      <c r="A3634" s="257" t="s">
        <v>2</v>
      </c>
      <c r="B3634" s="258" t="s">
        <v>263</v>
      </c>
      <c r="C3634" s="258">
        <v>2046</v>
      </c>
      <c r="D3634" s="259" t="s">
        <v>259</v>
      </c>
      <c r="E3634" s="266" t="s">
        <v>19</v>
      </c>
      <c r="F3634" s="261">
        <v>1.51843361851034</v>
      </c>
      <c r="G3634" s="261">
        <f>IF(Table1[[#This Row],[Year]]&lt;=2030,2030,IF(Table1[[#This Row],[Year]]&lt;=2040,2040,2050))</f>
        <v>2050</v>
      </c>
    </row>
    <row r="3635" spans="1:7" x14ac:dyDescent="0.3">
      <c r="A3635" s="257" t="s">
        <v>2</v>
      </c>
      <c r="B3635" s="258" t="s">
        <v>262</v>
      </c>
      <c r="C3635" s="258">
        <v>2046</v>
      </c>
      <c r="D3635" s="259" t="s">
        <v>259</v>
      </c>
      <c r="E3635" s="266" t="s">
        <v>19</v>
      </c>
      <c r="F3635" s="261">
        <v>4.17093478864897</v>
      </c>
      <c r="G3635" s="261">
        <f>IF(Table1[[#This Row],[Year]]&lt;=2030,2030,IF(Table1[[#This Row],[Year]]&lt;=2040,2040,2050))</f>
        <v>2050</v>
      </c>
    </row>
    <row r="3636" spans="1:7" x14ac:dyDescent="0.3">
      <c r="A3636" s="257" t="s">
        <v>2</v>
      </c>
      <c r="B3636" s="258" t="s">
        <v>261</v>
      </c>
      <c r="C3636" s="258">
        <v>2046</v>
      </c>
      <c r="D3636" s="259" t="s">
        <v>259</v>
      </c>
      <c r="E3636" s="266" t="s">
        <v>19</v>
      </c>
      <c r="F3636" s="261">
        <v>2.4227852376003101E-2</v>
      </c>
      <c r="G3636" s="261">
        <f>IF(Table1[[#This Row],[Year]]&lt;=2030,2030,IF(Table1[[#This Row],[Year]]&lt;=2040,2040,2050))</f>
        <v>2050</v>
      </c>
    </row>
    <row r="3637" spans="1:7" x14ac:dyDescent="0.3">
      <c r="A3637" s="257" t="s">
        <v>2</v>
      </c>
      <c r="B3637" s="258" t="s">
        <v>18</v>
      </c>
      <c r="C3637" s="258">
        <v>2046</v>
      </c>
      <c r="D3637" s="259" t="s">
        <v>259</v>
      </c>
      <c r="E3637" s="266" t="s">
        <v>19</v>
      </c>
      <c r="F3637" s="261">
        <v>99.203220171256703</v>
      </c>
      <c r="G3637" s="261">
        <f>IF(Table1[[#This Row],[Year]]&lt;=2030,2030,IF(Table1[[#This Row],[Year]]&lt;=2040,2040,2050))</f>
        <v>2050</v>
      </c>
    </row>
    <row r="3638" spans="1:7" x14ac:dyDescent="0.3">
      <c r="A3638" s="257" t="s">
        <v>2</v>
      </c>
      <c r="B3638" s="258" t="s">
        <v>266</v>
      </c>
      <c r="C3638" s="258">
        <v>2046</v>
      </c>
      <c r="D3638" s="259" t="s">
        <v>259</v>
      </c>
      <c r="E3638" s="266" t="s">
        <v>19</v>
      </c>
      <c r="F3638" s="261">
        <v>15.1327114827827</v>
      </c>
      <c r="G3638" s="261">
        <f>IF(Table1[[#This Row],[Year]]&lt;=2030,2030,IF(Table1[[#This Row],[Year]]&lt;=2040,2040,2050))</f>
        <v>2050</v>
      </c>
    </row>
    <row r="3639" spans="1:7" x14ac:dyDescent="0.3">
      <c r="A3639" s="257" t="s">
        <v>2</v>
      </c>
      <c r="B3639" s="258" t="s">
        <v>260</v>
      </c>
      <c r="C3639" s="258">
        <v>2046</v>
      </c>
      <c r="D3639" s="259" t="s">
        <v>259</v>
      </c>
      <c r="E3639" s="266" t="s">
        <v>19</v>
      </c>
      <c r="F3639" s="261">
        <v>0.146278979569993</v>
      </c>
      <c r="G3639" s="261">
        <f>IF(Table1[[#This Row],[Year]]&lt;=2030,2030,IF(Table1[[#This Row],[Year]]&lt;=2040,2040,2050))</f>
        <v>2050</v>
      </c>
    </row>
    <row r="3640" spans="1:7" x14ac:dyDescent="0.3">
      <c r="A3640" s="257" t="s">
        <v>3</v>
      </c>
      <c r="B3640" s="258" t="s">
        <v>265</v>
      </c>
      <c r="C3640" s="258">
        <v>2046</v>
      </c>
      <c r="D3640" s="259" t="s">
        <v>259</v>
      </c>
      <c r="E3640" s="266" t="s">
        <v>19</v>
      </c>
      <c r="F3640" s="261">
        <v>88.284124586381395</v>
      </c>
      <c r="G3640" s="261">
        <f>IF(Table1[[#This Row],[Year]]&lt;=2030,2030,IF(Table1[[#This Row],[Year]]&lt;=2040,2040,2050))</f>
        <v>2050</v>
      </c>
    </row>
    <row r="3641" spans="1:7" x14ac:dyDescent="0.3">
      <c r="A3641" s="257" t="s">
        <v>3</v>
      </c>
      <c r="B3641" s="258" t="s">
        <v>264</v>
      </c>
      <c r="C3641" s="258">
        <v>2046</v>
      </c>
      <c r="D3641" s="259" t="s">
        <v>259</v>
      </c>
      <c r="E3641" s="266" t="s">
        <v>19</v>
      </c>
      <c r="F3641" s="261">
        <v>24.4232488665508</v>
      </c>
      <c r="G3641" s="261">
        <f>IF(Table1[[#This Row],[Year]]&lt;=2030,2030,IF(Table1[[#This Row],[Year]]&lt;=2040,2040,2050))</f>
        <v>2050</v>
      </c>
    </row>
    <row r="3642" spans="1:7" x14ac:dyDescent="0.3">
      <c r="A3642" s="257" t="s">
        <v>3</v>
      </c>
      <c r="B3642" s="258" t="s">
        <v>263</v>
      </c>
      <c r="C3642" s="258">
        <v>2046</v>
      </c>
      <c r="D3642" s="259" t="s">
        <v>259</v>
      </c>
      <c r="E3642" s="266" t="s">
        <v>19</v>
      </c>
      <c r="F3642" s="261">
        <v>4.3903130140884796</v>
      </c>
      <c r="G3642" s="261">
        <f>IF(Table1[[#This Row],[Year]]&lt;=2030,2030,IF(Table1[[#This Row],[Year]]&lt;=2040,2040,2050))</f>
        <v>2050</v>
      </c>
    </row>
    <row r="3643" spans="1:7" x14ac:dyDescent="0.3">
      <c r="A3643" s="257" t="s">
        <v>3</v>
      </c>
      <c r="B3643" s="258" t="s">
        <v>262</v>
      </c>
      <c r="C3643" s="258">
        <v>2046</v>
      </c>
      <c r="D3643" s="259" t="s">
        <v>259</v>
      </c>
      <c r="E3643" s="266" t="s">
        <v>19</v>
      </c>
      <c r="F3643" s="261">
        <v>114.970124077831</v>
      </c>
      <c r="G3643" s="261">
        <f>IF(Table1[[#This Row],[Year]]&lt;=2030,2030,IF(Table1[[#This Row],[Year]]&lt;=2040,2040,2050))</f>
        <v>2050</v>
      </c>
    </row>
    <row r="3644" spans="1:7" x14ac:dyDescent="0.3">
      <c r="A3644" s="257" t="s">
        <v>3</v>
      </c>
      <c r="B3644" s="258" t="s">
        <v>261</v>
      </c>
      <c r="C3644" s="258">
        <v>2046</v>
      </c>
      <c r="D3644" s="259" t="s">
        <v>259</v>
      </c>
      <c r="E3644" s="266" t="s">
        <v>19</v>
      </c>
      <c r="F3644" s="261">
        <v>0.154171190291824</v>
      </c>
      <c r="G3644" s="261">
        <f>IF(Table1[[#This Row],[Year]]&lt;=2030,2030,IF(Table1[[#This Row],[Year]]&lt;=2040,2040,2050))</f>
        <v>2050</v>
      </c>
    </row>
    <row r="3645" spans="1:7" x14ac:dyDescent="0.3">
      <c r="A3645" s="257" t="s">
        <v>3</v>
      </c>
      <c r="B3645" s="258" t="s">
        <v>9</v>
      </c>
      <c r="C3645" s="258">
        <v>2046</v>
      </c>
      <c r="D3645" s="259" t="s">
        <v>259</v>
      </c>
      <c r="E3645" s="266" t="s">
        <v>19</v>
      </c>
      <c r="F3645" s="261">
        <v>5.8338979019974699</v>
      </c>
      <c r="G3645" s="261">
        <f>IF(Table1[[#This Row],[Year]]&lt;=2030,2030,IF(Table1[[#This Row],[Year]]&lt;=2040,2040,2050))</f>
        <v>2050</v>
      </c>
    </row>
    <row r="3646" spans="1:7" x14ac:dyDescent="0.3">
      <c r="A3646" s="257" t="s">
        <v>3</v>
      </c>
      <c r="B3646" s="258" t="s">
        <v>260</v>
      </c>
      <c r="C3646" s="258">
        <v>2046</v>
      </c>
      <c r="D3646" s="259" t="s">
        <v>259</v>
      </c>
      <c r="E3646" s="266" t="s">
        <v>19</v>
      </c>
      <c r="F3646" s="261">
        <v>4.7242692661123504</v>
      </c>
      <c r="G3646" s="261">
        <f>IF(Table1[[#This Row],[Year]]&lt;=2030,2030,IF(Table1[[#This Row],[Year]]&lt;=2040,2040,2050))</f>
        <v>2050</v>
      </c>
    </row>
    <row r="3647" spans="1:7" x14ac:dyDescent="0.3">
      <c r="A3647" s="257" t="s">
        <v>1</v>
      </c>
      <c r="B3647" s="258" t="s">
        <v>265</v>
      </c>
      <c r="C3647" s="258">
        <v>2047</v>
      </c>
      <c r="D3647" s="259" t="s">
        <v>259</v>
      </c>
      <c r="E3647" s="266" t="s">
        <v>19</v>
      </c>
      <c r="F3647" s="261">
        <v>19.671244426687799</v>
      </c>
      <c r="G3647" s="261">
        <f>IF(Table1[[#This Row],[Year]]&lt;=2030,2030,IF(Table1[[#This Row],[Year]]&lt;=2040,2040,2050))</f>
        <v>2050</v>
      </c>
    </row>
    <row r="3648" spans="1:7" x14ac:dyDescent="0.3">
      <c r="A3648" s="257" t="s">
        <v>1</v>
      </c>
      <c r="B3648" s="258" t="s">
        <v>269</v>
      </c>
      <c r="C3648" s="258">
        <v>2047</v>
      </c>
      <c r="D3648" s="259" t="s">
        <v>259</v>
      </c>
      <c r="E3648" s="266" t="s">
        <v>19</v>
      </c>
      <c r="F3648" s="261">
        <v>1.4434708282385</v>
      </c>
      <c r="G3648" s="261">
        <f>IF(Table1[[#This Row],[Year]]&lt;=2030,2030,IF(Table1[[#This Row],[Year]]&lt;=2040,2040,2050))</f>
        <v>2050</v>
      </c>
    </row>
    <row r="3649" spans="1:7" x14ac:dyDescent="0.3">
      <c r="A3649" s="257" t="s">
        <v>1</v>
      </c>
      <c r="B3649" s="258" t="s">
        <v>264</v>
      </c>
      <c r="C3649" s="258">
        <v>2047</v>
      </c>
      <c r="D3649" s="259" t="s">
        <v>259</v>
      </c>
      <c r="E3649" s="266" t="s">
        <v>19</v>
      </c>
      <c r="F3649" s="261">
        <v>10.0131443646689</v>
      </c>
      <c r="G3649" s="261">
        <f>IF(Table1[[#This Row],[Year]]&lt;=2030,2030,IF(Table1[[#This Row],[Year]]&lt;=2040,2040,2050))</f>
        <v>2050</v>
      </c>
    </row>
    <row r="3650" spans="1:7" x14ac:dyDescent="0.3">
      <c r="A3650" s="257" t="s">
        <v>1</v>
      </c>
      <c r="B3650" s="258" t="s">
        <v>268</v>
      </c>
      <c r="C3650" s="258">
        <v>2047</v>
      </c>
      <c r="D3650" s="259" t="s">
        <v>259</v>
      </c>
      <c r="E3650" s="266" t="s">
        <v>19</v>
      </c>
      <c r="F3650" s="261">
        <v>0.80054326091604699</v>
      </c>
      <c r="G3650" s="261">
        <f>IF(Table1[[#This Row],[Year]]&lt;=2030,2030,IF(Table1[[#This Row],[Year]]&lt;=2040,2040,2050))</f>
        <v>2050</v>
      </c>
    </row>
    <row r="3651" spans="1:7" x14ac:dyDescent="0.3">
      <c r="A3651" s="257" t="s">
        <v>1</v>
      </c>
      <c r="B3651" s="258" t="s">
        <v>263</v>
      </c>
      <c r="C3651" s="258">
        <v>2047</v>
      </c>
      <c r="D3651" s="259" t="s">
        <v>259</v>
      </c>
      <c r="E3651" s="266" t="s">
        <v>19</v>
      </c>
      <c r="F3651" s="261">
        <v>2.40099402411636E-2</v>
      </c>
      <c r="G3651" s="261">
        <f>IF(Table1[[#This Row],[Year]]&lt;=2030,2030,IF(Table1[[#This Row],[Year]]&lt;=2040,2040,2050))</f>
        <v>2050</v>
      </c>
    </row>
    <row r="3652" spans="1:7" x14ac:dyDescent="0.3">
      <c r="A3652" s="257" t="s">
        <v>1</v>
      </c>
      <c r="B3652" s="258" t="s">
        <v>262</v>
      </c>
      <c r="C3652" s="258">
        <v>2047</v>
      </c>
      <c r="D3652" s="259" t="s">
        <v>259</v>
      </c>
      <c r="E3652" s="266" t="s">
        <v>19</v>
      </c>
      <c r="F3652" s="261">
        <v>3.2692844787092001</v>
      </c>
      <c r="G3652" s="261">
        <f>IF(Table1[[#This Row],[Year]]&lt;=2030,2030,IF(Table1[[#This Row],[Year]]&lt;=2040,2040,2050))</f>
        <v>2050</v>
      </c>
    </row>
    <row r="3653" spans="1:7" x14ac:dyDescent="0.3">
      <c r="A3653" s="257" t="s">
        <v>1</v>
      </c>
      <c r="B3653" s="258" t="s">
        <v>261</v>
      </c>
      <c r="C3653" s="258">
        <v>2047</v>
      </c>
      <c r="D3653" s="259" t="s">
        <v>259</v>
      </c>
      <c r="E3653" s="266" t="s">
        <v>19</v>
      </c>
      <c r="F3653" s="261">
        <v>5.0418110806810301E-2</v>
      </c>
      <c r="G3653" s="261">
        <f>IF(Table1[[#This Row],[Year]]&lt;=2030,2030,IF(Table1[[#This Row],[Year]]&lt;=2040,2040,2050))</f>
        <v>2050</v>
      </c>
    </row>
    <row r="3654" spans="1:7" x14ac:dyDescent="0.3">
      <c r="A3654" s="257" t="s">
        <v>1</v>
      </c>
      <c r="B3654" s="258" t="s">
        <v>260</v>
      </c>
      <c r="C3654" s="258">
        <v>2047</v>
      </c>
      <c r="D3654" s="259" t="s">
        <v>259</v>
      </c>
      <c r="E3654" s="266" t="s">
        <v>19</v>
      </c>
      <c r="F3654" s="261">
        <v>0.57480466915218598</v>
      </c>
      <c r="G3654" s="261">
        <f>IF(Table1[[#This Row],[Year]]&lt;=2030,2030,IF(Table1[[#This Row],[Year]]&lt;=2040,2040,2050))</f>
        <v>2050</v>
      </c>
    </row>
    <row r="3655" spans="1:7" x14ac:dyDescent="0.3">
      <c r="A3655" s="257" t="s">
        <v>1</v>
      </c>
      <c r="B3655" s="258" t="s">
        <v>267</v>
      </c>
      <c r="C3655" s="258">
        <v>2047</v>
      </c>
      <c r="D3655" s="259" t="s">
        <v>259</v>
      </c>
      <c r="E3655" s="266" t="s">
        <v>19</v>
      </c>
      <c r="F3655" s="261">
        <v>3.9412252470808803E-2</v>
      </c>
      <c r="G3655" s="261">
        <f>IF(Table1[[#This Row],[Year]]&lt;=2030,2030,IF(Table1[[#This Row],[Year]]&lt;=2040,2040,2050))</f>
        <v>2050</v>
      </c>
    </row>
    <row r="3656" spans="1:7" x14ac:dyDescent="0.3">
      <c r="A3656" s="257" t="s">
        <v>4</v>
      </c>
      <c r="B3656" s="258" t="s">
        <v>265</v>
      </c>
      <c r="C3656" s="258">
        <v>2047</v>
      </c>
      <c r="D3656" s="259" t="s">
        <v>259</v>
      </c>
      <c r="E3656" s="266" t="s">
        <v>19</v>
      </c>
      <c r="F3656" s="261">
        <v>75.980400556723794</v>
      </c>
      <c r="G3656" s="261">
        <f>IF(Table1[[#This Row],[Year]]&lt;=2030,2030,IF(Table1[[#This Row],[Year]]&lt;=2040,2040,2050))</f>
        <v>2050</v>
      </c>
    </row>
    <row r="3657" spans="1:7" x14ac:dyDescent="0.3">
      <c r="A3657" s="257" t="s">
        <v>4</v>
      </c>
      <c r="B3657" s="258" t="s">
        <v>269</v>
      </c>
      <c r="C3657" s="258">
        <v>2047</v>
      </c>
      <c r="D3657" s="259" t="s">
        <v>259</v>
      </c>
      <c r="E3657" s="266" t="s">
        <v>19</v>
      </c>
      <c r="F3657" s="261">
        <v>1.1467579009928</v>
      </c>
      <c r="G3657" s="261">
        <f>IF(Table1[[#This Row],[Year]]&lt;=2030,2030,IF(Table1[[#This Row],[Year]]&lt;=2040,2040,2050))</f>
        <v>2050</v>
      </c>
    </row>
    <row r="3658" spans="1:7" x14ac:dyDescent="0.3">
      <c r="A3658" s="257" t="s">
        <v>4</v>
      </c>
      <c r="B3658" s="258" t="s">
        <v>264</v>
      </c>
      <c r="C3658" s="258">
        <v>2047</v>
      </c>
      <c r="D3658" s="259" t="s">
        <v>259</v>
      </c>
      <c r="E3658" s="266" t="s">
        <v>19</v>
      </c>
      <c r="F3658" s="261">
        <v>47.293876912299503</v>
      </c>
      <c r="G3658" s="261">
        <f>IF(Table1[[#This Row],[Year]]&lt;=2030,2030,IF(Table1[[#This Row],[Year]]&lt;=2040,2040,2050))</f>
        <v>2050</v>
      </c>
    </row>
    <row r="3659" spans="1:7" x14ac:dyDescent="0.3">
      <c r="A3659" s="257" t="s">
        <v>4</v>
      </c>
      <c r="B3659" s="258" t="s">
        <v>268</v>
      </c>
      <c r="C3659" s="258">
        <v>2047</v>
      </c>
      <c r="D3659" s="259" t="s">
        <v>259</v>
      </c>
      <c r="E3659" s="266" t="s">
        <v>19</v>
      </c>
      <c r="F3659" s="261">
        <v>0.74393635689479798</v>
      </c>
      <c r="G3659" s="261">
        <f>IF(Table1[[#This Row],[Year]]&lt;=2030,2030,IF(Table1[[#This Row],[Year]]&lt;=2040,2040,2050))</f>
        <v>2050</v>
      </c>
    </row>
    <row r="3660" spans="1:7" x14ac:dyDescent="0.3">
      <c r="A3660" s="257" t="s">
        <v>4</v>
      </c>
      <c r="B3660" s="258" t="s">
        <v>263</v>
      </c>
      <c r="C3660" s="258">
        <v>2047</v>
      </c>
      <c r="D3660" s="259" t="s">
        <v>259</v>
      </c>
      <c r="E3660" s="266" t="s">
        <v>19</v>
      </c>
      <c r="F3660" s="261">
        <v>1.85135853558548</v>
      </c>
      <c r="G3660" s="261">
        <f>IF(Table1[[#This Row],[Year]]&lt;=2030,2030,IF(Table1[[#This Row],[Year]]&lt;=2040,2040,2050))</f>
        <v>2050</v>
      </c>
    </row>
    <row r="3661" spans="1:7" x14ac:dyDescent="0.3">
      <c r="A3661" s="257" t="s">
        <v>4</v>
      </c>
      <c r="B3661" s="258" t="s">
        <v>262</v>
      </c>
      <c r="C3661" s="258">
        <v>2047</v>
      </c>
      <c r="D3661" s="259" t="s">
        <v>259</v>
      </c>
      <c r="E3661" s="266" t="s">
        <v>19</v>
      </c>
      <c r="F3661" s="261">
        <v>79.277277248854602</v>
      </c>
      <c r="G3661" s="261">
        <f>IF(Table1[[#This Row],[Year]]&lt;=2030,2030,IF(Table1[[#This Row],[Year]]&lt;=2040,2040,2050))</f>
        <v>2050</v>
      </c>
    </row>
    <row r="3662" spans="1:7" x14ac:dyDescent="0.3">
      <c r="A3662" s="257" t="s">
        <v>4</v>
      </c>
      <c r="B3662" s="258" t="s">
        <v>261</v>
      </c>
      <c r="C3662" s="258">
        <v>2047</v>
      </c>
      <c r="D3662" s="259" t="s">
        <v>259</v>
      </c>
      <c r="E3662" s="266" t="s">
        <v>19</v>
      </c>
      <c r="F3662" s="261">
        <v>0.25169936412407601</v>
      </c>
      <c r="G3662" s="261">
        <f>IF(Table1[[#This Row],[Year]]&lt;=2030,2030,IF(Table1[[#This Row],[Year]]&lt;=2040,2040,2050))</f>
        <v>2050</v>
      </c>
    </row>
    <row r="3663" spans="1:7" x14ac:dyDescent="0.3">
      <c r="A3663" s="257" t="s">
        <v>4</v>
      </c>
      <c r="B3663" s="258" t="s">
        <v>18</v>
      </c>
      <c r="C3663" s="258">
        <v>2047</v>
      </c>
      <c r="D3663" s="259" t="s">
        <v>259</v>
      </c>
      <c r="E3663" s="266" t="s">
        <v>19</v>
      </c>
      <c r="F3663" s="261">
        <v>2.5360367686874001</v>
      </c>
      <c r="G3663" s="261">
        <f>IF(Table1[[#This Row],[Year]]&lt;=2030,2030,IF(Table1[[#This Row],[Year]]&lt;=2040,2040,2050))</f>
        <v>2050</v>
      </c>
    </row>
    <row r="3664" spans="1:7" x14ac:dyDescent="0.3">
      <c r="A3664" s="257" t="s">
        <v>4</v>
      </c>
      <c r="B3664" s="258" t="s">
        <v>260</v>
      </c>
      <c r="C3664" s="258">
        <v>2047</v>
      </c>
      <c r="D3664" s="259" t="s">
        <v>259</v>
      </c>
      <c r="E3664" s="266" t="s">
        <v>19</v>
      </c>
      <c r="F3664" s="261">
        <v>8.8684482127489996</v>
      </c>
      <c r="G3664" s="261">
        <f>IF(Table1[[#This Row],[Year]]&lt;=2030,2030,IF(Table1[[#This Row],[Year]]&lt;=2040,2040,2050))</f>
        <v>2050</v>
      </c>
    </row>
    <row r="3665" spans="1:7" x14ac:dyDescent="0.3">
      <c r="A3665" s="257" t="s">
        <v>4</v>
      </c>
      <c r="B3665" s="258" t="s">
        <v>267</v>
      </c>
      <c r="C3665" s="258">
        <v>2047</v>
      </c>
      <c r="D3665" s="259" t="s">
        <v>259</v>
      </c>
      <c r="E3665" s="266" t="s">
        <v>19</v>
      </c>
      <c r="F3665" s="261">
        <v>0.12758003699638901</v>
      </c>
      <c r="G3665" s="261">
        <f>IF(Table1[[#This Row],[Year]]&lt;=2030,2030,IF(Table1[[#This Row],[Year]]&lt;=2040,2040,2050))</f>
        <v>2050</v>
      </c>
    </row>
    <row r="3666" spans="1:7" x14ac:dyDescent="0.3">
      <c r="A3666" s="257" t="s">
        <v>2</v>
      </c>
      <c r="B3666" s="258" t="s">
        <v>264</v>
      </c>
      <c r="C3666" s="258">
        <v>2047</v>
      </c>
      <c r="D3666" s="259" t="s">
        <v>259</v>
      </c>
      <c r="E3666" s="266" t="s">
        <v>19</v>
      </c>
      <c r="F3666" s="261">
        <v>26.167766642733</v>
      </c>
      <c r="G3666" s="261">
        <f>IF(Table1[[#This Row],[Year]]&lt;=2030,2030,IF(Table1[[#This Row],[Year]]&lt;=2040,2040,2050))</f>
        <v>2050</v>
      </c>
    </row>
    <row r="3667" spans="1:7" x14ac:dyDescent="0.3">
      <c r="A3667" s="257" t="s">
        <v>2</v>
      </c>
      <c r="B3667" s="258" t="s">
        <v>263</v>
      </c>
      <c r="C3667" s="258">
        <v>2047</v>
      </c>
      <c r="D3667" s="259" t="s">
        <v>259</v>
      </c>
      <c r="E3667" s="266" t="s">
        <v>19</v>
      </c>
      <c r="F3667" s="261">
        <v>0.105517288218985</v>
      </c>
      <c r="G3667" s="261">
        <f>IF(Table1[[#This Row],[Year]]&lt;=2030,2030,IF(Table1[[#This Row],[Year]]&lt;=2040,2040,2050))</f>
        <v>2050</v>
      </c>
    </row>
    <row r="3668" spans="1:7" x14ac:dyDescent="0.3">
      <c r="A3668" s="257" t="s">
        <v>2</v>
      </c>
      <c r="B3668" s="258" t="s">
        <v>262</v>
      </c>
      <c r="C3668" s="258">
        <v>2047</v>
      </c>
      <c r="D3668" s="259" t="s">
        <v>259</v>
      </c>
      <c r="E3668" s="266" t="s">
        <v>19</v>
      </c>
      <c r="F3668" s="261">
        <v>4.03314612726661</v>
      </c>
      <c r="G3668" s="261">
        <f>IF(Table1[[#This Row],[Year]]&lt;=2030,2030,IF(Table1[[#This Row],[Year]]&lt;=2040,2040,2050))</f>
        <v>2050</v>
      </c>
    </row>
    <row r="3669" spans="1:7" x14ac:dyDescent="0.3">
      <c r="A3669" s="257" t="s">
        <v>2</v>
      </c>
      <c r="B3669" s="258" t="s">
        <v>261</v>
      </c>
      <c r="C3669" s="258">
        <v>2047</v>
      </c>
      <c r="D3669" s="259" t="s">
        <v>259</v>
      </c>
      <c r="E3669" s="266" t="s">
        <v>19</v>
      </c>
      <c r="F3669" s="261">
        <v>2.1740740538343899E-2</v>
      </c>
      <c r="G3669" s="261">
        <f>IF(Table1[[#This Row],[Year]]&lt;=2030,2030,IF(Table1[[#This Row],[Year]]&lt;=2040,2040,2050))</f>
        <v>2050</v>
      </c>
    </row>
    <row r="3670" spans="1:7" x14ac:dyDescent="0.3">
      <c r="A3670" s="257" t="s">
        <v>2</v>
      </c>
      <c r="B3670" s="258" t="s">
        <v>18</v>
      </c>
      <c r="C3670" s="258">
        <v>2047</v>
      </c>
      <c r="D3670" s="259" t="s">
        <v>259</v>
      </c>
      <c r="E3670" s="266" t="s">
        <v>19</v>
      </c>
      <c r="F3670" s="261">
        <v>94.479257305958797</v>
      </c>
      <c r="G3670" s="261">
        <f>IF(Table1[[#This Row],[Year]]&lt;=2030,2030,IF(Table1[[#This Row],[Year]]&lt;=2040,2040,2050))</f>
        <v>2050</v>
      </c>
    </row>
    <row r="3671" spans="1:7" x14ac:dyDescent="0.3">
      <c r="A3671" s="257" t="s">
        <v>2</v>
      </c>
      <c r="B3671" s="258" t="s">
        <v>266</v>
      </c>
      <c r="C3671" s="258">
        <v>2047</v>
      </c>
      <c r="D3671" s="259" t="s">
        <v>259</v>
      </c>
      <c r="E3671" s="266" t="s">
        <v>19</v>
      </c>
      <c r="F3671" s="261">
        <v>14.412106174078801</v>
      </c>
      <c r="G3671" s="261">
        <f>IF(Table1[[#This Row],[Year]]&lt;=2030,2030,IF(Table1[[#This Row],[Year]]&lt;=2040,2040,2050))</f>
        <v>2050</v>
      </c>
    </row>
    <row r="3672" spans="1:7" x14ac:dyDescent="0.3">
      <c r="A3672" s="257" t="s">
        <v>2</v>
      </c>
      <c r="B3672" s="258" t="s">
        <v>260</v>
      </c>
      <c r="C3672" s="258">
        <v>2047</v>
      </c>
      <c r="D3672" s="259" t="s">
        <v>259</v>
      </c>
      <c r="E3672" s="266" t="s">
        <v>19</v>
      </c>
      <c r="F3672" s="261">
        <v>0.13931331387618401</v>
      </c>
      <c r="G3672" s="261">
        <f>IF(Table1[[#This Row],[Year]]&lt;=2030,2030,IF(Table1[[#This Row],[Year]]&lt;=2040,2040,2050))</f>
        <v>2050</v>
      </c>
    </row>
    <row r="3673" spans="1:7" x14ac:dyDescent="0.3">
      <c r="A3673" s="257" t="s">
        <v>3</v>
      </c>
      <c r="B3673" s="258" t="s">
        <v>265</v>
      </c>
      <c r="C3673" s="258">
        <v>2047</v>
      </c>
      <c r="D3673" s="259" t="s">
        <v>259</v>
      </c>
      <c r="E3673" s="266" t="s">
        <v>19</v>
      </c>
      <c r="F3673" s="261">
        <v>84.080118653696601</v>
      </c>
      <c r="G3673" s="261">
        <f>IF(Table1[[#This Row],[Year]]&lt;=2030,2030,IF(Table1[[#This Row],[Year]]&lt;=2040,2040,2050))</f>
        <v>2050</v>
      </c>
    </row>
    <row r="3674" spans="1:7" x14ac:dyDescent="0.3">
      <c r="A3674" s="257" t="s">
        <v>3</v>
      </c>
      <c r="B3674" s="258" t="s">
        <v>264</v>
      </c>
      <c r="C3674" s="258">
        <v>2047</v>
      </c>
      <c r="D3674" s="259" t="s">
        <v>259</v>
      </c>
      <c r="E3674" s="266" t="s">
        <v>19</v>
      </c>
      <c r="F3674" s="261">
        <v>23.260237015762701</v>
      </c>
      <c r="G3674" s="261">
        <f>IF(Table1[[#This Row],[Year]]&lt;=2030,2030,IF(Table1[[#This Row],[Year]]&lt;=2040,2040,2050))</f>
        <v>2050</v>
      </c>
    </row>
    <row r="3675" spans="1:7" x14ac:dyDescent="0.3">
      <c r="A3675" s="257" t="s">
        <v>3</v>
      </c>
      <c r="B3675" s="258" t="s">
        <v>263</v>
      </c>
      <c r="C3675" s="258">
        <v>2047</v>
      </c>
      <c r="D3675" s="259" t="s">
        <v>259</v>
      </c>
      <c r="E3675" s="266" t="s">
        <v>19</v>
      </c>
      <c r="F3675" s="261">
        <v>0.21350006626096399</v>
      </c>
      <c r="G3675" s="261">
        <f>IF(Table1[[#This Row],[Year]]&lt;=2030,2030,IF(Table1[[#This Row],[Year]]&lt;=2040,2040,2050))</f>
        <v>2050</v>
      </c>
    </row>
    <row r="3676" spans="1:7" x14ac:dyDescent="0.3">
      <c r="A3676" s="257" t="s">
        <v>3</v>
      </c>
      <c r="B3676" s="258" t="s">
        <v>262</v>
      </c>
      <c r="C3676" s="258">
        <v>2047</v>
      </c>
      <c r="D3676" s="259" t="s">
        <v>259</v>
      </c>
      <c r="E3676" s="266" t="s">
        <v>19</v>
      </c>
      <c r="F3676" s="261">
        <v>111.207211333735</v>
      </c>
      <c r="G3676" s="261">
        <f>IF(Table1[[#This Row],[Year]]&lt;=2030,2030,IF(Table1[[#This Row],[Year]]&lt;=2040,2040,2050))</f>
        <v>2050</v>
      </c>
    </row>
    <row r="3677" spans="1:7" x14ac:dyDescent="0.3">
      <c r="A3677" s="257" t="s">
        <v>3</v>
      </c>
      <c r="B3677" s="258" t="s">
        <v>261</v>
      </c>
      <c r="C3677" s="258">
        <v>2047</v>
      </c>
      <c r="D3677" s="259" t="s">
        <v>259</v>
      </c>
      <c r="E3677" s="266" t="s">
        <v>19</v>
      </c>
      <c r="F3677" s="261">
        <v>0.13834473624009799</v>
      </c>
      <c r="G3677" s="261">
        <f>IF(Table1[[#This Row],[Year]]&lt;=2030,2030,IF(Table1[[#This Row],[Year]]&lt;=2040,2040,2050))</f>
        <v>2050</v>
      </c>
    </row>
    <row r="3678" spans="1:7" x14ac:dyDescent="0.3">
      <c r="A3678" s="257" t="s">
        <v>3</v>
      </c>
      <c r="B3678" s="258" t="s">
        <v>9</v>
      </c>
      <c r="C3678" s="258">
        <v>2047</v>
      </c>
      <c r="D3678" s="259" t="s">
        <v>259</v>
      </c>
      <c r="E3678" s="266" t="s">
        <v>19</v>
      </c>
      <c r="F3678" s="261">
        <v>5.3658851772525296</v>
      </c>
      <c r="G3678" s="261">
        <f>IF(Table1[[#This Row],[Year]]&lt;=2030,2030,IF(Table1[[#This Row],[Year]]&lt;=2040,2040,2050))</f>
        <v>2050</v>
      </c>
    </row>
    <row r="3679" spans="1:7" x14ac:dyDescent="0.3">
      <c r="A3679" s="257" t="s">
        <v>3</v>
      </c>
      <c r="B3679" s="258" t="s">
        <v>260</v>
      </c>
      <c r="C3679" s="258">
        <v>2047</v>
      </c>
      <c r="D3679" s="259" t="s">
        <v>259</v>
      </c>
      <c r="E3679" s="266" t="s">
        <v>19</v>
      </c>
      <c r="F3679" s="261">
        <v>4.4993040629641499</v>
      </c>
      <c r="G3679" s="261">
        <f>IF(Table1[[#This Row],[Year]]&lt;=2030,2030,IF(Table1[[#This Row],[Year]]&lt;=2040,2040,2050))</f>
        <v>2050</v>
      </c>
    </row>
    <row r="3680" spans="1:7" x14ac:dyDescent="0.3">
      <c r="A3680" s="257" t="s">
        <v>1</v>
      </c>
      <c r="B3680" s="258" t="s">
        <v>265</v>
      </c>
      <c r="C3680" s="258">
        <v>2048</v>
      </c>
      <c r="D3680" s="259" t="s">
        <v>259</v>
      </c>
      <c r="E3680" s="266" t="s">
        <v>19</v>
      </c>
      <c r="F3680" s="261">
        <v>18.734518501607401</v>
      </c>
      <c r="G3680" s="261">
        <f>IF(Table1[[#This Row],[Year]]&lt;=2030,2030,IF(Table1[[#This Row],[Year]]&lt;=2040,2040,2050))</f>
        <v>2050</v>
      </c>
    </row>
    <row r="3681" spans="1:7" x14ac:dyDescent="0.3">
      <c r="A3681" s="257" t="s">
        <v>1</v>
      </c>
      <c r="B3681" s="258" t="s">
        <v>269</v>
      </c>
      <c r="C3681" s="258">
        <v>2048</v>
      </c>
      <c r="D3681" s="259" t="s">
        <v>259</v>
      </c>
      <c r="E3681" s="266" t="s">
        <v>19</v>
      </c>
      <c r="F3681" s="261">
        <v>1.3747341221319</v>
      </c>
      <c r="G3681" s="261">
        <f>IF(Table1[[#This Row],[Year]]&lt;=2030,2030,IF(Table1[[#This Row],[Year]]&lt;=2040,2040,2050))</f>
        <v>2050</v>
      </c>
    </row>
    <row r="3682" spans="1:7" x14ac:dyDescent="0.3">
      <c r="A3682" s="257" t="s">
        <v>1</v>
      </c>
      <c r="B3682" s="258" t="s">
        <v>264</v>
      </c>
      <c r="C3682" s="258">
        <v>2048</v>
      </c>
      <c r="D3682" s="259" t="s">
        <v>259</v>
      </c>
      <c r="E3682" s="266" t="s">
        <v>19</v>
      </c>
      <c r="F3682" s="261">
        <v>9.5363279663513403</v>
      </c>
      <c r="G3682" s="261">
        <f>IF(Table1[[#This Row],[Year]]&lt;=2030,2030,IF(Table1[[#This Row],[Year]]&lt;=2040,2040,2050))</f>
        <v>2050</v>
      </c>
    </row>
    <row r="3683" spans="1:7" x14ac:dyDescent="0.3">
      <c r="A3683" s="257" t="s">
        <v>1</v>
      </c>
      <c r="B3683" s="258" t="s">
        <v>268</v>
      </c>
      <c r="C3683" s="258">
        <v>2048</v>
      </c>
      <c r="D3683" s="259" t="s">
        <v>259</v>
      </c>
      <c r="E3683" s="266" t="s">
        <v>19</v>
      </c>
      <c r="F3683" s="261">
        <v>0.76242215325337903</v>
      </c>
      <c r="G3683" s="261">
        <f>IF(Table1[[#This Row],[Year]]&lt;=2030,2030,IF(Table1[[#This Row],[Year]]&lt;=2040,2040,2050))</f>
        <v>2050</v>
      </c>
    </row>
    <row r="3684" spans="1:7" x14ac:dyDescent="0.3">
      <c r="A3684" s="257" t="s">
        <v>1</v>
      </c>
      <c r="B3684" s="258" t="s">
        <v>263</v>
      </c>
      <c r="C3684" s="258">
        <v>2048</v>
      </c>
      <c r="D3684" s="259" t="s">
        <v>259</v>
      </c>
      <c r="E3684" s="266" t="s">
        <v>19</v>
      </c>
      <c r="F3684" s="261">
        <v>2.1845502687365799E-2</v>
      </c>
      <c r="G3684" s="261">
        <f>IF(Table1[[#This Row],[Year]]&lt;=2030,2030,IF(Table1[[#This Row],[Year]]&lt;=2040,2040,2050))</f>
        <v>2050</v>
      </c>
    </row>
    <row r="3685" spans="1:7" x14ac:dyDescent="0.3">
      <c r="A3685" s="257" t="s">
        <v>1</v>
      </c>
      <c r="B3685" s="258" t="s">
        <v>262</v>
      </c>
      <c r="C3685" s="258">
        <v>2048</v>
      </c>
      <c r="D3685" s="259" t="s">
        <v>259</v>
      </c>
      <c r="E3685" s="266" t="s">
        <v>19</v>
      </c>
      <c r="F3685" s="261">
        <v>3.1550569662232202</v>
      </c>
      <c r="G3685" s="261">
        <f>IF(Table1[[#This Row],[Year]]&lt;=2030,2030,IF(Table1[[#This Row],[Year]]&lt;=2040,2040,2050))</f>
        <v>2050</v>
      </c>
    </row>
    <row r="3686" spans="1:7" x14ac:dyDescent="0.3">
      <c r="A3686" s="257" t="s">
        <v>1</v>
      </c>
      <c r="B3686" s="258" t="s">
        <v>261</v>
      </c>
      <c r="C3686" s="258">
        <v>2048</v>
      </c>
      <c r="D3686" s="259" t="s">
        <v>259</v>
      </c>
      <c r="E3686" s="266" t="s">
        <v>19</v>
      </c>
      <c r="F3686" s="261">
        <v>4.5072251234027402E-2</v>
      </c>
      <c r="G3686" s="261">
        <f>IF(Table1[[#This Row],[Year]]&lt;=2030,2030,IF(Table1[[#This Row],[Year]]&lt;=2040,2040,2050))</f>
        <v>2050</v>
      </c>
    </row>
    <row r="3687" spans="1:7" x14ac:dyDescent="0.3">
      <c r="A3687" s="257" t="s">
        <v>1</v>
      </c>
      <c r="B3687" s="258" t="s">
        <v>260</v>
      </c>
      <c r="C3687" s="258">
        <v>2048</v>
      </c>
      <c r="D3687" s="259" t="s">
        <v>259</v>
      </c>
      <c r="E3687" s="266" t="s">
        <v>19</v>
      </c>
      <c r="F3687" s="261">
        <v>0.54743301824017698</v>
      </c>
      <c r="G3687" s="261">
        <f>IF(Table1[[#This Row],[Year]]&lt;=2030,2030,IF(Table1[[#This Row],[Year]]&lt;=2040,2040,2050))</f>
        <v>2050</v>
      </c>
    </row>
    <row r="3688" spans="1:7" x14ac:dyDescent="0.3">
      <c r="A3688" s="257" t="s">
        <v>1</v>
      </c>
      <c r="B3688" s="258" t="s">
        <v>267</v>
      </c>
      <c r="C3688" s="258">
        <v>2048</v>
      </c>
      <c r="D3688" s="259" t="s">
        <v>259</v>
      </c>
      <c r="E3688" s="266" t="s">
        <v>19</v>
      </c>
      <c r="F3688" s="261">
        <v>3.7535478543627501E-2</v>
      </c>
      <c r="G3688" s="261">
        <f>IF(Table1[[#This Row],[Year]]&lt;=2030,2030,IF(Table1[[#This Row],[Year]]&lt;=2040,2040,2050))</f>
        <v>2050</v>
      </c>
    </row>
    <row r="3689" spans="1:7" x14ac:dyDescent="0.3">
      <c r="A3689" s="257" t="s">
        <v>4</v>
      </c>
      <c r="B3689" s="258" t="s">
        <v>265</v>
      </c>
      <c r="C3689" s="258">
        <v>2048</v>
      </c>
      <c r="D3689" s="259" t="s">
        <v>259</v>
      </c>
      <c r="E3689" s="266" t="s">
        <v>19</v>
      </c>
      <c r="F3689" s="261">
        <v>72.362286244498904</v>
      </c>
      <c r="G3689" s="261">
        <f>IF(Table1[[#This Row],[Year]]&lt;=2030,2030,IF(Table1[[#This Row],[Year]]&lt;=2040,2040,2050))</f>
        <v>2050</v>
      </c>
    </row>
    <row r="3690" spans="1:7" x14ac:dyDescent="0.3">
      <c r="A3690" s="257" t="s">
        <v>4</v>
      </c>
      <c r="B3690" s="258" t="s">
        <v>269</v>
      </c>
      <c r="C3690" s="258">
        <v>2048</v>
      </c>
      <c r="D3690" s="259" t="s">
        <v>259</v>
      </c>
      <c r="E3690" s="266" t="s">
        <v>19</v>
      </c>
      <c r="F3690" s="261">
        <v>1.0921503818979099</v>
      </c>
      <c r="G3690" s="261">
        <f>IF(Table1[[#This Row],[Year]]&lt;=2030,2030,IF(Table1[[#This Row],[Year]]&lt;=2040,2040,2050))</f>
        <v>2050</v>
      </c>
    </row>
    <row r="3691" spans="1:7" x14ac:dyDescent="0.3">
      <c r="A3691" s="257" t="s">
        <v>4</v>
      </c>
      <c r="B3691" s="258" t="s">
        <v>264</v>
      </c>
      <c r="C3691" s="258">
        <v>2048</v>
      </c>
      <c r="D3691" s="259" t="s">
        <v>259</v>
      </c>
      <c r="E3691" s="266" t="s">
        <v>19</v>
      </c>
      <c r="F3691" s="261">
        <v>45.041787535523298</v>
      </c>
      <c r="G3691" s="261">
        <f>IF(Table1[[#This Row],[Year]]&lt;=2030,2030,IF(Table1[[#This Row],[Year]]&lt;=2040,2040,2050))</f>
        <v>2050</v>
      </c>
    </row>
    <row r="3692" spans="1:7" x14ac:dyDescent="0.3">
      <c r="A3692" s="257" t="s">
        <v>4</v>
      </c>
      <c r="B3692" s="258" t="s">
        <v>268</v>
      </c>
      <c r="C3692" s="258">
        <v>2048</v>
      </c>
      <c r="D3692" s="259" t="s">
        <v>259</v>
      </c>
      <c r="E3692" s="266" t="s">
        <v>19</v>
      </c>
      <c r="F3692" s="261">
        <v>0.70851081609028399</v>
      </c>
      <c r="G3692" s="261">
        <f>IF(Table1[[#This Row],[Year]]&lt;=2030,2030,IF(Table1[[#This Row],[Year]]&lt;=2040,2040,2050))</f>
        <v>2050</v>
      </c>
    </row>
    <row r="3693" spans="1:7" x14ac:dyDescent="0.3">
      <c r="A3693" s="257" t="s">
        <v>4</v>
      </c>
      <c r="B3693" s="258" t="s">
        <v>263</v>
      </c>
      <c r="C3693" s="258">
        <v>2048</v>
      </c>
      <c r="D3693" s="259" t="s">
        <v>259</v>
      </c>
      <c r="E3693" s="266" t="s">
        <v>19</v>
      </c>
      <c r="F3693" s="261">
        <v>0.163275266471678</v>
      </c>
      <c r="G3693" s="261">
        <f>IF(Table1[[#This Row],[Year]]&lt;=2030,2030,IF(Table1[[#This Row],[Year]]&lt;=2040,2040,2050))</f>
        <v>2050</v>
      </c>
    </row>
    <row r="3694" spans="1:7" x14ac:dyDescent="0.3">
      <c r="A3694" s="257" t="s">
        <v>4</v>
      </c>
      <c r="B3694" s="258" t="s">
        <v>262</v>
      </c>
      <c r="C3694" s="258">
        <v>2048</v>
      </c>
      <c r="D3694" s="259" t="s">
        <v>259</v>
      </c>
      <c r="E3694" s="266" t="s">
        <v>19</v>
      </c>
      <c r="F3694" s="261">
        <v>73.695413303877103</v>
      </c>
      <c r="G3694" s="261">
        <f>IF(Table1[[#This Row],[Year]]&lt;=2030,2030,IF(Table1[[#This Row],[Year]]&lt;=2040,2040,2050))</f>
        <v>2050</v>
      </c>
    </row>
    <row r="3695" spans="1:7" x14ac:dyDescent="0.3">
      <c r="A3695" s="257" t="s">
        <v>4</v>
      </c>
      <c r="B3695" s="258" t="s">
        <v>261</v>
      </c>
      <c r="C3695" s="258">
        <v>2048</v>
      </c>
      <c r="D3695" s="259" t="s">
        <v>259</v>
      </c>
      <c r="E3695" s="266" t="s">
        <v>19</v>
      </c>
      <c r="F3695" s="261">
        <v>0.22501154433800999</v>
      </c>
      <c r="G3695" s="261">
        <f>IF(Table1[[#This Row],[Year]]&lt;=2030,2030,IF(Table1[[#This Row],[Year]]&lt;=2040,2040,2050))</f>
        <v>2050</v>
      </c>
    </row>
    <row r="3696" spans="1:7" x14ac:dyDescent="0.3">
      <c r="A3696" s="257" t="s">
        <v>4</v>
      </c>
      <c r="B3696" s="258" t="s">
        <v>18</v>
      </c>
      <c r="C3696" s="258">
        <v>2048</v>
      </c>
      <c r="D3696" s="259" t="s">
        <v>259</v>
      </c>
      <c r="E3696" s="266" t="s">
        <v>19</v>
      </c>
      <c r="F3696" s="261">
        <v>2.41527311303562</v>
      </c>
      <c r="G3696" s="261">
        <f>IF(Table1[[#This Row],[Year]]&lt;=2030,2030,IF(Table1[[#This Row],[Year]]&lt;=2040,2040,2050))</f>
        <v>2050</v>
      </c>
    </row>
    <row r="3697" spans="1:7" x14ac:dyDescent="0.3">
      <c r="A3697" s="257" t="s">
        <v>4</v>
      </c>
      <c r="B3697" s="258" t="s">
        <v>260</v>
      </c>
      <c r="C3697" s="258">
        <v>2048</v>
      </c>
      <c r="D3697" s="259" t="s">
        <v>259</v>
      </c>
      <c r="E3697" s="266" t="s">
        <v>19</v>
      </c>
      <c r="F3697" s="261">
        <v>8.4461411549990508</v>
      </c>
      <c r="G3697" s="261">
        <f>IF(Table1[[#This Row],[Year]]&lt;=2030,2030,IF(Table1[[#This Row],[Year]]&lt;=2040,2040,2050))</f>
        <v>2050</v>
      </c>
    </row>
    <row r="3698" spans="1:7" x14ac:dyDescent="0.3">
      <c r="A3698" s="257" t="s">
        <v>4</v>
      </c>
      <c r="B3698" s="258" t="s">
        <v>267</v>
      </c>
      <c r="C3698" s="258">
        <v>2048</v>
      </c>
      <c r="D3698" s="259" t="s">
        <v>259</v>
      </c>
      <c r="E3698" s="266" t="s">
        <v>19</v>
      </c>
      <c r="F3698" s="261">
        <v>0.121504797139418</v>
      </c>
      <c r="G3698" s="261">
        <f>IF(Table1[[#This Row],[Year]]&lt;=2030,2030,IF(Table1[[#This Row],[Year]]&lt;=2040,2040,2050))</f>
        <v>2050</v>
      </c>
    </row>
    <row r="3699" spans="1:7" x14ac:dyDescent="0.3">
      <c r="A3699" s="257" t="s">
        <v>2</v>
      </c>
      <c r="B3699" s="258" t="s">
        <v>264</v>
      </c>
      <c r="C3699" s="258">
        <v>2048</v>
      </c>
      <c r="D3699" s="259" t="s">
        <v>259</v>
      </c>
      <c r="E3699" s="266" t="s">
        <v>19</v>
      </c>
      <c r="F3699" s="261">
        <v>24.921682516888598</v>
      </c>
      <c r="G3699" s="261">
        <f>IF(Table1[[#This Row],[Year]]&lt;=2030,2030,IF(Table1[[#This Row],[Year]]&lt;=2040,2040,2050))</f>
        <v>2050</v>
      </c>
    </row>
    <row r="3700" spans="1:7" x14ac:dyDescent="0.3">
      <c r="A3700" s="257" t="s">
        <v>2</v>
      </c>
      <c r="B3700" s="258" t="s">
        <v>263</v>
      </c>
      <c r="C3700" s="258">
        <v>2048</v>
      </c>
      <c r="D3700" s="259" t="s">
        <v>259</v>
      </c>
      <c r="E3700" s="266" t="s">
        <v>19</v>
      </c>
      <c r="F3700" s="261">
        <v>9.6005162036991706E-2</v>
      </c>
      <c r="G3700" s="261">
        <f>IF(Table1[[#This Row],[Year]]&lt;=2030,2030,IF(Table1[[#This Row],[Year]]&lt;=2040,2040,2050))</f>
        <v>2050</v>
      </c>
    </row>
    <row r="3701" spans="1:7" x14ac:dyDescent="0.3">
      <c r="A3701" s="257" t="s">
        <v>2</v>
      </c>
      <c r="B3701" s="258" t="s">
        <v>262</v>
      </c>
      <c r="C3701" s="258">
        <v>2048</v>
      </c>
      <c r="D3701" s="259" t="s">
        <v>259</v>
      </c>
      <c r="E3701" s="266" t="s">
        <v>19</v>
      </c>
      <c r="F3701" s="261">
        <v>3.89237763302852</v>
      </c>
      <c r="G3701" s="261">
        <f>IF(Table1[[#This Row],[Year]]&lt;=2030,2030,IF(Table1[[#This Row],[Year]]&lt;=2040,2040,2050))</f>
        <v>2050</v>
      </c>
    </row>
    <row r="3702" spans="1:7" x14ac:dyDescent="0.3">
      <c r="A3702" s="257" t="s">
        <v>2</v>
      </c>
      <c r="B3702" s="258" t="s">
        <v>261</v>
      </c>
      <c r="C3702" s="258">
        <v>2048</v>
      </c>
      <c r="D3702" s="259" t="s">
        <v>259</v>
      </c>
      <c r="E3702" s="266" t="s">
        <v>19</v>
      </c>
      <c r="F3702" s="261">
        <v>1.9435558053985599E-2</v>
      </c>
      <c r="G3702" s="261">
        <f>IF(Table1[[#This Row],[Year]]&lt;=2030,2030,IF(Table1[[#This Row],[Year]]&lt;=2040,2040,2050))</f>
        <v>2050</v>
      </c>
    </row>
    <row r="3703" spans="1:7" x14ac:dyDescent="0.3">
      <c r="A3703" s="257" t="s">
        <v>2</v>
      </c>
      <c r="B3703" s="258" t="s">
        <v>18</v>
      </c>
      <c r="C3703" s="258">
        <v>2048</v>
      </c>
      <c r="D3703" s="259" t="s">
        <v>259</v>
      </c>
      <c r="E3703" s="266" t="s">
        <v>19</v>
      </c>
      <c r="F3703" s="261">
        <v>89.980245053294098</v>
      </c>
      <c r="G3703" s="261">
        <f>IF(Table1[[#This Row],[Year]]&lt;=2030,2030,IF(Table1[[#This Row],[Year]]&lt;=2040,2040,2050))</f>
        <v>2050</v>
      </c>
    </row>
    <row r="3704" spans="1:7" x14ac:dyDescent="0.3">
      <c r="A3704" s="257" t="s">
        <v>2</v>
      </c>
      <c r="B3704" s="258" t="s">
        <v>266</v>
      </c>
      <c r="C3704" s="258">
        <v>2048</v>
      </c>
      <c r="D3704" s="259" t="s">
        <v>259</v>
      </c>
      <c r="E3704" s="266" t="s">
        <v>19</v>
      </c>
      <c r="F3704" s="261">
        <v>13.7258154038845</v>
      </c>
      <c r="G3704" s="261">
        <f>IF(Table1[[#This Row],[Year]]&lt;=2030,2030,IF(Table1[[#This Row],[Year]]&lt;=2040,2040,2050))</f>
        <v>2050</v>
      </c>
    </row>
    <row r="3705" spans="1:7" x14ac:dyDescent="0.3">
      <c r="A3705" s="257" t="s">
        <v>2</v>
      </c>
      <c r="B3705" s="258" t="s">
        <v>260</v>
      </c>
      <c r="C3705" s="258">
        <v>2048</v>
      </c>
      <c r="D3705" s="259" t="s">
        <v>259</v>
      </c>
      <c r="E3705" s="266" t="s">
        <v>19</v>
      </c>
      <c r="F3705" s="261">
        <v>0.132679346548746</v>
      </c>
      <c r="G3705" s="261">
        <f>IF(Table1[[#This Row],[Year]]&lt;=2030,2030,IF(Table1[[#This Row],[Year]]&lt;=2040,2040,2050))</f>
        <v>2050</v>
      </c>
    </row>
    <row r="3706" spans="1:7" x14ac:dyDescent="0.3">
      <c r="A3706" s="257" t="s">
        <v>3</v>
      </c>
      <c r="B3706" s="258" t="s">
        <v>265</v>
      </c>
      <c r="C3706" s="258">
        <v>2048</v>
      </c>
      <c r="D3706" s="259" t="s">
        <v>259</v>
      </c>
      <c r="E3706" s="266" t="s">
        <v>19</v>
      </c>
      <c r="F3706" s="261">
        <v>75.529430563614795</v>
      </c>
      <c r="G3706" s="261">
        <f>IF(Table1[[#This Row],[Year]]&lt;=2030,2030,IF(Table1[[#This Row],[Year]]&lt;=2040,2040,2050))</f>
        <v>2050</v>
      </c>
    </row>
    <row r="3707" spans="1:7" x14ac:dyDescent="0.3">
      <c r="A3707" s="257" t="s">
        <v>3</v>
      </c>
      <c r="B3707" s="258" t="s">
        <v>264</v>
      </c>
      <c r="C3707" s="258">
        <v>2048</v>
      </c>
      <c r="D3707" s="259" t="s">
        <v>259</v>
      </c>
      <c r="E3707" s="266" t="s">
        <v>19</v>
      </c>
      <c r="F3707" s="261">
        <v>20.942725799844698</v>
      </c>
      <c r="G3707" s="261">
        <f>IF(Table1[[#This Row],[Year]]&lt;=2030,2030,IF(Table1[[#This Row],[Year]]&lt;=2040,2040,2050))</f>
        <v>2050</v>
      </c>
    </row>
    <row r="3708" spans="1:7" x14ac:dyDescent="0.3">
      <c r="A3708" s="257" t="s">
        <v>3</v>
      </c>
      <c r="B3708" s="258" t="s">
        <v>263</v>
      </c>
      <c r="C3708" s="258">
        <v>2048</v>
      </c>
      <c r="D3708" s="259" t="s">
        <v>259</v>
      </c>
      <c r="E3708" s="266" t="s">
        <v>19</v>
      </c>
      <c r="F3708" s="261">
        <v>0.19425355600263</v>
      </c>
      <c r="G3708" s="261">
        <f>IF(Table1[[#This Row],[Year]]&lt;=2030,2030,IF(Table1[[#This Row],[Year]]&lt;=2040,2040,2050))</f>
        <v>2050</v>
      </c>
    </row>
    <row r="3709" spans="1:7" x14ac:dyDescent="0.3">
      <c r="A3709" s="257" t="s">
        <v>3</v>
      </c>
      <c r="B3709" s="258" t="s">
        <v>262</v>
      </c>
      <c r="C3709" s="258">
        <v>2048</v>
      </c>
      <c r="D3709" s="259" t="s">
        <v>259</v>
      </c>
      <c r="E3709" s="266" t="s">
        <v>19</v>
      </c>
      <c r="F3709" s="261">
        <v>107.362039949772</v>
      </c>
      <c r="G3709" s="261">
        <f>IF(Table1[[#This Row],[Year]]&lt;=2030,2030,IF(Table1[[#This Row],[Year]]&lt;=2040,2040,2050))</f>
        <v>2050</v>
      </c>
    </row>
    <row r="3710" spans="1:7" x14ac:dyDescent="0.3">
      <c r="A3710" s="257" t="s">
        <v>3</v>
      </c>
      <c r="B3710" s="258" t="s">
        <v>261</v>
      </c>
      <c r="C3710" s="258">
        <v>2048</v>
      </c>
      <c r="D3710" s="259" t="s">
        <v>259</v>
      </c>
      <c r="E3710" s="266" t="s">
        <v>19</v>
      </c>
      <c r="F3710" s="261">
        <v>0.123675968990823</v>
      </c>
      <c r="G3710" s="261">
        <f>IF(Table1[[#This Row],[Year]]&lt;=2030,2030,IF(Table1[[#This Row],[Year]]&lt;=2040,2040,2050))</f>
        <v>2050</v>
      </c>
    </row>
    <row r="3711" spans="1:7" x14ac:dyDescent="0.3">
      <c r="A3711" s="257" t="s">
        <v>3</v>
      </c>
      <c r="B3711" s="258" t="s">
        <v>9</v>
      </c>
      <c r="C3711" s="258">
        <v>2048</v>
      </c>
      <c r="D3711" s="259" t="s">
        <v>259</v>
      </c>
      <c r="E3711" s="266" t="s">
        <v>19</v>
      </c>
      <c r="F3711" s="261">
        <v>4.9292162995309301</v>
      </c>
      <c r="G3711" s="261">
        <f>IF(Table1[[#This Row],[Year]]&lt;=2030,2030,IF(Table1[[#This Row],[Year]]&lt;=2040,2040,2050))</f>
        <v>2050</v>
      </c>
    </row>
    <row r="3712" spans="1:7" x14ac:dyDescent="0.3">
      <c r="A3712" s="257" t="s">
        <v>3</v>
      </c>
      <c r="B3712" s="258" t="s">
        <v>260</v>
      </c>
      <c r="C3712" s="258">
        <v>2048</v>
      </c>
      <c r="D3712" s="259" t="s">
        <v>259</v>
      </c>
      <c r="E3712" s="266" t="s">
        <v>19</v>
      </c>
      <c r="F3712" s="261">
        <v>4.0715753552170399</v>
      </c>
      <c r="G3712" s="261">
        <f>IF(Table1[[#This Row],[Year]]&lt;=2030,2030,IF(Table1[[#This Row],[Year]]&lt;=2040,2040,2050))</f>
        <v>2050</v>
      </c>
    </row>
    <row r="3713" spans="1:7" x14ac:dyDescent="0.3">
      <c r="A3713" s="257" t="s">
        <v>1</v>
      </c>
      <c r="B3713" s="258" t="s">
        <v>265</v>
      </c>
      <c r="C3713" s="258">
        <v>2049</v>
      </c>
      <c r="D3713" s="259" t="s">
        <v>259</v>
      </c>
      <c r="E3713" s="266" t="s">
        <v>19</v>
      </c>
      <c r="F3713" s="261">
        <v>17.8423985729594</v>
      </c>
      <c r="G3713" s="261">
        <f>IF(Table1[[#This Row],[Year]]&lt;=2030,2030,IF(Table1[[#This Row],[Year]]&lt;=2040,2040,2050))</f>
        <v>2050</v>
      </c>
    </row>
    <row r="3714" spans="1:7" x14ac:dyDescent="0.3">
      <c r="A3714" s="257" t="s">
        <v>1</v>
      </c>
      <c r="B3714" s="258" t="s">
        <v>269</v>
      </c>
      <c r="C3714" s="258">
        <v>2049</v>
      </c>
      <c r="D3714" s="259" t="s">
        <v>259</v>
      </c>
      <c r="E3714" s="266" t="s">
        <v>19</v>
      </c>
      <c r="F3714" s="261">
        <v>1.30927059250657</v>
      </c>
      <c r="G3714" s="261">
        <f>IF(Table1[[#This Row],[Year]]&lt;=2030,2030,IF(Table1[[#This Row],[Year]]&lt;=2040,2040,2050))</f>
        <v>2050</v>
      </c>
    </row>
    <row r="3715" spans="1:7" x14ac:dyDescent="0.3">
      <c r="A3715" s="257" t="s">
        <v>1</v>
      </c>
      <c r="B3715" s="258" t="s">
        <v>264</v>
      </c>
      <c r="C3715" s="258">
        <v>2049</v>
      </c>
      <c r="D3715" s="259" t="s">
        <v>259</v>
      </c>
      <c r="E3715" s="266" t="s">
        <v>19</v>
      </c>
      <c r="F3715" s="261">
        <v>9.0822171108108005</v>
      </c>
      <c r="G3715" s="261">
        <f>IF(Table1[[#This Row],[Year]]&lt;=2030,2030,IF(Table1[[#This Row],[Year]]&lt;=2040,2040,2050))</f>
        <v>2050</v>
      </c>
    </row>
    <row r="3716" spans="1:7" x14ac:dyDescent="0.3">
      <c r="A3716" s="257" t="s">
        <v>1</v>
      </c>
      <c r="B3716" s="258" t="s">
        <v>268</v>
      </c>
      <c r="C3716" s="258">
        <v>2049</v>
      </c>
      <c r="D3716" s="259" t="s">
        <v>259</v>
      </c>
      <c r="E3716" s="266" t="s">
        <v>19</v>
      </c>
      <c r="F3716" s="261">
        <v>0.72611633643178897</v>
      </c>
      <c r="G3716" s="261">
        <f>IF(Table1[[#This Row],[Year]]&lt;=2030,2030,IF(Table1[[#This Row],[Year]]&lt;=2040,2040,2050))</f>
        <v>2050</v>
      </c>
    </row>
    <row r="3717" spans="1:7" x14ac:dyDescent="0.3">
      <c r="A3717" s="257" t="s">
        <v>1</v>
      </c>
      <c r="B3717" s="258" t="s">
        <v>263</v>
      </c>
      <c r="C3717" s="258">
        <v>2049</v>
      </c>
      <c r="D3717" s="259" t="s">
        <v>259</v>
      </c>
      <c r="E3717" s="266" t="s">
        <v>19</v>
      </c>
      <c r="F3717" s="261">
        <v>1.98327577345166E-2</v>
      </c>
      <c r="G3717" s="261">
        <f>IF(Table1[[#This Row],[Year]]&lt;=2030,2030,IF(Table1[[#This Row],[Year]]&lt;=2040,2040,2050))</f>
        <v>2050</v>
      </c>
    </row>
    <row r="3718" spans="1:7" x14ac:dyDescent="0.3">
      <c r="A3718" s="257" t="s">
        <v>1</v>
      </c>
      <c r="B3718" s="258" t="s">
        <v>262</v>
      </c>
      <c r="C3718" s="258">
        <v>2049</v>
      </c>
      <c r="D3718" s="259" t="s">
        <v>259</v>
      </c>
      <c r="E3718" s="266" t="s">
        <v>19</v>
      </c>
      <c r="F3718" s="261">
        <v>3.0391683426104801</v>
      </c>
      <c r="G3718" s="261">
        <f>IF(Table1[[#This Row],[Year]]&lt;=2030,2030,IF(Table1[[#This Row],[Year]]&lt;=2040,2040,2050))</f>
        <v>2050</v>
      </c>
    </row>
    <row r="3719" spans="1:7" x14ac:dyDescent="0.3">
      <c r="A3719" s="257" t="s">
        <v>1</v>
      </c>
      <c r="B3719" s="258" t="s">
        <v>261</v>
      </c>
      <c r="C3719" s="258">
        <v>2049</v>
      </c>
      <c r="D3719" s="259" t="s">
        <v>259</v>
      </c>
      <c r="E3719" s="266" t="s">
        <v>19</v>
      </c>
      <c r="F3719" s="261">
        <v>4.0121194362491702E-2</v>
      </c>
      <c r="G3719" s="261">
        <f>IF(Table1[[#This Row],[Year]]&lt;=2030,2030,IF(Table1[[#This Row],[Year]]&lt;=2040,2040,2050))</f>
        <v>2050</v>
      </c>
    </row>
    <row r="3720" spans="1:7" x14ac:dyDescent="0.3">
      <c r="A3720" s="257" t="s">
        <v>1</v>
      </c>
      <c r="B3720" s="258" t="s">
        <v>260</v>
      </c>
      <c r="C3720" s="258">
        <v>2049</v>
      </c>
      <c r="D3720" s="259" t="s">
        <v>259</v>
      </c>
      <c r="E3720" s="266" t="s">
        <v>19</v>
      </c>
      <c r="F3720" s="261">
        <v>0.52136477927635905</v>
      </c>
      <c r="G3720" s="261">
        <f>IF(Table1[[#This Row],[Year]]&lt;=2030,2030,IF(Table1[[#This Row],[Year]]&lt;=2040,2040,2050))</f>
        <v>2050</v>
      </c>
    </row>
    <row r="3721" spans="1:7" x14ac:dyDescent="0.3">
      <c r="A3721" s="257" t="s">
        <v>1</v>
      </c>
      <c r="B3721" s="258" t="s">
        <v>267</v>
      </c>
      <c r="C3721" s="258">
        <v>2049</v>
      </c>
      <c r="D3721" s="259" t="s">
        <v>259</v>
      </c>
      <c r="E3721" s="266" t="s">
        <v>19</v>
      </c>
      <c r="F3721" s="261">
        <v>3.5748074803454703E-2</v>
      </c>
      <c r="G3721" s="261">
        <f>IF(Table1[[#This Row],[Year]]&lt;=2030,2030,IF(Table1[[#This Row],[Year]]&lt;=2040,2040,2050))</f>
        <v>2050</v>
      </c>
    </row>
    <row r="3722" spans="1:7" x14ac:dyDescent="0.3">
      <c r="A3722" s="257" t="s">
        <v>4</v>
      </c>
      <c r="B3722" s="258" t="s">
        <v>265</v>
      </c>
      <c r="C3722" s="258">
        <v>2049</v>
      </c>
      <c r="D3722" s="259" t="s">
        <v>259</v>
      </c>
      <c r="E3722" s="266" t="s">
        <v>19</v>
      </c>
      <c r="F3722" s="261">
        <v>68.916463089998899</v>
      </c>
      <c r="G3722" s="261">
        <f>IF(Table1[[#This Row],[Year]]&lt;=2030,2030,IF(Table1[[#This Row],[Year]]&lt;=2040,2040,2050))</f>
        <v>2050</v>
      </c>
    </row>
    <row r="3723" spans="1:7" x14ac:dyDescent="0.3">
      <c r="A3723" s="257" t="s">
        <v>4</v>
      </c>
      <c r="B3723" s="258" t="s">
        <v>269</v>
      </c>
      <c r="C3723" s="258">
        <v>2049</v>
      </c>
      <c r="D3723" s="259" t="s">
        <v>259</v>
      </c>
      <c r="E3723" s="266" t="s">
        <v>19</v>
      </c>
      <c r="F3723" s="261">
        <v>1.04014322085515</v>
      </c>
      <c r="G3723" s="261">
        <f>IF(Table1[[#This Row],[Year]]&lt;=2030,2030,IF(Table1[[#This Row],[Year]]&lt;=2040,2040,2050))</f>
        <v>2050</v>
      </c>
    </row>
    <row r="3724" spans="1:7" x14ac:dyDescent="0.3">
      <c r="A3724" s="257" t="s">
        <v>4</v>
      </c>
      <c r="B3724" s="258" t="s">
        <v>264</v>
      </c>
      <c r="C3724" s="258">
        <v>2049</v>
      </c>
      <c r="D3724" s="259" t="s">
        <v>259</v>
      </c>
      <c r="E3724" s="266" t="s">
        <v>19</v>
      </c>
      <c r="F3724" s="261">
        <v>42.896940510022198</v>
      </c>
      <c r="G3724" s="261">
        <f>IF(Table1[[#This Row],[Year]]&lt;=2030,2030,IF(Table1[[#This Row],[Year]]&lt;=2040,2040,2050))</f>
        <v>2050</v>
      </c>
    </row>
    <row r="3725" spans="1:7" x14ac:dyDescent="0.3">
      <c r="A3725" s="257" t="s">
        <v>4</v>
      </c>
      <c r="B3725" s="258" t="s">
        <v>268</v>
      </c>
      <c r="C3725" s="258">
        <v>2049</v>
      </c>
      <c r="D3725" s="259" t="s">
        <v>259</v>
      </c>
      <c r="E3725" s="266" t="s">
        <v>19</v>
      </c>
      <c r="F3725" s="261">
        <v>0.67477220580026998</v>
      </c>
      <c r="G3725" s="261">
        <f>IF(Table1[[#This Row],[Year]]&lt;=2030,2030,IF(Table1[[#This Row],[Year]]&lt;=2040,2040,2050))</f>
        <v>2050</v>
      </c>
    </row>
    <row r="3726" spans="1:7" x14ac:dyDescent="0.3">
      <c r="A3726" s="257" t="s">
        <v>4</v>
      </c>
      <c r="B3726" s="258" t="s">
        <v>263</v>
      </c>
      <c r="C3726" s="258">
        <v>2049</v>
      </c>
      <c r="D3726" s="259" t="s">
        <v>259</v>
      </c>
      <c r="E3726" s="266" t="s">
        <v>19</v>
      </c>
      <c r="F3726" s="261">
        <v>0.14823182832246001</v>
      </c>
      <c r="G3726" s="261">
        <f>IF(Table1[[#This Row],[Year]]&lt;=2030,2030,IF(Table1[[#This Row],[Year]]&lt;=2040,2040,2050))</f>
        <v>2050</v>
      </c>
    </row>
    <row r="3727" spans="1:7" x14ac:dyDescent="0.3">
      <c r="A3727" s="257" t="s">
        <v>4</v>
      </c>
      <c r="B3727" s="258" t="s">
        <v>262</v>
      </c>
      <c r="C3727" s="258">
        <v>2049</v>
      </c>
      <c r="D3727" s="259" t="s">
        <v>259</v>
      </c>
      <c r="E3727" s="266" t="s">
        <v>19</v>
      </c>
      <c r="F3727" s="261">
        <v>68.475482604244405</v>
      </c>
      <c r="G3727" s="261">
        <f>IF(Table1[[#This Row],[Year]]&lt;=2030,2030,IF(Table1[[#This Row],[Year]]&lt;=2040,2040,2050))</f>
        <v>2050</v>
      </c>
    </row>
    <row r="3728" spans="1:7" x14ac:dyDescent="0.3">
      <c r="A3728" s="257" t="s">
        <v>4</v>
      </c>
      <c r="B3728" s="258" t="s">
        <v>261</v>
      </c>
      <c r="C3728" s="258">
        <v>2049</v>
      </c>
      <c r="D3728" s="259" t="s">
        <v>259</v>
      </c>
      <c r="E3728" s="266" t="s">
        <v>19</v>
      </c>
      <c r="F3728" s="261">
        <v>0.200294674817001</v>
      </c>
      <c r="G3728" s="261">
        <f>IF(Table1[[#This Row],[Year]]&lt;=2030,2030,IF(Table1[[#This Row],[Year]]&lt;=2040,2040,2050))</f>
        <v>2050</v>
      </c>
    </row>
    <row r="3729" spans="1:7" x14ac:dyDescent="0.3">
      <c r="A3729" s="257" t="s">
        <v>4</v>
      </c>
      <c r="B3729" s="258" t="s">
        <v>18</v>
      </c>
      <c r="C3729" s="258">
        <v>2049</v>
      </c>
      <c r="D3729" s="259" t="s">
        <v>259</v>
      </c>
      <c r="E3729" s="266" t="s">
        <v>19</v>
      </c>
      <c r="F3729" s="261">
        <v>2.3002601076529698</v>
      </c>
      <c r="G3729" s="261">
        <f>IF(Table1[[#This Row],[Year]]&lt;=2030,2030,IF(Table1[[#This Row],[Year]]&lt;=2040,2040,2050))</f>
        <v>2050</v>
      </c>
    </row>
    <row r="3730" spans="1:7" x14ac:dyDescent="0.3">
      <c r="A3730" s="257" t="s">
        <v>4</v>
      </c>
      <c r="B3730" s="258" t="s">
        <v>260</v>
      </c>
      <c r="C3730" s="258">
        <v>2049</v>
      </c>
      <c r="D3730" s="259" t="s">
        <v>259</v>
      </c>
      <c r="E3730" s="266" t="s">
        <v>19</v>
      </c>
      <c r="F3730" s="261">
        <v>8.0439439571419502</v>
      </c>
      <c r="G3730" s="261">
        <f>IF(Table1[[#This Row],[Year]]&lt;=2030,2030,IF(Table1[[#This Row],[Year]]&lt;=2040,2040,2050))</f>
        <v>2050</v>
      </c>
    </row>
    <row r="3731" spans="1:7" x14ac:dyDescent="0.3">
      <c r="A3731" s="257" t="s">
        <v>4</v>
      </c>
      <c r="B3731" s="258" t="s">
        <v>267</v>
      </c>
      <c r="C3731" s="258">
        <v>2049</v>
      </c>
      <c r="D3731" s="259" t="s">
        <v>259</v>
      </c>
      <c r="E3731" s="266" t="s">
        <v>19</v>
      </c>
      <c r="F3731" s="261">
        <v>0.115718854418494</v>
      </c>
      <c r="G3731" s="261">
        <f>IF(Table1[[#This Row],[Year]]&lt;=2030,2030,IF(Table1[[#This Row],[Year]]&lt;=2040,2040,2050))</f>
        <v>2050</v>
      </c>
    </row>
    <row r="3732" spans="1:7" x14ac:dyDescent="0.3">
      <c r="A3732" s="257" t="s">
        <v>2</v>
      </c>
      <c r="B3732" s="258" t="s">
        <v>264</v>
      </c>
      <c r="C3732" s="258">
        <v>2049</v>
      </c>
      <c r="D3732" s="259" t="s">
        <v>259</v>
      </c>
      <c r="E3732" s="266" t="s">
        <v>19</v>
      </c>
      <c r="F3732" s="261">
        <v>23.734935730370101</v>
      </c>
      <c r="G3732" s="261">
        <f>IF(Table1[[#This Row],[Year]]&lt;=2030,2030,IF(Table1[[#This Row],[Year]]&lt;=2040,2040,2050))</f>
        <v>2050</v>
      </c>
    </row>
    <row r="3733" spans="1:7" x14ac:dyDescent="0.3">
      <c r="A3733" s="257" t="s">
        <v>2</v>
      </c>
      <c r="B3733" s="258" t="s">
        <v>263</v>
      </c>
      <c r="C3733" s="258">
        <v>2049</v>
      </c>
      <c r="D3733" s="259" t="s">
        <v>259</v>
      </c>
      <c r="E3733" s="266" t="s">
        <v>19</v>
      </c>
      <c r="F3733" s="261">
        <v>8.7159684406981505E-2</v>
      </c>
      <c r="G3733" s="261">
        <f>IF(Table1[[#This Row],[Year]]&lt;=2030,2030,IF(Table1[[#This Row],[Year]]&lt;=2040,2040,2050))</f>
        <v>2050</v>
      </c>
    </row>
    <row r="3734" spans="1:7" x14ac:dyDescent="0.3">
      <c r="A3734" s="257" t="s">
        <v>2</v>
      </c>
      <c r="B3734" s="258" t="s">
        <v>262</v>
      </c>
      <c r="C3734" s="258">
        <v>2049</v>
      </c>
      <c r="D3734" s="259" t="s">
        <v>259</v>
      </c>
      <c r="E3734" s="266" t="s">
        <v>19</v>
      </c>
      <c r="F3734" s="261">
        <v>3.74959541665898</v>
      </c>
      <c r="G3734" s="261">
        <f>IF(Table1[[#This Row],[Year]]&lt;=2030,2030,IF(Table1[[#This Row],[Year]]&lt;=2040,2040,2050))</f>
        <v>2050</v>
      </c>
    </row>
    <row r="3735" spans="1:7" x14ac:dyDescent="0.3">
      <c r="A3735" s="257" t="s">
        <v>2</v>
      </c>
      <c r="B3735" s="258" t="s">
        <v>261</v>
      </c>
      <c r="C3735" s="258">
        <v>2049</v>
      </c>
      <c r="D3735" s="259" t="s">
        <v>259</v>
      </c>
      <c r="E3735" s="266" t="s">
        <v>19</v>
      </c>
      <c r="F3735" s="261">
        <v>1.7300618027234298E-2</v>
      </c>
      <c r="G3735" s="261">
        <f>IF(Table1[[#This Row],[Year]]&lt;=2030,2030,IF(Table1[[#This Row],[Year]]&lt;=2040,2040,2050))</f>
        <v>2050</v>
      </c>
    </row>
    <row r="3736" spans="1:7" x14ac:dyDescent="0.3">
      <c r="A3736" s="257" t="s">
        <v>2</v>
      </c>
      <c r="B3736" s="258" t="s">
        <v>18</v>
      </c>
      <c r="C3736" s="258">
        <v>2049</v>
      </c>
      <c r="D3736" s="259" t="s">
        <v>259</v>
      </c>
      <c r="E3736" s="266" t="s">
        <v>19</v>
      </c>
      <c r="F3736" s="261">
        <v>85.695471479327693</v>
      </c>
      <c r="G3736" s="261">
        <f>IF(Table1[[#This Row],[Year]]&lt;=2030,2030,IF(Table1[[#This Row],[Year]]&lt;=2040,2040,2050))</f>
        <v>2050</v>
      </c>
    </row>
    <row r="3737" spans="1:7" x14ac:dyDescent="0.3">
      <c r="A3737" s="257" t="s">
        <v>2</v>
      </c>
      <c r="B3737" s="258" t="s">
        <v>266</v>
      </c>
      <c r="C3737" s="258">
        <v>2049</v>
      </c>
      <c r="D3737" s="259" t="s">
        <v>259</v>
      </c>
      <c r="E3737" s="266" t="s">
        <v>19</v>
      </c>
      <c r="F3737" s="261">
        <v>13.0722051465567</v>
      </c>
      <c r="G3737" s="261">
        <f>IF(Table1[[#This Row],[Year]]&lt;=2030,2030,IF(Table1[[#This Row],[Year]]&lt;=2040,2040,2050))</f>
        <v>2050</v>
      </c>
    </row>
    <row r="3738" spans="1:7" x14ac:dyDescent="0.3">
      <c r="A3738" s="257" t="s">
        <v>2</v>
      </c>
      <c r="B3738" s="258" t="s">
        <v>260</v>
      </c>
      <c r="C3738" s="258">
        <v>2049</v>
      </c>
      <c r="D3738" s="259" t="s">
        <v>259</v>
      </c>
      <c r="E3738" s="266" t="s">
        <v>19</v>
      </c>
      <c r="F3738" s="261">
        <v>0.12636128242737801</v>
      </c>
      <c r="G3738" s="261">
        <f>IF(Table1[[#This Row],[Year]]&lt;=2030,2030,IF(Table1[[#This Row],[Year]]&lt;=2040,2040,2050))</f>
        <v>2050</v>
      </c>
    </row>
    <row r="3739" spans="1:7" x14ac:dyDescent="0.3">
      <c r="A3739" s="257" t="s">
        <v>3</v>
      </c>
      <c r="B3739" s="258" t="s">
        <v>265</v>
      </c>
      <c r="C3739" s="258">
        <v>2049</v>
      </c>
      <c r="D3739" s="259" t="s">
        <v>259</v>
      </c>
      <c r="E3739" s="266" t="s">
        <v>19</v>
      </c>
      <c r="F3739" s="261">
        <v>66.574873769179305</v>
      </c>
      <c r="G3739" s="261">
        <f>IF(Table1[[#This Row],[Year]]&lt;=2030,2030,IF(Table1[[#This Row],[Year]]&lt;=2040,2040,2050))</f>
        <v>2050</v>
      </c>
    </row>
    <row r="3740" spans="1:7" x14ac:dyDescent="0.3">
      <c r="A3740" s="257" t="s">
        <v>3</v>
      </c>
      <c r="B3740" s="258" t="s">
        <v>264</v>
      </c>
      <c r="C3740" s="258">
        <v>2049</v>
      </c>
      <c r="D3740" s="259" t="s">
        <v>259</v>
      </c>
      <c r="E3740" s="266" t="s">
        <v>19</v>
      </c>
      <c r="F3740" s="261">
        <v>18.519760857191699</v>
      </c>
      <c r="G3740" s="261">
        <f>IF(Table1[[#This Row],[Year]]&lt;=2030,2030,IF(Table1[[#This Row],[Year]]&lt;=2040,2040,2050))</f>
        <v>2050</v>
      </c>
    </row>
    <row r="3741" spans="1:7" x14ac:dyDescent="0.3">
      <c r="A3741" s="257" t="s">
        <v>3</v>
      </c>
      <c r="B3741" s="258" t="s">
        <v>263</v>
      </c>
      <c r="C3741" s="258">
        <v>2049</v>
      </c>
      <c r="D3741" s="259" t="s">
        <v>259</v>
      </c>
      <c r="E3741" s="266" t="s">
        <v>19</v>
      </c>
      <c r="F3741" s="261">
        <v>0.176355919586901</v>
      </c>
      <c r="G3741" s="261">
        <f>IF(Table1[[#This Row],[Year]]&lt;=2030,2030,IF(Table1[[#This Row],[Year]]&lt;=2040,2040,2050))</f>
        <v>2050</v>
      </c>
    </row>
    <row r="3742" spans="1:7" x14ac:dyDescent="0.3">
      <c r="A3742" s="257" t="s">
        <v>3</v>
      </c>
      <c r="B3742" s="258" t="s">
        <v>262</v>
      </c>
      <c r="C3742" s="258">
        <v>2049</v>
      </c>
      <c r="D3742" s="259" t="s">
        <v>259</v>
      </c>
      <c r="E3742" s="266" t="s">
        <v>19</v>
      </c>
      <c r="F3742" s="261">
        <v>103.46104401249799</v>
      </c>
      <c r="G3742" s="261">
        <f>IF(Table1[[#This Row],[Year]]&lt;=2030,2030,IF(Table1[[#This Row],[Year]]&lt;=2040,2040,2050))</f>
        <v>2050</v>
      </c>
    </row>
    <row r="3743" spans="1:7" x14ac:dyDescent="0.3">
      <c r="A3743" s="257" t="s">
        <v>3</v>
      </c>
      <c r="B3743" s="258" t="s">
        <v>261</v>
      </c>
      <c r="C3743" s="258">
        <v>2049</v>
      </c>
      <c r="D3743" s="259" t="s">
        <v>259</v>
      </c>
      <c r="E3743" s="266" t="s">
        <v>19</v>
      </c>
      <c r="F3743" s="261">
        <v>0.11009052030896101</v>
      </c>
      <c r="G3743" s="261">
        <f>IF(Table1[[#This Row],[Year]]&lt;=2030,2030,IF(Table1[[#This Row],[Year]]&lt;=2040,2040,2050))</f>
        <v>2050</v>
      </c>
    </row>
    <row r="3744" spans="1:7" x14ac:dyDescent="0.3">
      <c r="A3744" s="257" t="s">
        <v>3</v>
      </c>
      <c r="B3744" s="258" t="s">
        <v>9</v>
      </c>
      <c r="C3744" s="258">
        <v>2049</v>
      </c>
      <c r="D3744" s="259" t="s">
        <v>259</v>
      </c>
      <c r="E3744" s="266" t="s">
        <v>19</v>
      </c>
      <c r="F3744" s="261">
        <v>4.5219673938888203</v>
      </c>
      <c r="G3744" s="261">
        <f>IF(Table1[[#This Row],[Year]]&lt;=2030,2030,IF(Table1[[#This Row],[Year]]&lt;=2040,2040,2050))</f>
        <v>2050</v>
      </c>
    </row>
    <row r="3745" spans="1:7" x14ac:dyDescent="0.3">
      <c r="A3745" s="257" t="s">
        <v>3</v>
      </c>
      <c r="B3745" s="258" t="s">
        <v>260</v>
      </c>
      <c r="C3745" s="258">
        <v>2049</v>
      </c>
      <c r="D3745" s="259" t="s">
        <v>259</v>
      </c>
      <c r="E3745" s="266" t="s">
        <v>19</v>
      </c>
      <c r="F3745" s="261">
        <v>3.6261360697348799</v>
      </c>
      <c r="G3745" s="261">
        <f>IF(Table1[[#This Row],[Year]]&lt;=2030,2030,IF(Table1[[#This Row],[Year]]&lt;=2040,2040,2050))</f>
        <v>2050</v>
      </c>
    </row>
    <row r="3746" spans="1:7" x14ac:dyDescent="0.3">
      <c r="A3746" s="257" t="s">
        <v>1</v>
      </c>
      <c r="B3746" s="258" t="s">
        <v>265</v>
      </c>
      <c r="C3746" s="258">
        <v>2050</v>
      </c>
      <c r="D3746" s="259" t="s">
        <v>259</v>
      </c>
      <c r="E3746" s="266" t="s">
        <v>19</v>
      </c>
      <c r="F3746" s="261">
        <v>16.992760545675601</v>
      </c>
      <c r="G3746" s="261">
        <f>IF(Table1[[#This Row],[Year]]&lt;=2030,2030,IF(Table1[[#This Row],[Year]]&lt;=2040,2040,2050))</f>
        <v>2050</v>
      </c>
    </row>
    <row r="3747" spans="1:7" x14ac:dyDescent="0.3">
      <c r="A3747" s="257" t="s">
        <v>1</v>
      </c>
      <c r="B3747" s="258" t="s">
        <v>269</v>
      </c>
      <c r="C3747" s="258">
        <v>2050</v>
      </c>
      <c r="D3747" s="259" t="s">
        <v>259</v>
      </c>
      <c r="E3747" s="266" t="s">
        <v>19</v>
      </c>
      <c r="F3747" s="261">
        <v>1.24692437381578</v>
      </c>
      <c r="G3747" s="261">
        <f>IF(Table1[[#This Row],[Year]]&lt;=2030,2030,IF(Table1[[#This Row],[Year]]&lt;=2040,2040,2050))</f>
        <v>2050</v>
      </c>
    </row>
    <row r="3748" spans="1:7" x14ac:dyDescent="0.3">
      <c r="A3748" s="257" t="s">
        <v>1</v>
      </c>
      <c r="B3748" s="258" t="s">
        <v>264</v>
      </c>
      <c r="C3748" s="258">
        <v>2050</v>
      </c>
      <c r="D3748" s="259" t="s">
        <v>259</v>
      </c>
      <c r="E3748" s="266" t="s">
        <v>19</v>
      </c>
      <c r="F3748" s="261">
        <v>8.6497305817245707</v>
      </c>
      <c r="G3748" s="261">
        <f>IF(Table1[[#This Row],[Year]]&lt;=2030,2030,IF(Table1[[#This Row],[Year]]&lt;=2040,2040,2050))</f>
        <v>2050</v>
      </c>
    </row>
    <row r="3749" spans="1:7" x14ac:dyDescent="0.3">
      <c r="A3749" s="257" t="s">
        <v>1</v>
      </c>
      <c r="B3749" s="258" t="s">
        <v>268</v>
      </c>
      <c r="C3749" s="258">
        <v>2050</v>
      </c>
      <c r="D3749" s="259" t="s">
        <v>259</v>
      </c>
      <c r="E3749" s="266" t="s">
        <v>19</v>
      </c>
      <c r="F3749" s="261">
        <v>0.69153936803027505</v>
      </c>
      <c r="G3749" s="261">
        <f>IF(Table1[[#This Row],[Year]]&lt;=2030,2030,IF(Table1[[#This Row],[Year]]&lt;=2040,2040,2050))</f>
        <v>2050</v>
      </c>
    </row>
    <row r="3750" spans="1:7" x14ac:dyDescent="0.3">
      <c r="A3750" s="257" t="s">
        <v>1</v>
      </c>
      <c r="B3750" s="258" t="s">
        <v>263</v>
      </c>
      <c r="C3750" s="258">
        <v>2050</v>
      </c>
      <c r="D3750" s="259" t="s">
        <v>259</v>
      </c>
      <c r="E3750" s="266" t="s">
        <v>19</v>
      </c>
      <c r="F3750" s="261">
        <v>1.7962166489904001E-2</v>
      </c>
      <c r="G3750" s="261">
        <f>IF(Table1[[#This Row],[Year]]&lt;=2030,2030,IF(Table1[[#This Row],[Year]]&lt;=2040,2040,2050))</f>
        <v>2050</v>
      </c>
    </row>
    <row r="3751" spans="1:7" x14ac:dyDescent="0.3">
      <c r="A3751" s="257" t="s">
        <v>1</v>
      </c>
      <c r="B3751" s="258" t="s">
        <v>262</v>
      </c>
      <c r="C3751" s="258">
        <v>2050</v>
      </c>
      <c r="D3751" s="259" t="s">
        <v>259</v>
      </c>
      <c r="E3751" s="266" t="s">
        <v>19</v>
      </c>
      <c r="F3751" s="261">
        <v>2.92232047222425</v>
      </c>
      <c r="G3751" s="261">
        <f>IF(Table1[[#This Row],[Year]]&lt;=2030,2030,IF(Table1[[#This Row],[Year]]&lt;=2040,2040,2050))</f>
        <v>2050</v>
      </c>
    </row>
    <row r="3752" spans="1:7" x14ac:dyDescent="0.3">
      <c r="A3752" s="257" t="s">
        <v>1</v>
      </c>
      <c r="B3752" s="258" t="s">
        <v>261</v>
      </c>
      <c r="C3752" s="258">
        <v>2050</v>
      </c>
      <c r="D3752" s="259" t="s">
        <v>259</v>
      </c>
      <c r="E3752" s="266" t="s">
        <v>19</v>
      </c>
      <c r="F3752" s="261">
        <v>3.55394620654923E-2</v>
      </c>
      <c r="G3752" s="261">
        <f>IF(Table1[[#This Row],[Year]]&lt;=2030,2030,IF(Table1[[#This Row],[Year]]&lt;=2040,2040,2050))</f>
        <v>2050</v>
      </c>
    </row>
    <row r="3753" spans="1:7" x14ac:dyDescent="0.3">
      <c r="A3753" s="257" t="s">
        <v>1</v>
      </c>
      <c r="B3753" s="258" t="s">
        <v>260</v>
      </c>
      <c r="C3753" s="258">
        <v>2050</v>
      </c>
      <c r="D3753" s="259" t="s">
        <v>259</v>
      </c>
      <c r="E3753" s="266" t="s">
        <v>19</v>
      </c>
      <c r="F3753" s="261">
        <v>0.49653788502510399</v>
      </c>
      <c r="G3753" s="261">
        <f>IF(Table1[[#This Row],[Year]]&lt;=2030,2030,IF(Table1[[#This Row],[Year]]&lt;=2040,2040,2050))</f>
        <v>2050</v>
      </c>
    </row>
    <row r="3754" spans="1:7" x14ac:dyDescent="0.3">
      <c r="A3754" s="257" t="s">
        <v>1</v>
      </c>
      <c r="B3754" s="258" t="s">
        <v>267</v>
      </c>
      <c r="C3754" s="258">
        <v>2050</v>
      </c>
      <c r="D3754" s="259" t="s">
        <v>259</v>
      </c>
      <c r="E3754" s="266" t="s">
        <v>19</v>
      </c>
      <c r="F3754" s="261">
        <v>3.4045785527099699E-2</v>
      </c>
      <c r="G3754" s="261">
        <f>IF(Table1[[#This Row],[Year]]&lt;=2030,2030,IF(Table1[[#This Row],[Year]]&lt;=2040,2040,2050))</f>
        <v>2050</v>
      </c>
    </row>
    <row r="3755" spans="1:7" x14ac:dyDescent="0.3">
      <c r="A3755" s="257" t="s">
        <v>4</v>
      </c>
      <c r="B3755" s="258" t="s">
        <v>265</v>
      </c>
      <c r="C3755" s="258">
        <v>2050</v>
      </c>
      <c r="D3755" s="259" t="s">
        <v>259</v>
      </c>
      <c r="E3755" s="266" t="s">
        <v>19</v>
      </c>
      <c r="F3755" s="261">
        <v>65.634726752379905</v>
      </c>
      <c r="G3755" s="261">
        <f>IF(Table1[[#This Row],[Year]]&lt;=2030,2030,IF(Table1[[#This Row],[Year]]&lt;=2040,2040,2050))</f>
        <v>2050</v>
      </c>
    </row>
    <row r="3756" spans="1:7" x14ac:dyDescent="0.3">
      <c r="A3756" s="257" t="s">
        <v>4</v>
      </c>
      <c r="B3756" s="258" t="s">
        <v>269</v>
      </c>
      <c r="C3756" s="258">
        <v>2050</v>
      </c>
      <c r="D3756" s="259" t="s">
        <v>259</v>
      </c>
      <c r="E3756" s="266" t="s">
        <v>19</v>
      </c>
      <c r="F3756" s="261">
        <v>0.99061259129061996</v>
      </c>
      <c r="G3756" s="261">
        <f>IF(Table1[[#This Row],[Year]]&lt;=2030,2030,IF(Table1[[#This Row],[Year]]&lt;=2040,2040,2050))</f>
        <v>2050</v>
      </c>
    </row>
    <row r="3757" spans="1:7" x14ac:dyDescent="0.3">
      <c r="A3757" s="257" t="s">
        <v>4</v>
      </c>
      <c r="B3757" s="258" t="s">
        <v>264</v>
      </c>
      <c r="C3757" s="258">
        <v>2050</v>
      </c>
      <c r="D3757" s="259" t="s">
        <v>259</v>
      </c>
      <c r="E3757" s="266" t="s">
        <v>19</v>
      </c>
      <c r="F3757" s="261">
        <v>40.854229057163998</v>
      </c>
      <c r="G3757" s="261">
        <f>IF(Table1[[#This Row],[Year]]&lt;=2030,2030,IF(Table1[[#This Row],[Year]]&lt;=2040,2040,2050))</f>
        <v>2050</v>
      </c>
    </row>
    <row r="3758" spans="1:7" x14ac:dyDescent="0.3">
      <c r="A3758" s="257" t="s">
        <v>4</v>
      </c>
      <c r="B3758" s="258" t="s">
        <v>268</v>
      </c>
      <c r="C3758" s="258">
        <v>2050</v>
      </c>
      <c r="D3758" s="259" t="s">
        <v>259</v>
      </c>
      <c r="E3758" s="266" t="s">
        <v>19</v>
      </c>
      <c r="F3758" s="261">
        <v>0.64264019600025701</v>
      </c>
      <c r="G3758" s="261">
        <f>IF(Table1[[#This Row],[Year]]&lt;=2030,2030,IF(Table1[[#This Row],[Year]]&lt;=2040,2040,2050))</f>
        <v>2050</v>
      </c>
    </row>
    <row r="3759" spans="1:7" x14ac:dyDescent="0.3">
      <c r="A3759" s="257" t="s">
        <v>4</v>
      </c>
      <c r="B3759" s="258" t="s">
        <v>263</v>
      </c>
      <c r="C3759" s="258">
        <v>2050</v>
      </c>
      <c r="D3759" s="259" t="s">
        <v>259</v>
      </c>
      <c r="E3759" s="266" t="s">
        <v>19</v>
      </c>
      <c r="F3759" s="261">
        <v>0.13425085986892299</v>
      </c>
      <c r="G3759" s="261">
        <f>IF(Table1[[#This Row],[Year]]&lt;=2030,2030,IF(Table1[[#This Row],[Year]]&lt;=2040,2040,2050))</f>
        <v>2050</v>
      </c>
    </row>
    <row r="3760" spans="1:7" x14ac:dyDescent="0.3">
      <c r="A3760" s="257" t="s">
        <v>4</v>
      </c>
      <c r="B3760" s="258" t="s">
        <v>262</v>
      </c>
      <c r="C3760" s="258">
        <v>2050</v>
      </c>
      <c r="D3760" s="259" t="s">
        <v>259</v>
      </c>
      <c r="E3760" s="266" t="s">
        <v>19</v>
      </c>
      <c r="F3760" s="261">
        <v>63.595094492999301</v>
      </c>
      <c r="G3760" s="261">
        <f>IF(Table1[[#This Row],[Year]]&lt;=2030,2030,IF(Table1[[#This Row],[Year]]&lt;=2040,2040,2050))</f>
        <v>2050</v>
      </c>
    </row>
    <row r="3761" spans="1:7" x14ac:dyDescent="0.3">
      <c r="A3761" s="257" t="s">
        <v>4</v>
      </c>
      <c r="B3761" s="258" t="s">
        <v>261</v>
      </c>
      <c r="C3761" s="258">
        <v>2050</v>
      </c>
      <c r="D3761" s="259" t="s">
        <v>259</v>
      </c>
      <c r="E3761" s="266" t="s">
        <v>19</v>
      </c>
      <c r="F3761" s="261">
        <v>0.17742156261015299</v>
      </c>
      <c r="G3761" s="261">
        <f>IF(Table1[[#This Row],[Year]]&lt;=2030,2030,IF(Table1[[#This Row],[Year]]&lt;=2040,2040,2050))</f>
        <v>2050</v>
      </c>
    </row>
    <row r="3762" spans="1:7" x14ac:dyDescent="0.3">
      <c r="A3762" s="257" t="s">
        <v>4</v>
      </c>
      <c r="B3762" s="258" t="s">
        <v>18</v>
      </c>
      <c r="C3762" s="258">
        <v>2050</v>
      </c>
      <c r="D3762" s="259" t="s">
        <v>259</v>
      </c>
      <c r="E3762" s="266" t="s">
        <v>19</v>
      </c>
      <c r="F3762" s="261">
        <v>2.19072391205045</v>
      </c>
      <c r="G3762" s="261">
        <f>IF(Table1[[#This Row],[Year]]&lt;=2030,2030,IF(Table1[[#This Row],[Year]]&lt;=2040,2040,2050))</f>
        <v>2050</v>
      </c>
    </row>
    <row r="3763" spans="1:7" x14ac:dyDescent="0.3">
      <c r="A3763" s="257" t="s">
        <v>4</v>
      </c>
      <c r="B3763" s="258" t="s">
        <v>260</v>
      </c>
      <c r="C3763" s="258">
        <v>2050</v>
      </c>
      <c r="D3763" s="259" t="s">
        <v>259</v>
      </c>
      <c r="E3763" s="266" t="s">
        <v>19</v>
      </c>
      <c r="F3763" s="261">
        <v>7.6608990068018601</v>
      </c>
      <c r="G3763" s="261">
        <f>IF(Table1[[#This Row],[Year]]&lt;=2030,2030,IF(Table1[[#This Row],[Year]]&lt;=2040,2040,2050))</f>
        <v>2050</v>
      </c>
    </row>
    <row r="3764" spans="1:7" x14ac:dyDescent="0.3">
      <c r="A3764" s="257" t="s">
        <v>4</v>
      </c>
      <c r="B3764" s="258" t="s">
        <v>267</v>
      </c>
      <c r="C3764" s="258">
        <v>2050</v>
      </c>
      <c r="D3764" s="259" t="s">
        <v>259</v>
      </c>
      <c r="E3764" s="266" t="s">
        <v>19</v>
      </c>
      <c r="F3764" s="261">
        <v>0.110208432779518</v>
      </c>
      <c r="G3764" s="261">
        <f>IF(Table1[[#This Row],[Year]]&lt;=2030,2030,IF(Table1[[#This Row],[Year]]&lt;=2040,2040,2050))</f>
        <v>2050</v>
      </c>
    </row>
    <row r="3765" spans="1:7" x14ac:dyDescent="0.3">
      <c r="A3765" s="257" t="s">
        <v>2</v>
      </c>
      <c r="B3765" s="258" t="s">
        <v>264</v>
      </c>
      <c r="C3765" s="258">
        <v>2050</v>
      </c>
      <c r="D3765" s="259" t="s">
        <v>259</v>
      </c>
      <c r="E3765" s="266" t="s">
        <v>19</v>
      </c>
      <c r="F3765" s="261">
        <v>22.604700695590601</v>
      </c>
      <c r="G3765" s="261">
        <f>IF(Table1[[#This Row],[Year]]&lt;=2030,2030,IF(Table1[[#This Row],[Year]]&lt;=2040,2040,2050))</f>
        <v>2050</v>
      </c>
    </row>
    <row r="3766" spans="1:7" x14ac:dyDescent="0.3">
      <c r="A3766" s="257" t="s">
        <v>2</v>
      </c>
      <c r="B3766" s="258" t="s">
        <v>263</v>
      </c>
      <c r="C3766" s="258">
        <v>2050</v>
      </c>
      <c r="D3766" s="259" t="s">
        <v>259</v>
      </c>
      <c r="E3766" s="266" t="s">
        <v>19</v>
      </c>
      <c r="F3766" s="261">
        <v>7.8938934437795497E-2</v>
      </c>
      <c r="G3766" s="261">
        <f>IF(Table1[[#This Row],[Year]]&lt;=2030,2030,IF(Table1[[#This Row],[Year]]&lt;=2040,2040,2050))</f>
        <v>2050</v>
      </c>
    </row>
    <row r="3767" spans="1:7" x14ac:dyDescent="0.3">
      <c r="A3767" s="257" t="s">
        <v>2</v>
      </c>
      <c r="B3767" s="258" t="s">
        <v>262</v>
      </c>
      <c r="C3767" s="258">
        <v>2050</v>
      </c>
      <c r="D3767" s="259" t="s">
        <v>259</v>
      </c>
      <c r="E3767" s="266" t="s">
        <v>19</v>
      </c>
      <c r="F3767" s="261">
        <v>3.6056594887438602</v>
      </c>
      <c r="G3767" s="261">
        <f>IF(Table1[[#This Row],[Year]]&lt;=2030,2030,IF(Table1[[#This Row],[Year]]&lt;=2040,2040,2050))</f>
        <v>2050</v>
      </c>
    </row>
    <row r="3768" spans="1:7" x14ac:dyDescent="0.3">
      <c r="A3768" s="257" t="s">
        <v>2</v>
      </c>
      <c r="B3768" s="258" t="s">
        <v>261</v>
      </c>
      <c r="C3768" s="258">
        <v>2050</v>
      </c>
      <c r="D3768" s="259" t="s">
        <v>259</v>
      </c>
      <c r="E3768" s="266" t="s">
        <v>19</v>
      </c>
      <c r="F3768" s="261">
        <v>1.5324934061865201E-2</v>
      </c>
      <c r="G3768" s="261">
        <f>IF(Table1[[#This Row],[Year]]&lt;=2030,2030,IF(Table1[[#This Row],[Year]]&lt;=2040,2040,2050))</f>
        <v>2050</v>
      </c>
    </row>
    <row r="3769" spans="1:7" x14ac:dyDescent="0.3">
      <c r="A3769" s="257" t="s">
        <v>2</v>
      </c>
      <c r="B3769" s="258" t="s">
        <v>18</v>
      </c>
      <c r="C3769" s="258">
        <v>2050</v>
      </c>
      <c r="D3769" s="259" t="s">
        <v>259</v>
      </c>
      <c r="E3769" s="266" t="s">
        <v>19</v>
      </c>
      <c r="F3769" s="261">
        <v>81.614734742216896</v>
      </c>
      <c r="G3769" s="261">
        <f>IF(Table1[[#This Row],[Year]]&lt;=2030,2030,IF(Table1[[#This Row],[Year]]&lt;=2040,2040,2050))</f>
        <v>2050</v>
      </c>
    </row>
    <row r="3770" spans="1:7" x14ac:dyDescent="0.3">
      <c r="A3770" s="257" t="s">
        <v>2</v>
      </c>
      <c r="B3770" s="258" t="s">
        <v>266</v>
      </c>
      <c r="C3770" s="258">
        <v>2050</v>
      </c>
      <c r="D3770" s="259" t="s">
        <v>259</v>
      </c>
      <c r="E3770" s="266" t="s">
        <v>19</v>
      </c>
      <c r="F3770" s="261">
        <v>12.4497191871968</v>
      </c>
      <c r="G3770" s="261">
        <f>IF(Table1[[#This Row],[Year]]&lt;=2030,2030,IF(Table1[[#This Row],[Year]]&lt;=2040,2040,2050))</f>
        <v>2050</v>
      </c>
    </row>
    <row r="3771" spans="1:7" x14ac:dyDescent="0.3">
      <c r="A3771" s="257" t="s">
        <v>2</v>
      </c>
      <c r="B3771" s="258" t="s">
        <v>260</v>
      </c>
      <c r="C3771" s="258">
        <v>2050</v>
      </c>
      <c r="D3771" s="259" t="s">
        <v>259</v>
      </c>
      <c r="E3771" s="266" t="s">
        <v>19</v>
      </c>
      <c r="F3771" s="261">
        <v>0.120344078502265</v>
      </c>
      <c r="G3771" s="261">
        <f>IF(Table1[[#This Row],[Year]]&lt;=2030,2030,IF(Table1[[#This Row],[Year]]&lt;=2040,2040,2050))</f>
        <v>2050</v>
      </c>
    </row>
    <row r="3772" spans="1:7" x14ac:dyDescent="0.3">
      <c r="A3772" s="257" t="s">
        <v>3</v>
      </c>
      <c r="B3772" s="258" t="s">
        <v>265</v>
      </c>
      <c r="C3772" s="258">
        <v>2050</v>
      </c>
      <c r="D3772" s="259" t="s">
        <v>259</v>
      </c>
      <c r="E3772" s="266" t="s">
        <v>19</v>
      </c>
      <c r="F3772" s="261">
        <v>58.301863357516297</v>
      </c>
      <c r="G3772" s="261">
        <f>IF(Table1[[#This Row],[Year]]&lt;=2030,2030,IF(Table1[[#This Row],[Year]]&lt;=2040,2040,2050))</f>
        <v>2050</v>
      </c>
    </row>
    <row r="3773" spans="1:7" x14ac:dyDescent="0.3">
      <c r="A3773" s="257" t="s">
        <v>3</v>
      </c>
      <c r="B3773" s="258" t="s">
        <v>264</v>
      </c>
      <c r="C3773" s="258">
        <v>2050</v>
      </c>
      <c r="D3773" s="259" t="s">
        <v>259</v>
      </c>
      <c r="E3773" s="266" t="s">
        <v>19</v>
      </c>
      <c r="F3773" s="261">
        <v>16.280065306356299</v>
      </c>
      <c r="G3773" s="261">
        <f>IF(Table1[[#This Row],[Year]]&lt;=2030,2030,IF(Table1[[#This Row],[Year]]&lt;=2040,2040,2050))</f>
        <v>2050</v>
      </c>
    </row>
    <row r="3774" spans="1:7" x14ac:dyDescent="0.3">
      <c r="A3774" s="257" t="s">
        <v>3</v>
      </c>
      <c r="B3774" s="258" t="s">
        <v>263</v>
      </c>
      <c r="C3774" s="258">
        <v>2050</v>
      </c>
      <c r="D3774" s="259" t="s">
        <v>259</v>
      </c>
      <c r="E3774" s="266" t="s">
        <v>19</v>
      </c>
      <c r="F3774" s="261">
        <v>0.15972233571869701</v>
      </c>
      <c r="G3774" s="261">
        <f>IF(Table1[[#This Row],[Year]]&lt;=2030,2030,IF(Table1[[#This Row],[Year]]&lt;=2040,2040,2050))</f>
        <v>2050</v>
      </c>
    </row>
    <row r="3775" spans="1:7" x14ac:dyDescent="0.3">
      <c r="A3775" s="257" t="s">
        <v>3</v>
      </c>
      <c r="B3775" s="258" t="s">
        <v>262</v>
      </c>
      <c r="C3775" s="258">
        <v>2050</v>
      </c>
      <c r="D3775" s="259" t="s">
        <v>259</v>
      </c>
      <c r="E3775" s="266" t="s">
        <v>19</v>
      </c>
      <c r="F3775" s="261">
        <v>99.527756523186696</v>
      </c>
      <c r="G3775" s="261">
        <f>IF(Table1[[#This Row],[Year]]&lt;=2030,2030,IF(Table1[[#This Row],[Year]]&lt;=2040,2040,2050))</f>
        <v>2050</v>
      </c>
    </row>
    <row r="3776" spans="1:7" x14ac:dyDescent="0.3">
      <c r="A3776" s="257" t="s">
        <v>3</v>
      </c>
      <c r="B3776" s="258" t="s">
        <v>261</v>
      </c>
      <c r="C3776" s="258">
        <v>2050</v>
      </c>
      <c r="D3776" s="259" t="s">
        <v>259</v>
      </c>
      <c r="E3776" s="266" t="s">
        <v>19</v>
      </c>
      <c r="F3776" s="261">
        <v>9.7518479508386602E-2</v>
      </c>
      <c r="G3776" s="261">
        <f>IF(Table1[[#This Row],[Year]]&lt;=2030,2030,IF(Table1[[#This Row],[Year]]&lt;=2040,2040,2050))</f>
        <v>2050</v>
      </c>
    </row>
    <row r="3777" spans="1:7" x14ac:dyDescent="0.3">
      <c r="A3777" s="257" t="s">
        <v>3</v>
      </c>
      <c r="B3777" s="258" t="s">
        <v>9</v>
      </c>
      <c r="C3777" s="258">
        <v>2050</v>
      </c>
      <c r="D3777" s="259" t="s">
        <v>259</v>
      </c>
      <c r="E3777" s="266" t="s">
        <v>19</v>
      </c>
      <c r="F3777" s="261">
        <v>4.1423267370844297</v>
      </c>
      <c r="G3777" s="261">
        <f>IF(Table1[[#This Row],[Year]]&lt;=2030,2030,IF(Table1[[#This Row],[Year]]&lt;=2040,2040,2050))</f>
        <v>2050</v>
      </c>
    </row>
    <row r="3778" spans="1:7" x14ac:dyDescent="0.3">
      <c r="A3778" s="262" t="s">
        <v>3</v>
      </c>
      <c r="B3778" s="263" t="s">
        <v>260</v>
      </c>
      <c r="C3778" s="263">
        <v>2050</v>
      </c>
      <c r="D3778" s="264" t="s">
        <v>259</v>
      </c>
      <c r="E3778" s="267" t="s">
        <v>19</v>
      </c>
      <c r="F3778" s="265">
        <v>3.2138869761689</v>
      </c>
      <c r="G3778" s="265">
        <f>IF(Table1[[#This Row],[Year]]&lt;=2030,2030,IF(Table1[[#This Row],[Year]]&lt;=2040,2040,2050))</f>
        <v>2050</v>
      </c>
    </row>
    <row r="3779" spans="1:7" x14ac:dyDescent="0.3">
      <c r="A3779" s="257" t="s">
        <v>1</v>
      </c>
      <c r="B3779" s="258" t="s">
        <v>265</v>
      </c>
      <c r="C3779" s="258">
        <v>2022</v>
      </c>
      <c r="D3779" s="259" t="s">
        <v>271</v>
      </c>
      <c r="E3779" s="266" t="s">
        <v>19</v>
      </c>
      <c r="F3779" s="261">
        <v>183.243107487331</v>
      </c>
      <c r="G3779" s="261">
        <f>IF(Table1[[#This Row],[Year]]&lt;=2030,2030,IF(Table1[[#This Row],[Year]]&lt;=2040,2040,2050))</f>
        <v>2030</v>
      </c>
    </row>
    <row r="3780" spans="1:7" x14ac:dyDescent="0.3">
      <c r="A3780" s="257" t="s">
        <v>1</v>
      </c>
      <c r="B3780" s="258" t="s">
        <v>269</v>
      </c>
      <c r="C3780" s="258">
        <v>2022</v>
      </c>
      <c r="D3780" s="259" t="s">
        <v>271</v>
      </c>
      <c r="E3780" s="266" t="s">
        <v>19</v>
      </c>
      <c r="F3780" s="261">
        <v>32.114580819158803</v>
      </c>
      <c r="G3780" s="261">
        <f>IF(Table1[[#This Row],[Year]]&lt;=2030,2030,IF(Table1[[#This Row],[Year]]&lt;=2040,2040,2050))</f>
        <v>2030</v>
      </c>
    </row>
    <row r="3781" spans="1:7" x14ac:dyDescent="0.3">
      <c r="A3781" s="257" t="s">
        <v>1</v>
      </c>
      <c r="B3781" s="258" t="s">
        <v>264</v>
      </c>
      <c r="C3781" s="258">
        <v>2022</v>
      </c>
      <c r="D3781" s="259" t="s">
        <v>271</v>
      </c>
      <c r="E3781" s="266" t="s">
        <v>19</v>
      </c>
      <c r="F3781" s="261">
        <v>168.58365888834501</v>
      </c>
      <c r="G3781" s="261">
        <f>IF(Table1[[#This Row],[Year]]&lt;=2030,2030,IF(Table1[[#This Row],[Year]]&lt;=2040,2040,2050))</f>
        <v>2030</v>
      </c>
    </row>
    <row r="3782" spans="1:7" x14ac:dyDescent="0.3">
      <c r="A3782" s="257" t="s">
        <v>1</v>
      </c>
      <c r="B3782" s="258" t="s">
        <v>268</v>
      </c>
      <c r="C3782" s="258">
        <v>2022</v>
      </c>
      <c r="D3782" s="259" t="s">
        <v>271</v>
      </c>
      <c r="E3782" s="266" t="s">
        <v>19</v>
      </c>
      <c r="F3782" s="261">
        <v>35.092972721177603</v>
      </c>
      <c r="G3782" s="261">
        <f>IF(Table1[[#This Row],[Year]]&lt;=2030,2030,IF(Table1[[#This Row],[Year]]&lt;=2040,2040,2050))</f>
        <v>2030</v>
      </c>
    </row>
    <row r="3783" spans="1:7" x14ac:dyDescent="0.3">
      <c r="A3783" s="257" t="s">
        <v>1</v>
      </c>
      <c r="B3783" s="258" t="s">
        <v>262</v>
      </c>
      <c r="C3783" s="258">
        <v>2022</v>
      </c>
      <c r="D3783" s="259" t="s">
        <v>271</v>
      </c>
      <c r="E3783" s="266" t="s">
        <v>19</v>
      </c>
      <c r="F3783" s="261">
        <v>9.2236226881418304</v>
      </c>
      <c r="G3783" s="261">
        <f>IF(Table1[[#This Row],[Year]]&lt;=2030,2030,IF(Table1[[#This Row],[Year]]&lt;=2040,2040,2050))</f>
        <v>2030</v>
      </c>
    </row>
    <row r="3784" spans="1:7" x14ac:dyDescent="0.3">
      <c r="A3784" s="257" t="s">
        <v>1</v>
      </c>
      <c r="B3784" s="258" t="s">
        <v>261</v>
      </c>
      <c r="C3784" s="258">
        <v>2022</v>
      </c>
      <c r="D3784" s="259" t="s">
        <v>271</v>
      </c>
      <c r="E3784" s="266" t="s">
        <v>19</v>
      </c>
      <c r="F3784" s="261">
        <v>3.5029020367145298</v>
      </c>
      <c r="G3784" s="261">
        <f>IF(Table1[[#This Row],[Year]]&lt;=2030,2030,IF(Table1[[#This Row],[Year]]&lt;=2040,2040,2050))</f>
        <v>2030</v>
      </c>
    </row>
    <row r="3785" spans="1:7" x14ac:dyDescent="0.3">
      <c r="A3785" s="257" t="s">
        <v>1</v>
      </c>
      <c r="B3785" s="258" t="s">
        <v>260</v>
      </c>
      <c r="C3785" s="258">
        <v>2022</v>
      </c>
      <c r="D3785" s="259" t="s">
        <v>271</v>
      </c>
      <c r="E3785" s="266" t="s">
        <v>19</v>
      </c>
      <c r="F3785" s="261">
        <v>19.251575839942301</v>
      </c>
      <c r="G3785" s="261">
        <f>IF(Table1[[#This Row],[Year]]&lt;=2030,2030,IF(Table1[[#This Row],[Year]]&lt;=2040,2040,2050))</f>
        <v>2030</v>
      </c>
    </row>
    <row r="3786" spans="1:7" x14ac:dyDescent="0.3">
      <c r="A3786" s="257" t="s">
        <v>1</v>
      </c>
      <c r="B3786" s="258" t="s">
        <v>267</v>
      </c>
      <c r="C3786" s="258">
        <v>2022</v>
      </c>
      <c r="D3786" s="259" t="s">
        <v>271</v>
      </c>
      <c r="E3786" s="266" t="s">
        <v>19</v>
      </c>
      <c r="F3786" s="261">
        <v>1.32001009766301</v>
      </c>
      <c r="G3786" s="261">
        <f>IF(Table1[[#This Row],[Year]]&lt;=2030,2030,IF(Table1[[#This Row],[Year]]&lt;=2040,2040,2050))</f>
        <v>2030</v>
      </c>
    </row>
    <row r="3787" spans="1:7" x14ac:dyDescent="0.3">
      <c r="A3787" s="257" t="s">
        <v>4</v>
      </c>
      <c r="B3787" s="258" t="s">
        <v>265</v>
      </c>
      <c r="C3787" s="258">
        <v>2022</v>
      </c>
      <c r="D3787" s="259" t="s">
        <v>271</v>
      </c>
      <c r="E3787" s="266" t="s">
        <v>19</v>
      </c>
      <c r="F3787" s="261">
        <v>707.77854233040796</v>
      </c>
      <c r="G3787" s="261">
        <f>IF(Table1[[#This Row],[Year]]&lt;=2030,2030,IF(Table1[[#This Row],[Year]]&lt;=2040,2040,2050))</f>
        <v>2030</v>
      </c>
    </row>
    <row r="3788" spans="1:7" x14ac:dyDescent="0.3">
      <c r="A3788" s="257" t="s">
        <v>4</v>
      </c>
      <c r="B3788" s="258" t="s">
        <v>269</v>
      </c>
      <c r="C3788" s="258">
        <v>2022</v>
      </c>
      <c r="D3788" s="259" t="s">
        <v>271</v>
      </c>
      <c r="E3788" s="266" t="s">
        <v>19</v>
      </c>
      <c r="F3788" s="261">
        <v>21.2731071398936</v>
      </c>
      <c r="G3788" s="261">
        <f>IF(Table1[[#This Row],[Year]]&lt;=2030,2030,IF(Table1[[#This Row],[Year]]&lt;=2040,2040,2050))</f>
        <v>2030</v>
      </c>
    </row>
    <row r="3789" spans="1:7" x14ac:dyDescent="0.3">
      <c r="A3789" s="257" t="s">
        <v>4</v>
      </c>
      <c r="B3789" s="258" t="s">
        <v>264</v>
      </c>
      <c r="C3789" s="258">
        <v>2022</v>
      </c>
      <c r="D3789" s="259" t="s">
        <v>271</v>
      </c>
      <c r="E3789" s="266" t="s">
        <v>19</v>
      </c>
      <c r="F3789" s="261">
        <v>796.25086012170902</v>
      </c>
      <c r="G3789" s="261">
        <f>IF(Table1[[#This Row],[Year]]&lt;=2030,2030,IF(Table1[[#This Row],[Year]]&lt;=2040,2040,2050))</f>
        <v>2030</v>
      </c>
    </row>
    <row r="3790" spans="1:7" x14ac:dyDescent="0.3">
      <c r="A3790" s="257" t="s">
        <v>4</v>
      </c>
      <c r="B3790" s="258" t="s">
        <v>268</v>
      </c>
      <c r="C3790" s="258">
        <v>2022</v>
      </c>
      <c r="D3790" s="259" t="s">
        <v>271</v>
      </c>
      <c r="E3790" s="266" t="s">
        <v>19</v>
      </c>
      <c r="F3790" s="261">
        <v>24.581306132710399</v>
      </c>
      <c r="G3790" s="261">
        <f>IF(Table1[[#This Row],[Year]]&lt;=2030,2030,IF(Table1[[#This Row],[Year]]&lt;=2040,2040,2050))</f>
        <v>2030</v>
      </c>
    </row>
    <row r="3791" spans="1:7" x14ac:dyDescent="0.3">
      <c r="A3791" s="257" t="s">
        <v>4</v>
      </c>
      <c r="B3791" s="258" t="s">
        <v>262</v>
      </c>
      <c r="C3791" s="258">
        <v>2022</v>
      </c>
      <c r="D3791" s="259" t="s">
        <v>271</v>
      </c>
      <c r="E3791" s="266" t="s">
        <v>19</v>
      </c>
      <c r="F3791" s="261">
        <v>346.59482749994999</v>
      </c>
      <c r="G3791" s="261">
        <f>IF(Table1[[#This Row],[Year]]&lt;=2030,2030,IF(Table1[[#This Row],[Year]]&lt;=2040,2040,2050))</f>
        <v>2030</v>
      </c>
    </row>
    <row r="3792" spans="1:7" x14ac:dyDescent="0.3">
      <c r="A3792" s="257" t="s">
        <v>4</v>
      </c>
      <c r="B3792" s="258" t="s">
        <v>261</v>
      </c>
      <c r="C3792" s="258">
        <v>2022</v>
      </c>
      <c r="D3792" s="259" t="s">
        <v>271</v>
      </c>
      <c r="E3792" s="266" t="s">
        <v>19</v>
      </c>
      <c r="F3792" s="261">
        <v>19.702598310349099</v>
      </c>
      <c r="G3792" s="261">
        <f>IF(Table1[[#This Row],[Year]]&lt;=2030,2030,IF(Table1[[#This Row],[Year]]&lt;=2040,2040,2050))</f>
        <v>2030</v>
      </c>
    </row>
    <row r="3793" spans="1:7" x14ac:dyDescent="0.3">
      <c r="A3793" s="257" t="s">
        <v>4</v>
      </c>
      <c r="B3793" s="258" t="s">
        <v>260</v>
      </c>
      <c r="C3793" s="258">
        <v>2022</v>
      </c>
      <c r="D3793" s="259" t="s">
        <v>271</v>
      </c>
      <c r="E3793" s="266" t="s">
        <v>19</v>
      </c>
      <c r="F3793" s="261">
        <v>297.02542883334797</v>
      </c>
      <c r="G3793" s="261">
        <f>IF(Table1[[#This Row],[Year]]&lt;=2030,2030,IF(Table1[[#This Row],[Year]]&lt;=2040,2040,2050))</f>
        <v>2030</v>
      </c>
    </row>
    <row r="3794" spans="1:7" x14ac:dyDescent="0.3">
      <c r="A3794" s="257" t="s">
        <v>4</v>
      </c>
      <c r="B3794" s="258" t="s">
        <v>267</v>
      </c>
      <c r="C3794" s="258">
        <v>2022</v>
      </c>
      <c r="D3794" s="259" t="s">
        <v>271</v>
      </c>
      <c r="E3794" s="266" t="s">
        <v>19</v>
      </c>
      <c r="F3794" s="261">
        <v>4.2729589540761896</v>
      </c>
      <c r="G3794" s="261">
        <f>IF(Table1[[#This Row],[Year]]&lt;=2030,2030,IF(Table1[[#This Row],[Year]]&lt;=2040,2040,2050))</f>
        <v>2030</v>
      </c>
    </row>
    <row r="3795" spans="1:7" x14ac:dyDescent="0.3">
      <c r="A3795" s="257" t="s">
        <v>2</v>
      </c>
      <c r="B3795" s="258" t="s">
        <v>264</v>
      </c>
      <c r="C3795" s="258">
        <v>2022</v>
      </c>
      <c r="D3795" s="259" t="s">
        <v>271</v>
      </c>
      <c r="E3795" s="266" t="s">
        <v>19</v>
      </c>
      <c r="F3795" s="261">
        <v>440.56668763650401</v>
      </c>
      <c r="G3795" s="261">
        <f>IF(Table1[[#This Row],[Year]]&lt;=2030,2030,IF(Table1[[#This Row],[Year]]&lt;=2040,2040,2050))</f>
        <v>2030</v>
      </c>
    </row>
    <row r="3796" spans="1:7" x14ac:dyDescent="0.3">
      <c r="A3796" s="257" t="s">
        <v>2</v>
      </c>
      <c r="B3796" s="258" t="s">
        <v>262</v>
      </c>
      <c r="C3796" s="258">
        <v>2022</v>
      </c>
      <c r="D3796" s="259" t="s">
        <v>271</v>
      </c>
      <c r="E3796" s="266" t="s">
        <v>19</v>
      </c>
      <c r="F3796" s="261">
        <v>13.2627332092303</v>
      </c>
      <c r="G3796" s="261">
        <f>IF(Table1[[#This Row],[Year]]&lt;=2030,2030,IF(Table1[[#This Row],[Year]]&lt;=2040,2040,2050))</f>
        <v>2030</v>
      </c>
    </row>
    <row r="3797" spans="1:7" x14ac:dyDescent="0.3">
      <c r="A3797" s="257" t="s">
        <v>2</v>
      </c>
      <c r="B3797" s="258" t="s">
        <v>261</v>
      </c>
      <c r="C3797" s="258">
        <v>2022</v>
      </c>
      <c r="D3797" s="259" t="s">
        <v>271</v>
      </c>
      <c r="E3797" s="266" t="s">
        <v>19</v>
      </c>
      <c r="F3797" s="261">
        <v>2.2657240550897502</v>
      </c>
      <c r="G3797" s="261">
        <f>IF(Table1[[#This Row],[Year]]&lt;=2030,2030,IF(Table1[[#This Row],[Year]]&lt;=2040,2040,2050))</f>
        <v>2030</v>
      </c>
    </row>
    <row r="3798" spans="1:7" x14ac:dyDescent="0.3">
      <c r="A3798" s="257" t="s">
        <v>2</v>
      </c>
      <c r="B3798" s="258" t="s">
        <v>260</v>
      </c>
      <c r="C3798" s="258">
        <v>2022</v>
      </c>
      <c r="D3798" s="259" t="s">
        <v>271</v>
      </c>
      <c r="E3798" s="266" t="s">
        <v>19</v>
      </c>
      <c r="F3798" s="261">
        <v>4.6659343104447997</v>
      </c>
      <c r="G3798" s="261">
        <f>IF(Table1[[#This Row],[Year]]&lt;=2030,2030,IF(Table1[[#This Row],[Year]]&lt;=2040,2040,2050))</f>
        <v>2030</v>
      </c>
    </row>
    <row r="3799" spans="1:7" x14ac:dyDescent="0.3">
      <c r="A3799" s="257" t="s">
        <v>3</v>
      </c>
      <c r="B3799" s="258" t="s">
        <v>265</v>
      </c>
      <c r="C3799" s="258">
        <v>2022</v>
      </c>
      <c r="D3799" s="259" t="s">
        <v>271</v>
      </c>
      <c r="E3799" s="266" t="s">
        <v>19</v>
      </c>
      <c r="F3799" s="261">
        <v>783.22966690934095</v>
      </c>
      <c r="G3799" s="261">
        <f>IF(Table1[[#This Row],[Year]]&lt;=2030,2030,IF(Table1[[#This Row],[Year]]&lt;=2040,2040,2050))</f>
        <v>2030</v>
      </c>
    </row>
    <row r="3800" spans="1:7" x14ac:dyDescent="0.3">
      <c r="A3800" s="257" t="s">
        <v>3</v>
      </c>
      <c r="B3800" s="258" t="s">
        <v>264</v>
      </c>
      <c r="C3800" s="258">
        <v>2022</v>
      </c>
      <c r="D3800" s="259" t="s">
        <v>271</v>
      </c>
      <c r="E3800" s="266" t="s">
        <v>19</v>
      </c>
      <c r="F3800" s="261">
        <v>391.61483345467002</v>
      </c>
      <c r="G3800" s="261">
        <f>IF(Table1[[#This Row],[Year]]&lt;=2030,2030,IF(Table1[[#This Row],[Year]]&lt;=2040,2040,2050))</f>
        <v>2030</v>
      </c>
    </row>
    <row r="3801" spans="1:7" x14ac:dyDescent="0.3">
      <c r="A3801" s="257" t="s">
        <v>3</v>
      </c>
      <c r="B3801" s="258" t="s">
        <v>262</v>
      </c>
      <c r="C3801" s="258">
        <v>2022</v>
      </c>
      <c r="D3801" s="259" t="s">
        <v>271</v>
      </c>
      <c r="E3801" s="266" t="s">
        <v>19</v>
      </c>
      <c r="F3801" s="261">
        <v>283.76106843966102</v>
      </c>
      <c r="G3801" s="261">
        <f>IF(Table1[[#This Row],[Year]]&lt;=2030,2030,IF(Table1[[#This Row],[Year]]&lt;=2040,2040,2050))</f>
        <v>2030</v>
      </c>
    </row>
    <row r="3802" spans="1:7" x14ac:dyDescent="0.3">
      <c r="A3802" s="257" t="s">
        <v>3</v>
      </c>
      <c r="B3802" s="258" t="s">
        <v>261</v>
      </c>
      <c r="C3802" s="258">
        <v>2022</v>
      </c>
      <c r="D3802" s="259" t="s">
        <v>271</v>
      </c>
      <c r="E3802" s="266" t="s">
        <v>19</v>
      </c>
      <c r="F3802" s="261">
        <v>9.6117853404121707</v>
      </c>
      <c r="G3802" s="261">
        <f>IF(Table1[[#This Row],[Year]]&lt;=2030,2030,IF(Table1[[#This Row],[Year]]&lt;=2040,2040,2050))</f>
        <v>2030</v>
      </c>
    </row>
    <row r="3803" spans="1:7" x14ac:dyDescent="0.3">
      <c r="A3803" s="257" t="s">
        <v>3</v>
      </c>
      <c r="B3803" s="258" t="s">
        <v>260</v>
      </c>
      <c r="C3803" s="258">
        <v>2022</v>
      </c>
      <c r="D3803" s="259" t="s">
        <v>271</v>
      </c>
      <c r="E3803" s="266" t="s">
        <v>19</v>
      </c>
      <c r="F3803" s="261">
        <v>150.692396989179</v>
      </c>
      <c r="G3803" s="261">
        <f>IF(Table1[[#This Row],[Year]]&lt;=2030,2030,IF(Table1[[#This Row],[Year]]&lt;=2040,2040,2050))</f>
        <v>2030</v>
      </c>
    </row>
    <row r="3804" spans="1:7" x14ac:dyDescent="0.3">
      <c r="A3804" s="257" t="s">
        <v>1</v>
      </c>
      <c r="B3804" s="258" t="s">
        <v>263</v>
      </c>
      <c r="C3804" s="258">
        <v>2023</v>
      </c>
      <c r="D3804" s="259" t="s">
        <v>271</v>
      </c>
      <c r="E3804" s="266" t="s">
        <v>19</v>
      </c>
      <c r="F3804" s="261">
        <v>46.603492128194503</v>
      </c>
      <c r="G3804" s="261">
        <f>IF(Table1[[#This Row],[Year]]&lt;=2030,2030,IF(Table1[[#This Row],[Year]]&lt;=2040,2040,2050))</f>
        <v>2030</v>
      </c>
    </row>
    <row r="3805" spans="1:7" x14ac:dyDescent="0.3">
      <c r="A3805" s="257" t="s">
        <v>1</v>
      </c>
      <c r="B3805" s="258" t="s">
        <v>262</v>
      </c>
      <c r="C3805" s="258">
        <v>2023</v>
      </c>
      <c r="D3805" s="259" t="s">
        <v>271</v>
      </c>
      <c r="E3805" s="266" t="s">
        <v>19</v>
      </c>
      <c r="F3805" s="261">
        <v>7.9874796131976202</v>
      </c>
      <c r="G3805" s="261">
        <f>IF(Table1[[#This Row],[Year]]&lt;=2030,2030,IF(Table1[[#This Row],[Year]]&lt;=2040,2040,2050))</f>
        <v>2030</v>
      </c>
    </row>
    <row r="3806" spans="1:7" x14ac:dyDescent="0.3">
      <c r="A3806" s="257" t="s">
        <v>1</v>
      </c>
      <c r="B3806" s="258" t="s">
        <v>261</v>
      </c>
      <c r="C3806" s="258">
        <v>2023</v>
      </c>
      <c r="D3806" s="259" t="s">
        <v>271</v>
      </c>
      <c r="E3806" s="266" t="s">
        <v>19</v>
      </c>
      <c r="F3806" s="261">
        <v>3.2731519480531102</v>
      </c>
      <c r="G3806" s="261">
        <f>IF(Table1[[#This Row],[Year]]&lt;=2030,2030,IF(Table1[[#This Row],[Year]]&lt;=2040,2040,2050))</f>
        <v>2030</v>
      </c>
    </row>
    <row r="3807" spans="1:7" x14ac:dyDescent="0.3">
      <c r="A3807" s="257" t="s">
        <v>4</v>
      </c>
      <c r="B3807" s="258" t="s">
        <v>263</v>
      </c>
      <c r="C3807" s="258">
        <v>2023</v>
      </c>
      <c r="D3807" s="259" t="s">
        <v>271</v>
      </c>
      <c r="E3807" s="266" t="s">
        <v>19</v>
      </c>
      <c r="F3807" s="261">
        <v>348.31872283453799</v>
      </c>
      <c r="G3807" s="261">
        <f>IF(Table1[[#This Row],[Year]]&lt;=2030,2030,IF(Table1[[#This Row],[Year]]&lt;=2040,2040,2050))</f>
        <v>2030</v>
      </c>
    </row>
    <row r="3808" spans="1:7" x14ac:dyDescent="0.3">
      <c r="A3808" s="257" t="s">
        <v>4</v>
      </c>
      <c r="B3808" s="258" t="s">
        <v>262</v>
      </c>
      <c r="C3808" s="258">
        <v>2023</v>
      </c>
      <c r="D3808" s="259" t="s">
        <v>271</v>
      </c>
      <c r="E3808" s="266" t="s">
        <v>19</v>
      </c>
      <c r="F3808" s="261">
        <v>255.236675328687</v>
      </c>
      <c r="G3808" s="261">
        <f>IF(Table1[[#This Row],[Year]]&lt;=2030,2030,IF(Table1[[#This Row],[Year]]&lt;=2040,2040,2050))</f>
        <v>2030</v>
      </c>
    </row>
    <row r="3809" spans="1:7" x14ac:dyDescent="0.3">
      <c r="A3809" s="257" t="s">
        <v>4</v>
      </c>
      <c r="B3809" s="258" t="s">
        <v>261</v>
      </c>
      <c r="C3809" s="258">
        <v>2023</v>
      </c>
      <c r="D3809" s="259" t="s">
        <v>271</v>
      </c>
      <c r="E3809" s="266" t="s">
        <v>19</v>
      </c>
      <c r="F3809" s="261">
        <v>15.655770495362001</v>
      </c>
      <c r="G3809" s="261">
        <f>IF(Table1[[#This Row],[Year]]&lt;=2030,2030,IF(Table1[[#This Row],[Year]]&lt;=2040,2040,2050))</f>
        <v>2030</v>
      </c>
    </row>
    <row r="3810" spans="1:7" x14ac:dyDescent="0.3">
      <c r="A3810" s="257" t="s">
        <v>2</v>
      </c>
      <c r="B3810" s="258" t="s">
        <v>263</v>
      </c>
      <c r="C3810" s="258">
        <v>2023</v>
      </c>
      <c r="D3810" s="259" t="s">
        <v>271</v>
      </c>
      <c r="E3810" s="266" t="s">
        <v>19</v>
      </c>
      <c r="F3810" s="261">
        <v>204.80992711806999</v>
      </c>
      <c r="G3810" s="261">
        <f>IF(Table1[[#This Row],[Year]]&lt;=2030,2030,IF(Table1[[#This Row],[Year]]&lt;=2040,2040,2050))</f>
        <v>2030</v>
      </c>
    </row>
    <row r="3811" spans="1:7" x14ac:dyDescent="0.3">
      <c r="A3811" s="257" t="s">
        <v>2</v>
      </c>
      <c r="B3811" s="258" t="s">
        <v>262</v>
      </c>
      <c r="C3811" s="258">
        <v>2023</v>
      </c>
      <c r="D3811" s="259" t="s">
        <v>271</v>
      </c>
      <c r="E3811" s="266" t="s">
        <v>19</v>
      </c>
      <c r="F3811" s="261">
        <v>11.485271536551499</v>
      </c>
      <c r="G3811" s="261">
        <f>IF(Table1[[#This Row],[Year]]&lt;=2030,2030,IF(Table1[[#This Row],[Year]]&lt;=2040,2040,2050))</f>
        <v>2030</v>
      </c>
    </row>
    <row r="3812" spans="1:7" x14ac:dyDescent="0.3">
      <c r="A3812" s="257" t="s">
        <v>2</v>
      </c>
      <c r="B3812" s="258" t="s">
        <v>261</v>
      </c>
      <c r="C3812" s="258">
        <v>2023</v>
      </c>
      <c r="D3812" s="259" t="s">
        <v>271</v>
      </c>
      <c r="E3812" s="266" t="s">
        <v>19</v>
      </c>
      <c r="F3812" s="261">
        <v>2.11711861392034</v>
      </c>
      <c r="G3812" s="261">
        <f>IF(Table1[[#This Row],[Year]]&lt;=2030,2030,IF(Table1[[#This Row],[Year]]&lt;=2040,2040,2050))</f>
        <v>2030</v>
      </c>
    </row>
    <row r="3813" spans="1:7" x14ac:dyDescent="0.3">
      <c r="A3813" s="257" t="s">
        <v>3</v>
      </c>
      <c r="B3813" s="258" t="s">
        <v>263</v>
      </c>
      <c r="C3813" s="258">
        <v>2023</v>
      </c>
      <c r="D3813" s="259" t="s">
        <v>271</v>
      </c>
      <c r="E3813" s="266" t="s">
        <v>19</v>
      </c>
      <c r="F3813" s="261">
        <v>414.40539032677202</v>
      </c>
      <c r="G3813" s="261">
        <f>IF(Table1[[#This Row],[Year]]&lt;=2030,2030,IF(Table1[[#This Row],[Year]]&lt;=2040,2040,2050))</f>
        <v>2030</v>
      </c>
    </row>
    <row r="3814" spans="1:7" x14ac:dyDescent="0.3">
      <c r="A3814" s="257" t="s">
        <v>3</v>
      </c>
      <c r="B3814" s="258" t="s">
        <v>262</v>
      </c>
      <c r="C3814" s="258">
        <v>2023</v>
      </c>
      <c r="D3814" s="259" t="s">
        <v>271</v>
      </c>
      <c r="E3814" s="266" t="s">
        <v>19</v>
      </c>
      <c r="F3814" s="261">
        <v>245.73162040712</v>
      </c>
      <c r="G3814" s="261">
        <f>IF(Table1[[#This Row],[Year]]&lt;=2030,2030,IF(Table1[[#This Row],[Year]]&lt;=2040,2040,2050))</f>
        <v>2030</v>
      </c>
    </row>
    <row r="3815" spans="1:7" x14ac:dyDescent="0.3">
      <c r="A3815" s="257" t="s">
        <v>3</v>
      </c>
      <c r="B3815" s="258" t="s">
        <v>261</v>
      </c>
      <c r="C3815" s="258">
        <v>2023</v>
      </c>
      <c r="D3815" s="259" t="s">
        <v>271</v>
      </c>
      <c r="E3815" s="266" t="s">
        <v>19</v>
      </c>
      <c r="F3815" s="261">
        <v>8.9813627619305105</v>
      </c>
      <c r="G3815" s="261">
        <f>IF(Table1[[#This Row],[Year]]&lt;=2030,2030,IF(Table1[[#This Row],[Year]]&lt;=2040,2040,2050))</f>
        <v>2030</v>
      </c>
    </row>
    <row r="3816" spans="1:7" x14ac:dyDescent="0.3">
      <c r="A3816" s="257" t="s">
        <v>1</v>
      </c>
      <c r="B3816" s="258" t="s">
        <v>262</v>
      </c>
      <c r="C3816" s="258">
        <v>2024</v>
      </c>
      <c r="D3816" s="259" t="s">
        <v>271</v>
      </c>
      <c r="E3816" s="266" t="s">
        <v>19</v>
      </c>
      <c r="F3816" s="261">
        <v>6.8481492059620503</v>
      </c>
      <c r="G3816" s="261">
        <f>IF(Table1[[#This Row],[Year]]&lt;=2030,2030,IF(Table1[[#This Row],[Year]]&lt;=2040,2040,2050))</f>
        <v>2030</v>
      </c>
    </row>
    <row r="3817" spans="1:7" x14ac:dyDescent="0.3">
      <c r="A3817" s="257" t="s">
        <v>1</v>
      </c>
      <c r="B3817" s="258" t="s">
        <v>261</v>
      </c>
      <c r="C3817" s="258">
        <v>2024</v>
      </c>
      <c r="D3817" s="259" t="s">
        <v>271</v>
      </c>
      <c r="E3817" s="266" t="s">
        <v>19</v>
      </c>
      <c r="F3817" s="261">
        <v>3.0573397316979598</v>
      </c>
      <c r="G3817" s="261">
        <f>IF(Table1[[#This Row],[Year]]&lt;=2030,2030,IF(Table1[[#This Row],[Year]]&lt;=2040,2040,2050))</f>
        <v>2030</v>
      </c>
    </row>
    <row r="3818" spans="1:7" x14ac:dyDescent="0.3">
      <c r="A3818" s="257" t="s">
        <v>4</v>
      </c>
      <c r="B3818" s="258" t="s">
        <v>262</v>
      </c>
      <c r="C3818" s="258">
        <v>2024</v>
      </c>
      <c r="D3818" s="259" t="s">
        <v>271</v>
      </c>
      <c r="E3818" s="266" t="s">
        <v>19</v>
      </c>
      <c r="F3818" s="261">
        <v>219.33221380600099</v>
      </c>
      <c r="G3818" s="261">
        <f>IF(Table1[[#This Row],[Year]]&lt;=2030,2030,IF(Table1[[#This Row],[Year]]&lt;=2040,2040,2050))</f>
        <v>2030</v>
      </c>
    </row>
    <row r="3819" spans="1:7" x14ac:dyDescent="0.3">
      <c r="A3819" s="257" t="s">
        <v>4</v>
      </c>
      <c r="B3819" s="258" t="s">
        <v>261</v>
      </c>
      <c r="C3819" s="258">
        <v>2024</v>
      </c>
      <c r="D3819" s="259" t="s">
        <v>271</v>
      </c>
      <c r="E3819" s="266" t="s">
        <v>19</v>
      </c>
      <c r="F3819" s="261">
        <v>13.9689429090317</v>
      </c>
      <c r="G3819" s="261">
        <f>IF(Table1[[#This Row],[Year]]&lt;=2030,2030,IF(Table1[[#This Row],[Year]]&lt;=2040,2040,2050))</f>
        <v>2030</v>
      </c>
    </row>
    <row r="3820" spans="1:7" x14ac:dyDescent="0.3">
      <c r="A3820" s="257" t="s">
        <v>2</v>
      </c>
      <c r="B3820" s="258" t="s">
        <v>262</v>
      </c>
      <c r="C3820" s="258">
        <v>2024</v>
      </c>
      <c r="D3820" s="259" t="s">
        <v>271</v>
      </c>
      <c r="E3820" s="266" t="s">
        <v>19</v>
      </c>
      <c r="F3820" s="261">
        <v>12.4076805579802</v>
      </c>
      <c r="G3820" s="261">
        <f>IF(Table1[[#This Row],[Year]]&lt;=2030,2030,IF(Table1[[#This Row],[Year]]&lt;=2040,2040,2050))</f>
        <v>2030</v>
      </c>
    </row>
    <row r="3821" spans="1:7" x14ac:dyDescent="0.3">
      <c r="A3821" s="257" t="s">
        <v>3</v>
      </c>
      <c r="B3821" s="258" t="s">
        <v>262</v>
      </c>
      <c r="C3821" s="258">
        <v>2024</v>
      </c>
      <c r="D3821" s="259" t="s">
        <v>271</v>
      </c>
      <c r="E3821" s="266" t="s">
        <v>19</v>
      </c>
      <c r="F3821" s="261">
        <v>210.68057543337</v>
      </c>
      <c r="G3821" s="261">
        <f>IF(Table1[[#This Row],[Year]]&lt;=2030,2030,IF(Table1[[#This Row],[Year]]&lt;=2040,2040,2050))</f>
        <v>2030</v>
      </c>
    </row>
    <row r="3822" spans="1:7" x14ac:dyDescent="0.3">
      <c r="A3822" s="257" t="s">
        <v>3</v>
      </c>
      <c r="B3822" s="258" t="s">
        <v>261</v>
      </c>
      <c r="C3822" s="258">
        <v>2024</v>
      </c>
      <c r="D3822" s="259" t="s">
        <v>271</v>
      </c>
      <c r="E3822" s="266" t="s">
        <v>19</v>
      </c>
      <c r="F3822" s="261">
        <v>8.3891849974075292</v>
      </c>
      <c r="G3822" s="261">
        <f>IF(Table1[[#This Row],[Year]]&lt;=2030,2030,IF(Table1[[#This Row],[Year]]&lt;=2040,2040,2050))</f>
        <v>2030</v>
      </c>
    </row>
    <row r="3823" spans="1:7" x14ac:dyDescent="0.3">
      <c r="A3823" s="257" t="s">
        <v>1</v>
      </c>
      <c r="B3823" s="258" t="s">
        <v>262</v>
      </c>
      <c r="C3823" s="258">
        <v>2025</v>
      </c>
      <c r="D3823" s="259" t="s">
        <v>271</v>
      </c>
      <c r="E3823" s="266" t="s">
        <v>19</v>
      </c>
      <c r="F3823" s="261">
        <v>9.5928373245818293</v>
      </c>
      <c r="G3823" s="261">
        <f>IF(Table1[[#This Row],[Year]]&lt;=2030,2030,IF(Table1[[#This Row],[Year]]&lt;=2040,2040,2050))</f>
        <v>2030</v>
      </c>
    </row>
    <row r="3824" spans="1:7" x14ac:dyDescent="0.3">
      <c r="A3824" s="257" t="s">
        <v>4</v>
      </c>
      <c r="B3824" s="258" t="s">
        <v>262</v>
      </c>
      <c r="C3824" s="258">
        <v>2025</v>
      </c>
      <c r="D3824" s="259" t="s">
        <v>271</v>
      </c>
      <c r="E3824" s="266" t="s">
        <v>19</v>
      </c>
      <c r="F3824" s="261">
        <v>194.81580199522</v>
      </c>
      <c r="G3824" s="261">
        <f>IF(Table1[[#This Row],[Year]]&lt;=2030,2030,IF(Table1[[#This Row],[Year]]&lt;=2040,2040,2050))</f>
        <v>2030</v>
      </c>
    </row>
    <row r="3825" spans="1:7" x14ac:dyDescent="0.3">
      <c r="A3825" s="257" t="s">
        <v>2</v>
      </c>
      <c r="B3825" s="258" t="s">
        <v>262</v>
      </c>
      <c r="C3825" s="258">
        <v>2025</v>
      </c>
      <c r="D3825" s="259" t="s">
        <v>271</v>
      </c>
      <c r="E3825" s="266" t="s">
        <v>19</v>
      </c>
      <c r="F3825" s="261">
        <v>10.5071889988214</v>
      </c>
      <c r="G3825" s="261">
        <f>IF(Table1[[#This Row],[Year]]&lt;=2030,2030,IF(Table1[[#This Row],[Year]]&lt;=2040,2040,2050))</f>
        <v>2030</v>
      </c>
    </row>
    <row r="3826" spans="1:7" x14ac:dyDescent="0.3">
      <c r="A3826" s="257" t="s">
        <v>3</v>
      </c>
      <c r="B3826" s="258" t="s">
        <v>262</v>
      </c>
      <c r="C3826" s="258">
        <v>2025</v>
      </c>
      <c r="D3826" s="259" t="s">
        <v>271</v>
      </c>
      <c r="E3826" s="266" t="s">
        <v>19</v>
      </c>
      <c r="F3826" s="261">
        <v>188.29954429223301</v>
      </c>
      <c r="G3826" s="261">
        <f>IF(Table1[[#This Row],[Year]]&lt;=2030,2030,IF(Table1[[#This Row],[Year]]&lt;=2040,2040,2050))</f>
        <v>2030</v>
      </c>
    </row>
    <row r="3827" spans="1:7" x14ac:dyDescent="0.3">
      <c r="A3827" s="257" t="s">
        <v>1</v>
      </c>
      <c r="B3827" s="258" t="s">
        <v>262</v>
      </c>
      <c r="C3827" s="258">
        <v>2026</v>
      </c>
      <c r="D3827" s="259" t="s">
        <v>271</v>
      </c>
      <c r="E3827" s="266" t="s">
        <v>19</v>
      </c>
      <c r="F3827" s="261">
        <v>7.9972908691180997</v>
      </c>
      <c r="G3827" s="261">
        <f>IF(Table1[[#This Row],[Year]]&lt;=2030,2030,IF(Table1[[#This Row],[Year]]&lt;=2040,2040,2050))</f>
        <v>2030</v>
      </c>
    </row>
    <row r="3828" spans="1:7" x14ac:dyDescent="0.3">
      <c r="A3828" s="257" t="s">
        <v>4</v>
      </c>
      <c r="B3828" s="258" t="s">
        <v>262</v>
      </c>
      <c r="C3828" s="258">
        <v>2026</v>
      </c>
      <c r="D3828" s="259" t="s">
        <v>271</v>
      </c>
      <c r="E3828" s="266" t="s">
        <v>19</v>
      </c>
      <c r="F3828" s="261">
        <v>162.41270249250601</v>
      </c>
      <c r="G3828" s="261">
        <f>IF(Table1[[#This Row],[Year]]&lt;=2030,2030,IF(Table1[[#This Row],[Year]]&lt;=2040,2040,2050))</f>
        <v>2030</v>
      </c>
    </row>
    <row r="3829" spans="1:7" x14ac:dyDescent="0.3">
      <c r="A3829" s="257" t="s">
        <v>2</v>
      </c>
      <c r="B3829" s="258" t="s">
        <v>262</v>
      </c>
      <c r="C3829" s="258">
        <v>2026</v>
      </c>
      <c r="D3829" s="259" t="s">
        <v>271</v>
      </c>
      <c r="E3829" s="266" t="s">
        <v>19</v>
      </c>
      <c r="F3829" s="261">
        <v>8.7595613057094504</v>
      </c>
      <c r="G3829" s="261">
        <f>IF(Table1[[#This Row],[Year]]&lt;=2030,2030,IF(Table1[[#This Row],[Year]]&lt;=2040,2040,2050))</f>
        <v>2030</v>
      </c>
    </row>
    <row r="3830" spans="1:7" x14ac:dyDescent="0.3">
      <c r="A3830" s="257" t="s">
        <v>3</v>
      </c>
      <c r="B3830" s="258" t="s">
        <v>262</v>
      </c>
      <c r="C3830" s="258">
        <v>2026</v>
      </c>
      <c r="D3830" s="259" t="s">
        <v>271</v>
      </c>
      <c r="E3830" s="266" t="s">
        <v>19</v>
      </c>
      <c r="F3830" s="261">
        <v>156.98027343469201</v>
      </c>
      <c r="G3830" s="261">
        <f>IF(Table1[[#This Row],[Year]]&lt;=2030,2030,IF(Table1[[#This Row],[Year]]&lt;=2040,2040,2050))</f>
        <v>2030</v>
      </c>
    </row>
    <row r="3831" spans="1:7" x14ac:dyDescent="0.3">
      <c r="A3831" s="257" t="s">
        <v>1</v>
      </c>
      <c r="B3831" s="258" t="s">
        <v>262</v>
      </c>
      <c r="C3831" s="258">
        <v>2027</v>
      </c>
      <c r="D3831" s="259" t="s">
        <v>271</v>
      </c>
      <c r="E3831" s="266" t="s">
        <v>19</v>
      </c>
      <c r="F3831" s="261">
        <v>6.5319487533480203</v>
      </c>
      <c r="G3831" s="261">
        <f>IF(Table1[[#This Row],[Year]]&lt;=2030,2030,IF(Table1[[#This Row],[Year]]&lt;=2040,2040,2050))</f>
        <v>2030</v>
      </c>
    </row>
    <row r="3832" spans="1:7" x14ac:dyDescent="0.3">
      <c r="A3832" s="257" t="s">
        <v>4</v>
      </c>
      <c r="B3832" s="258" t="s">
        <v>262</v>
      </c>
      <c r="C3832" s="258">
        <v>2027</v>
      </c>
      <c r="D3832" s="259" t="s">
        <v>271</v>
      </c>
      <c r="E3832" s="266" t="s">
        <v>19</v>
      </c>
      <c r="F3832" s="261">
        <v>137.90102500882199</v>
      </c>
      <c r="G3832" s="261">
        <f>IF(Table1[[#This Row],[Year]]&lt;=2030,2030,IF(Table1[[#This Row],[Year]]&lt;=2040,2040,2050))</f>
        <v>2030</v>
      </c>
    </row>
    <row r="3833" spans="1:7" x14ac:dyDescent="0.3">
      <c r="A3833" s="257" t="s">
        <v>2</v>
      </c>
      <c r="B3833" s="258" t="s">
        <v>262</v>
      </c>
      <c r="C3833" s="258">
        <v>2027</v>
      </c>
      <c r="D3833" s="259" t="s">
        <v>271</v>
      </c>
      <c r="E3833" s="266" t="s">
        <v>19</v>
      </c>
      <c r="F3833" s="261">
        <v>7.1545485198807004</v>
      </c>
      <c r="G3833" s="261">
        <f>IF(Table1[[#This Row],[Year]]&lt;=2030,2030,IF(Table1[[#This Row],[Year]]&lt;=2040,2040,2050))</f>
        <v>2030</v>
      </c>
    </row>
    <row r="3834" spans="1:7" x14ac:dyDescent="0.3">
      <c r="A3834" s="257" t="s">
        <v>3</v>
      </c>
      <c r="B3834" s="258" t="s">
        <v>262</v>
      </c>
      <c r="C3834" s="258">
        <v>2027</v>
      </c>
      <c r="D3834" s="259" t="s">
        <v>271</v>
      </c>
      <c r="E3834" s="266" t="s">
        <v>19</v>
      </c>
      <c r="F3834" s="261">
        <v>128.21680718423599</v>
      </c>
      <c r="G3834" s="261">
        <f>IF(Table1[[#This Row],[Year]]&lt;=2030,2030,IF(Table1[[#This Row],[Year]]&lt;=2040,2040,2050))</f>
        <v>2030</v>
      </c>
    </row>
    <row r="3835" spans="1:7" x14ac:dyDescent="0.3">
      <c r="A3835" s="257" t="s">
        <v>1</v>
      </c>
      <c r="B3835" s="258" t="s">
        <v>262</v>
      </c>
      <c r="C3835" s="258">
        <v>2028</v>
      </c>
      <c r="D3835" s="259" t="s">
        <v>271</v>
      </c>
      <c r="E3835" s="266" t="s">
        <v>19</v>
      </c>
      <c r="F3835" s="261">
        <v>5.18802858314079</v>
      </c>
      <c r="G3835" s="261">
        <f>IF(Table1[[#This Row],[Year]]&lt;=2030,2030,IF(Table1[[#This Row],[Year]]&lt;=2040,2040,2050))</f>
        <v>2030</v>
      </c>
    </row>
    <row r="3836" spans="1:7" x14ac:dyDescent="0.3">
      <c r="A3836" s="257" t="s">
        <v>4</v>
      </c>
      <c r="B3836" s="258" t="s">
        <v>262</v>
      </c>
      <c r="C3836" s="258">
        <v>2028</v>
      </c>
      <c r="D3836" s="259" t="s">
        <v>271</v>
      </c>
      <c r="E3836" s="266" t="s">
        <v>19</v>
      </c>
      <c r="F3836" s="261">
        <v>109.528486276547</v>
      </c>
      <c r="G3836" s="261">
        <f>IF(Table1[[#This Row],[Year]]&lt;=2030,2030,IF(Table1[[#This Row],[Year]]&lt;=2040,2040,2050))</f>
        <v>2030</v>
      </c>
    </row>
    <row r="3837" spans="1:7" x14ac:dyDescent="0.3">
      <c r="A3837" s="257" t="s">
        <v>2</v>
      </c>
      <c r="B3837" s="258" t="s">
        <v>262</v>
      </c>
      <c r="C3837" s="258">
        <v>2028</v>
      </c>
      <c r="D3837" s="259" t="s">
        <v>271</v>
      </c>
      <c r="E3837" s="266" t="s">
        <v>19</v>
      </c>
      <c r="F3837" s="261">
        <v>5.6825311438004702</v>
      </c>
      <c r="G3837" s="261">
        <f>IF(Table1[[#This Row],[Year]]&lt;=2030,2030,IF(Table1[[#This Row],[Year]]&lt;=2040,2040,2050))</f>
        <v>2030</v>
      </c>
    </row>
    <row r="3838" spans="1:7" x14ac:dyDescent="0.3">
      <c r="A3838" s="257" t="s">
        <v>3</v>
      </c>
      <c r="B3838" s="258" t="s">
        <v>262</v>
      </c>
      <c r="C3838" s="258">
        <v>2028</v>
      </c>
      <c r="D3838" s="259" t="s">
        <v>271</v>
      </c>
      <c r="E3838" s="266" t="s">
        <v>19</v>
      </c>
      <c r="F3838" s="261">
        <v>101.836754333065</v>
      </c>
      <c r="G3838" s="261">
        <f>IF(Table1[[#This Row],[Year]]&lt;=2030,2030,IF(Table1[[#This Row],[Year]]&lt;=2040,2040,2050))</f>
        <v>2030</v>
      </c>
    </row>
    <row r="3839" spans="1:7" x14ac:dyDescent="0.3">
      <c r="A3839" s="257" t="s">
        <v>1</v>
      </c>
      <c r="B3839" s="258" t="s">
        <v>262</v>
      </c>
      <c r="C3839" s="258">
        <v>2029</v>
      </c>
      <c r="D3839" s="259" t="s">
        <v>271</v>
      </c>
      <c r="E3839" s="266" t="s">
        <v>19</v>
      </c>
      <c r="F3839" s="261">
        <v>3.95728913491851</v>
      </c>
      <c r="G3839" s="261">
        <f>IF(Table1[[#This Row],[Year]]&lt;=2030,2030,IF(Table1[[#This Row],[Year]]&lt;=2040,2040,2050))</f>
        <v>2030</v>
      </c>
    </row>
    <row r="3840" spans="1:7" x14ac:dyDescent="0.3">
      <c r="A3840" s="257" t="s">
        <v>4</v>
      </c>
      <c r="B3840" s="258" t="s">
        <v>262</v>
      </c>
      <c r="C3840" s="258">
        <v>2029</v>
      </c>
      <c r="D3840" s="259" t="s">
        <v>271</v>
      </c>
      <c r="E3840" s="266" t="s">
        <v>19</v>
      </c>
      <c r="F3840" s="261">
        <v>83.545393353220405</v>
      </c>
      <c r="G3840" s="261">
        <f>IF(Table1[[#This Row],[Year]]&lt;=2030,2030,IF(Table1[[#This Row],[Year]]&lt;=2040,2040,2050))</f>
        <v>2030</v>
      </c>
    </row>
    <row r="3841" spans="1:7" x14ac:dyDescent="0.3">
      <c r="A3841" s="257" t="s">
        <v>2</v>
      </c>
      <c r="B3841" s="258" t="s">
        <v>262</v>
      </c>
      <c r="C3841" s="258">
        <v>2029</v>
      </c>
      <c r="D3841" s="259" t="s">
        <v>271</v>
      </c>
      <c r="E3841" s="266" t="s">
        <v>19</v>
      </c>
      <c r="F3841" s="261">
        <v>4.3344824327440197</v>
      </c>
      <c r="G3841" s="261">
        <f>IF(Table1[[#This Row],[Year]]&lt;=2030,2030,IF(Table1[[#This Row],[Year]]&lt;=2040,2040,2050))</f>
        <v>2030</v>
      </c>
    </row>
    <row r="3842" spans="1:7" x14ac:dyDescent="0.3">
      <c r="A3842" s="257" t="s">
        <v>3</v>
      </c>
      <c r="B3842" s="258" t="s">
        <v>262</v>
      </c>
      <c r="C3842" s="258">
        <v>2029</v>
      </c>
      <c r="D3842" s="259" t="s">
        <v>271</v>
      </c>
      <c r="E3842" s="266" t="s">
        <v>19</v>
      </c>
      <c r="F3842" s="261">
        <v>77.678346408344197</v>
      </c>
      <c r="G3842" s="261">
        <f>IF(Table1[[#This Row],[Year]]&lt;=2030,2030,IF(Table1[[#This Row],[Year]]&lt;=2040,2040,2050))</f>
        <v>2030</v>
      </c>
    </row>
    <row r="3843" spans="1:7" x14ac:dyDescent="0.3">
      <c r="A3843" s="257" t="s">
        <v>1</v>
      </c>
      <c r="B3843" s="258" t="s">
        <v>262</v>
      </c>
      <c r="C3843" s="258">
        <v>2030</v>
      </c>
      <c r="D3843" s="259" t="s">
        <v>271</v>
      </c>
      <c r="E3843" s="266" t="s">
        <v>19</v>
      </c>
      <c r="F3843" s="261">
        <v>2.8319987303293299</v>
      </c>
      <c r="G3843" s="261">
        <f>IF(Table1[[#This Row],[Year]]&lt;=2030,2030,IF(Table1[[#This Row],[Year]]&lt;=2040,2040,2050))</f>
        <v>2030</v>
      </c>
    </row>
    <row r="3844" spans="1:7" x14ac:dyDescent="0.3">
      <c r="A3844" s="257" t="s">
        <v>4</v>
      </c>
      <c r="B3844" s="258" t="s">
        <v>262</v>
      </c>
      <c r="C3844" s="258">
        <v>2030</v>
      </c>
      <c r="D3844" s="259" t="s">
        <v>271</v>
      </c>
      <c r="E3844" s="266" t="s">
        <v>19</v>
      </c>
      <c r="F3844" s="261">
        <v>59.788516793847201</v>
      </c>
      <c r="G3844" s="261">
        <f>IF(Table1[[#This Row],[Year]]&lt;=2030,2030,IF(Table1[[#This Row],[Year]]&lt;=2040,2040,2050))</f>
        <v>2030</v>
      </c>
    </row>
    <row r="3845" spans="1:7" x14ac:dyDescent="0.3">
      <c r="A3845" s="257" t="s">
        <v>2</v>
      </c>
      <c r="B3845" s="258" t="s">
        <v>262</v>
      </c>
      <c r="C3845" s="258">
        <v>2030</v>
      </c>
      <c r="D3845" s="259" t="s">
        <v>271</v>
      </c>
      <c r="E3845" s="266" t="s">
        <v>19</v>
      </c>
      <c r="F3845" s="261">
        <v>3.1019337550675599</v>
      </c>
      <c r="G3845" s="261">
        <f>IF(Table1[[#This Row],[Year]]&lt;=2030,2030,IF(Table1[[#This Row],[Year]]&lt;=2040,2040,2050))</f>
        <v>2030</v>
      </c>
    </row>
    <row r="3846" spans="1:7" x14ac:dyDescent="0.3">
      <c r="A3846" s="257" t="s">
        <v>3</v>
      </c>
      <c r="B3846" s="258" t="s">
        <v>262</v>
      </c>
      <c r="C3846" s="258">
        <v>2030</v>
      </c>
      <c r="D3846" s="259" t="s">
        <v>271</v>
      </c>
      <c r="E3846" s="266" t="s">
        <v>19</v>
      </c>
      <c r="F3846" s="261">
        <v>55.589816892932802</v>
      </c>
      <c r="G3846" s="261">
        <f>IF(Table1[[#This Row],[Year]]&lt;=2030,2030,IF(Table1[[#This Row],[Year]]&lt;=2040,2040,2050))</f>
        <v>2030</v>
      </c>
    </row>
    <row r="3847" spans="1:7" x14ac:dyDescent="0.3">
      <c r="A3847" s="257" t="s">
        <v>3</v>
      </c>
      <c r="B3847" s="258" t="s">
        <v>9</v>
      </c>
      <c r="C3847" s="258">
        <v>2030</v>
      </c>
      <c r="D3847" s="259" t="s">
        <v>271</v>
      </c>
      <c r="E3847" s="266" t="s">
        <v>19</v>
      </c>
      <c r="F3847" s="261">
        <v>1327.01360894461</v>
      </c>
      <c r="G3847" s="261">
        <f>IF(Table1[[#This Row],[Year]]&lt;=2030,2030,IF(Table1[[#This Row],[Year]]&lt;=2040,2040,2050))</f>
        <v>2030</v>
      </c>
    </row>
    <row r="3848" spans="1:7" x14ac:dyDescent="0.3">
      <c r="A3848" s="257" t="s">
        <v>1</v>
      </c>
      <c r="B3848" s="258" t="s">
        <v>262</v>
      </c>
      <c r="C3848" s="258">
        <v>2031</v>
      </c>
      <c r="D3848" s="259" t="s">
        <v>271</v>
      </c>
      <c r="E3848" s="266" t="s">
        <v>19</v>
      </c>
      <c r="F3848" s="261">
        <v>2.6664622660405701</v>
      </c>
      <c r="G3848" s="261">
        <f>IF(Table1[[#This Row],[Year]]&lt;=2030,2030,IF(Table1[[#This Row],[Year]]&lt;=2040,2040,2050))</f>
        <v>2040</v>
      </c>
    </row>
    <row r="3849" spans="1:7" x14ac:dyDescent="0.3">
      <c r="A3849" s="257" t="s">
        <v>4</v>
      </c>
      <c r="B3849" s="258" t="s">
        <v>262</v>
      </c>
      <c r="C3849" s="258">
        <v>2031</v>
      </c>
      <c r="D3849" s="259" t="s">
        <v>271</v>
      </c>
      <c r="E3849" s="266" t="s">
        <v>19</v>
      </c>
      <c r="F3849" s="261">
        <v>57.393714138284402</v>
      </c>
      <c r="G3849" s="261">
        <f>IF(Table1[[#This Row],[Year]]&lt;=2030,2030,IF(Table1[[#This Row],[Year]]&lt;=2040,2040,2050))</f>
        <v>2040</v>
      </c>
    </row>
    <row r="3850" spans="1:7" x14ac:dyDescent="0.3">
      <c r="A3850" s="257" t="s">
        <v>2</v>
      </c>
      <c r="B3850" s="258" t="s">
        <v>262</v>
      </c>
      <c r="C3850" s="258">
        <v>2031</v>
      </c>
      <c r="D3850" s="259" t="s">
        <v>271</v>
      </c>
      <c r="E3850" s="266" t="s">
        <v>19</v>
      </c>
      <c r="F3850" s="261">
        <v>2.9207182906914899</v>
      </c>
      <c r="G3850" s="261">
        <f>IF(Table1[[#This Row],[Year]]&lt;=2030,2030,IF(Table1[[#This Row],[Year]]&lt;=2040,2040,2050))</f>
        <v>2040</v>
      </c>
    </row>
    <row r="3851" spans="1:7" x14ac:dyDescent="0.3">
      <c r="A3851" s="257" t="s">
        <v>3</v>
      </c>
      <c r="B3851" s="258" t="s">
        <v>262</v>
      </c>
      <c r="C3851" s="258">
        <v>2031</v>
      </c>
      <c r="D3851" s="259" t="s">
        <v>271</v>
      </c>
      <c r="E3851" s="266" t="s">
        <v>19</v>
      </c>
      <c r="F3851" s="261">
        <v>52.341018944458099</v>
      </c>
      <c r="G3851" s="261">
        <f>IF(Table1[[#This Row],[Year]]&lt;=2030,2030,IF(Table1[[#This Row],[Year]]&lt;=2040,2040,2050))</f>
        <v>2040</v>
      </c>
    </row>
    <row r="3852" spans="1:7" x14ac:dyDescent="0.3">
      <c r="A3852" s="257" t="s">
        <v>1</v>
      </c>
      <c r="B3852" s="258" t="s">
        <v>262</v>
      </c>
      <c r="C3852" s="258">
        <v>2032</v>
      </c>
      <c r="D3852" s="259" t="s">
        <v>271</v>
      </c>
      <c r="E3852" s="266" t="s">
        <v>19</v>
      </c>
      <c r="F3852" s="261">
        <v>2.5102983566446602</v>
      </c>
      <c r="G3852" s="261">
        <f>IF(Table1[[#This Row],[Year]]&lt;=2030,2030,IF(Table1[[#This Row],[Year]]&lt;=2040,2040,2050))</f>
        <v>2040</v>
      </c>
    </row>
    <row r="3853" spans="1:7" x14ac:dyDescent="0.3">
      <c r="A3853" s="257" t="s">
        <v>4</v>
      </c>
      <c r="B3853" s="258" t="s">
        <v>262</v>
      </c>
      <c r="C3853" s="258">
        <v>2032</v>
      </c>
      <c r="D3853" s="259" t="s">
        <v>271</v>
      </c>
      <c r="E3853" s="266" t="s">
        <v>19</v>
      </c>
      <c r="F3853" s="261">
        <v>54.032396452024599</v>
      </c>
      <c r="G3853" s="261">
        <f>IF(Table1[[#This Row],[Year]]&lt;=2030,2030,IF(Table1[[#This Row],[Year]]&lt;=2040,2040,2050))</f>
        <v>2040</v>
      </c>
    </row>
    <row r="3854" spans="1:7" x14ac:dyDescent="0.3">
      <c r="A3854" s="257" t="s">
        <v>2</v>
      </c>
      <c r="B3854" s="258" t="s">
        <v>262</v>
      </c>
      <c r="C3854" s="258">
        <v>2032</v>
      </c>
      <c r="D3854" s="259" t="s">
        <v>271</v>
      </c>
      <c r="E3854" s="266" t="s">
        <v>19</v>
      </c>
      <c r="F3854" s="261">
        <v>2.7496636343674599</v>
      </c>
      <c r="G3854" s="261">
        <f>IF(Table1[[#This Row],[Year]]&lt;=2030,2030,IF(Table1[[#This Row],[Year]]&lt;=2040,2040,2050))</f>
        <v>2040</v>
      </c>
    </row>
    <row r="3855" spans="1:7" x14ac:dyDescent="0.3">
      <c r="A3855" s="257" t="s">
        <v>3</v>
      </c>
      <c r="B3855" s="258" t="s">
        <v>262</v>
      </c>
      <c r="C3855" s="258">
        <v>2032</v>
      </c>
      <c r="D3855" s="259" t="s">
        <v>271</v>
      </c>
      <c r="E3855" s="266" t="s">
        <v>19</v>
      </c>
      <c r="F3855" s="261">
        <v>49.2756171781432</v>
      </c>
      <c r="G3855" s="261">
        <f>IF(Table1[[#This Row],[Year]]&lt;=2030,2030,IF(Table1[[#This Row],[Year]]&lt;=2040,2040,2050))</f>
        <v>2040</v>
      </c>
    </row>
    <row r="3856" spans="1:7" x14ac:dyDescent="0.3">
      <c r="A3856" s="257" t="s">
        <v>1</v>
      </c>
      <c r="B3856" s="258" t="s">
        <v>262</v>
      </c>
      <c r="C3856" s="258">
        <v>2033</v>
      </c>
      <c r="D3856" s="259" t="s">
        <v>271</v>
      </c>
      <c r="E3856" s="266" t="s">
        <v>19</v>
      </c>
      <c r="F3856" s="261">
        <v>2.3629608008282998</v>
      </c>
      <c r="G3856" s="261">
        <f>IF(Table1[[#This Row],[Year]]&lt;=2030,2030,IF(Table1[[#This Row],[Year]]&lt;=2040,2040,2050))</f>
        <v>2040</v>
      </c>
    </row>
    <row r="3857" spans="1:7" x14ac:dyDescent="0.3">
      <c r="A3857" s="257" t="s">
        <v>4</v>
      </c>
      <c r="B3857" s="258" t="s">
        <v>262</v>
      </c>
      <c r="C3857" s="258">
        <v>2033</v>
      </c>
      <c r="D3857" s="259" t="s">
        <v>271</v>
      </c>
      <c r="E3857" s="266" t="s">
        <v>19</v>
      </c>
      <c r="F3857" s="261">
        <v>50.861059783190399</v>
      </c>
      <c r="G3857" s="261">
        <f>IF(Table1[[#This Row],[Year]]&lt;=2030,2030,IF(Table1[[#This Row],[Year]]&lt;=2040,2040,2050))</f>
        <v>2040</v>
      </c>
    </row>
    <row r="3858" spans="1:7" x14ac:dyDescent="0.3">
      <c r="A3858" s="257" t="s">
        <v>2</v>
      </c>
      <c r="B3858" s="258" t="s">
        <v>262</v>
      </c>
      <c r="C3858" s="258">
        <v>2033</v>
      </c>
      <c r="D3858" s="259" t="s">
        <v>271</v>
      </c>
      <c r="E3858" s="266" t="s">
        <v>19</v>
      </c>
      <c r="F3858" s="261">
        <v>2.5882769537235202</v>
      </c>
      <c r="G3858" s="261">
        <f>IF(Table1[[#This Row],[Year]]&lt;=2030,2030,IF(Table1[[#This Row],[Year]]&lt;=2040,2040,2050))</f>
        <v>2040</v>
      </c>
    </row>
    <row r="3859" spans="1:7" x14ac:dyDescent="0.3">
      <c r="A3859" s="257" t="s">
        <v>3</v>
      </c>
      <c r="B3859" s="258" t="s">
        <v>262</v>
      </c>
      <c r="C3859" s="258">
        <v>2033</v>
      </c>
      <c r="D3859" s="259" t="s">
        <v>271</v>
      </c>
      <c r="E3859" s="266" t="s">
        <v>19</v>
      </c>
      <c r="F3859" s="261">
        <v>46.383471319402801</v>
      </c>
      <c r="G3859" s="261">
        <f>IF(Table1[[#This Row],[Year]]&lt;=2030,2030,IF(Table1[[#This Row],[Year]]&lt;=2040,2040,2050))</f>
        <v>2040</v>
      </c>
    </row>
    <row r="3860" spans="1:7" x14ac:dyDescent="0.3">
      <c r="A3860" s="257" t="s">
        <v>1</v>
      </c>
      <c r="B3860" s="258" t="s">
        <v>262</v>
      </c>
      <c r="C3860" s="258">
        <v>2034</v>
      </c>
      <c r="D3860" s="259" t="s">
        <v>271</v>
      </c>
      <c r="E3860" s="266" t="s">
        <v>19</v>
      </c>
      <c r="F3860" s="261">
        <v>2.2239631066619401</v>
      </c>
      <c r="G3860" s="261">
        <f>IF(Table1[[#This Row],[Year]]&lt;=2030,2030,IF(Table1[[#This Row],[Year]]&lt;=2040,2040,2050))</f>
        <v>2040</v>
      </c>
    </row>
    <row r="3861" spans="1:7" x14ac:dyDescent="0.3">
      <c r="A3861" s="257" t="s">
        <v>4</v>
      </c>
      <c r="B3861" s="258" t="s">
        <v>262</v>
      </c>
      <c r="C3861" s="258">
        <v>2034</v>
      </c>
      <c r="D3861" s="259" t="s">
        <v>271</v>
      </c>
      <c r="E3861" s="266" t="s">
        <v>19</v>
      </c>
      <c r="F3861" s="261">
        <v>47.869232737120299</v>
      </c>
      <c r="G3861" s="261">
        <f>IF(Table1[[#This Row],[Year]]&lt;=2030,2030,IF(Table1[[#This Row],[Year]]&lt;=2040,2040,2050))</f>
        <v>2040</v>
      </c>
    </row>
    <row r="3862" spans="1:7" x14ac:dyDescent="0.3">
      <c r="A3862" s="257" t="s">
        <v>2</v>
      </c>
      <c r="B3862" s="258" t="s">
        <v>262</v>
      </c>
      <c r="C3862" s="258">
        <v>2034</v>
      </c>
      <c r="D3862" s="259" t="s">
        <v>271</v>
      </c>
      <c r="E3862" s="266" t="s">
        <v>19</v>
      </c>
      <c r="F3862" s="261">
        <v>2.4360253682103901</v>
      </c>
      <c r="G3862" s="261">
        <f>IF(Table1[[#This Row],[Year]]&lt;=2030,2030,IF(Table1[[#This Row],[Year]]&lt;=2040,2040,2050))</f>
        <v>2040</v>
      </c>
    </row>
    <row r="3863" spans="1:7" x14ac:dyDescent="0.3">
      <c r="A3863" s="257" t="s">
        <v>3</v>
      </c>
      <c r="B3863" s="258" t="s">
        <v>262</v>
      </c>
      <c r="C3863" s="258">
        <v>2034</v>
      </c>
      <c r="D3863" s="259" t="s">
        <v>271</v>
      </c>
      <c r="E3863" s="266" t="s">
        <v>19</v>
      </c>
      <c r="F3863" s="261">
        <v>43.655031830028101</v>
      </c>
      <c r="G3863" s="261">
        <f>IF(Table1[[#This Row],[Year]]&lt;=2030,2030,IF(Table1[[#This Row],[Year]]&lt;=2040,2040,2050))</f>
        <v>2040</v>
      </c>
    </row>
    <row r="3864" spans="1:7" x14ac:dyDescent="0.3">
      <c r="A3864" s="257" t="s">
        <v>1</v>
      </c>
      <c r="B3864" s="258" t="s">
        <v>262</v>
      </c>
      <c r="C3864" s="258">
        <v>2035</v>
      </c>
      <c r="D3864" s="259" t="s">
        <v>271</v>
      </c>
      <c r="E3864" s="266" t="s">
        <v>19</v>
      </c>
      <c r="F3864" s="261">
        <v>2.0928451003734798</v>
      </c>
      <c r="G3864" s="261">
        <f>IF(Table1[[#This Row],[Year]]&lt;=2030,2030,IF(Table1[[#This Row],[Year]]&lt;=2040,2040,2050))</f>
        <v>2040</v>
      </c>
    </row>
    <row r="3865" spans="1:7" x14ac:dyDescent="0.3">
      <c r="A3865" s="257" t="s">
        <v>4</v>
      </c>
      <c r="B3865" s="258" t="s">
        <v>262</v>
      </c>
      <c r="C3865" s="258">
        <v>2035</v>
      </c>
      <c r="D3865" s="259" t="s">
        <v>271</v>
      </c>
      <c r="E3865" s="266" t="s">
        <v>19</v>
      </c>
      <c r="F3865" s="261">
        <v>45.047010398877298</v>
      </c>
      <c r="G3865" s="261">
        <f>IF(Table1[[#This Row],[Year]]&lt;=2030,2030,IF(Table1[[#This Row],[Year]]&lt;=2040,2040,2050))</f>
        <v>2040</v>
      </c>
    </row>
    <row r="3866" spans="1:7" x14ac:dyDescent="0.3">
      <c r="A3866" s="257" t="s">
        <v>2</v>
      </c>
      <c r="B3866" s="258" t="s">
        <v>262</v>
      </c>
      <c r="C3866" s="258">
        <v>2035</v>
      </c>
      <c r="D3866" s="259" t="s">
        <v>271</v>
      </c>
      <c r="E3866" s="266" t="s">
        <v>19</v>
      </c>
      <c r="F3866" s="261">
        <v>2.2924048249598798</v>
      </c>
      <c r="G3866" s="261">
        <f>IF(Table1[[#This Row],[Year]]&lt;=2030,2030,IF(Table1[[#This Row],[Year]]&lt;=2040,2040,2050))</f>
        <v>2040</v>
      </c>
    </row>
    <row r="3867" spans="1:7" x14ac:dyDescent="0.3">
      <c r="A3867" s="257" t="s">
        <v>3</v>
      </c>
      <c r="B3867" s="258" t="s">
        <v>262</v>
      </c>
      <c r="C3867" s="258">
        <v>2035</v>
      </c>
      <c r="D3867" s="259" t="s">
        <v>271</v>
      </c>
      <c r="E3867" s="266" t="s">
        <v>19</v>
      </c>
      <c r="F3867" s="261">
        <v>41.081265781091403</v>
      </c>
      <c r="G3867" s="261">
        <f>IF(Table1[[#This Row],[Year]]&lt;=2030,2030,IF(Table1[[#This Row],[Year]]&lt;=2040,2040,2050))</f>
        <v>2040</v>
      </c>
    </row>
    <row r="3868" spans="1:7" x14ac:dyDescent="0.3">
      <c r="A3868" s="257" t="s">
        <v>1</v>
      </c>
      <c r="B3868" s="258" t="s">
        <v>262</v>
      </c>
      <c r="C3868" s="258">
        <v>2036</v>
      </c>
      <c r="D3868" s="259" t="s">
        <v>271</v>
      </c>
      <c r="E3868" s="266" t="s">
        <v>19</v>
      </c>
      <c r="F3868" s="261">
        <v>1.9691715230134901</v>
      </c>
      <c r="G3868" s="261">
        <f>IF(Table1[[#This Row],[Year]]&lt;=2030,2030,IF(Table1[[#This Row],[Year]]&lt;=2040,2040,2050))</f>
        <v>2040</v>
      </c>
    </row>
    <row r="3869" spans="1:7" x14ac:dyDescent="0.3">
      <c r="A3869" s="257" t="s">
        <v>4</v>
      </c>
      <c r="B3869" s="258" t="s">
        <v>262</v>
      </c>
      <c r="C3869" s="258">
        <v>2036</v>
      </c>
      <c r="D3869" s="259" t="s">
        <v>271</v>
      </c>
      <c r="E3869" s="266" t="s">
        <v>19</v>
      </c>
      <c r="F3869" s="261">
        <v>42.385024127457697</v>
      </c>
      <c r="G3869" s="261">
        <f>IF(Table1[[#This Row],[Year]]&lt;=2030,2030,IF(Table1[[#This Row],[Year]]&lt;=2040,2040,2050))</f>
        <v>2040</v>
      </c>
    </row>
    <row r="3870" spans="1:7" x14ac:dyDescent="0.3">
      <c r="A3870" s="257" t="s">
        <v>2</v>
      </c>
      <c r="B3870" s="258" t="s">
        <v>262</v>
      </c>
      <c r="C3870" s="258">
        <v>2036</v>
      </c>
      <c r="D3870" s="259" t="s">
        <v>271</v>
      </c>
      <c r="E3870" s="266" t="s">
        <v>19</v>
      </c>
      <c r="F3870" s="261">
        <v>2.1569385616375101</v>
      </c>
      <c r="G3870" s="261">
        <f>IF(Table1[[#This Row],[Year]]&lt;=2030,2030,IF(Table1[[#This Row],[Year]]&lt;=2040,2040,2050))</f>
        <v>2040</v>
      </c>
    </row>
    <row r="3871" spans="1:7" x14ac:dyDescent="0.3">
      <c r="A3871" s="257" t="s">
        <v>3</v>
      </c>
      <c r="B3871" s="258" t="s">
        <v>262</v>
      </c>
      <c r="C3871" s="258">
        <v>2036</v>
      </c>
      <c r="D3871" s="259" t="s">
        <v>271</v>
      </c>
      <c r="E3871" s="266" t="s">
        <v>19</v>
      </c>
      <c r="F3871" s="261">
        <v>38.653629306362497</v>
      </c>
      <c r="G3871" s="261">
        <f>IF(Table1[[#This Row],[Year]]&lt;=2030,2030,IF(Table1[[#This Row],[Year]]&lt;=2040,2040,2050))</f>
        <v>2040</v>
      </c>
    </row>
    <row r="3872" spans="1:7" x14ac:dyDescent="0.3">
      <c r="A3872" s="257" t="s">
        <v>1</v>
      </c>
      <c r="B3872" s="258" t="s">
        <v>262</v>
      </c>
      <c r="C3872" s="258">
        <v>2037</v>
      </c>
      <c r="D3872" s="259" t="s">
        <v>271</v>
      </c>
      <c r="E3872" s="266" t="s">
        <v>19</v>
      </c>
      <c r="F3872" s="261">
        <v>1.85253070109281</v>
      </c>
      <c r="G3872" s="261">
        <f>IF(Table1[[#This Row],[Year]]&lt;=2030,2030,IF(Table1[[#This Row],[Year]]&lt;=2040,2040,2050))</f>
        <v>2040</v>
      </c>
    </row>
    <row r="3873" spans="1:7" x14ac:dyDescent="0.3">
      <c r="A3873" s="257" t="s">
        <v>4</v>
      </c>
      <c r="B3873" s="258" t="s">
        <v>262</v>
      </c>
      <c r="C3873" s="258">
        <v>2037</v>
      </c>
      <c r="D3873" s="259" t="s">
        <v>271</v>
      </c>
      <c r="E3873" s="266" t="s">
        <v>19</v>
      </c>
      <c r="F3873" s="261">
        <v>39.874412942207698</v>
      </c>
      <c r="G3873" s="261">
        <f>IF(Table1[[#This Row],[Year]]&lt;=2030,2030,IF(Table1[[#This Row],[Year]]&lt;=2040,2040,2050))</f>
        <v>2040</v>
      </c>
    </row>
    <row r="3874" spans="1:7" x14ac:dyDescent="0.3">
      <c r="A3874" s="257" t="s">
        <v>2</v>
      </c>
      <c r="B3874" s="258" t="s">
        <v>262</v>
      </c>
      <c r="C3874" s="258">
        <v>2037</v>
      </c>
      <c r="D3874" s="259" t="s">
        <v>271</v>
      </c>
      <c r="E3874" s="266" t="s">
        <v>19</v>
      </c>
      <c r="F3874" s="261">
        <v>2.0291756503210099</v>
      </c>
      <c r="G3874" s="261">
        <f>IF(Table1[[#This Row],[Year]]&lt;=2030,2030,IF(Table1[[#This Row],[Year]]&lt;=2040,2040,2050))</f>
        <v>2040</v>
      </c>
    </row>
    <row r="3875" spans="1:7" x14ac:dyDescent="0.3">
      <c r="A3875" s="257" t="s">
        <v>3</v>
      </c>
      <c r="B3875" s="258" t="s">
        <v>262</v>
      </c>
      <c r="C3875" s="258">
        <v>2037</v>
      </c>
      <c r="D3875" s="259" t="s">
        <v>271</v>
      </c>
      <c r="E3875" s="266" t="s">
        <v>19</v>
      </c>
      <c r="F3875" s="261">
        <v>36.364041507727698</v>
      </c>
      <c r="G3875" s="261">
        <f>IF(Table1[[#This Row],[Year]]&lt;=2030,2030,IF(Table1[[#This Row],[Year]]&lt;=2040,2040,2050))</f>
        <v>2040</v>
      </c>
    </row>
    <row r="3876" spans="1:7" x14ac:dyDescent="0.3">
      <c r="A3876" s="257" t="s">
        <v>1</v>
      </c>
      <c r="B3876" s="258" t="s">
        <v>262</v>
      </c>
      <c r="C3876" s="258">
        <v>2038</v>
      </c>
      <c r="D3876" s="259" t="s">
        <v>271</v>
      </c>
      <c r="E3876" s="266" t="s">
        <v>19</v>
      </c>
      <c r="F3876" s="261">
        <v>1.74253328733011</v>
      </c>
      <c r="G3876" s="261">
        <f>IF(Table1[[#This Row],[Year]]&lt;=2030,2030,IF(Table1[[#This Row],[Year]]&lt;=2040,2040,2050))</f>
        <v>2040</v>
      </c>
    </row>
    <row r="3877" spans="1:7" x14ac:dyDescent="0.3">
      <c r="A3877" s="257" t="s">
        <v>4</v>
      </c>
      <c r="B3877" s="258" t="s">
        <v>262</v>
      </c>
      <c r="C3877" s="258">
        <v>2038</v>
      </c>
      <c r="D3877" s="259" t="s">
        <v>271</v>
      </c>
      <c r="E3877" s="266" t="s">
        <v>19</v>
      </c>
      <c r="F3877" s="261">
        <v>37.506796418302301</v>
      </c>
      <c r="G3877" s="261">
        <f>IF(Table1[[#This Row],[Year]]&lt;=2030,2030,IF(Table1[[#This Row],[Year]]&lt;=2040,2040,2050))</f>
        <v>2040</v>
      </c>
    </row>
    <row r="3878" spans="1:7" x14ac:dyDescent="0.3">
      <c r="A3878" s="257" t="s">
        <v>2</v>
      </c>
      <c r="B3878" s="258" t="s">
        <v>262</v>
      </c>
      <c r="C3878" s="258">
        <v>2038</v>
      </c>
      <c r="D3878" s="259" t="s">
        <v>271</v>
      </c>
      <c r="E3878" s="266" t="s">
        <v>19</v>
      </c>
      <c r="F3878" s="261">
        <v>1.90868961817381</v>
      </c>
      <c r="G3878" s="261">
        <f>IF(Table1[[#This Row],[Year]]&lt;=2030,2030,IF(Table1[[#This Row],[Year]]&lt;=2040,2040,2050))</f>
        <v>2040</v>
      </c>
    </row>
    <row r="3879" spans="1:7" x14ac:dyDescent="0.3">
      <c r="A3879" s="257" t="s">
        <v>3</v>
      </c>
      <c r="B3879" s="258" t="s">
        <v>262</v>
      </c>
      <c r="C3879" s="258">
        <v>2038</v>
      </c>
      <c r="D3879" s="259" t="s">
        <v>271</v>
      </c>
      <c r="E3879" s="266" t="s">
        <v>19</v>
      </c>
      <c r="F3879" s="261">
        <v>34.204859736839801</v>
      </c>
      <c r="G3879" s="261">
        <f>IF(Table1[[#This Row],[Year]]&lt;=2030,2030,IF(Table1[[#This Row],[Year]]&lt;=2040,2040,2050))</f>
        <v>2040</v>
      </c>
    </row>
    <row r="3880" spans="1:7" x14ac:dyDescent="0.3">
      <c r="A3880" s="257" t="s">
        <v>1</v>
      </c>
      <c r="B3880" s="258" t="s">
        <v>262</v>
      </c>
      <c r="C3880" s="258">
        <v>2039</v>
      </c>
      <c r="D3880" s="259" t="s">
        <v>271</v>
      </c>
      <c r="E3880" s="266" t="s">
        <v>19</v>
      </c>
      <c r="F3880" s="261">
        <v>1.63881106784618</v>
      </c>
      <c r="G3880" s="261">
        <f>IF(Table1[[#This Row],[Year]]&lt;=2030,2030,IF(Table1[[#This Row],[Year]]&lt;=2040,2040,2050))</f>
        <v>2040</v>
      </c>
    </row>
    <row r="3881" spans="1:7" x14ac:dyDescent="0.3">
      <c r="A3881" s="257" t="s">
        <v>4</v>
      </c>
      <c r="B3881" s="258" t="s">
        <v>262</v>
      </c>
      <c r="C3881" s="258">
        <v>2039</v>
      </c>
      <c r="D3881" s="259" t="s">
        <v>271</v>
      </c>
      <c r="E3881" s="266" t="s">
        <v>19</v>
      </c>
      <c r="F3881" s="261">
        <v>35.274249012451101</v>
      </c>
      <c r="G3881" s="261">
        <f>IF(Table1[[#This Row],[Year]]&lt;=2030,2030,IF(Table1[[#This Row],[Year]]&lt;=2040,2040,2050))</f>
        <v>2040</v>
      </c>
    </row>
    <row r="3882" spans="1:7" x14ac:dyDescent="0.3">
      <c r="A3882" s="257" t="s">
        <v>2</v>
      </c>
      <c r="B3882" s="258" t="s">
        <v>262</v>
      </c>
      <c r="C3882" s="258">
        <v>2039</v>
      </c>
      <c r="D3882" s="259" t="s">
        <v>271</v>
      </c>
      <c r="E3882" s="266" t="s">
        <v>19</v>
      </c>
      <c r="F3882" s="261">
        <v>1.79507714090154</v>
      </c>
      <c r="G3882" s="261">
        <f>IF(Table1[[#This Row],[Year]]&lt;=2030,2030,IF(Table1[[#This Row],[Year]]&lt;=2040,2040,2050))</f>
        <v>2040</v>
      </c>
    </row>
    <row r="3883" spans="1:7" x14ac:dyDescent="0.3">
      <c r="A3883" s="257" t="s">
        <v>3</v>
      </c>
      <c r="B3883" s="258" t="s">
        <v>262</v>
      </c>
      <c r="C3883" s="258">
        <v>2039</v>
      </c>
      <c r="D3883" s="259" t="s">
        <v>271</v>
      </c>
      <c r="E3883" s="266" t="s">
        <v>19</v>
      </c>
      <c r="F3883" s="261">
        <v>32.168856181075498</v>
      </c>
      <c r="G3883" s="261">
        <f>IF(Table1[[#This Row],[Year]]&lt;=2030,2030,IF(Table1[[#This Row],[Year]]&lt;=2040,2040,2050))</f>
        <v>2040</v>
      </c>
    </row>
    <row r="3884" spans="1:7" x14ac:dyDescent="0.3">
      <c r="A3884" s="257" t="s">
        <v>1</v>
      </c>
      <c r="B3884" s="258" t="s">
        <v>262</v>
      </c>
      <c r="C3884" s="258">
        <v>2040</v>
      </c>
      <c r="D3884" s="259" t="s">
        <v>271</v>
      </c>
      <c r="E3884" s="266" t="s">
        <v>19</v>
      </c>
      <c r="F3884" s="261">
        <v>1.5410158323327501</v>
      </c>
      <c r="G3884" s="261">
        <f>IF(Table1[[#This Row],[Year]]&lt;=2030,2030,IF(Table1[[#This Row],[Year]]&lt;=2040,2040,2050))</f>
        <v>2040</v>
      </c>
    </row>
    <row r="3885" spans="1:7" x14ac:dyDescent="0.3">
      <c r="A3885" s="257" t="s">
        <v>4</v>
      </c>
      <c r="B3885" s="258" t="s">
        <v>262</v>
      </c>
      <c r="C3885" s="258">
        <v>2040</v>
      </c>
      <c r="D3885" s="259" t="s">
        <v>271</v>
      </c>
      <c r="E3885" s="266" t="s">
        <v>19</v>
      </c>
      <c r="F3885" s="261">
        <v>33.1692757440767</v>
      </c>
      <c r="G3885" s="261">
        <f>IF(Table1[[#This Row],[Year]]&lt;=2030,2030,IF(Table1[[#This Row],[Year]]&lt;=2040,2040,2050))</f>
        <v>2040</v>
      </c>
    </row>
    <row r="3886" spans="1:7" x14ac:dyDescent="0.3">
      <c r="A3886" s="257" t="s">
        <v>2</v>
      </c>
      <c r="B3886" s="258" t="s">
        <v>262</v>
      </c>
      <c r="C3886" s="258">
        <v>2040</v>
      </c>
      <c r="D3886" s="259" t="s">
        <v>271</v>
      </c>
      <c r="E3886" s="266" t="s">
        <v>19</v>
      </c>
      <c r="F3886" s="261">
        <v>1.6879568051877101</v>
      </c>
      <c r="G3886" s="261">
        <f>IF(Table1[[#This Row],[Year]]&lt;=2030,2030,IF(Table1[[#This Row],[Year]]&lt;=2040,2040,2050))</f>
        <v>2040</v>
      </c>
    </row>
    <row r="3887" spans="1:7" x14ac:dyDescent="0.3">
      <c r="A3887" s="257" t="s">
        <v>3</v>
      </c>
      <c r="B3887" s="258" t="s">
        <v>262</v>
      </c>
      <c r="C3887" s="258">
        <v>2040</v>
      </c>
      <c r="D3887" s="259" t="s">
        <v>271</v>
      </c>
      <c r="E3887" s="266" t="s">
        <v>19</v>
      </c>
      <c r="F3887" s="261">
        <v>30.249195685640601</v>
      </c>
      <c r="G3887" s="261">
        <f>IF(Table1[[#This Row],[Year]]&lt;=2030,2030,IF(Table1[[#This Row],[Year]]&lt;=2040,2040,2050))</f>
        <v>2040</v>
      </c>
    </row>
    <row r="3888" spans="1:7" x14ac:dyDescent="0.3">
      <c r="A3888" s="257" t="s">
        <v>1</v>
      </c>
      <c r="B3888" s="258" t="s">
        <v>262</v>
      </c>
      <c r="C3888" s="258">
        <v>2041</v>
      </c>
      <c r="D3888" s="259" t="s">
        <v>271</v>
      </c>
      <c r="E3888" s="266" t="s">
        <v>19</v>
      </c>
      <c r="F3888" s="261">
        <v>1.4488366694119701</v>
      </c>
      <c r="G3888" s="261">
        <f>IF(Table1[[#This Row],[Year]]&lt;=2030,2030,IF(Table1[[#This Row],[Year]]&lt;=2040,2040,2050))</f>
        <v>2050</v>
      </c>
    </row>
    <row r="3889" spans="1:7" x14ac:dyDescent="0.3">
      <c r="A3889" s="257" t="s">
        <v>2</v>
      </c>
      <c r="B3889" s="258" t="s">
        <v>262</v>
      </c>
      <c r="C3889" s="258">
        <v>2041</v>
      </c>
      <c r="D3889" s="259" t="s">
        <v>271</v>
      </c>
      <c r="E3889" s="266" t="s">
        <v>19</v>
      </c>
      <c r="F3889" s="261">
        <v>1.5869679365012801</v>
      </c>
      <c r="G3889" s="261">
        <f>IF(Table1[[#This Row],[Year]]&lt;=2030,2030,IF(Table1[[#This Row],[Year]]&lt;=2040,2040,2050))</f>
        <v>2050</v>
      </c>
    </row>
    <row r="3890" spans="1:7" x14ac:dyDescent="0.3">
      <c r="A3890" s="257" t="s">
        <v>3</v>
      </c>
      <c r="B3890" s="258" t="s">
        <v>262</v>
      </c>
      <c r="C3890" s="258">
        <v>2041</v>
      </c>
      <c r="D3890" s="259" t="s">
        <v>271</v>
      </c>
      <c r="E3890" s="266" t="s">
        <v>19</v>
      </c>
      <c r="F3890" s="261">
        <v>28.439414747183601</v>
      </c>
      <c r="G3890" s="261">
        <f>IF(Table1[[#This Row],[Year]]&lt;=2030,2030,IF(Table1[[#This Row],[Year]]&lt;=2040,2040,2050))</f>
        <v>2050</v>
      </c>
    </row>
    <row r="3891" spans="1:7" x14ac:dyDescent="0.3">
      <c r="A3891" s="257" t="s">
        <v>1</v>
      </c>
      <c r="B3891" s="258" t="s">
        <v>262</v>
      </c>
      <c r="C3891" s="258">
        <v>2042</v>
      </c>
      <c r="D3891" s="259" t="s">
        <v>271</v>
      </c>
      <c r="E3891" s="266" t="s">
        <v>19</v>
      </c>
      <c r="F3891" s="261">
        <v>1.3619243893049999</v>
      </c>
      <c r="G3891" s="261">
        <f>IF(Table1[[#This Row],[Year]]&lt;=2030,2030,IF(Table1[[#This Row],[Year]]&lt;=2040,2040,2050))</f>
        <v>2050</v>
      </c>
    </row>
    <row r="3892" spans="1:7" x14ac:dyDescent="0.3">
      <c r="A3892" s="257" t="s">
        <v>2</v>
      </c>
      <c r="B3892" s="258" t="s">
        <v>262</v>
      </c>
      <c r="C3892" s="258">
        <v>2042</v>
      </c>
      <c r="D3892" s="259" t="s">
        <v>271</v>
      </c>
      <c r="E3892" s="266" t="s">
        <v>19</v>
      </c>
      <c r="F3892" s="261">
        <v>1.49176948885709</v>
      </c>
      <c r="G3892" s="261">
        <f>IF(Table1[[#This Row],[Year]]&lt;=2030,2030,IF(Table1[[#This Row],[Year]]&lt;=2040,2040,2050))</f>
        <v>2050</v>
      </c>
    </row>
    <row r="3893" spans="1:7" x14ac:dyDescent="0.3">
      <c r="A3893" s="257" t="s">
        <v>3</v>
      </c>
      <c r="B3893" s="258" t="s">
        <v>262</v>
      </c>
      <c r="C3893" s="258">
        <v>2042</v>
      </c>
      <c r="D3893" s="259" t="s">
        <v>271</v>
      </c>
      <c r="E3893" s="266" t="s">
        <v>19</v>
      </c>
      <c r="F3893" s="261">
        <v>26.7334016176369</v>
      </c>
      <c r="G3893" s="261">
        <f>IF(Table1[[#This Row],[Year]]&lt;=2030,2030,IF(Table1[[#This Row],[Year]]&lt;=2040,2040,2050))</f>
        <v>2050</v>
      </c>
    </row>
    <row r="3894" spans="1:7" x14ac:dyDescent="0.3">
      <c r="A3894" s="257" t="s">
        <v>1</v>
      </c>
      <c r="B3894" s="258" t="s">
        <v>262</v>
      </c>
      <c r="C3894" s="258">
        <v>2043</v>
      </c>
      <c r="D3894" s="259" t="s">
        <v>271</v>
      </c>
      <c r="E3894" s="266" t="s">
        <v>19</v>
      </c>
      <c r="F3894" s="261">
        <v>1.2800041252866601</v>
      </c>
      <c r="G3894" s="261">
        <f>IF(Table1[[#This Row],[Year]]&lt;=2030,2030,IF(Table1[[#This Row],[Year]]&lt;=2040,2040,2050))</f>
        <v>2050</v>
      </c>
    </row>
    <row r="3895" spans="1:7" x14ac:dyDescent="0.3">
      <c r="A3895" s="257" t="s">
        <v>2</v>
      </c>
      <c r="B3895" s="258" t="s">
        <v>262</v>
      </c>
      <c r="C3895" s="258">
        <v>2043</v>
      </c>
      <c r="D3895" s="259" t="s">
        <v>271</v>
      </c>
      <c r="E3895" s="266" t="s">
        <v>19</v>
      </c>
      <c r="F3895" s="261">
        <v>1.4020389932867401</v>
      </c>
      <c r="G3895" s="261">
        <f>IF(Table1[[#This Row],[Year]]&lt;=2030,2030,IF(Table1[[#This Row],[Year]]&lt;=2040,2040,2050))</f>
        <v>2050</v>
      </c>
    </row>
    <row r="3896" spans="1:7" x14ac:dyDescent="0.3">
      <c r="A3896" s="257" t="s">
        <v>3</v>
      </c>
      <c r="B3896" s="258" t="s">
        <v>262</v>
      </c>
      <c r="C3896" s="258">
        <v>2043</v>
      </c>
      <c r="D3896" s="259" t="s">
        <v>271</v>
      </c>
      <c r="E3896" s="266" t="s">
        <v>19</v>
      </c>
      <c r="F3896" s="261">
        <v>25.125377460185099</v>
      </c>
      <c r="G3896" s="261">
        <f>IF(Table1[[#This Row],[Year]]&lt;=2030,2030,IF(Table1[[#This Row],[Year]]&lt;=2040,2040,2050))</f>
        <v>2050</v>
      </c>
    </row>
    <row r="3897" spans="1:7" x14ac:dyDescent="0.3">
      <c r="A3897" s="257" t="s">
        <v>1</v>
      </c>
      <c r="B3897" s="258" t="s">
        <v>262</v>
      </c>
      <c r="C3897" s="258">
        <v>2044</v>
      </c>
      <c r="D3897" s="259" t="s">
        <v>271</v>
      </c>
      <c r="E3897" s="266" t="s">
        <v>19</v>
      </c>
      <c r="F3897" s="261">
        <v>1.2027975272534801</v>
      </c>
      <c r="G3897" s="261">
        <f>IF(Table1[[#This Row],[Year]]&lt;=2030,2030,IF(Table1[[#This Row],[Year]]&lt;=2040,2040,2050))</f>
        <v>2050</v>
      </c>
    </row>
    <row r="3898" spans="1:7" x14ac:dyDescent="0.3">
      <c r="A3898" s="257" t="s">
        <v>2</v>
      </c>
      <c r="B3898" s="258" t="s">
        <v>262</v>
      </c>
      <c r="C3898" s="258">
        <v>2044</v>
      </c>
      <c r="D3898" s="259" t="s">
        <v>271</v>
      </c>
      <c r="E3898" s="266" t="s">
        <v>19</v>
      </c>
      <c r="F3898" s="261">
        <v>1.3174715619456401</v>
      </c>
      <c r="G3898" s="261">
        <f>IF(Table1[[#This Row],[Year]]&lt;=2030,2030,IF(Table1[[#This Row],[Year]]&lt;=2040,2040,2050))</f>
        <v>2050</v>
      </c>
    </row>
    <row r="3899" spans="1:7" x14ac:dyDescent="0.3">
      <c r="A3899" s="257" t="s">
        <v>3</v>
      </c>
      <c r="B3899" s="258" t="s">
        <v>262</v>
      </c>
      <c r="C3899" s="258">
        <v>2044</v>
      </c>
      <c r="D3899" s="259" t="s">
        <v>271</v>
      </c>
      <c r="E3899" s="266" t="s">
        <v>19</v>
      </c>
      <c r="F3899" s="261">
        <v>23.609878502269101</v>
      </c>
      <c r="G3899" s="261">
        <f>IF(Table1[[#This Row],[Year]]&lt;=2030,2030,IF(Table1[[#This Row],[Year]]&lt;=2040,2040,2050))</f>
        <v>2050</v>
      </c>
    </row>
    <row r="3900" spans="1:7" x14ac:dyDescent="0.3">
      <c r="A3900" s="257" t="s">
        <v>1</v>
      </c>
      <c r="B3900" s="258" t="s">
        <v>262</v>
      </c>
      <c r="C3900" s="258">
        <v>2045</v>
      </c>
      <c r="D3900" s="259" t="s">
        <v>271</v>
      </c>
      <c r="E3900" s="266" t="s">
        <v>19</v>
      </c>
      <c r="F3900" s="261">
        <v>1.1300414348713701</v>
      </c>
      <c r="G3900" s="261">
        <f>IF(Table1[[#This Row],[Year]]&lt;=2030,2030,IF(Table1[[#This Row],[Year]]&lt;=2040,2040,2050))</f>
        <v>2050</v>
      </c>
    </row>
    <row r="3901" spans="1:7" x14ac:dyDescent="0.3">
      <c r="A3901" s="257" t="s">
        <v>2</v>
      </c>
      <c r="B3901" s="258" t="s">
        <v>262</v>
      </c>
      <c r="C3901" s="258">
        <v>2045</v>
      </c>
      <c r="D3901" s="259" t="s">
        <v>271</v>
      </c>
      <c r="E3901" s="266" t="s">
        <v>19</v>
      </c>
      <c r="F3901" s="261">
        <v>1.2377789449425001</v>
      </c>
      <c r="G3901" s="261">
        <f>IF(Table1[[#This Row],[Year]]&lt;=2030,2030,IF(Table1[[#This Row],[Year]]&lt;=2040,2040,2050))</f>
        <v>2050</v>
      </c>
    </row>
    <row r="3902" spans="1:7" x14ac:dyDescent="0.3">
      <c r="A3902" s="257" t="s">
        <v>3</v>
      </c>
      <c r="B3902" s="258" t="s">
        <v>262</v>
      </c>
      <c r="C3902" s="258">
        <v>2045</v>
      </c>
      <c r="D3902" s="259" t="s">
        <v>271</v>
      </c>
      <c r="E3902" s="266" t="s">
        <v>19</v>
      </c>
      <c r="F3902" s="261">
        <v>22.181739133406001</v>
      </c>
      <c r="G3902" s="261">
        <f>IF(Table1[[#This Row],[Year]]&lt;=2030,2030,IF(Table1[[#This Row],[Year]]&lt;=2040,2040,2050))</f>
        <v>2050</v>
      </c>
    </row>
    <row r="3903" spans="1:7" x14ac:dyDescent="0.3">
      <c r="A3903" s="257" t="s">
        <v>1</v>
      </c>
      <c r="B3903" s="258" t="s">
        <v>262</v>
      </c>
      <c r="C3903" s="258">
        <v>2046</v>
      </c>
      <c r="D3903" s="259" t="s">
        <v>271</v>
      </c>
      <c r="E3903" s="266" t="s">
        <v>19</v>
      </c>
      <c r="F3903" s="261">
        <v>1.06148706211009</v>
      </c>
      <c r="G3903" s="261">
        <f>IF(Table1[[#This Row],[Year]]&lt;=2030,2030,IF(Table1[[#This Row],[Year]]&lt;=2040,2040,2050))</f>
        <v>2050</v>
      </c>
    </row>
    <row r="3904" spans="1:7" x14ac:dyDescent="0.3">
      <c r="A3904" s="257" t="s">
        <v>2</v>
      </c>
      <c r="B3904" s="258" t="s">
        <v>262</v>
      </c>
      <c r="C3904" s="258">
        <v>2046</v>
      </c>
      <c r="D3904" s="259" t="s">
        <v>271</v>
      </c>
      <c r="E3904" s="266" t="s">
        <v>19</v>
      </c>
      <c r="F3904" s="261">
        <v>1.1626886371279801</v>
      </c>
      <c r="G3904" s="261">
        <f>IF(Table1[[#This Row],[Year]]&lt;=2030,2030,IF(Table1[[#This Row],[Year]]&lt;=2040,2040,2050))</f>
        <v>2050</v>
      </c>
    </row>
    <row r="3905" spans="1:7" x14ac:dyDescent="0.3">
      <c r="A3905" s="257" t="s">
        <v>3</v>
      </c>
      <c r="B3905" s="258" t="s">
        <v>262</v>
      </c>
      <c r="C3905" s="258">
        <v>2046</v>
      </c>
      <c r="D3905" s="259" t="s">
        <v>271</v>
      </c>
      <c r="E3905" s="266" t="s">
        <v>19</v>
      </c>
      <c r="F3905" s="261">
        <v>20.836075898307001</v>
      </c>
      <c r="G3905" s="261">
        <f>IF(Table1[[#This Row],[Year]]&lt;=2030,2030,IF(Table1[[#This Row],[Year]]&lt;=2040,2040,2050))</f>
        <v>2050</v>
      </c>
    </row>
    <row r="3906" spans="1:7" x14ac:dyDescent="0.3">
      <c r="A3906" s="257" t="s">
        <v>1</v>
      </c>
      <c r="B3906" s="258" t="s">
        <v>262</v>
      </c>
      <c r="C3906" s="258">
        <v>2047</v>
      </c>
      <c r="D3906" s="259" t="s">
        <v>271</v>
      </c>
      <c r="E3906" s="266" t="s">
        <v>19</v>
      </c>
      <c r="F3906" s="261">
        <v>0.99689922499755801</v>
      </c>
      <c r="G3906" s="261">
        <f>IF(Table1[[#This Row],[Year]]&lt;=2030,2030,IF(Table1[[#This Row],[Year]]&lt;=2040,2040,2050))</f>
        <v>2050</v>
      </c>
    </row>
    <row r="3907" spans="1:7" x14ac:dyDescent="0.3">
      <c r="A3907" s="257" t="s">
        <v>2</v>
      </c>
      <c r="B3907" s="258" t="s">
        <v>262</v>
      </c>
      <c r="C3907" s="258">
        <v>2047</v>
      </c>
      <c r="D3907" s="259" t="s">
        <v>271</v>
      </c>
      <c r="E3907" s="266" t="s">
        <v>19</v>
      </c>
      <c r="F3907" s="261">
        <v>1.0919430322233601</v>
      </c>
      <c r="G3907" s="261">
        <f>IF(Table1[[#This Row],[Year]]&lt;=2030,2030,IF(Table1[[#This Row],[Year]]&lt;=2040,2040,2050))</f>
        <v>2050</v>
      </c>
    </row>
    <row r="3908" spans="1:7" x14ac:dyDescent="0.3">
      <c r="A3908" s="257" t="s">
        <v>3</v>
      </c>
      <c r="B3908" s="258" t="s">
        <v>262</v>
      </c>
      <c r="C3908" s="258">
        <v>2047</v>
      </c>
      <c r="D3908" s="259" t="s">
        <v>271</v>
      </c>
      <c r="E3908" s="266" t="s">
        <v>19</v>
      </c>
      <c r="F3908" s="261">
        <v>19.5682723383572</v>
      </c>
      <c r="G3908" s="261">
        <f>IF(Table1[[#This Row],[Year]]&lt;=2030,2030,IF(Table1[[#This Row],[Year]]&lt;=2040,2040,2050))</f>
        <v>2050</v>
      </c>
    </row>
    <row r="3909" spans="1:7" x14ac:dyDescent="0.3">
      <c r="A3909" s="257" t="s">
        <v>1</v>
      </c>
      <c r="B3909" s="258" t="s">
        <v>262</v>
      </c>
      <c r="C3909" s="258">
        <v>2048</v>
      </c>
      <c r="D3909" s="259" t="s">
        <v>271</v>
      </c>
      <c r="E3909" s="266" t="s">
        <v>19</v>
      </c>
      <c r="F3909" s="261">
        <v>0.93605561032636198</v>
      </c>
      <c r="G3909" s="261">
        <f>IF(Table1[[#This Row],[Year]]&lt;=2030,2030,IF(Table1[[#This Row],[Year]]&lt;=2040,2040,2050))</f>
        <v>2050</v>
      </c>
    </row>
    <row r="3910" spans="1:7" x14ac:dyDescent="0.3">
      <c r="A3910" s="257" t="s">
        <v>2</v>
      </c>
      <c r="B3910" s="258" t="s">
        <v>262</v>
      </c>
      <c r="C3910" s="258">
        <v>2048</v>
      </c>
      <c r="D3910" s="259" t="s">
        <v>271</v>
      </c>
      <c r="E3910" s="266" t="s">
        <v>19</v>
      </c>
      <c r="F3910" s="261">
        <v>1.0252986218059801</v>
      </c>
      <c r="G3910" s="261">
        <f>IF(Table1[[#This Row],[Year]]&lt;=2030,2030,IF(Table1[[#This Row],[Year]]&lt;=2040,2040,2050))</f>
        <v>2050</v>
      </c>
    </row>
    <row r="3911" spans="1:7" x14ac:dyDescent="0.3">
      <c r="A3911" s="257" t="s">
        <v>3</v>
      </c>
      <c r="B3911" s="258" t="s">
        <v>262</v>
      </c>
      <c r="C3911" s="258">
        <v>2048</v>
      </c>
      <c r="D3911" s="259" t="s">
        <v>271</v>
      </c>
      <c r="E3911" s="266" t="s">
        <v>19</v>
      </c>
      <c r="F3911" s="261">
        <v>18.373964636955101</v>
      </c>
      <c r="G3911" s="261">
        <f>IF(Table1[[#This Row],[Year]]&lt;=2030,2030,IF(Table1[[#This Row],[Year]]&lt;=2040,2040,2050))</f>
        <v>2050</v>
      </c>
    </row>
    <row r="3912" spans="1:7" x14ac:dyDescent="0.3">
      <c r="A3912" s="257" t="s">
        <v>1</v>
      </c>
      <c r="B3912" s="258" t="s">
        <v>262</v>
      </c>
      <c r="C3912" s="258">
        <v>2049</v>
      </c>
      <c r="D3912" s="259" t="s">
        <v>271</v>
      </c>
      <c r="E3912" s="266" t="s">
        <v>19</v>
      </c>
      <c r="F3912" s="261">
        <v>0.87874608316351099</v>
      </c>
      <c r="G3912" s="261">
        <f>IF(Table1[[#This Row],[Year]]&lt;=2030,2030,IF(Table1[[#This Row],[Year]]&lt;=2040,2040,2050))</f>
        <v>2050</v>
      </c>
    </row>
    <row r="3913" spans="1:7" x14ac:dyDescent="0.3">
      <c r="A3913" s="257" t="s">
        <v>2</v>
      </c>
      <c r="B3913" s="258" t="s">
        <v>262</v>
      </c>
      <c r="C3913" s="258">
        <v>2049</v>
      </c>
      <c r="D3913" s="259" t="s">
        <v>271</v>
      </c>
      <c r="E3913" s="266" t="s">
        <v>19</v>
      </c>
      <c r="F3913" s="261">
        <v>0.96252523679743796</v>
      </c>
      <c r="G3913" s="261">
        <f>IF(Table1[[#This Row],[Year]]&lt;=2030,2030,IF(Table1[[#This Row],[Year]]&lt;=2040,2040,2050))</f>
        <v>2050</v>
      </c>
    </row>
    <row r="3914" spans="1:7" x14ac:dyDescent="0.3">
      <c r="A3914" s="257" t="s">
        <v>3</v>
      </c>
      <c r="B3914" s="258" t="s">
        <v>262</v>
      </c>
      <c r="C3914" s="258">
        <v>2049</v>
      </c>
      <c r="D3914" s="259" t="s">
        <v>271</v>
      </c>
      <c r="E3914" s="266" t="s">
        <v>19</v>
      </c>
      <c r="F3914" s="261">
        <v>17.249028026529199</v>
      </c>
      <c r="G3914" s="261">
        <f>IF(Table1[[#This Row],[Year]]&lt;=2030,2030,IF(Table1[[#This Row],[Year]]&lt;=2040,2040,2050))</f>
        <v>2050</v>
      </c>
    </row>
    <row r="3915" spans="1:7" x14ac:dyDescent="0.3">
      <c r="A3915" s="257" t="s">
        <v>1</v>
      </c>
      <c r="B3915" s="258" t="s">
        <v>262</v>
      </c>
      <c r="C3915" s="258">
        <v>2050</v>
      </c>
      <c r="D3915" s="259" t="s">
        <v>271</v>
      </c>
      <c r="E3915" s="266" t="s">
        <v>19</v>
      </c>
      <c r="F3915" s="261">
        <v>0.82477203112655695</v>
      </c>
      <c r="G3915" s="261">
        <f>IF(Table1[[#This Row],[Year]]&lt;=2030,2030,IF(Table1[[#This Row],[Year]]&lt;=2040,2040,2050))</f>
        <v>2050</v>
      </c>
    </row>
    <row r="3916" spans="1:7" x14ac:dyDescent="0.3">
      <c r="A3916" s="257" t="s">
        <v>2</v>
      </c>
      <c r="B3916" s="258" t="s">
        <v>262</v>
      </c>
      <c r="C3916" s="258">
        <v>2050</v>
      </c>
      <c r="D3916" s="259" t="s">
        <v>271</v>
      </c>
      <c r="E3916" s="266" t="s">
        <v>19</v>
      </c>
      <c r="F3916" s="261">
        <v>0.90340532922328598</v>
      </c>
      <c r="G3916" s="261">
        <f>IF(Table1[[#This Row],[Year]]&lt;=2030,2030,IF(Table1[[#This Row],[Year]]&lt;=2040,2040,2050))</f>
        <v>2050</v>
      </c>
    </row>
    <row r="3917" spans="1:7" x14ac:dyDescent="0.3">
      <c r="A3917" s="262" t="s">
        <v>3</v>
      </c>
      <c r="B3917" s="263" t="s">
        <v>262</v>
      </c>
      <c r="C3917" s="263">
        <v>2050</v>
      </c>
      <c r="D3917" s="264" t="s">
        <v>271</v>
      </c>
      <c r="E3917" s="267" t="s">
        <v>19</v>
      </c>
      <c r="F3917" s="265">
        <v>16.189563917239301</v>
      </c>
      <c r="G3917" s="265">
        <f>IF(Table1[[#This Row],[Year]]&lt;=2030,2030,IF(Table1[[#This Row],[Year]]&lt;=2040,2040,2050))</f>
        <v>2050</v>
      </c>
    </row>
    <row r="3918" spans="1:7" x14ac:dyDescent="0.3">
      <c r="A3918" s="257" t="s">
        <v>1</v>
      </c>
      <c r="B3918" s="258" t="s">
        <v>269</v>
      </c>
      <c r="C3918" s="258">
        <v>2022</v>
      </c>
      <c r="D3918" s="259" t="s">
        <v>271</v>
      </c>
      <c r="E3918" s="266" t="s">
        <v>0</v>
      </c>
      <c r="F3918" s="261">
        <v>32.4856589515135</v>
      </c>
      <c r="G3918" s="261">
        <f>IF(Table1[[#This Row],[Year]]&lt;=2030,2030,IF(Table1[[#This Row],[Year]]&lt;=2040,2040,2050))</f>
        <v>2030</v>
      </c>
    </row>
    <row r="3919" spans="1:7" x14ac:dyDescent="0.3">
      <c r="A3919" s="257" t="s">
        <v>1</v>
      </c>
      <c r="B3919" s="258" t="s">
        <v>268</v>
      </c>
      <c r="C3919" s="258">
        <v>2022</v>
      </c>
      <c r="D3919" s="259" t="s">
        <v>271</v>
      </c>
      <c r="E3919" s="266" t="s">
        <v>0</v>
      </c>
      <c r="F3919" s="261">
        <v>34.721894588822998</v>
      </c>
      <c r="G3919" s="261">
        <f>IF(Table1[[#This Row],[Year]]&lt;=2030,2030,IF(Table1[[#This Row],[Year]]&lt;=2040,2040,2050))</f>
        <v>2030</v>
      </c>
    </row>
    <row r="3920" spans="1:7" x14ac:dyDescent="0.3">
      <c r="A3920" s="257" t="s">
        <v>1</v>
      </c>
      <c r="B3920" s="258" t="s">
        <v>262</v>
      </c>
      <c r="C3920" s="258">
        <v>2022</v>
      </c>
      <c r="D3920" s="259" t="s">
        <v>271</v>
      </c>
      <c r="E3920" s="266" t="s">
        <v>0</v>
      </c>
      <c r="F3920" s="261">
        <v>1.6888323231808999</v>
      </c>
      <c r="G3920" s="261">
        <f>IF(Table1[[#This Row],[Year]]&lt;=2030,2030,IF(Table1[[#This Row],[Year]]&lt;=2040,2040,2050))</f>
        <v>2030</v>
      </c>
    </row>
    <row r="3921" spans="1:7" x14ac:dyDescent="0.3">
      <c r="A3921" s="257" t="s">
        <v>1</v>
      </c>
      <c r="B3921" s="258" t="s">
        <v>261</v>
      </c>
      <c r="C3921" s="258">
        <v>2022</v>
      </c>
      <c r="D3921" s="259" t="s">
        <v>271</v>
      </c>
      <c r="E3921" s="266" t="s">
        <v>0</v>
      </c>
      <c r="F3921" s="261">
        <v>0.64137642925758998</v>
      </c>
      <c r="G3921" s="261">
        <f>IF(Table1[[#This Row],[Year]]&lt;=2030,2030,IF(Table1[[#This Row],[Year]]&lt;=2040,2040,2050))</f>
        <v>2030</v>
      </c>
    </row>
    <row r="3922" spans="1:7" x14ac:dyDescent="0.3">
      <c r="A3922" s="257" t="s">
        <v>1</v>
      </c>
      <c r="B3922" s="258" t="s">
        <v>267</v>
      </c>
      <c r="C3922" s="258">
        <v>2022</v>
      </c>
      <c r="D3922" s="259" t="s">
        <v>271</v>
      </c>
      <c r="E3922" s="266" t="s">
        <v>0</v>
      </c>
      <c r="F3922" s="261">
        <v>1.32001009766302</v>
      </c>
      <c r="G3922" s="261">
        <f>IF(Table1[[#This Row],[Year]]&lt;=2030,2030,IF(Table1[[#This Row],[Year]]&lt;=2040,2040,2050))</f>
        <v>2030</v>
      </c>
    </row>
    <row r="3923" spans="1:7" x14ac:dyDescent="0.3">
      <c r="A3923" s="257" t="s">
        <v>4</v>
      </c>
      <c r="B3923" s="258" t="s">
        <v>269</v>
      </c>
      <c r="C3923" s="258">
        <v>2022</v>
      </c>
      <c r="D3923" s="259" t="s">
        <v>271</v>
      </c>
      <c r="E3923" s="266" t="s">
        <v>0</v>
      </c>
      <c r="F3923" s="261">
        <v>20.007341712521502</v>
      </c>
      <c r="G3923" s="261">
        <f>IF(Table1[[#This Row],[Year]]&lt;=2030,2030,IF(Table1[[#This Row],[Year]]&lt;=2040,2040,2050))</f>
        <v>2030</v>
      </c>
    </row>
    <row r="3924" spans="1:7" x14ac:dyDescent="0.3">
      <c r="A3924" s="257" t="s">
        <v>4</v>
      </c>
      <c r="B3924" s="258" t="s">
        <v>268</v>
      </c>
      <c r="C3924" s="258">
        <v>2022</v>
      </c>
      <c r="D3924" s="259" t="s">
        <v>271</v>
      </c>
      <c r="E3924" s="266" t="s">
        <v>0</v>
      </c>
      <c r="F3924" s="261">
        <v>25.847071560082501</v>
      </c>
      <c r="G3924" s="261">
        <f>IF(Table1[[#This Row],[Year]]&lt;=2030,2030,IF(Table1[[#This Row],[Year]]&lt;=2040,2040,2050))</f>
        <v>2030</v>
      </c>
    </row>
    <row r="3925" spans="1:7" x14ac:dyDescent="0.3">
      <c r="A3925" s="257" t="s">
        <v>4</v>
      </c>
      <c r="B3925" s="258" t="s">
        <v>262</v>
      </c>
      <c r="C3925" s="258">
        <v>2022</v>
      </c>
      <c r="D3925" s="259" t="s">
        <v>271</v>
      </c>
      <c r="E3925" s="266" t="s">
        <v>0</v>
      </c>
      <c r="F3925" s="261">
        <v>211.68964888865801</v>
      </c>
      <c r="G3925" s="261">
        <f>IF(Table1[[#This Row],[Year]]&lt;=2030,2030,IF(Table1[[#This Row],[Year]]&lt;=2040,2040,2050))</f>
        <v>2030</v>
      </c>
    </row>
    <row r="3926" spans="1:7" x14ac:dyDescent="0.3">
      <c r="A3926" s="257" t="s">
        <v>4</v>
      </c>
      <c r="B3926" s="258" t="s">
        <v>261</v>
      </c>
      <c r="C3926" s="258">
        <v>2022</v>
      </c>
      <c r="D3926" s="259" t="s">
        <v>271</v>
      </c>
      <c r="E3926" s="266" t="s">
        <v>0</v>
      </c>
      <c r="F3926" s="261">
        <v>12.0337517688797</v>
      </c>
      <c r="G3926" s="261">
        <f>IF(Table1[[#This Row],[Year]]&lt;=2030,2030,IF(Table1[[#This Row],[Year]]&lt;=2040,2040,2050))</f>
        <v>2030</v>
      </c>
    </row>
    <row r="3927" spans="1:7" x14ac:dyDescent="0.3">
      <c r="A3927" s="257" t="s">
        <v>4</v>
      </c>
      <c r="B3927" s="258" t="s">
        <v>267</v>
      </c>
      <c r="C3927" s="258">
        <v>2022</v>
      </c>
      <c r="D3927" s="259" t="s">
        <v>271</v>
      </c>
      <c r="E3927" s="266" t="s">
        <v>0</v>
      </c>
      <c r="F3927" s="261">
        <v>4.2729589540761896</v>
      </c>
      <c r="G3927" s="261">
        <f>IF(Table1[[#This Row],[Year]]&lt;=2030,2030,IF(Table1[[#This Row],[Year]]&lt;=2040,2040,2050))</f>
        <v>2030</v>
      </c>
    </row>
    <row r="3928" spans="1:7" x14ac:dyDescent="0.3">
      <c r="A3928" s="257" t="s">
        <v>2</v>
      </c>
      <c r="B3928" s="258" t="s">
        <v>262</v>
      </c>
      <c r="C3928" s="258">
        <v>2022</v>
      </c>
      <c r="D3928" s="259" t="s">
        <v>271</v>
      </c>
      <c r="E3928" s="266" t="s">
        <v>0</v>
      </c>
      <c r="F3928" s="261">
        <v>6.1792279724823</v>
      </c>
      <c r="G3928" s="261">
        <f>IF(Table1[[#This Row],[Year]]&lt;=2030,2030,IF(Table1[[#This Row],[Year]]&lt;=2040,2040,2050))</f>
        <v>2030</v>
      </c>
    </row>
    <row r="3929" spans="1:7" x14ac:dyDescent="0.3">
      <c r="A3929" s="257" t="s">
        <v>2</v>
      </c>
      <c r="B3929" s="258" t="s">
        <v>261</v>
      </c>
      <c r="C3929" s="258">
        <v>2022</v>
      </c>
      <c r="D3929" s="259" t="s">
        <v>271</v>
      </c>
      <c r="E3929" s="266" t="s">
        <v>0</v>
      </c>
      <c r="F3929" s="261">
        <v>1.05562143475772</v>
      </c>
      <c r="G3929" s="261">
        <f>IF(Table1[[#This Row],[Year]]&lt;=2030,2030,IF(Table1[[#This Row],[Year]]&lt;=2040,2040,2050))</f>
        <v>2030</v>
      </c>
    </row>
    <row r="3930" spans="1:7" x14ac:dyDescent="0.3">
      <c r="A3930" s="257" t="s">
        <v>3</v>
      </c>
      <c r="B3930" s="258" t="s">
        <v>262</v>
      </c>
      <c r="C3930" s="258">
        <v>2022</v>
      </c>
      <c r="D3930" s="259" t="s">
        <v>271</v>
      </c>
      <c r="E3930" s="266" t="s">
        <v>0</v>
      </c>
      <c r="F3930" s="261">
        <v>278.93207132683</v>
      </c>
      <c r="G3930" s="261">
        <f>IF(Table1[[#This Row],[Year]]&lt;=2030,2030,IF(Table1[[#This Row],[Year]]&lt;=2040,2040,2050))</f>
        <v>2030</v>
      </c>
    </row>
    <row r="3931" spans="1:7" x14ac:dyDescent="0.3">
      <c r="A3931" s="257" t="s">
        <v>3</v>
      </c>
      <c r="B3931" s="258" t="s">
        <v>261</v>
      </c>
      <c r="C3931" s="258">
        <v>2022</v>
      </c>
      <c r="D3931" s="259" t="s">
        <v>271</v>
      </c>
      <c r="E3931" s="266" t="s">
        <v>0</v>
      </c>
      <c r="F3931" s="261">
        <v>9.4482136287843996</v>
      </c>
      <c r="G3931" s="261">
        <f>IF(Table1[[#This Row],[Year]]&lt;=2030,2030,IF(Table1[[#This Row],[Year]]&lt;=2040,2040,2050))</f>
        <v>2030</v>
      </c>
    </row>
    <row r="3932" spans="1:7" x14ac:dyDescent="0.3">
      <c r="A3932" s="257" t="s">
        <v>1</v>
      </c>
      <c r="B3932" s="258" t="s">
        <v>265</v>
      </c>
      <c r="C3932" s="258">
        <v>2023</v>
      </c>
      <c r="D3932" s="259" t="s">
        <v>271</v>
      </c>
      <c r="E3932" s="266" t="s">
        <v>0</v>
      </c>
      <c r="F3932" s="261">
        <v>3.26345694545559</v>
      </c>
      <c r="G3932" s="261">
        <f>IF(Table1[[#This Row],[Year]]&lt;=2030,2030,IF(Table1[[#This Row],[Year]]&lt;=2040,2040,2050))</f>
        <v>2030</v>
      </c>
    </row>
    <row r="3933" spans="1:7" x14ac:dyDescent="0.3">
      <c r="A3933" s="257" t="s">
        <v>1</v>
      </c>
      <c r="B3933" s="258" t="s">
        <v>264</v>
      </c>
      <c r="C3933" s="258">
        <v>2023</v>
      </c>
      <c r="D3933" s="259" t="s">
        <v>271</v>
      </c>
      <c r="E3933" s="266" t="s">
        <v>0</v>
      </c>
      <c r="F3933" s="261">
        <v>3.0023803898191401</v>
      </c>
      <c r="G3933" s="261">
        <f>IF(Table1[[#This Row],[Year]]&lt;=2030,2030,IF(Table1[[#This Row],[Year]]&lt;=2040,2040,2050))</f>
        <v>2030</v>
      </c>
    </row>
    <row r="3934" spans="1:7" x14ac:dyDescent="0.3">
      <c r="A3934" s="257" t="s">
        <v>1</v>
      </c>
      <c r="B3934" s="258" t="s">
        <v>262</v>
      </c>
      <c r="C3934" s="258">
        <v>2023</v>
      </c>
      <c r="D3934" s="259" t="s">
        <v>271</v>
      </c>
      <c r="E3934" s="266" t="s">
        <v>0</v>
      </c>
      <c r="F3934" s="261">
        <v>1.4624962672052</v>
      </c>
      <c r="G3934" s="261">
        <f>IF(Table1[[#This Row],[Year]]&lt;=2030,2030,IF(Table1[[#This Row],[Year]]&lt;=2040,2040,2050))</f>
        <v>2030</v>
      </c>
    </row>
    <row r="3935" spans="1:7" x14ac:dyDescent="0.3">
      <c r="A3935" s="257" t="s">
        <v>1</v>
      </c>
      <c r="B3935" s="258" t="s">
        <v>261</v>
      </c>
      <c r="C3935" s="258">
        <v>2023</v>
      </c>
      <c r="D3935" s="259" t="s">
        <v>271</v>
      </c>
      <c r="E3935" s="266" t="s">
        <v>0</v>
      </c>
      <c r="F3935" s="261">
        <v>0.59930951161535795</v>
      </c>
      <c r="G3935" s="261">
        <f>IF(Table1[[#This Row],[Year]]&lt;=2030,2030,IF(Table1[[#This Row],[Year]]&lt;=2040,2040,2050))</f>
        <v>2030</v>
      </c>
    </row>
    <row r="3936" spans="1:7" x14ac:dyDescent="0.3">
      <c r="A3936" s="257" t="s">
        <v>1</v>
      </c>
      <c r="B3936" s="258" t="s">
        <v>18</v>
      </c>
      <c r="C3936" s="258">
        <v>2023</v>
      </c>
      <c r="D3936" s="259" t="s">
        <v>271</v>
      </c>
      <c r="E3936" s="266" t="s">
        <v>0</v>
      </c>
      <c r="F3936" s="261">
        <v>1670.2977861491399</v>
      </c>
      <c r="G3936" s="261">
        <f>IF(Table1[[#This Row],[Year]]&lt;=2030,2030,IF(Table1[[#This Row],[Year]]&lt;=2040,2040,2050))</f>
        <v>2030</v>
      </c>
    </row>
    <row r="3937" spans="1:7" x14ac:dyDescent="0.3">
      <c r="A3937" s="257" t="s">
        <v>1</v>
      </c>
      <c r="B3937" s="258" t="s">
        <v>260</v>
      </c>
      <c r="C3937" s="258">
        <v>2023</v>
      </c>
      <c r="D3937" s="259" t="s">
        <v>271</v>
      </c>
      <c r="E3937" s="266" t="s">
        <v>0</v>
      </c>
      <c r="F3937" s="261">
        <v>0.34285976562675602</v>
      </c>
      <c r="G3937" s="261">
        <f>IF(Table1[[#This Row],[Year]]&lt;=2030,2030,IF(Table1[[#This Row],[Year]]&lt;=2040,2040,2050))</f>
        <v>2030</v>
      </c>
    </row>
    <row r="3938" spans="1:7" x14ac:dyDescent="0.3">
      <c r="A3938" s="257" t="s">
        <v>4</v>
      </c>
      <c r="B3938" s="258" t="s">
        <v>265</v>
      </c>
      <c r="C3938" s="258">
        <v>2023</v>
      </c>
      <c r="D3938" s="259" t="s">
        <v>271</v>
      </c>
      <c r="E3938" s="266" t="s">
        <v>0</v>
      </c>
      <c r="F3938" s="261">
        <v>49.980203903085098</v>
      </c>
      <c r="G3938" s="261">
        <f>IF(Table1[[#This Row],[Year]]&lt;=2030,2030,IF(Table1[[#This Row],[Year]]&lt;=2040,2040,2050))</f>
        <v>2030</v>
      </c>
    </row>
    <row r="3939" spans="1:7" x14ac:dyDescent="0.3">
      <c r="A3939" s="257" t="s">
        <v>4</v>
      </c>
      <c r="B3939" s="258" t="s">
        <v>264</v>
      </c>
      <c r="C3939" s="258">
        <v>2023</v>
      </c>
      <c r="D3939" s="259" t="s">
        <v>271</v>
      </c>
      <c r="E3939" s="266" t="s">
        <v>0</v>
      </c>
      <c r="F3939" s="261">
        <v>56.227729390970701</v>
      </c>
      <c r="G3939" s="261">
        <f>IF(Table1[[#This Row],[Year]]&lt;=2030,2030,IF(Table1[[#This Row],[Year]]&lt;=2040,2040,2050))</f>
        <v>2030</v>
      </c>
    </row>
    <row r="3940" spans="1:7" x14ac:dyDescent="0.3">
      <c r="A3940" s="257" t="s">
        <v>4</v>
      </c>
      <c r="B3940" s="258" t="s">
        <v>262</v>
      </c>
      <c r="C3940" s="258">
        <v>2023</v>
      </c>
      <c r="D3940" s="259" t="s">
        <v>271</v>
      </c>
      <c r="E3940" s="266" t="s">
        <v>0</v>
      </c>
      <c r="F3940" s="261">
        <v>138.411388746028</v>
      </c>
      <c r="G3940" s="261">
        <f>IF(Table1[[#This Row],[Year]]&lt;=2030,2030,IF(Table1[[#This Row],[Year]]&lt;=2040,2040,2050))</f>
        <v>2030</v>
      </c>
    </row>
    <row r="3941" spans="1:7" x14ac:dyDescent="0.3">
      <c r="A3941" s="257" t="s">
        <v>4</v>
      </c>
      <c r="B3941" s="258" t="s">
        <v>261</v>
      </c>
      <c r="C3941" s="258">
        <v>2023</v>
      </c>
      <c r="D3941" s="259" t="s">
        <v>271</v>
      </c>
      <c r="E3941" s="266" t="s">
        <v>0</v>
      </c>
      <c r="F3941" s="261">
        <v>8.48991209183243</v>
      </c>
      <c r="G3941" s="261">
        <f>IF(Table1[[#This Row],[Year]]&lt;=2030,2030,IF(Table1[[#This Row],[Year]]&lt;=2040,2040,2050))</f>
        <v>2030</v>
      </c>
    </row>
    <row r="3942" spans="1:7" x14ac:dyDescent="0.3">
      <c r="A3942" s="257" t="s">
        <v>4</v>
      </c>
      <c r="B3942" s="258" t="s">
        <v>260</v>
      </c>
      <c r="C3942" s="258">
        <v>2023</v>
      </c>
      <c r="D3942" s="259" t="s">
        <v>271</v>
      </c>
      <c r="E3942" s="266" t="s">
        <v>0</v>
      </c>
      <c r="F3942" s="261">
        <v>20.974627810293001</v>
      </c>
      <c r="G3942" s="261">
        <f>IF(Table1[[#This Row],[Year]]&lt;=2030,2030,IF(Table1[[#This Row],[Year]]&lt;=2040,2040,2050))</f>
        <v>2030</v>
      </c>
    </row>
    <row r="3943" spans="1:7" x14ac:dyDescent="0.3">
      <c r="A3943" s="257" t="s">
        <v>2</v>
      </c>
      <c r="B3943" s="258" t="s">
        <v>264</v>
      </c>
      <c r="C3943" s="258">
        <v>2023</v>
      </c>
      <c r="D3943" s="259" t="s">
        <v>271</v>
      </c>
      <c r="E3943" s="266" t="s">
        <v>0</v>
      </c>
      <c r="F3943" s="261">
        <v>8.7025518545482292</v>
      </c>
      <c r="G3943" s="261">
        <f>IF(Table1[[#This Row],[Year]]&lt;=2030,2030,IF(Table1[[#This Row],[Year]]&lt;=2040,2040,2050))</f>
        <v>2030</v>
      </c>
    </row>
    <row r="3944" spans="1:7" x14ac:dyDescent="0.3">
      <c r="A3944" s="257" t="s">
        <v>2</v>
      </c>
      <c r="B3944" s="258" t="s">
        <v>262</v>
      </c>
      <c r="C3944" s="258">
        <v>2023</v>
      </c>
      <c r="D3944" s="259" t="s">
        <v>271</v>
      </c>
      <c r="E3944" s="266" t="s">
        <v>0</v>
      </c>
      <c r="F3944" s="261">
        <v>5.3510924204387704</v>
      </c>
      <c r="G3944" s="261">
        <f>IF(Table1[[#This Row],[Year]]&lt;=2030,2030,IF(Table1[[#This Row],[Year]]&lt;=2040,2040,2050))</f>
        <v>2030</v>
      </c>
    </row>
    <row r="3945" spans="1:7" x14ac:dyDescent="0.3">
      <c r="A3945" s="257" t="s">
        <v>2</v>
      </c>
      <c r="B3945" s="258" t="s">
        <v>261</v>
      </c>
      <c r="C3945" s="258">
        <v>2023</v>
      </c>
      <c r="D3945" s="259" t="s">
        <v>271</v>
      </c>
      <c r="E3945" s="266" t="s">
        <v>0</v>
      </c>
      <c r="F3945" s="261">
        <v>0.98638480875834</v>
      </c>
      <c r="G3945" s="261">
        <f>IF(Table1[[#This Row],[Year]]&lt;=2030,2030,IF(Table1[[#This Row],[Year]]&lt;=2040,2040,2050))</f>
        <v>2030</v>
      </c>
    </row>
    <row r="3946" spans="1:7" x14ac:dyDescent="0.3">
      <c r="A3946" s="257" t="s">
        <v>2</v>
      </c>
      <c r="B3946" s="258" t="s">
        <v>260</v>
      </c>
      <c r="C3946" s="258">
        <v>2023</v>
      </c>
      <c r="D3946" s="259" t="s">
        <v>271</v>
      </c>
      <c r="E3946" s="266" t="s">
        <v>0</v>
      </c>
      <c r="F3946" s="261">
        <v>9.21666036631065E-2</v>
      </c>
      <c r="G3946" s="261">
        <f>IF(Table1[[#This Row],[Year]]&lt;=2030,2030,IF(Table1[[#This Row],[Year]]&lt;=2040,2040,2050))</f>
        <v>2030</v>
      </c>
    </row>
    <row r="3947" spans="1:7" x14ac:dyDescent="0.3">
      <c r="A3947" s="257" t="s">
        <v>3</v>
      </c>
      <c r="B3947" s="258" t="s">
        <v>265</v>
      </c>
      <c r="C3947" s="258">
        <v>2023</v>
      </c>
      <c r="D3947" s="259" t="s">
        <v>271</v>
      </c>
      <c r="E3947" s="266" t="s">
        <v>0</v>
      </c>
      <c r="F3947" s="261">
        <v>20.699641196889701</v>
      </c>
      <c r="G3947" s="261">
        <f>IF(Table1[[#This Row],[Year]]&lt;=2030,2030,IF(Table1[[#This Row],[Year]]&lt;=2040,2040,2050))</f>
        <v>2030</v>
      </c>
    </row>
    <row r="3948" spans="1:7" x14ac:dyDescent="0.3">
      <c r="A3948" s="257" t="s">
        <v>3</v>
      </c>
      <c r="B3948" s="258" t="s">
        <v>264</v>
      </c>
      <c r="C3948" s="258">
        <v>2023</v>
      </c>
      <c r="D3948" s="259" t="s">
        <v>271</v>
      </c>
      <c r="E3948" s="266" t="s">
        <v>0</v>
      </c>
      <c r="F3948" s="261">
        <v>10.3498205984449</v>
      </c>
      <c r="G3948" s="261">
        <f>IF(Table1[[#This Row],[Year]]&lt;=2030,2030,IF(Table1[[#This Row],[Year]]&lt;=2040,2040,2050))</f>
        <v>2030</v>
      </c>
    </row>
    <row r="3949" spans="1:7" x14ac:dyDescent="0.3">
      <c r="A3949" s="257" t="s">
        <v>3</v>
      </c>
      <c r="B3949" s="258" t="s">
        <v>262</v>
      </c>
      <c r="C3949" s="258">
        <v>2023</v>
      </c>
      <c r="D3949" s="259" t="s">
        <v>271</v>
      </c>
      <c r="E3949" s="266" t="s">
        <v>0</v>
      </c>
      <c r="F3949" s="261">
        <v>241.549801907485</v>
      </c>
      <c r="G3949" s="261">
        <f>IF(Table1[[#This Row],[Year]]&lt;=2030,2030,IF(Table1[[#This Row],[Year]]&lt;=2040,2040,2050))</f>
        <v>2030</v>
      </c>
    </row>
    <row r="3950" spans="1:7" x14ac:dyDescent="0.3">
      <c r="A3950" s="257" t="s">
        <v>3</v>
      </c>
      <c r="B3950" s="258" t="s">
        <v>261</v>
      </c>
      <c r="C3950" s="258">
        <v>2023</v>
      </c>
      <c r="D3950" s="259" t="s">
        <v>271</v>
      </c>
      <c r="E3950" s="266" t="s">
        <v>0</v>
      </c>
      <c r="F3950" s="261">
        <v>8.8285194734373498</v>
      </c>
      <c r="G3950" s="261">
        <f>IF(Table1[[#This Row],[Year]]&lt;=2030,2030,IF(Table1[[#This Row],[Year]]&lt;=2040,2040,2050))</f>
        <v>2030</v>
      </c>
    </row>
    <row r="3951" spans="1:7" x14ac:dyDescent="0.3">
      <c r="A3951" s="257" t="s">
        <v>3</v>
      </c>
      <c r="B3951" s="258" t="s">
        <v>260</v>
      </c>
      <c r="C3951" s="258">
        <v>2023</v>
      </c>
      <c r="D3951" s="259" t="s">
        <v>271</v>
      </c>
      <c r="E3951" s="266" t="s">
        <v>0</v>
      </c>
      <c r="F3951" s="261">
        <v>3.98258477757116</v>
      </c>
      <c r="G3951" s="261">
        <f>IF(Table1[[#This Row],[Year]]&lt;=2030,2030,IF(Table1[[#This Row],[Year]]&lt;=2040,2040,2050))</f>
        <v>2030</v>
      </c>
    </row>
    <row r="3952" spans="1:7" x14ac:dyDescent="0.3">
      <c r="A3952" s="257" t="s">
        <v>1</v>
      </c>
      <c r="B3952" s="258" t="s">
        <v>265</v>
      </c>
      <c r="C3952" s="258">
        <v>2024</v>
      </c>
      <c r="D3952" s="259" t="s">
        <v>271</v>
      </c>
      <c r="E3952" s="266" t="s">
        <v>0</v>
      </c>
      <c r="F3952" s="261">
        <v>1.5540271168836099</v>
      </c>
      <c r="G3952" s="261">
        <f>IF(Table1[[#This Row],[Year]]&lt;=2030,2030,IF(Table1[[#This Row],[Year]]&lt;=2040,2040,2050))</f>
        <v>2030</v>
      </c>
    </row>
    <row r="3953" spans="1:7" x14ac:dyDescent="0.3">
      <c r="A3953" s="257" t="s">
        <v>1</v>
      </c>
      <c r="B3953" s="258" t="s">
        <v>264</v>
      </c>
      <c r="C3953" s="258">
        <v>2024</v>
      </c>
      <c r="D3953" s="259" t="s">
        <v>271</v>
      </c>
      <c r="E3953" s="266" t="s">
        <v>0</v>
      </c>
      <c r="F3953" s="261">
        <v>1.42970494753292</v>
      </c>
      <c r="G3953" s="261">
        <f>IF(Table1[[#This Row],[Year]]&lt;=2030,2030,IF(Table1[[#This Row],[Year]]&lt;=2040,2040,2050))</f>
        <v>2030</v>
      </c>
    </row>
    <row r="3954" spans="1:7" x14ac:dyDescent="0.3">
      <c r="A3954" s="257" t="s">
        <v>1</v>
      </c>
      <c r="B3954" s="258" t="s">
        <v>262</v>
      </c>
      <c r="C3954" s="258">
        <v>2024</v>
      </c>
      <c r="D3954" s="259" t="s">
        <v>271</v>
      </c>
      <c r="E3954" s="266" t="s">
        <v>0</v>
      </c>
      <c r="F3954" s="261">
        <v>1.25388647433108</v>
      </c>
      <c r="G3954" s="261">
        <f>IF(Table1[[#This Row],[Year]]&lt;=2030,2030,IF(Table1[[#This Row],[Year]]&lt;=2040,2040,2050))</f>
        <v>2030</v>
      </c>
    </row>
    <row r="3955" spans="1:7" x14ac:dyDescent="0.3">
      <c r="A3955" s="257" t="s">
        <v>1</v>
      </c>
      <c r="B3955" s="258" t="s">
        <v>261</v>
      </c>
      <c r="C3955" s="258">
        <v>2024</v>
      </c>
      <c r="D3955" s="259" t="s">
        <v>271</v>
      </c>
      <c r="E3955" s="266" t="s">
        <v>0</v>
      </c>
      <c r="F3955" s="261">
        <v>0.55979459876159898</v>
      </c>
      <c r="G3955" s="261">
        <f>IF(Table1[[#This Row],[Year]]&lt;=2030,2030,IF(Table1[[#This Row],[Year]]&lt;=2040,2040,2050))</f>
        <v>2030</v>
      </c>
    </row>
    <row r="3956" spans="1:7" x14ac:dyDescent="0.3">
      <c r="A3956" s="257" t="s">
        <v>1</v>
      </c>
      <c r="B3956" s="258" t="s">
        <v>260</v>
      </c>
      <c r="C3956" s="258">
        <v>2024</v>
      </c>
      <c r="D3956" s="259" t="s">
        <v>271</v>
      </c>
      <c r="E3956" s="266" t="s">
        <v>0</v>
      </c>
      <c r="F3956" s="261">
        <v>0.163266555060359</v>
      </c>
      <c r="G3956" s="261">
        <f>IF(Table1[[#This Row],[Year]]&lt;=2030,2030,IF(Table1[[#This Row],[Year]]&lt;=2040,2040,2050))</f>
        <v>2030</v>
      </c>
    </row>
    <row r="3957" spans="1:7" x14ac:dyDescent="0.3">
      <c r="A3957" s="257" t="s">
        <v>4</v>
      </c>
      <c r="B3957" s="258" t="s">
        <v>265</v>
      </c>
      <c r="C3957" s="258">
        <v>2024</v>
      </c>
      <c r="D3957" s="259" t="s">
        <v>271</v>
      </c>
      <c r="E3957" s="266" t="s">
        <v>0</v>
      </c>
      <c r="F3957" s="261">
        <v>21.5841947512925</v>
      </c>
      <c r="G3957" s="261">
        <f>IF(Table1[[#This Row],[Year]]&lt;=2030,2030,IF(Table1[[#This Row],[Year]]&lt;=2040,2040,2050))</f>
        <v>2030</v>
      </c>
    </row>
    <row r="3958" spans="1:7" x14ac:dyDescent="0.3">
      <c r="A3958" s="257" t="s">
        <v>4</v>
      </c>
      <c r="B3958" s="258" t="s">
        <v>264</v>
      </c>
      <c r="C3958" s="258">
        <v>2024</v>
      </c>
      <c r="D3958" s="259" t="s">
        <v>271</v>
      </c>
      <c r="E3958" s="266" t="s">
        <v>0</v>
      </c>
      <c r="F3958" s="261">
        <v>24.282219095204098</v>
      </c>
      <c r="G3958" s="261">
        <f>IF(Table1[[#This Row],[Year]]&lt;=2030,2030,IF(Table1[[#This Row],[Year]]&lt;=2040,2040,2050))</f>
        <v>2030</v>
      </c>
    </row>
    <row r="3959" spans="1:7" x14ac:dyDescent="0.3">
      <c r="A3959" s="257" t="s">
        <v>4</v>
      </c>
      <c r="B3959" s="258" t="s">
        <v>262</v>
      </c>
      <c r="C3959" s="258">
        <v>2024</v>
      </c>
      <c r="D3959" s="259" t="s">
        <v>271</v>
      </c>
      <c r="E3959" s="266" t="s">
        <v>0</v>
      </c>
      <c r="F3959" s="261">
        <v>119.297951299866</v>
      </c>
      <c r="G3959" s="261">
        <f>IF(Table1[[#This Row],[Year]]&lt;=2030,2030,IF(Table1[[#This Row],[Year]]&lt;=2040,2040,2050))</f>
        <v>2030</v>
      </c>
    </row>
    <row r="3960" spans="1:7" x14ac:dyDescent="0.3">
      <c r="A3960" s="257" t="s">
        <v>4</v>
      </c>
      <c r="B3960" s="258" t="s">
        <v>261</v>
      </c>
      <c r="C3960" s="258">
        <v>2024</v>
      </c>
      <c r="D3960" s="259" t="s">
        <v>271</v>
      </c>
      <c r="E3960" s="266" t="s">
        <v>0</v>
      </c>
      <c r="F3960" s="261">
        <v>7.10992814836428</v>
      </c>
      <c r="G3960" s="261">
        <f>IF(Table1[[#This Row],[Year]]&lt;=2030,2030,IF(Table1[[#This Row],[Year]]&lt;=2040,2040,2050))</f>
        <v>2030</v>
      </c>
    </row>
    <row r="3961" spans="1:7" x14ac:dyDescent="0.3">
      <c r="A3961" s="257" t="s">
        <v>4</v>
      </c>
      <c r="B3961" s="258" t="s">
        <v>260</v>
      </c>
      <c r="C3961" s="258">
        <v>2024</v>
      </c>
      <c r="D3961" s="259" t="s">
        <v>271</v>
      </c>
      <c r="E3961" s="266" t="s">
        <v>0</v>
      </c>
      <c r="F3961" s="261">
        <v>9.0579952889166808</v>
      </c>
      <c r="G3961" s="261">
        <f>IF(Table1[[#This Row],[Year]]&lt;=2030,2030,IF(Table1[[#This Row],[Year]]&lt;=2040,2040,2050))</f>
        <v>2030</v>
      </c>
    </row>
    <row r="3962" spans="1:7" x14ac:dyDescent="0.3">
      <c r="A3962" s="257" t="s">
        <v>2</v>
      </c>
      <c r="B3962" s="258" t="s">
        <v>264</v>
      </c>
      <c r="C3962" s="258">
        <v>2024</v>
      </c>
      <c r="D3962" s="259" t="s">
        <v>271</v>
      </c>
      <c r="E3962" s="266" t="s">
        <v>0</v>
      </c>
      <c r="F3962" s="261">
        <v>4.1440723116896301</v>
      </c>
      <c r="G3962" s="261">
        <f>IF(Table1[[#This Row],[Year]]&lt;=2030,2030,IF(Table1[[#This Row],[Year]]&lt;=2040,2040,2050))</f>
        <v>2030</v>
      </c>
    </row>
    <row r="3963" spans="1:7" x14ac:dyDescent="0.3">
      <c r="A3963" s="257" t="s">
        <v>2</v>
      </c>
      <c r="B3963" s="258" t="s">
        <v>262</v>
      </c>
      <c r="C3963" s="258">
        <v>2024</v>
      </c>
      <c r="D3963" s="259" t="s">
        <v>271</v>
      </c>
      <c r="E3963" s="266" t="s">
        <v>0</v>
      </c>
      <c r="F3963" s="261">
        <v>5.7808511690589599</v>
      </c>
      <c r="G3963" s="261">
        <f>IF(Table1[[#This Row],[Year]]&lt;=2030,2030,IF(Table1[[#This Row],[Year]]&lt;=2040,2040,2050))</f>
        <v>2030</v>
      </c>
    </row>
    <row r="3964" spans="1:7" x14ac:dyDescent="0.3">
      <c r="A3964" s="257" t="s">
        <v>2</v>
      </c>
      <c r="B3964" s="258" t="s">
        <v>260</v>
      </c>
      <c r="C3964" s="258">
        <v>2024</v>
      </c>
      <c r="D3964" s="259" t="s">
        <v>271</v>
      </c>
      <c r="E3964" s="266" t="s">
        <v>0</v>
      </c>
      <c r="F3964" s="261">
        <v>4.3888858887193599E-2</v>
      </c>
      <c r="G3964" s="261">
        <f>IF(Table1[[#This Row],[Year]]&lt;=2030,2030,IF(Table1[[#This Row],[Year]]&lt;=2040,2040,2050))</f>
        <v>2030</v>
      </c>
    </row>
    <row r="3965" spans="1:7" x14ac:dyDescent="0.3">
      <c r="A3965" s="257" t="s">
        <v>3</v>
      </c>
      <c r="B3965" s="258" t="s">
        <v>265</v>
      </c>
      <c r="C3965" s="258">
        <v>2024</v>
      </c>
      <c r="D3965" s="259" t="s">
        <v>271</v>
      </c>
      <c r="E3965" s="266" t="s">
        <v>0</v>
      </c>
      <c r="F3965" s="261">
        <v>9.8569719985189099</v>
      </c>
      <c r="G3965" s="261">
        <f>IF(Table1[[#This Row],[Year]]&lt;=2030,2030,IF(Table1[[#This Row],[Year]]&lt;=2040,2040,2050))</f>
        <v>2030</v>
      </c>
    </row>
    <row r="3966" spans="1:7" x14ac:dyDescent="0.3">
      <c r="A3966" s="257" t="s">
        <v>3</v>
      </c>
      <c r="B3966" s="258" t="s">
        <v>264</v>
      </c>
      <c r="C3966" s="258">
        <v>2024</v>
      </c>
      <c r="D3966" s="259" t="s">
        <v>271</v>
      </c>
      <c r="E3966" s="266" t="s">
        <v>0</v>
      </c>
      <c r="F3966" s="261">
        <v>4.9284859992594496</v>
      </c>
      <c r="G3966" s="261">
        <f>IF(Table1[[#This Row],[Year]]&lt;=2030,2030,IF(Table1[[#This Row],[Year]]&lt;=2040,2040,2050))</f>
        <v>2030</v>
      </c>
    </row>
    <row r="3967" spans="1:7" x14ac:dyDescent="0.3">
      <c r="A3967" s="257" t="s">
        <v>3</v>
      </c>
      <c r="B3967" s="258" t="s">
        <v>262</v>
      </c>
      <c r="C3967" s="258">
        <v>2024</v>
      </c>
      <c r="D3967" s="259" t="s">
        <v>271</v>
      </c>
      <c r="E3967" s="266" t="s">
        <v>0</v>
      </c>
      <c r="F3967" s="261">
        <v>207.09524959536299</v>
      </c>
      <c r="G3967" s="261">
        <f>IF(Table1[[#This Row],[Year]]&lt;=2030,2030,IF(Table1[[#This Row],[Year]]&lt;=2040,2040,2050))</f>
        <v>2030</v>
      </c>
    </row>
    <row r="3968" spans="1:7" x14ac:dyDescent="0.3">
      <c r="A3968" s="257" t="s">
        <v>3</v>
      </c>
      <c r="B3968" s="258" t="s">
        <v>261</v>
      </c>
      <c r="C3968" s="258">
        <v>2024</v>
      </c>
      <c r="D3968" s="259" t="s">
        <v>271</v>
      </c>
      <c r="E3968" s="266" t="s">
        <v>0</v>
      </c>
      <c r="F3968" s="261">
        <v>8.2464192883756393</v>
      </c>
      <c r="G3968" s="261">
        <f>IF(Table1[[#This Row],[Year]]&lt;=2030,2030,IF(Table1[[#This Row],[Year]]&lt;=2040,2040,2050))</f>
        <v>2030</v>
      </c>
    </row>
    <row r="3969" spans="1:7" x14ac:dyDescent="0.3">
      <c r="A3969" s="257" t="s">
        <v>3</v>
      </c>
      <c r="B3969" s="258" t="s">
        <v>260</v>
      </c>
      <c r="C3969" s="258">
        <v>2024</v>
      </c>
      <c r="D3969" s="259" t="s">
        <v>271</v>
      </c>
      <c r="E3969" s="266" t="s">
        <v>0</v>
      </c>
      <c r="F3969" s="261">
        <v>1.89646894170056</v>
      </c>
      <c r="G3969" s="261">
        <f>IF(Table1[[#This Row],[Year]]&lt;=2030,2030,IF(Table1[[#This Row],[Year]]&lt;=2040,2040,2050))</f>
        <v>2030</v>
      </c>
    </row>
    <row r="3970" spans="1:7" x14ac:dyDescent="0.3">
      <c r="A3970" s="257" t="s">
        <v>1</v>
      </c>
      <c r="B3970" s="258" t="s">
        <v>265</v>
      </c>
      <c r="C3970" s="258">
        <v>2025</v>
      </c>
      <c r="D3970" s="259" t="s">
        <v>271</v>
      </c>
      <c r="E3970" s="266" t="s">
        <v>0</v>
      </c>
      <c r="F3970" s="261">
        <v>1.48002582560344</v>
      </c>
      <c r="G3970" s="261">
        <f>IF(Table1[[#This Row],[Year]]&lt;=2030,2030,IF(Table1[[#This Row],[Year]]&lt;=2040,2040,2050))</f>
        <v>2030</v>
      </c>
    </row>
    <row r="3971" spans="1:7" x14ac:dyDescent="0.3">
      <c r="A3971" s="257" t="s">
        <v>1</v>
      </c>
      <c r="B3971" s="258" t="s">
        <v>264</v>
      </c>
      <c r="C3971" s="258">
        <v>2025</v>
      </c>
      <c r="D3971" s="259" t="s">
        <v>271</v>
      </c>
      <c r="E3971" s="266" t="s">
        <v>0</v>
      </c>
      <c r="F3971" s="261">
        <v>1.3616237595551599</v>
      </c>
      <c r="G3971" s="261">
        <f>IF(Table1[[#This Row],[Year]]&lt;=2030,2030,IF(Table1[[#This Row],[Year]]&lt;=2040,2040,2050))</f>
        <v>2030</v>
      </c>
    </row>
    <row r="3972" spans="1:7" x14ac:dyDescent="0.3">
      <c r="A3972" s="257" t="s">
        <v>1</v>
      </c>
      <c r="B3972" s="258" t="s">
        <v>262</v>
      </c>
      <c r="C3972" s="258">
        <v>2025</v>
      </c>
      <c r="D3972" s="259" t="s">
        <v>271</v>
      </c>
      <c r="E3972" s="266" t="s">
        <v>0</v>
      </c>
      <c r="F3972" s="261">
        <v>1.75643500309245</v>
      </c>
      <c r="G3972" s="261">
        <f>IF(Table1[[#This Row],[Year]]&lt;=2030,2030,IF(Table1[[#This Row],[Year]]&lt;=2040,2040,2050))</f>
        <v>2030</v>
      </c>
    </row>
    <row r="3973" spans="1:7" x14ac:dyDescent="0.3">
      <c r="A3973" s="257" t="s">
        <v>1</v>
      </c>
      <c r="B3973" s="258" t="s">
        <v>260</v>
      </c>
      <c r="C3973" s="258">
        <v>2025</v>
      </c>
      <c r="D3973" s="259" t="s">
        <v>271</v>
      </c>
      <c r="E3973" s="266" t="s">
        <v>0</v>
      </c>
      <c r="F3973" s="261">
        <v>0.15549195720034401</v>
      </c>
      <c r="G3973" s="261">
        <f>IF(Table1[[#This Row],[Year]]&lt;=2030,2030,IF(Table1[[#This Row],[Year]]&lt;=2040,2040,2050))</f>
        <v>2030</v>
      </c>
    </row>
    <row r="3974" spans="1:7" x14ac:dyDescent="0.3">
      <c r="A3974" s="257" t="s">
        <v>4</v>
      </c>
      <c r="B3974" s="258" t="s">
        <v>265</v>
      </c>
      <c r="C3974" s="258">
        <v>2025</v>
      </c>
      <c r="D3974" s="259" t="s">
        <v>271</v>
      </c>
      <c r="E3974" s="266" t="s">
        <v>0</v>
      </c>
      <c r="F3974" s="261">
        <v>19.149453829539102</v>
      </c>
      <c r="G3974" s="261">
        <f>IF(Table1[[#This Row],[Year]]&lt;=2030,2030,IF(Table1[[#This Row],[Year]]&lt;=2040,2040,2050))</f>
        <v>2030</v>
      </c>
    </row>
    <row r="3975" spans="1:7" x14ac:dyDescent="0.3">
      <c r="A3975" s="257" t="s">
        <v>4</v>
      </c>
      <c r="B3975" s="258" t="s">
        <v>264</v>
      </c>
      <c r="C3975" s="258">
        <v>2025</v>
      </c>
      <c r="D3975" s="259" t="s">
        <v>271</v>
      </c>
      <c r="E3975" s="266" t="s">
        <v>0</v>
      </c>
      <c r="F3975" s="261">
        <v>21.543135558231501</v>
      </c>
      <c r="G3975" s="261">
        <f>IF(Table1[[#This Row],[Year]]&lt;=2030,2030,IF(Table1[[#This Row],[Year]]&lt;=2040,2040,2050))</f>
        <v>2030</v>
      </c>
    </row>
    <row r="3976" spans="1:7" x14ac:dyDescent="0.3">
      <c r="A3976" s="257" t="s">
        <v>4</v>
      </c>
      <c r="B3976" s="258" t="s">
        <v>262</v>
      </c>
      <c r="C3976" s="258">
        <v>2025</v>
      </c>
      <c r="D3976" s="259" t="s">
        <v>271</v>
      </c>
      <c r="E3976" s="266" t="s">
        <v>0</v>
      </c>
      <c r="F3976" s="261">
        <v>105.645968272801</v>
      </c>
      <c r="G3976" s="261">
        <f>IF(Table1[[#This Row],[Year]]&lt;=2030,2030,IF(Table1[[#This Row],[Year]]&lt;=2040,2040,2050))</f>
        <v>2030</v>
      </c>
    </row>
    <row r="3977" spans="1:7" x14ac:dyDescent="0.3">
      <c r="A3977" s="257" t="s">
        <v>4</v>
      </c>
      <c r="B3977" s="258" t="s">
        <v>260</v>
      </c>
      <c r="C3977" s="258">
        <v>2025</v>
      </c>
      <c r="D3977" s="259" t="s">
        <v>271</v>
      </c>
      <c r="E3977" s="266" t="s">
        <v>0</v>
      </c>
      <c r="F3977" s="261">
        <v>8.0362350586605</v>
      </c>
      <c r="G3977" s="261">
        <f>IF(Table1[[#This Row],[Year]]&lt;=2030,2030,IF(Table1[[#This Row],[Year]]&lt;=2040,2040,2050))</f>
        <v>2030</v>
      </c>
    </row>
    <row r="3978" spans="1:7" x14ac:dyDescent="0.3">
      <c r="A3978" s="257" t="s">
        <v>2</v>
      </c>
      <c r="B3978" s="258" t="s">
        <v>264</v>
      </c>
      <c r="C3978" s="258">
        <v>2025</v>
      </c>
      <c r="D3978" s="259" t="s">
        <v>271</v>
      </c>
      <c r="E3978" s="266" t="s">
        <v>0</v>
      </c>
      <c r="F3978" s="261">
        <v>3.9467355349425102</v>
      </c>
      <c r="G3978" s="261">
        <f>IF(Table1[[#This Row],[Year]]&lt;=2030,2030,IF(Table1[[#This Row],[Year]]&lt;=2040,2040,2050))</f>
        <v>2030</v>
      </c>
    </row>
    <row r="3979" spans="1:7" x14ac:dyDescent="0.3">
      <c r="A3979" s="257" t="s">
        <v>2</v>
      </c>
      <c r="B3979" s="258" t="s">
        <v>262</v>
      </c>
      <c r="C3979" s="258">
        <v>2025</v>
      </c>
      <c r="D3979" s="259" t="s">
        <v>271</v>
      </c>
      <c r="E3979" s="266" t="s">
        <v>0</v>
      </c>
      <c r="F3979" s="261">
        <v>4.8953948744508704</v>
      </c>
      <c r="G3979" s="261">
        <f>IF(Table1[[#This Row],[Year]]&lt;=2030,2030,IF(Table1[[#This Row],[Year]]&lt;=2040,2040,2050))</f>
        <v>2030</v>
      </c>
    </row>
    <row r="3980" spans="1:7" x14ac:dyDescent="0.3">
      <c r="A3980" s="257" t="s">
        <v>2</v>
      </c>
      <c r="B3980" s="258" t="s">
        <v>260</v>
      </c>
      <c r="C3980" s="258">
        <v>2025</v>
      </c>
      <c r="D3980" s="259" t="s">
        <v>271</v>
      </c>
      <c r="E3980" s="266" t="s">
        <v>0</v>
      </c>
      <c r="F3980" s="261">
        <v>4.1798913225898598E-2</v>
      </c>
      <c r="G3980" s="261">
        <f>IF(Table1[[#This Row],[Year]]&lt;=2030,2030,IF(Table1[[#This Row],[Year]]&lt;=2040,2040,2050))</f>
        <v>2030</v>
      </c>
    </row>
    <row r="3981" spans="1:7" x14ac:dyDescent="0.3">
      <c r="A3981" s="257" t="s">
        <v>3</v>
      </c>
      <c r="B3981" s="258" t="s">
        <v>265</v>
      </c>
      <c r="C3981" s="258">
        <v>2025</v>
      </c>
      <c r="D3981" s="259" t="s">
        <v>271</v>
      </c>
      <c r="E3981" s="266" t="s">
        <v>0</v>
      </c>
      <c r="F3981" s="261">
        <v>9.3875923795418306</v>
      </c>
      <c r="G3981" s="261">
        <f>IF(Table1[[#This Row],[Year]]&lt;=2030,2030,IF(Table1[[#This Row],[Year]]&lt;=2040,2040,2050))</f>
        <v>2030</v>
      </c>
    </row>
    <row r="3982" spans="1:7" x14ac:dyDescent="0.3">
      <c r="A3982" s="257" t="s">
        <v>3</v>
      </c>
      <c r="B3982" s="258" t="s">
        <v>264</v>
      </c>
      <c r="C3982" s="258">
        <v>2025</v>
      </c>
      <c r="D3982" s="259" t="s">
        <v>271</v>
      </c>
      <c r="E3982" s="266" t="s">
        <v>0</v>
      </c>
      <c r="F3982" s="261">
        <v>4.69379618977091</v>
      </c>
      <c r="G3982" s="261">
        <f>IF(Table1[[#This Row],[Year]]&lt;=2030,2030,IF(Table1[[#This Row],[Year]]&lt;=2040,2040,2050))</f>
        <v>2030</v>
      </c>
    </row>
    <row r="3983" spans="1:7" x14ac:dyDescent="0.3">
      <c r="A3983" s="257" t="s">
        <v>3</v>
      </c>
      <c r="B3983" s="258" t="s">
        <v>262</v>
      </c>
      <c r="C3983" s="258">
        <v>2025</v>
      </c>
      <c r="D3983" s="259" t="s">
        <v>271</v>
      </c>
      <c r="E3983" s="266" t="s">
        <v>0</v>
      </c>
      <c r="F3983" s="261">
        <v>185.09509499714699</v>
      </c>
      <c r="G3983" s="261">
        <f>IF(Table1[[#This Row],[Year]]&lt;=2030,2030,IF(Table1[[#This Row],[Year]]&lt;=2040,2040,2050))</f>
        <v>2030</v>
      </c>
    </row>
    <row r="3984" spans="1:7" x14ac:dyDescent="0.3">
      <c r="A3984" s="257" t="s">
        <v>3</v>
      </c>
      <c r="B3984" s="258" t="s">
        <v>260</v>
      </c>
      <c r="C3984" s="258">
        <v>2025</v>
      </c>
      <c r="D3984" s="259" t="s">
        <v>271</v>
      </c>
      <c r="E3984" s="266" t="s">
        <v>0</v>
      </c>
      <c r="F3984" s="261">
        <v>1.8061608968576699</v>
      </c>
      <c r="G3984" s="261">
        <f>IF(Table1[[#This Row],[Year]]&lt;=2030,2030,IF(Table1[[#This Row],[Year]]&lt;=2040,2040,2050))</f>
        <v>2030</v>
      </c>
    </row>
    <row r="3985" spans="1:7" x14ac:dyDescent="0.3">
      <c r="A3985" s="257" t="s">
        <v>1</v>
      </c>
      <c r="B3985" s="258" t="s">
        <v>265</v>
      </c>
      <c r="C3985" s="258">
        <v>2026</v>
      </c>
      <c r="D3985" s="259" t="s">
        <v>271</v>
      </c>
      <c r="E3985" s="266" t="s">
        <v>0</v>
      </c>
      <c r="F3985" s="261">
        <v>1.4095484053366101</v>
      </c>
      <c r="G3985" s="261">
        <f>IF(Table1[[#This Row],[Year]]&lt;=2030,2030,IF(Table1[[#This Row],[Year]]&lt;=2040,2040,2050))</f>
        <v>2030</v>
      </c>
    </row>
    <row r="3986" spans="1:7" x14ac:dyDescent="0.3">
      <c r="A3986" s="257" t="s">
        <v>1</v>
      </c>
      <c r="B3986" s="258" t="s">
        <v>264</v>
      </c>
      <c r="C3986" s="258">
        <v>2026</v>
      </c>
      <c r="D3986" s="259" t="s">
        <v>271</v>
      </c>
      <c r="E3986" s="266" t="s">
        <v>0</v>
      </c>
      <c r="F3986" s="261">
        <v>1.2967845329096801</v>
      </c>
      <c r="G3986" s="261">
        <f>IF(Table1[[#This Row],[Year]]&lt;=2030,2030,IF(Table1[[#This Row],[Year]]&lt;=2040,2040,2050))</f>
        <v>2030</v>
      </c>
    </row>
    <row r="3987" spans="1:7" x14ac:dyDescent="0.3">
      <c r="A3987" s="257" t="s">
        <v>1</v>
      </c>
      <c r="B3987" s="258" t="s">
        <v>262</v>
      </c>
      <c r="C3987" s="258">
        <v>2026</v>
      </c>
      <c r="D3987" s="259" t="s">
        <v>271</v>
      </c>
      <c r="E3987" s="266" t="s">
        <v>0</v>
      </c>
      <c r="F3987" s="261">
        <v>1.4642926943455701</v>
      </c>
      <c r="G3987" s="261">
        <f>IF(Table1[[#This Row],[Year]]&lt;=2030,2030,IF(Table1[[#This Row],[Year]]&lt;=2040,2040,2050))</f>
        <v>2030</v>
      </c>
    </row>
    <row r="3988" spans="1:7" x14ac:dyDescent="0.3">
      <c r="A3988" s="257" t="s">
        <v>1</v>
      </c>
      <c r="B3988" s="258" t="s">
        <v>260</v>
      </c>
      <c r="C3988" s="258">
        <v>2026</v>
      </c>
      <c r="D3988" s="259" t="s">
        <v>271</v>
      </c>
      <c r="E3988" s="266" t="s">
        <v>0</v>
      </c>
      <c r="F3988" s="261">
        <v>0.148087578286039</v>
      </c>
      <c r="G3988" s="261">
        <f>IF(Table1[[#This Row],[Year]]&lt;=2030,2030,IF(Table1[[#This Row],[Year]]&lt;=2040,2040,2050))</f>
        <v>2030</v>
      </c>
    </row>
    <row r="3989" spans="1:7" x14ac:dyDescent="0.3">
      <c r="A3989" s="257" t="s">
        <v>4</v>
      </c>
      <c r="B3989" s="258" t="s">
        <v>265</v>
      </c>
      <c r="C3989" s="258">
        <v>2026</v>
      </c>
      <c r="D3989" s="259" t="s">
        <v>271</v>
      </c>
      <c r="E3989" s="266" t="s">
        <v>0</v>
      </c>
      <c r="F3989" s="261">
        <v>16.897649243301299</v>
      </c>
      <c r="G3989" s="261">
        <f>IF(Table1[[#This Row],[Year]]&lt;=2030,2030,IF(Table1[[#This Row],[Year]]&lt;=2040,2040,2050))</f>
        <v>2030</v>
      </c>
    </row>
    <row r="3990" spans="1:7" x14ac:dyDescent="0.3">
      <c r="A3990" s="257" t="s">
        <v>4</v>
      </c>
      <c r="B3990" s="258" t="s">
        <v>264</v>
      </c>
      <c r="C3990" s="258">
        <v>2026</v>
      </c>
      <c r="D3990" s="259" t="s">
        <v>271</v>
      </c>
      <c r="E3990" s="266" t="s">
        <v>0</v>
      </c>
      <c r="F3990" s="261">
        <v>19.009855398713899</v>
      </c>
      <c r="G3990" s="261">
        <f>IF(Table1[[#This Row],[Year]]&lt;=2030,2030,IF(Table1[[#This Row],[Year]]&lt;=2040,2040,2050))</f>
        <v>2030</v>
      </c>
    </row>
    <row r="3991" spans="1:7" x14ac:dyDescent="0.3">
      <c r="A3991" s="257" t="s">
        <v>4</v>
      </c>
      <c r="B3991" s="258" t="s">
        <v>262</v>
      </c>
      <c r="C3991" s="258">
        <v>2026</v>
      </c>
      <c r="D3991" s="259" t="s">
        <v>271</v>
      </c>
      <c r="E3991" s="266" t="s">
        <v>0</v>
      </c>
      <c r="F3991" s="261">
        <v>88.074206706516804</v>
      </c>
      <c r="G3991" s="261">
        <f>IF(Table1[[#This Row],[Year]]&lt;=2030,2030,IF(Table1[[#This Row],[Year]]&lt;=2040,2040,2050))</f>
        <v>2030</v>
      </c>
    </row>
    <row r="3992" spans="1:7" x14ac:dyDescent="0.3">
      <c r="A3992" s="257" t="s">
        <v>4</v>
      </c>
      <c r="B3992" s="258" t="s">
        <v>260</v>
      </c>
      <c r="C3992" s="258">
        <v>2026</v>
      </c>
      <c r="D3992" s="259" t="s">
        <v>271</v>
      </c>
      <c r="E3992" s="266" t="s">
        <v>0</v>
      </c>
      <c r="F3992" s="261">
        <v>7.0912456546670102</v>
      </c>
      <c r="G3992" s="261">
        <f>IF(Table1[[#This Row],[Year]]&lt;=2030,2030,IF(Table1[[#This Row],[Year]]&lt;=2040,2040,2050))</f>
        <v>2030</v>
      </c>
    </row>
    <row r="3993" spans="1:7" x14ac:dyDescent="0.3">
      <c r="A3993" s="257" t="s">
        <v>2</v>
      </c>
      <c r="B3993" s="258" t="s">
        <v>264</v>
      </c>
      <c r="C3993" s="258">
        <v>2026</v>
      </c>
      <c r="D3993" s="259" t="s">
        <v>271</v>
      </c>
      <c r="E3993" s="266" t="s">
        <v>0</v>
      </c>
      <c r="F3993" s="261">
        <v>3.7587957475642999</v>
      </c>
      <c r="G3993" s="261">
        <f>IF(Table1[[#This Row],[Year]]&lt;=2030,2030,IF(Table1[[#This Row],[Year]]&lt;=2040,2040,2050))</f>
        <v>2030</v>
      </c>
    </row>
    <row r="3994" spans="1:7" x14ac:dyDescent="0.3">
      <c r="A3994" s="257" t="s">
        <v>2</v>
      </c>
      <c r="B3994" s="258" t="s">
        <v>262</v>
      </c>
      <c r="C3994" s="258">
        <v>2026</v>
      </c>
      <c r="D3994" s="259" t="s">
        <v>271</v>
      </c>
      <c r="E3994" s="266" t="s">
        <v>0</v>
      </c>
      <c r="F3994" s="261">
        <v>4.0811592447055398</v>
      </c>
      <c r="G3994" s="261">
        <f>IF(Table1[[#This Row],[Year]]&lt;=2030,2030,IF(Table1[[#This Row],[Year]]&lt;=2040,2040,2050))</f>
        <v>2030</v>
      </c>
    </row>
    <row r="3995" spans="1:7" x14ac:dyDescent="0.3">
      <c r="A3995" s="257" t="s">
        <v>2</v>
      </c>
      <c r="B3995" s="258" t="s">
        <v>260</v>
      </c>
      <c r="C3995" s="258">
        <v>2026</v>
      </c>
      <c r="D3995" s="259" t="s">
        <v>271</v>
      </c>
      <c r="E3995" s="266" t="s">
        <v>0</v>
      </c>
      <c r="F3995" s="261">
        <v>3.9808488786570201E-2</v>
      </c>
      <c r="G3995" s="261">
        <f>IF(Table1[[#This Row],[Year]]&lt;=2030,2030,IF(Table1[[#This Row],[Year]]&lt;=2040,2040,2050))</f>
        <v>2030</v>
      </c>
    </row>
    <row r="3996" spans="1:7" x14ac:dyDescent="0.3">
      <c r="A3996" s="257" t="s">
        <v>3</v>
      </c>
      <c r="B3996" s="258" t="s">
        <v>265</v>
      </c>
      <c r="C3996" s="258">
        <v>2026</v>
      </c>
      <c r="D3996" s="259" t="s">
        <v>271</v>
      </c>
      <c r="E3996" s="266" t="s">
        <v>0</v>
      </c>
      <c r="F3996" s="261">
        <v>8.9405641709922108</v>
      </c>
      <c r="G3996" s="261">
        <f>IF(Table1[[#This Row],[Year]]&lt;=2030,2030,IF(Table1[[#This Row],[Year]]&lt;=2040,2040,2050))</f>
        <v>2030</v>
      </c>
    </row>
    <row r="3997" spans="1:7" x14ac:dyDescent="0.3">
      <c r="A3997" s="257" t="s">
        <v>3</v>
      </c>
      <c r="B3997" s="258" t="s">
        <v>264</v>
      </c>
      <c r="C3997" s="258">
        <v>2026</v>
      </c>
      <c r="D3997" s="259" t="s">
        <v>271</v>
      </c>
      <c r="E3997" s="266" t="s">
        <v>0</v>
      </c>
      <c r="F3997" s="261">
        <v>4.4702820854961098</v>
      </c>
      <c r="G3997" s="261">
        <f>IF(Table1[[#This Row],[Year]]&lt;=2030,2030,IF(Table1[[#This Row],[Year]]&lt;=2040,2040,2050))</f>
        <v>2030</v>
      </c>
    </row>
    <row r="3998" spans="1:7" x14ac:dyDescent="0.3">
      <c r="A3998" s="257" t="s">
        <v>3</v>
      </c>
      <c r="B3998" s="258" t="s">
        <v>262</v>
      </c>
      <c r="C3998" s="258">
        <v>2026</v>
      </c>
      <c r="D3998" s="259" t="s">
        <v>271</v>
      </c>
      <c r="E3998" s="266" t="s">
        <v>0</v>
      </c>
      <c r="F3998" s="261">
        <v>154.308810110439</v>
      </c>
      <c r="G3998" s="261">
        <f>IF(Table1[[#This Row],[Year]]&lt;=2030,2030,IF(Table1[[#This Row],[Year]]&lt;=2040,2040,2050))</f>
        <v>2030</v>
      </c>
    </row>
    <row r="3999" spans="1:7" x14ac:dyDescent="0.3">
      <c r="A3999" s="257" t="s">
        <v>3</v>
      </c>
      <c r="B3999" s="258" t="s">
        <v>260</v>
      </c>
      <c r="C3999" s="258">
        <v>2026</v>
      </c>
      <c r="D3999" s="259" t="s">
        <v>271</v>
      </c>
      <c r="E3999" s="266" t="s">
        <v>0</v>
      </c>
      <c r="F3999" s="261">
        <v>1.7201532351025499</v>
      </c>
      <c r="G3999" s="261">
        <f>IF(Table1[[#This Row],[Year]]&lt;=2030,2030,IF(Table1[[#This Row],[Year]]&lt;=2040,2040,2050))</f>
        <v>2030</v>
      </c>
    </row>
    <row r="4000" spans="1:7" x14ac:dyDescent="0.3">
      <c r="A4000" s="257" t="s">
        <v>1</v>
      </c>
      <c r="B4000" s="258" t="s">
        <v>265</v>
      </c>
      <c r="C4000" s="258">
        <v>2027</v>
      </c>
      <c r="D4000" s="259" t="s">
        <v>271</v>
      </c>
      <c r="E4000" s="266" t="s">
        <v>0</v>
      </c>
      <c r="F4000" s="261">
        <v>1.3424270527015401</v>
      </c>
      <c r="G4000" s="261">
        <f>IF(Table1[[#This Row],[Year]]&lt;=2030,2030,IF(Table1[[#This Row],[Year]]&lt;=2040,2040,2050))</f>
        <v>2030</v>
      </c>
    </row>
    <row r="4001" spans="1:7" x14ac:dyDescent="0.3">
      <c r="A4001" s="257" t="s">
        <v>1</v>
      </c>
      <c r="B4001" s="258" t="s">
        <v>264</v>
      </c>
      <c r="C4001" s="258">
        <v>2027</v>
      </c>
      <c r="D4001" s="259" t="s">
        <v>271</v>
      </c>
      <c r="E4001" s="266" t="s">
        <v>0</v>
      </c>
      <c r="F4001" s="261">
        <v>1.23503288848541</v>
      </c>
      <c r="G4001" s="261">
        <f>IF(Table1[[#This Row],[Year]]&lt;=2030,2030,IF(Table1[[#This Row],[Year]]&lt;=2040,2040,2050))</f>
        <v>2030</v>
      </c>
    </row>
    <row r="4002" spans="1:7" x14ac:dyDescent="0.3">
      <c r="A4002" s="257" t="s">
        <v>1</v>
      </c>
      <c r="B4002" s="258" t="s">
        <v>262</v>
      </c>
      <c r="C4002" s="258">
        <v>2027</v>
      </c>
      <c r="D4002" s="259" t="s">
        <v>271</v>
      </c>
      <c r="E4002" s="266" t="s">
        <v>0</v>
      </c>
      <c r="F4002" s="261">
        <v>1.1959906168101999</v>
      </c>
      <c r="G4002" s="261">
        <f>IF(Table1[[#This Row],[Year]]&lt;=2030,2030,IF(Table1[[#This Row],[Year]]&lt;=2040,2040,2050))</f>
        <v>2030</v>
      </c>
    </row>
    <row r="4003" spans="1:7" x14ac:dyDescent="0.3">
      <c r="A4003" s="257" t="s">
        <v>1</v>
      </c>
      <c r="B4003" s="258" t="s">
        <v>260</v>
      </c>
      <c r="C4003" s="258">
        <v>2027</v>
      </c>
      <c r="D4003" s="259" t="s">
        <v>271</v>
      </c>
      <c r="E4003" s="266" t="s">
        <v>0</v>
      </c>
      <c r="F4003" s="261">
        <v>0.14103578884384799</v>
      </c>
      <c r="G4003" s="261">
        <f>IF(Table1[[#This Row],[Year]]&lt;=2030,2030,IF(Table1[[#This Row],[Year]]&lt;=2040,2040,2050))</f>
        <v>2030</v>
      </c>
    </row>
    <row r="4004" spans="1:7" x14ac:dyDescent="0.3">
      <c r="A4004" s="257" t="s">
        <v>4</v>
      </c>
      <c r="B4004" s="258" t="s">
        <v>265</v>
      </c>
      <c r="C4004" s="258">
        <v>2027</v>
      </c>
      <c r="D4004" s="259" t="s">
        <v>271</v>
      </c>
      <c r="E4004" s="266" t="s">
        <v>0</v>
      </c>
      <c r="F4004" s="261">
        <v>14.816879438905501</v>
      </c>
      <c r="G4004" s="261">
        <f>IF(Table1[[#This Row],[Year]]&lt;=2030,2030,IF(Table1[[#This Row],[Year]]&lt;=2040,2040,2050))</f>
        <v>2030</v>
      </c>
    </row>
    <row r="4005" spans="1:7" x14ac:dyDescent="0.3">
      <c r="A4005" s="257" t="s">
        <v>4</v>
      </c>
      <c r="B4005" s="258" t="s">
        <v>264</v>
      </c>
      <c r="C4005" s="258">
        <v>2027</v>
      </c>
      <c r="D4005" s="259" t="s">
        <v>271</v>
      </c>
      <c r="E4005" s="266" t="s">
        <v>0</v>
      </c>
      <c r="F4005" s="261">
        <v>16.668989368768798</v>
      </c>
      <c r="G4005" s="261">
        <f>IF(Table1[[#This Row],[Year]]&lt;=2030,2030,IF(Table1[[#This Row],[Year]]&lt;=2040,2040,2050))</f>
        <v>2030</v>
      </c>
    </row>
    <row r="4006" spans="1:7" x14ac:dyDescent="0.3">
      <c r="A4006" s="257" t="s">
        <v>4</v>
      </c>
      <c r="B4006" s="258" t="s">
        <v>262</v>
      </c>
      <c r="C4006" s="258">
        <v>2027</v>
      </c>
      <c r="D4006" s="259" t="s">
        <v>271</v>
      </c>
      <c r="E4006" s="266" t="s">
        <v>0</v>
      </c>
      <c r="F4006" s="261">
        <v>74.781856315876496</v>
      </c>
      <c r="G4006" s="261">
        <f>IF(Table1[[#This Row],[Year]]&lt;=2030,2030,IF(Table1[[#This Row],[Year]]&lt;=2040,2040,2050))</f>
        <v>2030</v>
      </c>
    </row>
    <row r="4007" spans="1:7" x14ac:dyDescent="0.3">
      <c r="A4007" s="257" t="s">
        <v>4</v>
      </c>
      <c r="B4007" s="258" t="s">
        <v>260</v>
      </c>
      <c r="C4007" s="258">
        <v>2027</v>
      </c>
      <c r="D4007" s="259" t="s">
        <v>271</v>
      </c>
      <c r="E4007" s="266" t="s">
        <v>0</v>
      </c>
      <c r="F4007" s="261">
        <v>6.2180324862949199</v>
      </c>
      <c r="G4007" s="261">
        <f>IF(Table1[[#This Row],[Year]]&lt;=2030,2030,IF(Table1[[#This Row],[Year]]&lt;=2040,2040,2050))</f>
        <v>2030</v>
      </c>
    </row>
    <row r="4008" spans="1:7" x14ac:dyDescent="0.3">
      <c r="A4008" s="257" t="s">
        <v>2</v>
      </c>
      <c r="B4008" s="258" t="s">
        <v>264</v>
      </c>
      <c r="C4008" s="258">
        <v>2027</v>
      </c>
      <c r="D4008" s="259" t="s">
        <v>271</v>
      </c>
      <c r="E4008" s="266" t="s">
        <v>0</v>
      </c>
      <c r="F4008" s="261">
        <v>3.5798054738707501</v>
      </c>
      <c r="G4008" s="261">
        <f>IF(Table1[[#This Row],[Year]]&lt;=2030,2030,IF(Table1[[#This Row],[Year]]&lt;=2040,2040,2050))</f>
        <v>2030</v>
      </c>
    </row>
    <row r="4009" spans="1:7" x14ac:dyDescent="0.3">
      <c r="A4009" s="257" t="s">
        <v>2</v>
      </c>
      <c r="B4009" s="258" t="s">
        <v>262</v>
      </c>
      <c r="C4009" s="258">
        <v>2027</v>
      </c>
      <c r="D4009" s="259" t="s">
        <v>271</v>
      </c>
      <c r="E4009" s="266" t="s">
        <v>0</v>
      </c>
      <c r="F4009" s="261">
        <v>3.3333691967625998</v>
      </c>
      <c r="G4009" s="261">
        <f>IF(Table1[[#This Row],[Year]]&lt;=2030,2030,IF(Table1[[#This Row],[Year]]&lt;=2040,2040,2050))</f>
        <v>2030</v>
      </c>
    </row>
    <row r="4010" spans="1:7" x14ac:dyDescent="0.3">
      <c r="A4010" s="257" t="s">
        <v>2</v>
      </c>
      <c r="B4010" s="258" t="s">
        <v>260</v>
      </c>
      <c r="C4010" s="258">
        <v>2027</v>
      </c>
      <c r="D4010" s="259" t="s">
        <v>271</v>
      </c>
      <c r="E4010" s="266" t="s">
        <v>0</v>
      </c>
      <c r="F4010" s="261">
        <v>3.7912846463400103E-2</v>
      </c>
      <c r="G4010" s="261">
        <f>IF(Table1[[#This Row],[Year]]&lt;=2030,2030,IF(Table1[[#This Row],[Year]]&lt;=2040,2040,2050))</f>
        <v>2030</v>
      </c>
    </row>
    <row r="4011" spans="1:7" x14ac:dyDescent="0.3">
      <c r="A4011" s="257" t="s">
        <v>3</v>
      </c>
      <c r="B4011" s="258" t="s">
        <v>265</v>
      </c>
      <c r="C4011" s="258">
        <v>2027</v>
      </c>
      <c r="D4011" s="259" t="s">
        <v>271</v>
      </c>
      <c r="E4011" s="266" t="s">
        <v>0</v>
      </c>
      <c r="F4011" s="261">
        <v>8.5148230199925798</v>
      </c>
      <c r="G4011" s="261">
        <f>IF(Table1[[#This Row],[Year]]&lt;=2030,2030,IF(Table1[[#This Row],[Year]]&lt;=2040,2040,2050))</f>
        <v>2030</v>
      </c>
    </row>
    <row r="4012" spans="1:7" x14ac:dyDescent="0.3">
      <c r="A4012" s="257" t="s">
        <v>3</v>
      </c>
      <c r="B4012" s="258" t="s">
        <v>264</v>
      </c>
      <c r="C4012" s="258">
        <v>2027</v>
      </c>
      <c r="D4012" s="259" t="s">
        <v>271</v>
      </c>
      <c r="E4012" s="266" t="s">
        <v>0</v>
      </c>
      <c r="F4012" s="261">
        <v>4.2574115099962899</v>
      </c>
      <c r="G4012" s="261">
        <f>IF(Table1[[#This Row],[Year]]&lt;=2030,2030,IF(Table1[[#This Row],[Year]]&lt;=2040,2040,2050))</f>
        <v>2030</v>
      </c>
    </row>
    <row r="4013" spans="1:7" x14ac:dyDescent="0.3">
      <c r="A4013" s="257" t="s">
        <v>3</v>
      </c>
      <c r="B4013" s="258" t="s">
        <v>262</v>
      </c>
      <c r="C4013" s="258">
        <v>2027</v>
      </c>
      <c r="D4013" s="259" t="s">
        <v>271</v>
      </c>
      <c r="E4013" s="266" t="s">
        <v>0</v>
      </c>
      <c r="F4013" s="261">
        <v>126.034835587098</v>
      </c>
      <c r="G4013" s="261">
        <f>IF(Table1[[#This Row],[Year]]&lt;=2030,2030,IF(Table1[[#This Row],[Year]]&lt;=2040,2040,2050))</f>
        <v>2030</v>
      </c>
    </row>
    <row r="4014" spans="1:7" x14ac:dyDescent="0.3">
      <c r="A4014" s="257" t="s">
        <v>3</v>
      </c>
      <c r="B4014" s="258" t="s">
        <v>260</v>
      </c>
      <c r="C4014" s="258">
        <v>2027</v>
      </c>
      <c r="D4014" s="259" t="s">
        <v>271</v>
      </c>
      <c r="E4014" s="266" t="s">
        <v>0</v>
      </c>
      <c r="F4014" s="261">
        <v>1.6382411762881299</v>
      </c>
      <c r="G4014" s="261">
        <f>IF(Table1[[#This Row],[Year]]&lt;=2030,2030,IF(Table1[[#This Row],[Year]]&lt;=2040,2040,2050))</f>
        <v>2030</v>
      </c>
    </row>
    <row r="4015" spans="1:7" x14ac:dyDescent="0.3">
      <c r="A4015" s="257" t="s">
        <v>1</v>
      </c>
      <c r="B4015" s="258" t="s">
        <v>265</v>
      </c>
      <c r="C4015" s="258">
        <v>2028</v>
      </c>
      <c r="D4015" s="259" t="s">
        <v>271</v>
      </c>
      <c r="E4015" s="266" t="s">
        <v>0</v>
      </c>
      <c r="F4015" s="261">
        <v>1.2785019549538399</v>
      </c>
      <c r="G4015" s="261">
        <f>IF(Table1[[#This Row],[Year]]&lt;=2030,2030,IF(Table1[[#This Row],[Year]]&lt;=2040,2040,2050))</f>
        <v>2030</v>
      </c>
    </row>
    <row r="4016" spans="1:7" x14ac:dyDescent="0.3">
      <c r="A4016" s="257" t="s">
        <v>1</v>
      </c>
      <c r="B4016" s="258" t="s">
        <v>264</v>
      </c>
      <c r="C4016" s="258">
        <v>2028</v>
      </c>
      <c r="D4016" s="259" t="s">
        <v>271</v>
      </c>
      <c r="E4016" s="266" t="s">
        <v>0</v>
      </c>
      <c r="F4016" s="261">
        <v>1.1762217985575301</v>
      </c>
      <c r="G4016" s="261">
        <f>IF(Table1[[#This Row],[Year]]&lt;=2030,2030,IF(Table1[[#This Row],[Year]]&lt;=2040,2040,2050))</f>
        <v>2030</v>
      </c>
    </row>
    <row r="4017" spans="1:7" x14ac:dyDescent="0.3">
      <c r="A4017" s="257" t="s">
        <v>1</v>
      </c>
      <c r="B4017" s="258" t="s">
        <v>262</v>
      </c>
      <c r="C4017" s="258">
        <v>2028</v>
      </c>
      <c r="D4017" s="259" t="s">
        <v>271</v>
      </c>
      <c r="E4017" s="266" t="s">
        <v>0</v>
      </c>
      <c r="F4017" s="261">
        <v>0.94992072649057002</v>
      </c>
      <c r="G4017" s="261">
        <f>IF(Table1[[#This Row],[Year]]&lt;=2030,2030,IF(Table1[[#This Row],[Year]]&lt;=2040,2040,2050))</f>
        <v>2030</v>
      </c>
    </row>
    <row r="4018" spans="1:7" x14ac:dyDescent="0.3">
      <c r="A4018" s="257" t="s">
        <v>1</v>
      </c>
      <c r="B4018" s="258" t="s">
        <v>260</v>
      </c>
      <c r="C4018" s="258">
        <v>2028</v>
      </c>
      <c r="D4018" s="259" t="s">
        <v>271</v>
      </c>
      <c r="E4018" s="266" t="s">
        <v>0</v>
      </c>
      <c r="F4018" s="261">
        <v>0.134319798898904</v>
      </c>
      <c r="G4018" s="261">
        <f>IF(Table1[[#This Row],[Year]]&lt;=2030,2030,IF(Table1[[#This Row],[Year]]&lt;=2040,2040,2050))</f>
        <v>2030</v>
      </c>
    </row>
    <row r="4019" spans="1:7" x14ac:dyDescent="0.3">
      <c r="A4019" s="257" t="s">
        <v>4</v>
      </c>
      <c r="B4019" s="258" t="s">
        <v>265</v>
      </c>
      <c r="C4019" s="258">
        <v>2028</v>
      </c>
      <c r="D4019" s="259" t="s">
        <v>271</v>
      </c>
      <c r="E4019" s="266" t="s">
        <v>0</v>
      </c>
      <c r="F4019" s="261">
        <v>12.8959615223588</v>
      </c>
      <c r="G4019" s="261">
        <f>IF(Table1[[#This Row],[Year]]&lt;=2030,2030,IF(Table1[[#This Row],[Year]]&lt;=2040,2040,2050))</f>
        <v>2030</v>
      </c>
    </row>
    <row r="4020" spans="1:7" x14ac:dyDescent="0.3">
      <c r="A4020" s="257" t="s">
        <v>4</v>
      </c>
      <c r="B4020" s="258" t="s">
        <v>264</v>
      </c>
      <c r="C4020" s="258">
        <v>2028</v>
      </c>
      <c r="D4020" s="259" t="s">
        <v>271</v>
      </c>
      <c r="E4020" s="266" t="s">
        <v>0</v>
      </c>
      <c r="F4020" s="261">
        <v>14.5079567126537</v>
      </c>
      <c r="G4020" s="261">
        <f>IF(Table1[[#This Row],[Year]]&lt;=2030,2030,IF(Table1[[#This Row],[Year]]&lt;=2040,2040,2050))</f>
        <v>2030</v>
      </c>
    </row>
    <row r="4021" spans="1:7" x14ac:dyDescent="0.3">
      <c r="A4021" s="257" t="s">
        <v>4</v>
      </c>
      <c r="B4021" s="258" t="s">
        <v>262</v>
      </c>
      <c r="C4021" s="258">
        <v>2028</v>
      </c>
      <c r="D4021" s="259" t="s">
        <v>271</v>
      </c>
      <c r="E4021" s="266" t="s">
        <v>0</v>
      </c>
      <c r="F4021" s="261">
        <v>59.395813212440899</v>
      </c>
      <c r="G4021" s="261">
        <f>IF(Table1[[#This Row],[Year]]&lt;=2030,2030,IF(Table1[[#This Row],[Year]]&lt;=2040,2040,2050))</f>
        <v>2030</v>
      </c>
    </row>
    <row r="4022" spans="1:7" x14ac:dyDescent="0.3">
      <c r="A4022" s="257" t="s">
        <v>4</v>
      </c>
      <c r="B4022" s="258" t="s">
        <v>260</v>
      </c>
      <c r="C4022" s="258">
        <v>2028</v>
      </c>
      <c r="D4022" s="259" t="s">
        <v>271</v>
      </c>
      <c r="E4022" s="266" t="s">
        <v>0</v>
      </c>
      <c r="F4022" s="261">
        <v>5.4119025546960504</v>
      </c>
      <c r="G4022" s="261">
        <f>IF(Table1[[#This Row],[Year]]&lt;=2030,2030,IF(Table1[[#This Row],[Year]]&lt;=2040,2040,2050))</f>
        <v>2030</v>
      </c>
    </row>
    <row r="4023" spans="1:7" x14ac:dyDescent="0.3">
      <c r="A4023" s="257" t="s">
        <v>2</v>
      </c>
      <c r="B4023" s="258" t="s">
        <v>264</v>
      </c>
      <c r="C4023" s="258">
        <v>2028</v>
      </c>
      <c r="D4023" s="259" t="s">
        <v>271</v>
      </c>
      <c r="E4023" s="266" t="s">
        <v>0</v>
      </c>
      <c r="F4023" s="261">
        <v>3.4093385465435802</v>
      </c>
      <c r="G4023" s="261">
        <f>IF(Table1[[#This Row],[Year]]&lt;=2030,2030,IF(Table1[[#This Row],[Year]]&lt;=2040,2040,2050))</f>
        <v>2030</v>
      </c>
    </row>
    <row r="4024" spans="1:7" x14ac:dyDescent="0.3">
      <c r="A4024" s="257" t="s">
        <v>2</v>
      </c>
      <c r="B4024" s="258" t="s">
        <v>262</v>
      </c>
      <c r="C4024" s="258">
        <v>2028</v>
      </c>
      <c r="D4024" s="259" t="s">
        <v>271</v>
      </c>
      <c r="E4024" s="266" t="s">
        <v>0</v>
      </c>
      <c r="F4024" s="261">
        <v>2.6475429192706699</v>
      </c>
      <c r="G4024" s="261">
        <f>IF(Table1[[#This Row],[Year]]&lt;=2030,2030,IF(Table1[[#This Row],[Year]]&lt;=2040,2040,2050))</f>
        <v>2030</v>
      </c>
    </row>
    <row r="4025" spans="1:7" x14ac:dyDescent="0.3">
      <c r="A4025" s="257" t="s">
        <v>2</v>
      </c>
      <c r="B4025" s="258" t="s">
        <v>260</v>
      </c>
      <c r="C4025" s="258">
        <v>2028</v>
      </c>
      <c r="D4025" s="259" t="s">
        <v>271</v>
      </c>
      <c r="E4025" s="266" t="s">
        <v>0</v>
      </c>
      <c r="F4025" s="261">
        <v>3.6107472822285901E-2</v>
      </c>
      <c r="G4025" s="261">
        <f>IF(Table1[[#This Row],[Year]]&lt;=2030,2030,IF(Table1[[#This Row],[Year]]&lt;=2040,2040,2050))</f>
        <v>2030</v>
      </c>
    </row>
    <row r="4026" spans="1:7" x14ac:dyDescent="0.3">
      <c r="A4026" s="257" t="s">
        <v>3</v>
      </c>
      <c r="B4026" s="258" t="s">
        <v>265</v>
      </c>
      <c r="C4026" s="258">
        <v>2028</v>
      </c>
      <c r="D4026" s="259" t="s">
        <v>271</v>
      </c>
      <c r="E4026" s="266" t="s">
        <v>0</v>
      </c>
      <c r="F4026" s="261">
        <v>8.1093552571357908</v>
      </c>
      <c r="G4026" s="261">
        <f>IF(Table1[[#This Row],[Year]]&lt;=2030,2030,IF(Table1[[#This Row],[Year]]&lt;=2040,2040,2050))</f>
        <v>2030</v>
      </c>
    </row>
    <row r="4027" spans="1:7" x14ac:dyDescent="0.3">
      <c r="A4027" s="257" t="s">
        <v>3</v>
      </c>
      <c r="B4027" s="258" t="s">
        <v>264</v>
      </c>
      <c r="C4027" s="258">
        <v>2028</v>
      </c>
      <c r="D4027" s="259" t="s">
        <v>271</v>
      </c>
      <c r="E4027" s="266" t="s">
        <v>0</v>
      </c>
      <c r="F4027" s="261">
        <v>4.05467762856789</v>
      </c>
      <c r="G4027" s="261">
        <f>IF(Table1[[#This Row],[Year]]&lt;=2030,2030,IF(Table1[[#This Row],[Year]]&lt;=2040,2040,2050))</f>
        <v>2030</v>
      </c>
    </row>
    <row r="4028" spans="1:7" x14ac:dyDescent="0.3">
      <c r="A4028" s="257" t="s">
        <v>3</v>
      </c>
      <c r="B4028" s="258" t="s">
        <v>262</v>
      </c>
      <c r="C4028" s="258">
        <v>2028</v>
      </c>
      <c r="D4028" s="259" t="s">
        <v>271</v>
      </c>
      <c r="E4028" s="266" t="s">
        <v>0</v>
      </c>
      <c r="F4028" s="261">
        <v>100.10371394328</v>
      </c>
      <c r="G4028" s="261">
        <f>IF(Table1[[#This Row],[Year]]&lt;=2030,2030,IF(Table1[[#This Row],[Year]]&lt;=2040,2040,2050))</f>
        <v>2030</v>
      </c>
    </row>
    <row r="4029" spans="1:7" x14ac:dyDescent="0.3">
      <c r="A4029" s="257" t="s">
        <v>3</v>
      </c>
      <c r="B4029" s="258" t="s">
        <v>260</v>
      </c>
      <c r="C4029" s="258">
        <v>2028</v>
      </c>
      <c r="D4029" s="259" t="s">
        <v>271</v>
      </c>
      <c r="E4029" s="266" t="s">
        <v>0</v>
      </c>
      <c r="F4029" s="261">
        <v>1.5602296917029901</v>
      </c>
      <c r="G4029" s="261">
        <f>IF(Table1[[#This Row],[Year]]&lt;=2030,2030,IF(Table1[[#This Row],[Year]]&lt;=2040,2040,2050))</f>
        <v>2030</v>
      </c>
    </row>
    <row r="4030" spans="1:7" x14ac:dyDescent="0.3">
      <c r="A4030" s="257" t="s">
        <v>1</v>
      </c>
      <c r="B4030" s="258" t="s">
        <v>265</v>
      </c>
      <c r="C4030" s="258">
        <v>2029</v>
      </c>
      <c r="D4030" s="259" t="s">
        <v>271</v>
      </c>
      <c r="E4030" s="266" t="s">
        <v>0</v>
      </c>
      <c r="F4030" s="261">
        <v>1.21762090947985</v>
      </c>
      <c r="G4030" s="261">
        <f>IF(Table1[[#This Row],[Year]]&lt;=2030,2030,IF(Table1[[#This Row],[Year]]&lt;=2040,2040,2050))</f>
        <v>2030</v>
      </c>
    </row>
    <row r="4031" spans="1:7" x14ac:dyDescent="0.3">
      <c r="A4031" s="257" t="s">
        <v>1</v>
      </c>
      <c r="B4031" s="258" t="s">
        <v>264</v>
      </c>
      <c r="C4031" s="258">
        <v>2029</v>
      </c>
      <c r="D4031" s="259" t="s">
        <v>271</v>
      </c>
      <c r="E4031" s="266" t="s">
        <v>0</v>
      </c>
      <c r="F4031" s="261">
        <v>1.1202112367214601</v>
      </c>
      <c r="G4031" s="261">
        <f>IF(Table1[[#This Row],[Year]]&lt;=2030,2030,IF(Table1[[#This Row],[Year]]&lt;=2040,2040,2050))</f>
        <v>2030</v>
      </c>
    </row>
    <row r="4032" spans="1:7" x14ac:dyDescent="0.3">
      <c r="A4032" s="257" t="s">
        <v>1</v>
      </c>
      <c r="B4032" s="258" t="s">
        <v>262</v>
      </c>
      <c r="C4032" s="258">
        <v>2029</v>
      </c>
      <c r="D4032" s="259" t="s">
        <v>271</v>
      </c>
      <c r="E4032" s="266" t="s">
        <v>0</v>
      </c>
      <c r="F4032" s="261">
        <v>0.72457406695691096</v>
      </c>
      <c r="G4032" s="261">
        <f>IF(Table1[[#This Row],[Year]]&lt;=2030,2030,IF(Table1[[#This Row],[Year]]&lt;=2040,2040,2050))</f>
        <v>2030</v>
      </c>
    </row>
    <row r="4033" spans="1:7" x14ac:dyDescent="0.3">
      <c r="A4033" s="257" t="s">
        <v>1</v>
      </c>
      <c r="B4033" s="258" t="s">
        <v>260</v>
      </c>
      <c r="C4033" s="258">
        <v>2029</v>
      </c>
      <c r="D4033" s="259" t="s">
        <v>271</v>
      </c>
      <c r="E4033" s="266" t="s">
        <v>0</v>
      </c>
      <c r="F4033" s="261">
        <v>0.12792361799895599</v>
      </c>
      <c r="G4033" s="261">
        <f>IF(Table1[[#This Row],[Year]]&lt;=2030,2030,IF(Table1[[#This Row],[Year]]&lt;=2040,2040,2050))</f>
        <v>2030</v>
      </c>
    </row>
    <row r="4034" spans="1:7" x14ac:dyDescent="0.3">
      <c r="A4034" s="257" t="s">
        <v>4</v>
      </c>
      <c r="B4034" s="258" t="s">
        <v>265</v>
      </c>
      <c r="C4034" s="258">
        <v>2029</v>
      </c>
      <c r="D4034" s="259" t="s">
        <v>271</v>
      </c>
      <c r="E4034" s="266" t="s">
        <v>0</v>
      </c>
      <c r="F4034" s="261">
        <v>12.5488373971587</v>
      </c>
      <c r="G4034" s="261">
        <f>IF(Table1[[#This Row],[Year]]&lt;=2030,2030,IF(Table1[[#This Row],[Year]]&lt;=2040,2040,2050))</f>
        <v>2030</v>
      </c>
    </row>
    <row r="4035" spans="1:7" x14ac:dyDescent="0.3">
      <c r="A4035" s="257" t="s">
        <v>4</v>
      </c>
      <c r="B4035" s="258" t="s">
        <v>264</v>
      </c>
      <c r="C4035" s="258">
        <v>2029</v>
      </c>
      <c r="D4035" s="259" t="s">
        <v>271</v>
      </c>
      <c r="E4035" s="266" t="s">
        <v>0</v>
      </c>
      <c r="F4035" s="261">
        <v>14.117442071803501</v>
      </c>
      <c r="G4035" s="261">
        <f>IF(Table1[[#This Row],[Year]]&lt;=2030,2030,IF(Table1[[#This Row],[Year]]&lt;=2040,2040,2050))</f>
        <v>2030</v>
      </c>
    </row>
    <row r="4036" spans="1:7" x14ac:dyDescent="0.3">
      <c r="A4036" s="257" t="s">
        <v>4</v>
      </c>
      <c r="B4036" s="258" t="s">
        <v>262</v>
      </c>
      <c r="C4036" s="258">
        <v>2029</v>
      </c>
      <c r="D4036" s="259" t="s">
        <v>271</v>
      </c>
      <c r="E4036" s="266" t="s">
        <v>0</v>
      </c>
      <c r="F4036" s="261">
        <v>45.305534177097101</v>
      </c>
      <c r="G4036" s="261">
        <f>IF(Table1[[#This Row],[Year]]&lt;=2030,2030,IF(Table1[[#This Row],[Year]]&lt;=2040,2040,2050))</f>
        <v>2030</v>
      </c>
    </row>
    <row r="4037" spans="1:7" x14ac:dyDescent="0.3">
      <c r="A4037" s="257" t="s">
        <v>4</v>
      </c>
      <c r="B4037" s="258" t="s">
        <v>260</v>
      </c>
      <c r="C4037" s="258">
        <v>2029</v>
      </c>
      <c r="D4037" s="259" t="s">
        <v>271</v>
      </c>
      <c r="E4037" s="266" t="s">
        <v>0</v>
      </c>
      <c r="F4037" s="261">
        <v>5.2662288926965202</v>
      </c>
      <c r="G4037" s="261">
        <f>IF(Table1[[#This Row],[Year]]&lt;=2030,2030,IF(Table1[[#This Row],[Year]]&lt;=2040,2040,2050))</f>
        <v>2030</v>
      </c>
    </row>
    <row r="4038" spans="1:7" x14ac:dyDescent="0.3">
      <c r="A4038" s="257" t="s">
        <v>2</v>
      </c>
      <c r="B4038" s="258" t="s">
        <v>264</v>
      </c>
      <c r="C4038" s="258">
        <v>2029</v>
      </c>
      <c r="D4038" s="259" t="s">
        <v>271</v>
      </c>
      <c r="E4038" s="266" t="s">
        <v>0</v>
      </c>
      <c r="F4038" s="261">
        <v>3.2469890919462601</v>
      </c>
      <c r="G4038" s="261">
        <f>IF(Table1[[#This Row],[Year]]&lt;=2030,2030,IF(Table1[[#This Row],[Year]]&lt;=2040,2040,2050))</f>
        <v>2030</v>
      </c>
    </row>
    <row r="4039" spans="1:7" x14ac:dyDescent="0.3">
      <c r="A4039" s="257" t="s">
        <v>2</v>
      </c>
      <c r="B4039" s="258" t="s">
        <v>262</v>
      </c>
      <c r="C4039" s="258">
        <v>2029</v>
      </c>
      <c r="D4039" s="259" t="s">
        <v>271</v>
      </c>
      <c r="E4039" s="266" t="s">
        <v>0</v>
      </c>
      <c r="F4039" s="261">
        <v>2.0194747698011999</v>
      </c>
      <c r="G4039" s="261">
        <f>IF(Table1[[#This Row],[Year]]&lt;=2030,2030,IF(Table1[[#This Row],[Year]]&lt;=2040,2040,2050))</f>
        <v>2030</v>
      </c>
    </row>
    <row r="4040" spans="1:7" x14ac:dyDescent="0.3">
      <c r="A4040" s="257" t="s">
        <v>2</v>
      </c>
      <c r="B4040" s="258" t="s">
        <v>260</v>
      </c>
      <c r="C4040" s="258">
        <v>2029</v>
      </c>
      <c r="D4040" s="259" t="s">
        <v>271</v>
      </c>
      <c r="E4040" s="266" t="s">
        <v>0</v>
      </c>
      <c r="F4040" s="261">
        <v>3.4388069354557897E-2</v>
      </c>
      <c r="G4040" s="261">
        <f>IF(Table1[[#This Row],[Year]]&lt;=2030,2030,IF(Table1[[#This Row],[Year]]&lt;=2040,2040,2050))</f>
        <v>2030</v>
      </c>
    </row>
    <row r="4041" spans="1:7" x14ac:dyDescent="0.3">
      <c r="A4041" s="257" t="s">
        <v>3</v>
      </c>
      <c r="B4041" s="258" t="s">
        <v>265</v>
      </c>
      <c r="C4041" s="258">
        <v>2029</v>
      </c>
      <c r="D4041" s="259" t="s">
        <v>271</v>
      </c>
      <c r="E4041" s="266" t="s">
        <v>0</v>
      </c>
      <c r="F4041" s="261">
        <v>7.72319548298647</v>
      </c>
      <c r="G4041" s="261">
        <f>IF(Table1[[#This Row],[Year]]&lt;=2030,2030,IF(Table1[[#This Row],[Year]]&lt;=2040,2040,2050))</f>
        <v>2030</v>
      </c>
    </row>
    <row r="4042" spans="1:7" x14ac:dyDescent="0.3">
      <c r="A4042" s="257" t="s">
        <v>3</v>
      </c>
      <c r="B4042" s="258" t="s">
        <v>264</v>
      </c>
      <c r="C4042" s="258">
        <v>2029</v>
      </c>
      <c r="D4042" s="259" t="s">
        <v>271</v>
      </c>
      <c r="E4042" s="266" t="s">
        <v>0</v>
      </c>
      <c r="F4042" s="261">
        <v>3.8615977414932399</v>
      </c>
      <c r="G4042" s="261">
        <f>IF(Table1[[#This Row],[Year]]&lt;=2030,2030,IF(Table1[[#This Row],[Year]]&lt;=2040,2040,2050))</f>
        <v>2030</v>
      </c>
    </row>
    <row r="4043" spans="1:7" x14ac:dyDescent="0.3">
      <c r="A4043" s="257" t="s">
        <v>3</v>
      </c>
      <c r="B4043" s="258" t="s">
        <v>262</v>
      </c>
      <c r="C4043" s="258">
        <v>2029</v>
      </c>
      <c r="D4043" s="259" t="s">
        <v>271</v>
      </c>
      <c r="E4043" s="266" t="s">
        <v>0</v>
      </c>
      <c r="F4043" s="261">
        <v>76.356429654231405</v>
      </c>
      <c r="G4043" s="261">
        <f>IF(Table1[[#This Row],[Year]]&lt;=2030,2030,IF(Table1[[#This Row],[Year]]&lt;=2040,2040,2050))</f>
        <v>2030</v>
      </c>
    </row>
    <row r="4044" spans="1:7" x14ac:dyDescent="0.3">
      <c r="A4044" s="257" t="s">
        <v>3</v>
      </c>
      <c r="B4044" s="258" t="s">
        <v>260</v>
      </c>
      <c r="C4044" s="258">
        <v>2029</v>
      </c>
      <c r="D4044" s="259" t="s">
        <v>271</v>
      </c>
      <c r="E4044" s="266" t="s">
        <v>0</v>
      </c>
      <c r="F4044" s="261">
        <v>1.48593303971712</v>
      </c>
      <c r="G4044" s="261">
        <f>IF(Table1[[#This Row],[Year]]&lt;=2030,2030,IF(Table1[[#This Row],[Year]]&lt;=2040,2040,2050))</f>
        <v>2030</v>
      </c>
    </row>
    <row r="4045" spans="1:7" x14ac:dyDescent="0.3">
      <c r="A4045" s="257" t="s">
        <v>1</v>
      </c>
      <c r="B4045" s="258" t="s">
        <v>265</v>
      </c>
      <c r="C4045" s="258">
        <v>2030</v>
      </c>
      <c r="D4045" s="259" t="s">
        <v>271</v>
      </c>
      <c r="E4045" s="266" t="s">
        <v>0</v>
      </c>
      <c r="F4045" s="261">
        <v>0.99397625263660805</v>
      </c>
      <c r="G4045" s="261">
        <f>IF(Table1[[#This Row],[Year]]&lt;=2030,2030,IF(Table1[[#This Row],[Year]]&lt;=2040,2040,2050))</f>
        <v>2030</v>
      </c>
    </row>
    <row r="4046" spans="1:7" x14ac:dyDescent="0.3">
      <c r="A4046" s="257" t="s">
        <v>1</v>
      </c>
      <c r="B4046" s="258" t="s">
        <v>264</v>
      </c>
      <c r="C4046" s="258">
        <v>2030</v>
      </c>
      <c r="D4046" s="259" t="s">
        <v>271</v>
      </c>
      <c r="E4046" s="266" t="s">
        <v>0</v>
      </c>
      <c r="F4046" s="261">
        <v>0.91445815242568096</v>
      </c>
      <c r="G4046" s="261">
        <f>IF(Table1[[#This Row],[Year]]&lt;=2030,2030,IF(Table1[[#This Row],[Year]]&lt;=2040,2040,2050))</f>
        <v>2030</v>
      </c>
    </row>
    <row r="4047" spans="1:7" x14ac:dyDescent="0.3">
      <c r="A4047" s="257" t="s">
        <v>1</v>
      </c>
      <c r="B4047" s="258" t="s">
        <v>263</v>
      </c>
      <c r="C4047" s="258">
        <v>2030</v>
      </c>
      <c r="D4047" s="259" t="s">
        <v>271</v>
      </c>
      <c r="E4047" s="266" t="s">
        <v>0</v>
      </c>
      <c r="F4047" s="261">
        <v>9.23487606206041</v>
      </c>
      <c r="G4047" s="261">
        <f>IF(Table1[[#This Row],[Year]]&lt;=2030,2030,IF(Table1[[#This Row],[Year]]&lt;=2040,2040,2050))</f>
        <v>2030</v>
      </c>
    </row>
    <row r="4048" spans="1:7" x14ac:dyDescent="0.3">
      <c r="A4048" s="257" t="s">
        <v>1</v>
      </c>
      <c r="B4048" s="258" t="s">
        <v>262</v>
      </c>
      <c r="C4048" s="258">
        <v>2030</v>
      </c>
      <c r="D4048" s="259" t="s">
        <v>271</v>
      </c>
      <c r="E4048" s="266" t="s">
        <v>0</v>
      </c>
      <c r="F4048" s="261">
        <v>0.51853497879269295</v>
      </c>
      <c r="G4048" s="261">
        <f>IF(Table1[[#This Row],[Year]]&lt;=2030,2030,IF(Table1[[#This Row],[Year]]&lt;=2040,2040,2050))</f>
        <v>2030</v>
      </c>
    </row>
    <row r="4049" spans="1:7" x14ac:dyDescent="0.3">
      <c r="A4049" s="257" t="s">
        <v>1</v>
      </c>
      <c r="B4049" s="258" t="s">
        <v>18</v>
      </c>
      <c r="C4049" s="258">
        <v>2030</v>
      </c>
      <c r="D4049" s="259" t="s">
        <v>271</v>
      </c>
      <c r="E4049" s="266" t="s">
        <v>0</v>
      </c>
      <c r="F4049" s="261">
        <v>4.5792450009727599</v>
      </c>
      <c r="G4049" s="261">
        <f>IF(Table1[[#This Row],[Year]]&lt;=2030,2030,IF(Table1[[#This Row],[Year]]&lt;=2040,2040,2050))</f>
        <v>2030</v>
      </c>
    </row>
    <row r="4050" spans="1:7" x14ac:dyDescent="0.3">
      <c r="A4050" s="257" t="s">
        <v>1</v>
      </c>
      <c r="B4050" s="258" t="s">
        <v>260</v>
      </c>
      <c r="C4050" s="258">
        <v>2030</v>
      </c>
      <c r="D4050" s="259" t="s">
        <v>271</v>
      </c>
      <c r="E4050" s="266" t="s">
        <v>0</v>
      </c>
      <c r="F4050" s="261">
        <v>0.104427443264453</v>
      </c>
      <c r="G4050" s="261">
        <f>IF(Table1[[#This Row],[Year]]&lt;=2030,2030,IF(Table1[[#This Row],[Year]]&lt;=2040,2040,2050))</f>
        <v>2030</v>
      </c>
    </row>
    <row r="4051" spans="1:7" x14ac:dyDescent="0.3">
      <c r="A4051" s="257" t="s">
        <v>4</v>
      </c>
      <c r="B4051" s="258" t="s">
        <v>265</v>
      </c>
      <c r="C4051" s="258">
        <v>2030</v>
      </c>
      <c r="D4051" s="259" t="s">
        <v>271</v>
      </c>
      <c r="E4051" s="266" t="s">
        <v>0</v>
      </c>
      <c r="F4051" s="261">
        <v>16.819333658917198</v>
      </c>
      <c r="G4051" s="261">
        <f>IF(Table1[[#This Row],[Year]]&lt;=2030,2030,IF(Table1[[#This Row],[Year]]&lt;=2040,2040,2050))</f>
        <v>2030</v>
      </c>
    </row>
    <row r="4052" spans="1:7" x14ac:dyDescent="0.3">
      <c r="A4052" s="257" t="s">
        <v>4</v>
      </c>
      <c r="B4052" s="258" t="s">
        <v>264</v>
      </c>
      <c r="C4052" s="258">
        <v>2030</v>
      </c>
      <c r="D4052" s="259" t="s">
        <v>271</v>
      </c>
      <c r="E4052" s="266" t="s">
        <v>0</v>
      </c>
      <c r="F4052" s="261">
        <v>18.921750366281898</v>
      </c>
      <c r="G4052" s="261">
        <f>IF(Table1[[#This Row],[Year]]&lt;=2030,2030,IF(Table1[[#This Row],[Year]]&lt;=2040,2040,2050))</f>
        <v>2030</v>
      </c>
    </row>
    <row r="4053" spans="1:7" x14ac:dyDescent="0.3">
      <c r="A4053" s="257" t="s">
        <v>4</v>
      </c>
      <c r="B4053" s="258" t="s">
        <v>263</v>
      </c>
      <c r="C4053" s="258">
        <v>2030</v>
      </c>
      <c r="D4053" s="259" t="s">
        <v>271</v>
      </c>
      <c r="E4053" s="266" t="s">
        <v>0</v>
      </c>
      <c r="F4053" s="261">
        <v>47.690123839850401</v>
      </c>
      <c r="G4053" s="261">
        <f>IF(Table1[[#This Row],[Year]]&lt;=2030,2030,IF(Table1[[#This Row],[Year]]&lt;=2040,2040,2050))</f>
        <v>2030</v>
      </c>
    </row>
    <row r="4054" spans="1:7" x14ac:dyDescent="0.3">
      <c r="A4054" s="257" t="s">
        <v>4</v>
      </c>
      <c r="B4054" s="258" t="s">
        <v>262</v>
      </c>
      <c r="C4054" s="258">
        <v>2030</v>
      </c>
      <c r="D4054" s="259" t="s">
        <v>271</v>
      </c>
      <c r="E4054" s="266" t="s">
        <v>0</v>
      </c>
      <c r="F4054" s="261">
        <v>32.422502094751003</v>
      </c>
      <c r="G4054" s="261">
        <f>IF(Table1[[#This Row],[Year]]&lt;=2030,2030,IF(Table1[[#This Row],[Year]]&lt;=2040,2040,2050))</f>
        <v>2030</v>
      </c>
    </row>
    <row r="4055" spans="1:7" x14ac:dyDescent="0.3">
      <c r="A4055" s="257" t="s">
        <v>4</v>
      </c>
      <c r="B4055" s="258" t="s">
        <v>260</v>
      </c>
      <c r="C4055" s="258">
        <v>2030</v>
      </c>
      <c r="D4055" s="259" t="s">
        <v>271</v>
      </c>
      <c r="E4055" s="266" t="s">
        <v>0</v>
      </c>
      <c r="F4055" s="261">
        <v>7.05837983768504</v>
      </c>
      <c r="G4055" s="261">
        <f>IF(Table1[[#This Row],[Year]]&lt;=2030,2030,IF(Table1[[#This Row],[Year]]&lt;=2040,2040,2050))</f>
        <v>2030</v>
      </c>
    </row>
    <row r="4056" spans="1:7" x14ac:dyDescent="0.3">
      <c r="A4056" s="257" t="s">
        <v>2</v>
      </c>
      <c r="B4056" s="258" t="s">
        <v>264</v>
      </c>
      <c r="C4056" s="258">
        <v>2030</v>
      </c>
      <c r="D4056" s="259" t="s">
        <v>271</v>
      </c>
      <c r="E4056" s="266" t="s">
        <v>0</v>
      </c>
      <c r="F4056" s="261">
        <v>2.87148695206132</v>
      </c>
      <c r="G4056" s="261">
        <f>IF(Table1[[#This Row],[Year]]&lt;=2030,2030,IF(Table1[[#This Row],[Year]]&lt;=2040,2040,2050))</f>
        <v>2030</v>
      </c>
    </row>
    <row r="4057" spans="1:7" x14ac:dyDescent="0.3">
      <c r="A4057" s="257" t="s">
        <v>2</v>
      </c>
      <c r="B4057" s="258" t="s">
        <v>263</v>
      </c>
      <c r="C4057" s="258">
        <v>2030</v>
      </c>
      <c r="D4057" s="259" t="s">
        <v>271</v>
      </c>
      <c r="E4057" s="266" t="s">
        <v>0</v>
      </c>
      <c r="F4057" s="261">
        <v>19.986518927993401</v>
      </c>
      <c r="G4057" s="261">
        <f>IF(Table1[[#This Row],[Year]]&lt;=2030,2030,IF(Table1[[#This Row],[Year]]&lt;=2040,2040,2050))</f>
        <v>2030</v>
      </c>
    </row>
    <row r="4058" spans="1:7" x14ac:dyDescent="0.3">
      <c r="A4058" s="257" t="s">
        <v>2</v>
      </c>
      <c r="B4058" s="258" t="s">
        <v>262</v>
      </c>
      <c r="C4058" s="258">
        <v>2030</v>
      </c>
      <c r="D4058" s="259" t="s">
        <v>271</v>
      </c>
      <c r="E4058" s="266" t="s">
        <v>0</v>
      </c>
      <c r="F4058" s="261">
        <v>1.4452191358837501</v>
      </c>
      <c r="G4058" s="261">
        <f>IF(Table1[[#This Row],[Year]]&lt;=2030,2030,IF(Table1[[#This Row],[Year]]&lt;=2040,2040,2050))</f>
        <v>2030</v>
      </c>
    </row>
    <row r="4059" spans="1:7" x14ac:dyDescent="0.3">
      <c r="A4059" s="257" t="s">
        <v>2</v>
      </c>
      <c r="B4059" s="258" t="s">
        <v>260</v>
      </c>
      <c r="C4059" s="258">
        <v>2030</v>
      </c>
      <c r="D4059" s="259" t="s">
        <v>271</v>
      </c>
      <c r="E4059" s="266" t="s">
        <v>0</v>
      </c>
      <c r="F4059" s="261">
        <v>3.0411217796547801E-2</v>
      </c>
      <c r="G4059" s="261">
        <f>IF(Table1[[#This Row],[Year]]&lt;=2030,2030,IF(Table1[[#This Row],[Year]]&lt;=2040,2040,2050))</f>
        <v>2030</v>
      </c>
    </row>
    <row r="4060" spans="1:7" x14ac:dyDescent="0.3">
      <c r="A4060" s="257" t="s">
        <v>3</v>
      </c>
      <c r="B4060" s="258" t="s">
        <v>265</v>
      </c>
      <c r="C4060" s="258">
        <v>2030</v>
      </c>
      <c r="D4060" s="259" t="s">
        <v>271</v>
      </c>
      <c r="E4060" s="266" t="s">
        <v>0</v>
      </c>
      <c r="F4060" s="261">
        <v>7.6204846035473404</v>
      </c>
      <c r="G4060" s="261">
        <f>IF(Table1[[#This Row],[Year]]&lt;=2030,2030,IF(Table1[[#This Row],[Year]]&lt;=2040,2040,2050))</f>
        <v>2030</v>
      </c>
    </row>
    <row r="4061" spans="1:7" x14ac:dyDescent="0.3">
      <c r="A4061" s="257" t="s">
        <v>3</v>
      </c>
      <c r="B4061" s="258" t="s">
        <v>264</v>
      </c>
      <c r="C4061" s="258">
        <v>2030</v>
      </c>
      <c r="D4061" s="259" t="s">
        <v>271</v>
      </c>
      <c r="E4061" s="266" t="s">
        <v>0</v>
      </c>
      <c r="F4061" s="261">
        <v>3.8102423017736702</v>
      </c>
      <c r="G4061" s="261">
        <f>IF(Table1[[#This Row],[Year]]&lt;=2030,2030,IF(Table1[[#This Row],[Year]]&lt;=2040,2040,2050))</f>
        <v>2030</v>
      </c>
    </row>
    <row r="4062" spans="1:7" x14ac:dyDescent="0.3">
      <c r="A4062" s="257" t="s">
        <v>3</v>
      </c>
      <c r="B4062" s="258" t="s">
        <v>263</v>
      </c>
      <c r="C4062" s="258">
        <v>2030</v>
      </c>
      <c r="D4062" s="259" t="s">
        <v>271</v>
      </c>
      <c r="E4062" s="266" t="s">
        <v>0</v>
      </c>
      <c r="F4062" s="261">
        <v>41.258401503333303</v>
      </c>
      <c r="G4062" s="261">
        <f>IF(Table1[[#This Row],[Year]]&lt;=2030,2030,IF(Table1[[#This Row],[Year]]&lt;=2040,2040,2050))</f>
        <v>2030</v>
      </c>
    </row>
    <row r="4063" spans="1:7" x14ac:dyDescent="0.3">
      <c r="A4063" s="257" t="s">
        <v>3</v>
      </c>
      <c r="B4063" s="258" t="s">
        <v>262</v>
      </c>
      <c r="C4063" s="258">
        <v>2030</v>
      </c>
      <c r="D4063" s="259" t="s">
        <v>271</v>
      </c>
      <c r="E4063" s="266" t="s">
        <v>0</v>
      </c>
      <c r="F4063" s="261">
        <v>54.643798939325201</v>
      </c>
      <c r="G4063" s="261">
        <f>IF(Table1[[#This Row],[Year]]&lt;=2030,2030,IF(Table1[[#This Row],[Year]]&lt;=2040,2040,2050))</f>
        <v>2030</v>
      </c>
    </row>
    <row r="4064" spans="1:7" x14ac:dyDescent="0.3">
      <c r="A4064" s="257" t="s">
        <v>3</v>
      </c>
      <c r="B4064" s="258" t="s">
        <v>260</v>
      </c>
      <c r="C4064" s="258">
        <v>2030</v>
      </c>
      <c r="D4064" s="259" t="s">
        <v>271</v>
      </c>
      <c r="E4064" s="266" t="s">
        <v>0</v>
      </c>
      <c r="F4064" s="261">
        <v>1.46617159646048</v>
      </c>
      <c r="G4064" s="261">
        <f>IF(Table1[[#This Row],[Year]]&lt;=2030,2030,IF(Table1[[#This Row],[Year]]&lt;=2040,2040,2050))</f>
        <v>2030</v>
      </c>
    </row>
    <row r="4065" spans="1:7" x14ac:dyDescent="0.3">
      <c r="A4065" s="257" t="s">
        <v>1</v>
      </c>
      <c r="B4065" s="258" t="s">
        <v>265</v>
      </c>
      <c r="C4065" s="258">
        <v>2031</v>
      </c>
      <c r="D4065" s="259" t="s">
        <v>271</v>
      </c>
      <c r="E4065" s="266" t="s">
        <v>0</v>
      </c>
      <c r="F4065" s="261">
        <v>1.10441805848513</v>
      </c>
      <c r="G4065" s="261">
        <f>IF(Table1[[#This Row],[Year]]&lt;=2030,2030,IF(Table1[[#This Row],[Year]]&lt;=2040,2040,2050))</f>
        <v>2040</v>
      </c>
    </row>
    <row r="4066" spans="1:7" x14ac:dyDescent="0.3">
      <c r="A4066" s="257" t="s">
        <v>1</v>
      </c>
      <c r="B4066" s="258" t="s">
        <v>264</v>
      </c>
      <c r="C4066" s="258">
        <v>2031</v>
      </c>
      <c r="D4066" s="259" t="s">
        <v>271</v>
      </c>
      <c r="E4066" s="266" t="s">
        <v>0</v>
      </c>
      <c r="F4066" s="261">
        <v>1.0160646138063201</v>
      </c>
      <c r="G4066" s="261">
        <f>IF(Table1[[#This Row],[Year]]&lt;=2030,2030,IF(Table1[[#This Row],[Year]]&lt;=2040,2040,2050))</f>
        <v>2040</v>
      </c>
    </row>
    <row r="4067" spans="1:7" x14ac:dyDescent="0.3">
      <c r="A4067" s="257" t="s">
        <v>1</v>
      </c>
      <c r="B4067" s="258" t="s">
        <v>262</v>
      </c>
      <c r="C4067" s="258">
        <v>2031</v>
      </c>
      <c r="D4067" s="259" t="s">
        <v>271</v>
      </c>
      <c r="E4067" s="266" t="s">
        <v>0</v>
      </c>
      <c r="F4067" s="261">
        <v>0.90862791090790396</v>
      </c>
      <c r="G4067" s="261">
        <f>IF(Table1[[#This Row],[Year]]&lt;=2030,2030,IF(Table1[[#This Row],[Year]]&lt;=2040,2040,2050))</f>
        <v>2040</v>
      </c>
    </row>
    <row r="4068" spans="1:7" x14ac:dyDescent="0.3">
      <c r="A4068" s="257" t="s">
        <v>1</v>
      </c>
      <c r="B4068" s="258" t="s">
        <v>260</v>
      </c>
      <c r="C4068" s="258">
        <v>2031</v>
      </c>
      <c r="D4068" s="259" t="s">
        <v>271</v>
      </c>
      <c r="E4068" s="266" t="s">
        <v>0</v>
      </c>
      <c r="F4068" s="261">
        <v>0.116030492516059</v>
      </c>
      <c r="G4068" s="261">
        <f>IF(Table1[[#This Row],[Year]]&lt;=2030,2030,IF(Table1[[#This Row],[Year]]&lt;=2040,2040,2050))</f>
        <v>2040</v>
      </c>
    </row>
    <row r="4069" spans="1:7" x14ac:dyDescent="0.3">
      <c r="A4069" s="257" t="s">
        <v>4</v>
      </c>
      <c r="B4069" s="258" t="s">
        <v>265</v>
      </c>
      <c r="C4069" s="258">
        <v>2031</v>
      </c>
      <c r="D4069" s="259" t="s">
        <v>271</v>
      </c>
      <c r="E4069" s="266" t="s">
        <v>0</v>
      </c>
      <c r="F4069" s="261">
        <v>13.6885497700498</v>
      </c>
      <c r="G4069" s="261">
        <f>IF(Table1[[#This Row],[Year]]&lt;=2030,2030,IF(Table1[[#This Row],[Year]]&lt;=2040,2040,2050))</f>
        <v>2040</v>
      </c>
    </row>
    <row r="4070" spans="1:7" x14ac:dyDescent="0.3">
      <c r="A4070" s="257" t="s">
        <v>4</v>
      </c>
      <c r="B4070" s="258" t="s">
        <v>264</v>
      </c>
      <c r="C4070" s="258">
        <v>2031</v>
      </c>
      <c r="D4070" s="259" t="s">
        <v>271</v>
      </c>
      <c r="E4070" s="266" t="s">
        <v>0</v>
      </c>
      <c r="F4070" s="261">
        <v>15.399618491306001</v>
      </c>
      <c r="G4070" s="261">
        <f>IF(Table1[[#This Row],[Year]]&lt;=2030,2030,IF(Table1[[#This Row],[Year]]&lt;=2040,2040,2050))</f>
        <v>2040</v>
      </c>
    </row>
    <row r="4071" spans="1:7" x14ac:dyDescent="0.3">
      <c r="A4071" s="257" t="s">
        <v>4</v>
      </c>
      <c r="B4071" s="258" t="s">
        <v>262</v>
      </c>
      <c r="C4071" s="258">
        <v>2031</v>
      </c>
      <c r="D4071" s="259" t="s">
        <v>271</v>
      </c>
      <c r="E4071" s="266" t="s">
        <v>0</v>
      </c>
      <c r="F4071" s="261">
        <v>31.615528219562002</v>
      </c>
      <c r="G4071" s="261">
        <f>IF(Table1[[#This Row],[Year]]&lt;=2030,2030,IF(Table1[[#This Row],[Year]]&lt;=2040,2040,2050))</f>
        <v>2040</v>
      </c>
    </row>
    <row r="4072" spans="1:7" x14ac:dyDescent="0.3">
      <c r="A4072" s="257" t="s">
        <v>4</v>
      </c>
      <c r="B4072" s="258" t="s">
        <v>260</v>
      </c>
      <c r="C4072" s="258">
        <v>2031</v>
      </c>
      <c r="D4072" s="259" t="s">
        <v>271</v>
      </c>
      <c r="E4072" s="266" t="s">
        <v>0</v>
      </c>
      <c r="F4072" s="261">
        <v>5.7445191149318697</v>
      </c>
      <c r="G4072" s="261">
        <f>IF(Table1[[#This Row],[Year]]&lt;=2030,2030,IF(Table1[[#This Row],[Year]]&lt;=2040,2040,2050))</f>
        <v>2040</v>
      </c>
    </row>
    <row r="4073" spans="1:7" x14ac:dyDescent="0.3">
      <c r="A4073" s="257" t="s">
        <v>2</v>
      </c>
      <c r="B4073" s="258" t="s">
        <v>264</v>
      </c>
      <c r="C4073" s="258">
        <v>2031</v>
      </c>
      <c r="D4073" s="259" t="s">
        <v>271</v>
      </c>
      <c r="E4073" s="266" t="s">
        <v>0</v>
      </c>
      <c r="F4073" s="261">
        <v>1.4725574113134901</v>
      </c>
      <c r="G4073" s="261">
        <f>IF(Table1[[#This Row],[Year]]&lt;=2030,2030,IF(Table1[[#This Row],[Year]]&lt;=2040,2040,2050))</f>
        <v>2040</v>
      </c>
    </row>
    <row r="4074" spans="1:7" x14ac:dyDescent="0.3">
      <c r="A4074" s="257" t="s">
        <v>2</v>
      </c>
      <c r="B4074" s="258" t="s">
        <v>262</v>
      </c>
      <c r="C4074" s="258">
        <v>2031</v>
      </c>
      <c r="D4074" s="259" t="s">
        <v>271</v>
      </c>
      <c r="E4074" s="266" t="s">
        <v>0</v>
      </c>
      <c r="F4074" s="261">
        <v>1.3620858463441601</v>
      </c>
      <c r="G4074" s="261">
        <f>IF(Table1[[#This Row],[Year]]&lt;=2030,2030,IF(Table1[[#This Row],[Year]]&lt;=2040,2040,2050))</f>
        <v>2040</v>
      </c>
    </row>
    <row r="4075" spans="1:7" x14ac:dyDescent="0.3">
      <c r="A4075" s="257" t="s">
        <v>2</v>
      </c>
      <c r="B4075" s="258" t="s">
        <v>260</v>
      </c>
      <c r="C4075" s="258">
        <v>2031</v>
      </c>
      <c r="D4075" s="259" t="s">
        <v>271</v>
      </c>
      <c r="E4075" s="266" t="s">
        <v>0</v>
      </c>
      <c r="F4075" s="261">
        <v>1.5595496305922E-2</v>
      </c>
      <c r="G4075" s="261">
        <f>IF(Table1[[#This Row],[Year]]&lt;=2030,2030,IF(Table1[[#This Row],[Year]]&lt;=2040,2040,2050))</f>
        <v>2040</v>
      </c>
    </row>
    <row r="4076" spans="1:7" x14ac:dyDescent="0.3">
      <c r="A4076" s="257" t="s">
        <v>3</v>
      </c>
      <c r="B4076" s="258" t="s">
        <v>265</v>
      </c>
      <c r="C4076" s="258">
        <v>2031</v>
      </c>
      <c r="D4076" s="259" t="s">
        <v>271</v>
      </c>
      <c r="E4076" s="266" t="s">
        <v>0</v>
      </c>
      <c r="F4076" s="261">
        <v>7.0051659709628096</v>
      </c>
      <c r="G4076" s="261">
        <f>IF(Table1[[#This Row],[Year]]&lt;=2030,2030,IF(Table1[[#This Row],[Year]]&lt;=2040,2040,2050))</f>
        <v>2040</v>
      </c>
    </row>
    <row r="4077" spans="1:7" x14ac:dyDescent="0.3">
      <c r="A4077" s="257" t="s">
        <v>3</v>
      </c>
      <c r="B4077" s="258" t="s">
        <v>264</v>
      </c>
      <c r="C4077" s="258">
        <v>2031</v>
      </c>
      <c r="D4077" s="259" t="s">
        <v>271</v>
      </c>
      <c r="E4077" s="266" t="s">
        <v>0</v>
      </c>
      <c r="F4077" s="261">
        <v>3.5025829854813999</v>
      </c>
      <c r="G4077" s="261">
        <f>IF(Table1[[#This Row],[Year]]&lt;=2030,2030,IF(Table1[[#This Row],[Year]]&lt;=2040,2040,2050))</f>
        <v>2040</v>
      </c>
    </row>
    <row r="4078" spans="1:7" x14ac:dyDescent="0.3">
      <c r="A4078" s="257" t="s">
        <v>3</v>
      </c>
      <c r="B4078" s="258" t="s">
        <v>262</v>
      </c>
      <c r="C4078" s="258">
        <v>2031</v>
      </c>
      <c r="D4078" s="259" t="s">
        <v>271</v>
      </c>
      <c r="E4078" s="266" t="s">
        <v>0</v>
      </c>
      <c r="F4078" s="261">
        <v>51.357015480402303</v>
      </c>
      <c r="G4078" s="261">
        <f>IF(Table1[[#This Row],[Year]]&lt;=2030,2030,IF(Table1[[#This Row],[Year]]&lt;=2040,2040,2050))</f>
        <v>2040</v>
      </c>
    </row>
    <row r="4079" spans="1:7" x14ac:dyDescent="0.3">
      <c r="A4079" s="257" t="s">
        <v>3</v>
      </c>
      <c r="B4079" s="258" t="s">
        <v>260</v>
      </c>
      <c r="C4079" s="258">
        <v>2031</v>
      </c>
      <c r="D4079" s="259" t="s">
        <v>271</v>
      </c>
      <c r="E4079" s="266" t="s">
        <v>0</v>
      </c>
      <c r="F4079" s="261">
        <v>1.3477850700382199</v>
      </c>
      <c r="G4079" s="261">
        <f>IF(Table1[[#This Row],[Year]]&lt;=2030,2030,IF(Table1[[#This Row],[Year]]&lt;=2040,2040,2050))</f>
        <v>2040</v>
      </c>
    </row>
    <row r="4080" spans="1:7" x14ac:dyDescent="0.3">
      <c r="A4080" s="257" t="s">
        <v>1</v>
      </c>
      <c r="B4080" s="258" t="s">
        <v>265</v>
      </c>
      <c r="C4080" s="258">
        <v>2032</v>
      </c>
      <c r="D4080" s="259" t="s">
        <v>271</v>
      </c>
      <c r="E4080" s="266" t="s">
        <v>0</v>
      </c>
      <c r="F4080" s="261">
        <v>1.0518267223667801</v>
      </c>
      <c r="G4080" s="261">
        <f>IF(Table1[[#This Row],[Year]]&lt;=2030,2030,IF(Table1[[#This Row],[Year]]&lt;=2040,2040,2050))</f>
        <v>2040</v>
      </c>
    </row>
    <row r="4081" spans="1:7" x14ac:dyDescent="0.3">
      <c r="A4081" s="257" t="s">
        <v>1</v>
      </c>
      <c r="B4081" s="258" t="s">
        <v>264</v>
      </c>
      <c r="C4081" s="258">
        <v>2032</v>
      </c>
      <c r="D4081" s="259" t="s">
        <v>271</v>
      </c>
      <c r="E4081" s="266" t="s">
        <v>0</v>
      </c>
      <c r="F4081" s="261">
        <v>0.96768058457744199</v>
      </c>
      <c r="G4081" s="261">
        <f>IF(Table1[[#This Row],[Year]]&lt;=2030,2030,IF(Table1[[#This Row],[Year]]&lt;=2040,2040,2050))</f>
        <v>2040</v>
      </c>
    </row>
    <row r="4082" spans="1:7" x14ac:dyDescent="0.3">
      <c r="A4082" s="257" t="s">
        <v>1</v>
      </c>
      <c r="B4082" s="258" t="s">
        <v>262</v>
      </c>
      <c r="C4082" s="258">
        <v>2032</v>
      </c>
      <c r="D4082" s="259" t="s">
        <v>271</v>
      </c>
      <c r="E4082" s="266" t="s">
        <v>0</v>
      </c>
      <c r="F4082" s="261">
        <v>0.85541324945900199</v>
      </c>
      <c r="G4082" s="261">
        <f>IF(Table1[[#This Row],[Year]]&lt;=2030,2030,IF(Table1[[#This Row],[Year]]&lt;=2040,2040,2050))</f>
        <v>2040</v>
      </c>
    </row>
    <row r="4083" spans="1:7" x14ac:dyDescent="0.3">
      <c r="A4083" s="257" t="s">
        <v>1</v>
      </c>
      <c r="B4083" s="258" t="s">
        <v>260</v>
      </c>
      <c r="C4083" s="258">
        <v>2032</v>
      </c>
      <c r="D4083" s="259" t="s">
        <v>271</v>
      </c>
      <c r="E4083" s="266" t="s">
        <v>0</v>
      </c>
      <c r="F4083" s="261">
        <v>0.110505230967676</v>
      </c>
      <c r="G4083" s="261">
        <f>IF(Table1[[#This Row],[Year]]&lt;=2030,2030,IF(Table1[[#This Row],[Year]]&lt;=2040,2040,2050))</f>
        <v>2040</v>
      </c>
    </row>
    <row r="4084" spans="1:7" x14ac:dyDescent="0.3">
      <c r="A4084" s="257" t="s">
        <v>4</v>
      </c>
      <c r="B4084" s="258" t="s">
        <v>265</v>
      </c>
      <c r="C4084" s="258">
        <v>2032</v>
      </c>
      <c r="D4084" s="259" t="s">
        <v>271</v>
      </c>
      <c r="E4084" s="266" t="s">
        <v>0</v>
      </c>
      <c r="F4084" s="261">
        <v>10.994030011830001</v>
      </c>
      <c r="G4084" s="261">
        <f>IF(Table1[[#This Row],[Year]]&lt;=2030,2030,IF(Table1[[#This Row],[Year]]&lt;=2040,2040,2050))</f>
        <v>2040</v>
      </c>
    </row>
    <row r="4085" spans="1:7" x14ac:dyDescent="0.3">
      <c r="A4085" s="257" t="s">
        <v>4</v>
      </c>
      <c r="B4085" s="258" t="s">
        <v>264</v>
      </c>
      <c r="C4085" s="258">
        <v>2032</v>
      </c>
      <c r="D4085" s="259" t="s">
        <v>271</v>
      </c>
      <c r="E4085" s="266" t="s">
        <v>0</v>
      </c>
      <c r="F4085" s="261">
        <v>12.3682837633087</v>
      </c>
      <c r="G4085" s="261">
        <f>IF(Table1[[#This Row],[Year]]&lt;=2030,2030,IF(Table1[[#This Row],[Year]]&lt;=2040,2040,2050))</f>
        <v>2040</v>
      </c>
    </row>
    <row r="4086" spans="1:7" x14ac:dyDescent="0.3">
      <c r="A4086" s="257" t="s">
        <v>4</v>
      </c>
      <c r="B4086" s="258" t="s">
        <v>262</v>
      </c>
      <c r="C4086" s="258">
        <v>2032</v>
      </c>
      <c r="D4086" s="259" t="s">
        <v>271</v>
      </c>
      <c r="E4086" s="266" t="s">
        <v>0</v>
      </c>
      <c r="F4086" s="261">
        <v>29.763934612833499</v>
      </c>
      <c r="G4086" s="261">
        <f>IF(Table1[[#This Row],[Year]]&lt;=2030,2030,IF(Table1[[#This Row],[Year]]&lt;=2040,2040,2050))</f>
        <v>2040</v>
      </c>
    </row>
    <row r="4087" spans="1:7" x14ac:dyDescent="0.3">
      <c r="A4087" s="257" t="s">
        <v>4</v>
      </c>
      <c r="B4087" s="258" t="s">
        <v>260</v>
      </c>
      <c r="C4087" s="258">
        <v>2032</v>
      </c>
      <c r="D4087" s="259" t="s">
        <v>271</v>
      </c>
      <c r="E4087" s="266" t="s">
        <v>0</v>
      </c>
      <c r="F4087" s="261">
        <v>4.6137404337217998</v>
      </c>
      <c r="G4087" s="261">
        <f>IF(Table1[[#This Row],[Year]]&lt;=2030,2030,IF(Table1[[#This Row],[Year]]&lt;=2040,2040,2050))</f>
        <v>2040</v>
      </c>
    </row>
    <row r="4088" spans="1:7" x14ac:dyDescent="0.3">
      <c r="A4088" s="257" t="s">
        <v>2</v>
      </c>
      <c r="B4088" s="258" t="s">
        <v>264</v>
      </c>
      <c r="C4088" s="258">
        <v>2032</v>
      </c>
      <c r="D4088" s="259" t="s">
        <v>271</v>
      </c>
      <c r="E4088" s="266" t="s">
        <v>0</v>
      </c>
      <c r="F4088" s="261">
        <v>1.4024356298223799</v>
      </c>
      <c r="G4088" s="261">
        <f>IF(Table1[[#This Row],[Year]]&lt;=2030,2030,IF(Table1[[#This Row],[Year]]&lt;=2040,2040,2050))</f>
        <v>2040</v>
      </c>
    </row>
    <row r="4089" spans="1:7" x14ac:dyDescent="0.3">
      <c r="A4089" s="257" t="s">
        <v>2</v>
      </c>
      <c r="B4089" s="258" t="s">
        <v>262</v>
      </c>
      <c r="C4089" s="258">
        <v>2032</v>
      </c>
      <c r="D4089" s="259" t="s">
        <v>271</v>
      </c>
      <c r="E4089" s="266" t="s">
        <v>0</v>
      </c>
      <c r="F4089" s="261">
        <v>1.2823139878007399</v>
      </c>
      <c r="G4089" s="261">
        <f>IF(Table1[[#This Row],[Year]]&lt;=2030,2030,IF(Table1[[#This Row],[Year]]&lt;=2040,2040,2050))</f>
        <v>2040</v>
      </c>
    </row>
    <row r="4090" spans="1:7" x14ac:dyDescent="0.3">
      <c r="A4090" s="257" t="s">
        <v>2</v>
      </c>
      <c r="B4090" s="258" t="s">
        <v>260</v>
      </c>
      <c r="C4090" s="258">
        <v>2032</v>
      </c>
      <c r="D4090" s="259" t="s">
        <v>271</v>
      </c>
      <c r="E4090" s="266" t="s">
        <v>0</v>
      </c>
      <c r="F4090" s="261">
        <v>1.4852853624687599E-2</v>
      </c>
      <c r="G4090" s="261">
        <f>IF(Table1[[#This Row],[Year]]&lt;=2030,2030,IF(Table1[[#This Row],[Year]]&lt;=2040,2040,2050))</f>
        <v>2040</v>
      </c>
    </row>
    <row r="4091" spans="1:7" x14ac:dyDescent="0.3">
      <c r="A4091" s="257" t="s">
        <v>3</v>
      </c>
      <c r="B4091" s="258" t="s">
        <v>265</v>
      </c>
      <c r="C4091" s="258">
        <v>2032</v>
      </c>
      <c r="D4091" s="259" t="s">
        <v>271</v>
      </c>
      <c r="E4091" s="266" t="s">
        <v>0</v>
      </c>
      <c r="F4091" s="261">
        <v>6.6715866390121503</v>
      </c>
      <c r="G4091" s="261">
        <f>IF(Table1[[#This Row],[Year]]&lt;=2030,2030,IF(Table1[[#This Row],[Year]]&lt;=2040,2040,2050))</f>
        <v>2040</v>
      </c>
    </row>
    <row r="4092" spans="1:7" x14ac:dyDescent="0.3">
      <c r="A4092" s="257" t="s">
        <v>3</v>
      </c>
      <c r="B4092" s="258" t="s">
        <v>264</v>
      </c>
      <c r="C4092" s="258">
        <v>2032</v>
      </c>
      <c r="D4092" s="259" t="s">
        <v>271</v>
      </c>
      <c r="E4092" s="266" t="s">
        <v>0</v>
      </c>
      <c r="F4092" s="261">
        <v>3.33579331950608</v>
      </c>
      <c r="G4092" s="261">
        <f>IF(Table1[[#This Row],[Year]]&lt;=2030,2030,IF(Table1[[#This Row],[Year]]&lt;=2040,2040,2050))</f>
        <v>2040</v>
      </c>
    </row>
    <row r="4093" spans="1:7" x14ac:dyDescent="0.3">
      <c r="A4093" s="257" t="s">
        <v>3</v>
      </c>
      <c r="B4093" s="258" t="s">
        <v>262</v>
      </c>
      <c r="C4093" s="258">
        <v>2032</v>
      </c>
      <c r="D4093" s="259" t="s">
        <v>271</v>
      </c>
      <c r="E4093" s="266" t="s">
        <v>0</v>
      </c>
      <c r="F4093" s="261">
        <v>48.349242816798899</v>
      </c>
      <c r="G4093" s="261">
        <f>IF(Table1[[#This Row],[Year]]&lt;=2030,2030,IF(Table1[[#This Row],[Year]]&lt;=2040,2040,2050))</f>
        <v>2040</v>
      </c>
    </row>
    <row r="4094" spans="1:7" x14ac:dyDescent="0.3">
      <c r="A4094" s="257" t="s">
        <v>3</v>
      </c>
      <c r="B4094" s="258" t="s">
        <v>260</v>
      </c>
      <c r="C4094" s="258">
        <v>2032</v>
      </c>
      <c r="D4094" s="259" t="s">
        <v>271</v>
      </c>
      <c r="E4094" s="266" t="s">
        <v>0</v>
      </c>
      <c r="F4094" s="261">
        <v>1.2836048286078201</v>
      </c>
      <c r="G4094" s="261">
        <f>IF(Table1[[#This Row],[Year]]&lt;=2030,2030,IF(Table1[[#This Row],[Year]]&lt;=2040,2040,2050))</f>
        <v>2040</v>
      </c>
    </row>
    <row r="4095" spans="1:7" x14ac:dyDescent="0.3">
      <c r="A4095" s="257" t="s">
        <v>1</v>
      </c>
      <c r="B4095" s="258" t="s">
        <v>265</v>
      </c>
      <c r="C4095" s="258">
        <v>2033</v>
      </c>
      <c r="D4095" s="259" t="s">
        <v>271</v>
      </c>
      <c r="E4095" s="266" t="s">
        <v>0</v>
      </c>
      <c r="F4095" s="261">
        <v>1.00173973558741</v>
      </c>
      <c r="G4095" s="261">
        <f>IF(Table1[[#This Row],[Year]]&lt;=2030,2030,IF(Table1[[#This Row],[Year]]&lt;=2040,2040,2050))</f>
        <v>2040</v>
      </c>
    </row>
    <row r="4096" spans="1:7" x14ac:dyDescent="0.3">
      <c r="A4096" s="257" t="s">
        <v>1</v>
      </c>
      <c r="B4096" s="258" t="s">
        <v>264</v>
      </c>
      <c r="C4096" s="258">
        <v>2033</v>
      </c>
      <c r="D4096" s="259" t="s">
        <v>271</v>
      </c>
      <c r="E4096" s="266" t="s">
        <v>0</v>
      </c>
      <c r="F4096" s="261">
        <v>0.92160055674041597</v>
      </c>
      <c r="G4096" s="261">
        <f>IF(Table1[[#This Row],[Year]]&lt;=2030,2030,IF(Table1[[#This Row],[Year]]&lt;=2040,2040,2050))</f>
        <v>2040</v>
      </c>
    </row>
    <row r="4097" spans="1:7" x14ac:dyDescent="0.3">
      <c r="A4097" s="257" t="s">
        <v>1</v>
      </c>
      <c r="B4097" s="258" t="s">
        <v>262</v>
      </c>
      <c r="C4097" s="258">
        <v>2033</v>
      </c>
      <c r="D4097" s="259" t="s">
        <v>271</v>
      </c>
      <c r="E4097" s="266" t="s">
        <v>0</v>
      </c>
      <c r="F4097" s="261">
        <v>0.80520627025487101</v>
      </c>
      <c r="G4097" s="261">
        <f>IF(Table1[[#This Row],[Year]]&lt;=2030,2030,IF(Table1[[#This Row],[Year]]&lt;=2040,2040,2050))</f>
        <v>2040</v>
      </c>
    </row>
    <row r="4098" spans="1:7" x14ac:dyDescent="0.3">
      <c r="A4098" s="257" t="s">
        <v>1</v>
      </c>
      <c r="B4098" s="258" t="s">
        <v>260</v>
      </c>
      <c r="C4098" s="258">
        <v>2033</v>
      </c>
      <c r="D4098" s="259" t="s">
        <v>271</v>
      </c>
      <c r="E4098" s="266" t="s">
        <v>0</v>
      </c>
      <c r="F4098" s="261">
        <v>0.10524307711207199</v>
      </c>
      <c r="G4098" s="261">
        <f>IF(Table1[[#This Row],[Year]]&lt;=2030,2030,IF(Table1[[#This Row],[Year]]&lt;=2040,2040,2050))</f>
        <v>2040</v>
      </c>
    </row>
    <row r="4099" spans="1:7" x14ac:dyDescent="0.3">
      <c r="A4099" s="257" t="s">
        <v>4</v>
      </c>
      <c r="B4099" s="258" t="s">
        <v>265</v>
      </c>
      <c r="C4099" s="258">
        <v>2033</v>
      </c>
      <c r="D4099" s="259" t="s">
        <v>271</v>
      </c>
      <c r="E4099" s="266" t="s">
        <v>0</v>
      </c>
      <c r="F4099" s="261">
        <v>9.1396869089708197</v>
      </c>
      <c r="G4099" s="261">
        <f>IF(Table1[[#This Row],[Year]]&lt;=2030,2030,IF(Table1[[#This Row],[Year]]&lt;=2040,2040,2050))</f>
        <v>2040</v>
      </c>
    </row>
    <row r="4100" spans="1:7" x14ac:dyDescent="0.3">
      <c r="A4100" s="257" t="s">
        <v>4</v>
      </c>
      <c r="B4100" s="258" t="s">
        <v>264</v>
      </c>
      <c r="C4100" s="258">
        <v>2033</v>
      </c>
      <c r="D4100" s="259" t="s">
        <v>271</v>
      </c>
      <c r="E4100" s="266" t="s">
        <v>0</v>
      </c>
      <c r="F4100" s="261">
        <v>10.2821477725922</v>
      </c>
      <c r="G4100" s="261">
        <f>IF(Table1[[#This Row],[Year]]&lt;=2030,2030,IF(Table1[[#This Row],[Year]]&lt;=2040,2040,2050))</f>
        <v>2040</v>
      </c>
    </row>
    <row r="4101" spans="1:7" x14ac:dyDescent="0.3">
      <c r="A4101" s="257" t="s">
        <v>4</v>
      </c>
      <c r="B4101" s="258" t="s">
        <v>262</v>
      </c>
      <c r="C4101" s="258">
        <v>2033</v>
      </c>
      <c r="D4101" s="259" t="s">
        <v>271</v>
      </c>
      <c r="E4101" s="266" t="s">
        <v>0</v>
      </c>
      <c r="F4101" s="261">
        <v>28.016992714184401</v>
      </c>
      <c r="G4101" s="261">
        <f>IF(Table1[[#This Row],[Year]]&lt;=2030,2030,IF(Table1[[#This Row],[Year]]&lt;=2040,2040,2050))</f>
        <v>2040</v>
      </c>
    </row>
    <row r="4102" spans="1:7" x14ac:dyDescent="0.3">
      <c r="A4102" s="257" t="s">
        <v>4</v>
      </c>
      <c r="B4102" s="258" t="s">
        <v>260</v>
      </c>
      <c r="C4102" s="258">
        <v>2033</v>
      </c>
      <c r="D4102" s="259" t="s">
        <v>271</v>
      </c>
      <c r="E4102" s="266" t="s">
        <v>0</v>
      </c>
      <c r="F4102" s="261">
        <v>3.8355492024401001</v>
      </c>
      <c r="G4102" s="261">
        <f>IF(Table1[[#This Row],[Year]]&lt;=2030,2030,IF(Table1[[#This Row],[Year]]&lt;=2040,2040,2050))</f>
        <v>2040</v>
      </c>
    </row>
    <row r="4103" spans="1:7" x14ac:dyDescent="0.3">
      <c r="A4103" s="257" t="s">
        <v>2</v>
      </c>
      <c r="B4103" s="258" t="s">
        <v>264</v>
      </c>
      <c r="C4103" s="258">
        <v>2033</v>
      </c>
      <c r="D4103" s="259" t="s">
        <v>271</v>
      </c>
      <c r="E4103" s="266" t="s">
        <v>0</v>
      </c>
      <c r="F4103" s="261">
        <v>1.33565298078321</v>
      </c>
      <c r="G4103" s="261">
        <f>IF(Table1[[#This Row],[Year]]&lt;=2030,2030,IF(Table1[[#This Row],[Year]]&lt;=2040,2040,2050))</f>
        <v>2040</v>
      </c>
    </row>
    <row r="4104" spans="1:7" x14ac:dyDescent="0.3">
      <c r="A4104" s="257" t="s">
        <v>2</v>
      </c>
      <c r="B4104" s="258" t="s">
        <v>262</v>
      </c>
      <c r="C4104" s="258">
        <v>2033</v>
      </c>
      <c r="D4104" s="259" t="s">
        <v>271</v>
      </c>
      <c r="E4104" s="266" t="s">
        <v>0</v>
      </c>
      <c r="F4104" s="261">
        <v>1.2070508190815401</v>
      </c>
      <c r="G4104" s="261">
        <f>IF(Table1[[#This Row],[Year]]&lt;=2030,2030,IF(Table1[[#This Row],[Year]]&lt;=2040,2040,2050))</f>
        <v>2040</v>
      </c>
    </row>
    <row r="4105" spans="1:7" x14ac:dyDescent="0.3">
      <c r="A4105" s="257" t="s">
        <v>2</v>
      </c>
      <c r="B4105" s="258" t="s">
        <v>260</v>
      </c>
      <c r="C4105" s="258">
        <v>2033</v>
      </c>
      <c r="D4105" s="259" t="s">
        <v>271</v>
      </c>
      <c r="E4105" s="266" t="s">
        <v>0</v>
      </c>
      <c r="F4105" s="261">
        <v>1.41455748806548E-2</v>
      </c>
      <c r="G4105" s="261">
        <f>IF(Table1[[#This Row],[Year]]&lt;=2030,2030,IF(Table1[[#This Row],[Year]]&lt;=2040,2040,2050))</f>
        <v>2040</v>
      </c>
    </row>
    <row r="4106" spans="1:7" x14ac:dyDescent="0.3">
      <c r="A4106" s="257" t="s">
        <v>3</v>
      </c>
      <c r="B4106" s="258" t="s">
        <v>265</v>
      </c>
      <c r="C4106" s="258">
        <v>2033</v>
      </c>
      <c r="D4106" s="259" t="s">
        <v>271</v>
      </c>
      <c r="E4106" s="266" t="s">
        <v>0</v>
      </c>
      <c r="F4106" s="261">
        <v>6.35389203715446</v>
      </c>
      <c r="G4106" s="261">
        <f>IF(Table1[[#This Row],[Year]]&lt;=2030,2030,IF(Table1[[#This Row],[Year]]&lt;=2040,2040,2050))</f>
        <v>2040</v>
      </c>
    </row>
    <row r="4107" spans="1:7" x14ac:dyDescent="0.3">
      <c r="A4107" s="257" t="s">
        <v>3</v>
      </c>
      <c r="B4107" s="258" t="s">
        <v>264</v>
      </c>
      <c r="C4107" s="258">
        <v>2033</v>
      </c>
      <c r="D4107" s="259" t="s">
        <v>271</v>
      </c>
      <c r="E4107" s="266" t="s">
        <v>0</v>
      </c>
      <c r="F4107" s="261">
        <v>3.17694601857723</v>
      </c>
      <c r="G4107" s="261">
        <f>IF(Table1[[#This Row],[Year]]&lt;=2030,2030,IF(Table1[[#This Row],[Year]]&lt;=2040,2040,2050))</f>
        <v>2040</v>
      </c>
    </row>
    <row r="4108" spans="1:7" x14ac:dyDescent="0.3">
      <c r="A4108" s="257" t="s">
        <v>3</v>
      </c>
      <c r="B4108" s="258" t="s">
        <v>262</v>
      </c>
      <c r="C4108" s="258">
        <v>2033</v>
      </c>
      <c r="D4108" s="259" t="s">
        <v>271</v>
      </c>
      <c r="E4108" s="266" t="s">
        <v>0</v>
      </c>
      <c r="F4108" s="261">
        <v>45.511468875170699</v>
      </c>
      <c r="G4108" s="261">
        <f>IF(Table1[[#This Row],[Year]]&lt;=2030,2030,IF(Table1[[#This Row],[Year]]&lt;=2040,2040,2050))</f>
        <v>2040</v>
      </c>
    </row>
    <row r="4109" spans="1:7" x14ac:dyDescent="0.3">
      <c r="A4109" s="257" t="s">
        <v>3</v>
      </c>
      <c r="B4109" s="258" t="s">
        <v>260</v>
      </c>
      <c r="C4109" s="258">
        <v>2033</v>
      </c>
      <c r="D4109" s="259" t="s">
        <v>271</v>
      </c>
      <c r="E4109" s="266" t="s">
        <v>0</v>
      </c>
      <c r="F4109" s="261">
        <v>1.22248078915031</v>
      </c>
      <c r="G4109" s="261">
        <f>IF(Table1[[#This Row],[Year]]&lt;=2030,2030,IF(Table1[[#This Row],[Year]]&lt;=2040,2040,2050))</f>
        <v>2040</v>
      </c>
    </row>
    <row r="4110" spans="1:7" x14ac:dyDescent="0.3">
      <c r="A4110" s="257" t="s">
        <v>1</v>
      </c>
      <c r="B4110" s="258" t="s">
        <v>265</v>
      </c>
      <c r="C4110" s="258">
        <v>2034</v>
      </c>
      <c r="D4110" s="259" t="s">
        <v>271</v>
      </c>
      <c r="E4110" s="266" t="s">
        <v>0</v>
      </c>
      <c r="F4110" s="261">
        <v>1.9080756868331701</v>
      </c>
      <c r="G4110" s="261">
        <f>IF(Table1[[#This Row],[Year]]&lt;=2030,2030,IF(Table1[[#This Row],[Year]]&lt;=2040,2040,2050))</f>
        <v>2040</v>
      </c>
    </row>
    <row r="4111" spans="1:7" x14ac:dyDescent="0.3">
      <c r="A4111" s="257" t="s">
        <v>1</v>
      </c>
      <c r="B4111" s="258" t="s">
        <v>264</v>
      </c>
      <c r="C4111" s="258">
        <v>2034</v>
      </c>
      <c r="D4111" s="259" t="s">
        <v>271</v>
      </c>
      <c r="E4111" s="266" t="s">
        <v>0</v>
      </c>
      <c r="F4111" s="261">
        <v>1.7554296318865199</v>
      </c>
      <c r="G4111" s="261">
        <f>IF(Table1[[#This Row],[Year]]&lt;=2030,2030,IF(Table1[[#This Row],[Year]]&lt;=2040,2040,2050))</f>
        <v>2040</v>
      </c>
    </row>
    <row r="4112" spans="1:7" x14ac:dyDescent="0.3">
      <c r="A4112" s="257" t="s">
        <v>1</v>
      </c>
      <c r="B4112" s="258" t="s">
        <v>262</v>
      </c>
      <c r="C4112" s="258">
        <v>2034</v>
      </c>
      <c r="D4112" s="259" t="s">
        <v>271</v>
      </c>
      <c r="E4112" s="266" t="s">
        <v>0</v>
      </c>
      <c r="F4112" s="261">
        <v>0.75784119553400098</v>
      </c>
      <c r="G4112" s="261">
        <f>IF(Table1[[#This Row],[Year]]&lt;=2030,2030,IF(Table1[[#This Row],[Year]]&lt;=2040,2040,2050))</f>
        <v>2040</v>
      </c>
    </row>
    <row r="4113" spans="1:7" x14ac:dyDescent="0.3">
      <c r="A4113" s="257" t="s">
        <v>1</v>
      </c>
      <c r="B4113" s="258" t="s">
        <v>260</v>
      </c>
      <c r="C4113" s="258">
        <v>2034</v>
      </c>
      <c r="D4113" s="259" t="s">
        <v>271</v>
      </c>
      <c r="E4113" s="266" t="s">
        <v>0</v>
      </c>
      <c r="F4113" s="261">
        <v>0.200463004022994</v>
      </c>
      <c r="G4113" s="261">
        <f>IF(Table1[[#This Row],[Year]]&lt;=2030,2030,IF(Table1[[#This Row],[Year]]&lt;=2040,2040,2050))</f>
        <v>2040</v>
      </c>
    </row>
    <row r="4114" spans="1:7" x14ac:dyDescent="0.3">
      <c r="A4114" s="257" t="s">
        <v>4</v>
      </c>
      <c r="B4114" s="258" t="s">
        <v>262</v>
      </c>
      <c r="C4114" s="258">
        <v>2034</v>
      </c>
      <c r="D4114" s="259" t="s">
        <v>271</v>
      </c>
      <c r="E4114" s="266" t="s">
        <v>0</v>
      </c>
      <c r="F4114" s="261">
        <v>26.368934319232299</v>
      </c>
      <c r="G4114" s="261">
        <f>IF(Table1[[#This Row],[Year]]&lt;=2030,2030,IF(Table1[[#This Row],[Year]]&lt;=2040,2040,2050))</f>
        <v>2040</v>
      </c>
    </row>
    <row r="4115" spans="1:7" x14ac:dyDescent="0.3">
      <c r="A4115" s="257" t="s">
        <v>4</v>
      </c>
      <c r="B4115" s="258" t="s">
        <v>18</v>
      </c>
      <c r="C4115" s="258">
        <v>2034</v>
      </c>
      <c r="D4115" s="259" t="s">
        <v>271</v>
      </c>
      <c r="E4115" s="266" t="s">
        <v>0</v>
      </c>
      <c r="F4115" s="261">
        <v>2958.0306585265598</v>
      </c>
      <c r="G4115" s="261">
        <f>IF(Table1[[#This Row],[Year]]&lt;=2030,2030,IF(Table1[[#This Row],[Year]]&lt;=2040,2040,2050))</f>
        <v>2040</v>
      </c>
    </row>
    <row r="4116" spans="1:7" x14ac:dyDescent="0.3">
      <c r="A4116" s="257" t="s">
        <v>2</v>
      </c>
      <c r="B4116" s="258" t="s">
        <v>264</v>
      </c>
      <c r="C4116" s="258">
        <v>2034</v>
      </c>
      <c r="D4116" s="259" t="s">
        <v>271</v>
      </c>
      <c r="E4116" s="266" t="s">
        <v>0</v>
      </c>
      <c r="F4116" s="261">
        <v>1.41903873675746</v>
      </c>
      <c r="G4116" s="261">
        <f>IF(Table1[[#This Row],[Year]]&lt;=2030,2030,IF(Table1[[#This Row],[Year]]&lt;=2040,2040,2050))</f>
        <v>2040</v>
      </c>
    </row>
    <row r="4117" spans="1:7" x14ac:dyDescent="0.3">
      <c r="A4117" s="257" t="s">
        <v>2</v>
      </c>
      <c r="B4117" s="258" t="s">
        <v>262</v>
      </c>
      <c r="C4117" s="258">
        <v>2034</v>
      </c>
      <c r="D4117" s="259" t="s">
        <v>271</v>
      </c>
      <c r="E4117" s="266" t="s">
        <v>0</v>
      </c>
      <c r="F4117" s="261">
        <v>1.1360478297237999</v>
      </c>
      <c r="G4117" s="261">
        <f>IF(Table1[[#This Row],[Year]]&lt;=2030,2030,IF(Table1[[#This Row],[Year]]&lt;=2040,2040,2050))</f>
        <v>2040</v>
      </c>
    </row>
    <row r="4118" spans="1:7" x14ac:dyDescent="0.3">
      <c r="A4118" s="257" t="s">
        <v>2</v>
      </c>
      <c r="B4118" s="258" t="s">
        <v>260</v>
      </c>
      <c r="C4118" s="258">
        <v>2034</v>
      </c>
      <c r="D4118" s="259" t="s">
        <v>271</v>
      </c>
      <c r="E4118" s="266" t="s">
        <v>0</v>
      </c>
      <c r="F4118" s="261">
        <v>1.5028693079831E-2</v>
      </c>
      <c r="G4118" s="261">
        <f>IF(Table1[[#This Row],[Year]]&lt;=2030,2030,IF(Table1[[#This Row],[Year]]&lt;=2040,2040,2050))</f>
        <v>2040</v>
      </c>
    </row>
    <row r="4119" spans="1:7" x14ac:dyDescent="0.3">
      <c r="A4119" s="257" t="s">
        <v>3</v>
      </c>
      <c r="B4119" s="258" t="s">
        <v>265</v>
      </c>
      <c r="C4119" s="258">
        <v>2034</v>
      </c>
      <c r="D4119" s="259" t="s">
        <v>271</v>
      </c>
      <c r="E4119" s="266" t="s">
        <v>0</v>
      </c>
      <c r="F4119" s="261">
        <v>11.3902364146519</v>
      </c>
      <c r="G4119" s="261">
        <f>IF(Table1[[#This Row],[Year]]&lt;=2030,2030,IF(Table1[[#This Row],[Year]]&lt;=2040,2040,2050))</f>
        <v>2040</v>
      </c>
    </row>
    <row r="4120" spans="1:7" x14ac:dyDescent="0.3">
      <c r="A4120" s="257" t="s">
        <v>3</v>
      </c>
      <c r="B4120" s="258" t="s">
        <v>264</v>
      </c>
      <c r="C4120" s="258">
        <v>2034</v>
      </c>
      <c r="D4120" s="259" t="s">
        <v>271</v>
      </c>
      <c r="E4120" s="266" t="s">
        <v>0</v>
      </c>
      <c r="F4120" s="261">
        <v>5.6951182073259297</v>
      </c>
      <c r="G4120" s="261">
        <f>IF(Table1[[#This Row],[Year]]&lt;=2030,2030,IF(Table1[[#This Row],[Year]]&lt;=2040,2040,2050))</f>
        <v>2040</v>
      </c>
    </row>
    <row r="4121" spans="1:7" x14ac:dyDescent="0.3">
      <c r="A4121" s="257" t="s">
        <v>3</v>
      </c>
      <c r="B4121" s="258" t="s">
        <v>262</v>
      </c>
      <c r="C4121" s="258">
        <v>2034</v>
      </c>
      <c r="D4121" s="259" t="s">
        <v>271</v>
      </c>
      <c r="E4121" s="266" t="s">
        <v>0</v>
      </c>
      <c r="F4121" s="261">
        <v>42.834323647219399</v>
      </c>
      <c r="G4121" s="261">
        <f>IF(Table1[[#This Row],[Year]]&lt;=2030,2030,IF(Table1[[#This Row],[Year]]&lt;=2040,2040,2050))</f>
        <v>2040</v>
      </c>
    </row>
    <row r="4122" spans="1:7" x14ac:dyDescent="0.3">
      <c r="A4122" s="257" t="s">
        <v>3</v>
      </c>
      <c r="B4122" s="258" t="s">
        <v>260</v>
      </c>
      <c r="C4122" s="258">
        <v>2034</v>
      </c>
      <c r="D4122" s="259" t="s">
        <v>271</v>
      </c>
      <c r="E4122" s="266" t="s">
        <v>0</v>
      </c>
      <c r="F4122" s="261">
        <v>2.1914670755136298</v>
      </c>
      <c r="G4122" s="261">
        <f>IF(Table1[[#This Row],[Year]]&lt;=2030,2030,IF(Table1[[#This Row],[Year]]&lt;=2040,2040,2050))</f>
        <v>2040</v>
      </c>
    </row>
    <row r="4123" spans="1:7" x14ac:dyDescent="0.3">
      <c r="A4123" s="257" t="s">
        <v>1</v>
      </c>
      <c r="B4123" s="258" t="s">
        <v>262</v>
      </c>
      <c r="C4123" s="258">
        <v>2035</v>
      </c>
      <c r="D4123" s="259" t="s">
        <v>271</v>
      </c>
      <c r="E4123" s="266" t="s">
        <v>0</v>
      </c>
      <c r="F4123" s="261">
        <v>0.71316121575194902</v>
      </c>
      <c r="G4123" s="261">
        <f>IF(Table1[[#This Row],[Year]]&lt;=2030,2030,IF(Table1[[#This Row],[Year]]&lt;=2040,2040,2050))</f>
        <v>2040</v>
      </c>
    </row>
    <row r="4124" spans="1:7" x14ac:dyDescent="0.3">
      <c r="A4124" s="257" t="s">
        <v>4</v>
      </c>
      <c r="B4124" s="258" t="s">
        <v>265</v>
      </c>
      <c r="C4124" s="258">
        <v>2035</v>
      </c>
      <c r="D4124" s="259" t="s">
        <v>271</v>
      </c>
      <c r="E4124" s="266" t="s">
        <v>0</v>
      </c>
      <c r="F4124" s="261">
        <v>8.2309420773683009</v>
      </c>
      <c r="G4124" s="261">
        <f>IF(Table1[[#This Row],[Year]]&lt;=2030,2030,IF(Table1[[#This Row],[Year]]&lt;=2040,2040,2050))</f>
        <v>2040</v>
      </c>
    </row>
    <row r="4125" spans="1:7" x14ac:dyDescent="0.3">
      <c r="A4125" s="257" t="s">
        <v>4</v>
      </c>
      <c r="B4125" s="258" t="s">
        <v>264</v>
      </c>
      <c r="C4125" s="258">
        <v>2035</v>
      </c>
      <c r="D4125" s="259" t="s">
        <v>271</v>
      </c>
      <c r="E4125" s="266" t="s">
        <v>0</v>
      </c>
      <c r="F4125" s="261">
        <v>9.2598098370393807</v>
      </c>
      <c r="G4125" s="261">
        <f>IF(Table1[[#This Row],[Year]]&lt;=2030,2030,IF(Table1[[#This Row],[Year]]&lt;=2040,2040,2050))</f>
        <v>2040</v>
      </c>
    </row>
    <row r="4126" spans="1:7" x14ac:dyDescent="0.3">
      <c r="A4126" s="257" t="s">
        <v>4</v>
      </c>
      <c r="B4126" s="258" t="s">
        <v>262</v>
      </c>
      <c r="C4126" s="258">
        <v>2035</v>
      </c>
      <c r="D4126" s="259" t="s">
        <v>271</v>
      </c>
      <c r="E4126" s="266" t="s">
        <v>0</v>
      </c>
      <c r="F4126" s="261">
        <v>24.8143032709329</v>
      </c>
      <c r="G4126" s="261">
        <f>IF(Table1[[#This Row],[Year]]&lt;=2030,2030,IF(Table1[[#This Row],[Year]]&lt;=2040,2040,2050))</f>
        <v>2040</v>
      </c>
    </row>
    <row r="4127" spans="1:7" x14ac:dyDescent="0.3">
      <c r="A4127" s="257" t="s">
        <v>4</v>
      </c>
      <c r="B4127" s="258" t="s">
        <v>260</v>
      </c>
      <c r="C4127" s="258">
        <v>2035</v>
      </c>
      <c r="D4127" s="259" t="s">
        <v>271</v>
      </c>
      <c r="E4127" s="266" t="s">
        <v>0</v>
      </c>
      <c r="F4127" s="261">
        <v>3.45418652023994</v>
      </c>
      <c r="G4127" s="261">
        <f>IF(Table1[[#This Row],[Year]]&lt;=2030,2030,IF(Table1[[#This Row],[Year]]&lt;=2040,2040,2050))</f>
        <v>2040</v>
      </c>
    </row>
    <row r="4128" spans="1:7" x14ac:dyDescent="0.3">
      <c r="A4128" s="257" t="s">
        <v>2</v>
      </c>
      <c r="B4128" s="258" t="s">
        <v>264</v>
      </c>
      <c r="C4128" s="258">
        <v>2035</v>
      </c>
      <c r="D4128" s="259" t="s">
        <v>271</v>
      </c>
      <c r="E4128" s="266" t="s">
        <v>0</v>
      </c>
      <c r="F4128" s="261">
        <v>1.07148778954296</v>
      </c>
      <c r="G4128" s="261">
        <f>IF(Table1[[#This Row],[Year]]&lt;=2030,2030,IF(Table1[[#This Row],[Year]]&lt;=2040,2040,2050))</f>
        <v>2040</v>
      </c>
    </row>
    <row r="4129" spans="1:7" x14ac:dyDescent="0.3">
      <c r="A4129" s="257" t="s">
        <v>2</v>
      </c>
      <c r="B4129" s="258" t="s">
        <v>262</v>
      </c>
      <c r="C4129" s="258">
        <v>2035</v>
      </c>
      <c r="D4129" s="259" t="s">
        <v>271</v>
      </c>
      <c r="E4129" s="266" t="s">
        <v>0</v>
      </c>
      <c r="F4129" s="261">
        <v>1.06906995314144</v>
      </c>
      <c r="G4129" s="261">
        <f>IF(Table1[[#This Row],[Year]]&lt;=2030,2030,IF(Table1[[#This Row],[Year]]&lt;=2040,2040,2050))</f>
        <v>2040</v>
      </c>
    </row>
    <row r="4130" spans="1:7" x14ac:dyDescent="0.3">
      <c r="A4130" s="257" t="s">
        <v>2</v>
      </c>
      <c r="B4130" s="258" t="s">
        <v>260</v>
      </c>
      <c r="C4130" s="258">
        <v>2035</v>
      </c>
      <c r="D4130" s="259" t="s">
        <v>271</v>
      </c>
      <c r="E4130" s="266" t="s">
        <v>0</v>
      </c>
      <c r="F4130" s="261">
        <v>1.1347865784568799E-2</v>
      </c>
      <c r="G4130" s="261">
        <f>IF(Table1[[#This Row],[Year]]&lt;=2030,2030,IF(Table1[[#This Row],[Year]]&lt;=2040,2040,2050))</f>
        <v>2040</v>
      </c>
    </row>
    <row r="4131" spans="1:7" x14ac:dyDescent="0.3">
      <c r="A4131" s="257" t="s">
        <v>3</v>
      </c>
      <c r="B4131" s="258" t="s">
        <v>265</v>
      </c>
      <c r="C4131" s="258">
        <v>2035</v>
      </c>
      <c r="D4131" s="259" t="s">
        <v>271</v>
      </c>
      <c r="E4131" s="266" t="s">
        <v>0</v>
      </c>
      <c r="F4131" s="261">
        <v>3.3781469514921301</v>
      </c>
      <c r="G4131" s="261">
        <f>IF(Table1[[#This Row],[Year]]&lt;=2030,2030,IF(Table1[[#This Row],[Year]]&lt;=2040,2040,2050))</f>
        <v>2040</v>
      </c>
    </row>
    <row r="4132" spans="1:7" x14ac:dyDescent="0.3">
      <c r="A4132" s="257" t="s">
        <v>3</v>
      </c>
      <c r="B4132" s="258" t="s">
        <v>264</v>
      </c>
      <c r="C4132" s="258">
        <v>2035</v>
      </c>
      <c r="D4132" s="259" t="s">
        <v>271</v>
      </c>
      <c r="E4132" s="266" t="s">
        <v>0</v>
      </c>
      <c r="F4132" s="261">
        <v>1.6890734757460599</v>
      </c>
      <c r="G4132" s="261">
        <f>IF(Table1[[#This Row],[Year]]&lt;=2030,2030,IF(Table1[[#This Row],[Year]]&lt;=2040,2040,2050))</f>
        <v>2040</v>
      </c>
    </row>
    <row r="4133" spans="1:7" x14ac:dyDescent="0.3">
      <c r="A4133" s="257" t="s">
        <v>3</v>
      </c>
      <c r="B4133" s="258" t="s">
        <v>262</v>
      </c>
      <c r="C4133" s="258">
        <v>2035</v>
      </c>
      <c r="D4133" s="259" t="s">
        <v>271</v>
      </c>
      <c r="E4133" s="266" t="s">
        <v>0</v>
      </c>
      <c r="F4133" s="261">
        <v>40.3089440217598</v>
      </c>
      <c r="G4133" s="261">
        <f>IF(Table1[[#This Row],[Year]]&lt;=2030,2030,IF(Table1[[#This Row],[Year]]&lt;=2040,2040,2050))</f>
        <v>2040</v>
      </c>
    </row>
    <row r="4134" spans="1:7" x14ac:dyDescent="0.3">
      <c r="A4134" s="257" t="s">
        <v>3</v>
      </c>
      <c r="B4134" s="258" t="s">
        <v>260</v>
      </c>
      <c r="C4134" s="258">
        <v>2035</v>
      </c>
      <c r="D4134" s="259" t="s">
        <v>271</v>
      </c>
      <c r="E4134" s="266" t="s">
        <v>0</v>
      </c>
      <c r="F4134" s="261">
        <v>0.64995119951317804</v>
      </c>
      <c r="G4134" s="261">
        <f>IF(Table1[[#This Row],[Year]]&lt;=2030,2030,IF(Table1[[#This Row],[Year]]&lt;=2040,2040,2050))</f>
        <v>2040</v>
      </c>
    </row>
    <row r="4135" spans="1:7" x14ac:dyDescent="0.3">
      <c r="A4135" s="257" t="s">
        <v>1</v>
      </c>
      <c r="B4135" s="258" t="s">
        <v>265</v>
      </c>
      <c r="C4135" s="258">
        <v>2036</v>
      </c>
      <c r="D4135" s="259" t="s">
        <v>271</v>
      </c>
      <c r="E4135" s="266" t="s">
        <v>0</v>
      </c>
      <c r="F4135" s="261">
        <v>0.86534044754338801</v>
      </c>
      <c r="G4135" s="261">
        <f>IF(Table1[[#This Row],[Year]]&lt;=2030,2030,IF(Table1[[#This Row],[Year]]&lt;=2040,2040,2050))</f>
        <v>2040</v>
      </c>
    </row>
    <row r="4136" spans="1:7" x14ac:dyDescent="0.3">
      <c r="A4136" s="257" t="s">
        <v>1</v>
      </c>
      <c r="B4136" s="258" t="s">
        <v>264</v>
      </c>
      <c r="C4136" s="258">
        <v>2036</v>
      </c>
      <c r="D4136" s="259" t="s">
        <v>271</v>
      </c>
      <c r="E4136" s="266" t="s">
        <v>0</v>
      </c>
      <c r="F4136" s="261">
        <v>0.796113211739917</v>
      </c>
      <c r="G4136" s="261">
        <f>IF(Table1[[#This Row],[Year]]&lt;=2030,2030,IF(Table1[[#This Row],[Year]]&lt;=2040,2040,2050))</f>
        <v>2040</v>
      </c>
    </row>
    <row r="4137" spans="1:7" x14ac:dyDescent="0.3">
      <c r="A4137" s="257" t="s">
        <v>1</v>
      </c>
      <c r="B4137" s="258" t="s">
        <v>262</v>
      </c>
      <c r="C4137" s="258">
        <v>2036</v>
      </c>
      <c r="D4137" s="259" t="s">
        <v>271</v>
      </c>
      <c r="E4137" s="266" t="s">
        <v>0</v>
      </c>
      <c r="F4137" s="261">
        <v>0.67101801137877204</v>
      </c>
      <c r="G4137" s="261">
        <f>IF(Table1[[#This Row],[Year]]&lt;=2030,2030,IF(Table1[[#This Row],[Year]]&lt;=2040,2040,2050))</f>
        <v>2040</v>
      </c>
    </row>
    <row r="4138" spans="1:7" x14ac:dyDescent="0.3">
      <c r="A4138" s="257" t="s">
        <v>1</v>
      </c>
      <c r="B4138" s="258" t="s">
        <v>260</v>
      </c>
      <c r="C4138" s="258">
        <v>2036</v>
      </c>
      <c r="D4138" s="259" t="s">
        <v>271</v>
      </c>
      <c r="E4138" s="266" t="s">
        <v>0</v>
      </c>
      <c r="F4138" s="261">
        <v>9.0912926994555499E-2</v>
      </c>
      <c r="G4138" s="261">
        <f>IF(Table1[[#This Row],[Year]]&lt;=2030,2030,IF(Table1[[#This Row],[Year]]&lt;=2040,2040,2050))</f>
        <v>2040</v>
      </c>
    </row>
    <row r="4139" spans="1:7" x14ac:dyDescent="0.3">
      <c r="A4139" s="257" t="s">
        <v>4</v>
      </c>
      <c r="B4139" s="258" t="s">
        <v>265</v>
      </c>
      <c r="C4139" s="258">
        <v>2036</v>
      </c>
      <c r="D4139" s="259" t="s">
        <v>271</v>
      </c>
      <c r="E4139" s="266" t="s">
        <v>0</v>
      </c>
      <c r="F4139" s="261">
        <v>8.1420778862493908</v>
      </c>
      <c r="G4139" s="261">
        <f>IF(Table1[[#This Row],[Year]]&lt;=2030,2030,IF(Table1[[#This Row],[Year]]&lt;=2040,2040,2050))</f>
        <v>2040</v>
      </c>
    </row>
    <row r="4140" spans="1:7" x14ac:dyDescent="0.3">
      <c r="A4140" s="257" t="s">
        <v>4</v>
      </c>
      <c r="B4140" s="258" t="s">
        <v>264</v>
      </c>
      <c r="C4140" s="258">
        <v>2036</v>
      </c>
      <c r="D4140" s="259" t="s">
        <v>271</v>
      </c>
      <c r="E4140" s="266" t="s">
        <v>0</v>
      </c>
      <c r="F4140" s="261">
        <v>9.1598376220305493</v>
      </c>
      <c r="G4140" s="261">
        <f>IF(Table1[[#This Row],[Year]]&lt;=2030,2030,IF(Table1[[#This Row],[Year]]&lt;=2040,2040,2050))</f>
        <v>2040</v>
      </c>
    </row>
    <row r="4141" spans="1:7" x14ac:dyDescent="0.3">
      <c r="A4141" s="257" t="s">
        <v>4</v>
      </c>
      <c r="B4141" s="258" t="s">
        <v>262</v>
      </c>
      <c r="C4141" s="258">
        <v>2036</v>
      </c>
      <c r="D4141" s="259" t="s">
        <v>271</v>
      </c>
      <c r="E4141" s="266" t="s">
        <v>0</v>
      </c>
      <c r="F4141" s="261">
        <v>23.347938820613798</v>
      </c>
      <c r="G4141" s="261">
        <f>IF(Table1[[#This Row],[Year]]&lt;=2030,2030,IF(Table1[[#This Row],[Year]]&lt;=2040,2040,2050))</f>
        <v>2040</v>
      </c>
    </row>
    <row r="4142" spans="1:7" x14ac:dyDescent="0.3">
      <c r="A4142" s="257" t="s">
        <v>4</v>
      </c>
      <c r="B4142" s="258" t="s">
        <v>260</v>
      </c>
      <c r="C4142" s="258">
        <v>2036</v>
      </c>
      <c r="D4142" s="259" t="s">
        <v>271</v>
      </c>
      <c r="E4142" s="266" t="s">
        <v>0</v>
      </c>
      <c r="F4142" s="261">
        <v>3.4168938885812801</v>
      </c>
      <c r="G4142" s="261">
        <f>IF(Table1[[#This Row],[Year]]&lt;=2030,2030,IF(Table1[[#This Row],[Year]]&lt;=2040,2040,2050))</f>
        <v>2040</v>
      </c>
    </row>
    <row r="4143" spans="1:7" x14ac:dyDescent="0.3">
      <c r="A4143" s="257" t="s">
        <v>2</v>
      </c>
      <c r="B4143" s="258" t="s">
        <v>264</v>
      </c>
      <c r="C4143" s="258">
        <v>2036</v>
      </c>
      <c r="D4143" s="259" t="s">
        <v>271</v>
      </c>
      <c r="E4143" s="266" t="s">
        <v>0</v>
      </c>
      <c r="F4143" s="261">
        <v>1.1537872633911801</v>
      </c>
      <c r="G4143" s="261">
        <f>IF(Table1[[#This Row],[Year]]&lt;=2030,2030,IF(Table1[[#This Row],[Year]]&lt;=2040,2040,2050))</f>
        <v>2040</v>
      </c>
    </row>
    <row r="4144" spans="1:7" x14ac:dyDescent="0.3">
      <c r="A4144" s="257" t="s">
        <v>2</v>
      </c>
      <c r="B4144" s="258" t="s">
        <v>262</v>
      </c>
      <c r="C4144" s="258">
        <v>2036</v>
      </c>
      <c r="D4144" s="259" t="s">
        <v>271</v>
      </c>
      <c r="E4144" s="266" t="s">
        <v>0</v>
      </c>
      <c r="F4144" s="261">
        <v>1.00589484977165</v>
      </c>
      <c r="G4144" s="261">
        <f>IF(Table1[[#This Row],[Year]]&lt;=2030,2030,IF(Table1[[#This Row],[Year]]&lt;=2040,2040,2050))</f>
        <v>2040</v>
      </c>
    </row>
    <row r="4145" spans="1:7" x14ac:dyDescent="0.3">
      <c r="A4145" s="257" t="s">
        <v>2</v>
      </c>
      <c r="B4145" s="258" t="s">
        <v>260</v>
      </c>
      <c r="C4145" s="258">
        <v>2036</v>
      </c>
      <c r="D4145" s="259" t="s">
        <v>271</v>
      </c>
      <c r="E4145" s="266" t="s">
        <v>0</v>
      </c>
      <c r="F4145" s="261">
        <v>1.2219479434752101E-2</v>
      </c>
      <c r="G4145" s="261">
        <f>IF(Table1[[#This Row],[Year]]&lt;=2030,2030,IF(Table1[[#This Row],[Year]]&lt;=2040,2040,2050))</f>
        <v>2040</v>
      </c>
    </row>
    <row r="4146" spans="1:7" x14ac:dyDescent="0.3">
      <c r="A4146" s="257" t="s">
        <v>3</v>
      </c>
      <c r="B4146" s="258" t="s">
        <v>265</v>
      </c>
      <c r="C4146" s="258">
        <v>2036</v>
      </c>
      <c r="D4146" s="259" t="s">
        <v>271</v>
      </c>
      <c r="E4146" s="266" t="s">
        <v>0</v>
      </c>
      <c r="F4146" s="261">
        <v>3.4846335370516499</v>
      </c>
      <c r="G4146" s="261">
        <f>IF(Table1[[#This Row],[Year]]&lt;=2030,2030,IF(Table1[[#This Row],[Year]]&lt;=2040,2040,2050))</f>
        <v>2040</v>
      </c>
    </row>
    <row r="4147" spans="1:7" x14ac:dyDescent="0.3">
      <c r="A4147" s="257" t="s">
        <v>3</v>
      </c>
      <c r="B4147" s="258" t="s">
        <v>264</v>
      </c>
      <c r="C4147" s="258">
        <v>2036</v>
      </c>
      <c r="D4147" s="259" t="s">
        <v>271</v>
      </c>
      <c r="E4147" s="266" t="s">
        <v>0</v>
      </c>
      <c r="F4147" s="261">
        <v>1.7423167685258201</v>
      </c>
      <c r="G4147" s="261">
        <f>IF(Table1[[#This Row],[Year]]&lt;=2030,2030,IF(Table1[[#This Row],[Year]]&lt;=2040,2040,2050))</f>
        <v>2040</v>
      </c>
    </row>
    <row r="4148" spans="1:7" x14ac:dyDescent="0.3">
      <c r="A4148" s="257" t="s">
        <v>3</v>
      </c>
      <c r="B4148" s="258" t="s">
        <v>262</v>
      </c>
      <c r="C4148" s="258">
        <v>2036</v>
      </c>
      <c r="D4148" s="259" t="s">
        <v>271</v>
      </c>
      <c r="E4148" s="266" t="s">
        <v>0</v>
      </c>
      <c r="F4148" s="261">
        <v>37.926946755987501</v>
      </c>
      <c r="G4148" s="261">
        <f>IF(Table1[[#This Row],[Year]]&lt;=2030,2030,IF(Table1[[#This Row],[Year]]&lt;=2040,2040,2050))</f>
        <v>2040</v>
      </c>
    </row>
    <row r="4149" spans="1:7" x14ac:dyDescent="0.3">
      <c r="A4149" s="257" t="s">
        <v>3</v>
      </c>
      <c r="B4149" s="258" t="s">
        <v>260</v>
      </c>
      <c r="C4149" s="258">
        <v>2036</v>
      </c>
      <c r="D4149" s="259" t="s">
        <v>271</v>
      </c>
      <c r="E4149" s="266" t="s">
        <v>0</v>
      </c>
      <c r="F4149" s="261">
        <v>0.67043908385046203</v>
      </c>
      <c r="G4149" s="261">
        <f>IF(Table1[[#This Row],[Year]]&lt;=2030,2030,IF(Table1[[#This Row],[Year]]&lt;=2040,2040,2050))</f>
        <v>2040</v>
      </c>
    </row>
    <row r="4150" spans="1:7" x14ac:dyDescent="0.3">
      <c r="A4150" s="257" t="s">
        <v>1</v>
      </c>
      <c r="B4150" s="258" t="s">
        <v>265</v>
      </c>
      <c r="C4150" s="258">
        <v>2037</v>
      </c>
      <c r="D4150" s="259" t="s">
        <v>271</v>
      </c>
      <c r="E4150" s="266" t="s">
        <v>0</v>
      </c>
      <c r="F4150" s="261">
        <v>0.82413375956513502</v>
      </c>
      <c r="G4150" s="261">
        <f>IF(Table1[[#This Row],[Year]]&lt;=2030,2030,IF(Table1[[#This Row],[Year]]&lt;=2040,2040,2050))</f>
        <v>2040</v>
      </c>
    </row>
    <row r="4151" spans="1:7" x14ac:dyDescent="0.3">
      <c r="A4151" s="257" t="s">
        <v>1</v>
      </c>
      <c r="B4151" s="258" t="s">
        <v>264</v>
      </c>
      <c r="C4151" s="258">
        <v>2037</v>
      </c>
      <c r="D4151" s="259" t="s">
        <v>271</v>
      </c>
      <c r="E4151" s="266" t="s">
        <v>0</v>
      </c>
      <c r="F4151" s="261">
        <v>0.758203058799923</v>
      </c>
      <c r="G4151" s="261">
        <f>IF(Table1[[#This Row],[Year]]&lt;=2030,2030,IF(Table1[[#This Row],[Year]]&lt;=2040,2040,2050))</f>
        <v>2040</v>
      </c>
    </row>
    <row r="4152" spans="1:7" x14ac:dyDescent="0.3">
      <c r="A4152" s="257" t="s">
        <v>1</v>
      </c>
      <c r="B4152" s="258" t="s">
        <v>262</v>
      </c>
      <c r="C4152" s="258">
        <v>2037</v>
      </c>
      <c r="D4152" s="259" t="s">
        <v>271</v>
      </c>
      <c r="E4152" s="266" t="s">
        <v>0</v>
      </c>
      <c r="F4152" s="261">
        <v>0.63127129990337205</v>
      </c>
      <c r="G4152" s="261">
        <f>IF(Table1[[#This Row],[Year]]&lt;=2030,2030,IF(Table1[[#This Row],[Year]]&lt;=2040,2040,2050))</f>
        <v>2040</v>
      </c>
    </row>
    <row r="4153" spans="1:7" x14ac:dyDescent="0.3">
      <c r="A4153" s="257" t="s">
        <v>1</v>
      </c>
      <c r="B4153" s="258" t="s">
        <v>260</v>
      </c>
      <c r="C4153" s="258">
        <v>2037</v>
      </c>
      <c r="D4153" s="259" t="s">
        <v>271</v>
      </c>
      <c r="E4153" s="266" t="s">
        <v>0</v>
      </c>
      <c r="F4153" s="261">
        <v>8.6583739994814599E-2</v>
      </c>
      <c r="G4153" s="261">
        <f>IF(Table1[[#This Row],[Year]]&lt;=2030,2030,IF(Table1[[#This Row],[Year]]&lt;=2040,2040,2050))</f>
        <v>2040</v>
      </c>
    </row>
    <row r="4154" spans="1:7" x14ac:dyDescent="0.3">
      <c r="A4154" s="257" t="s">
        <v>4</v>
      </c>
      <c r="B4154" s="258" t="s">
        <v>265</v>
      </c>
      <c r="C4154" s="258">
        <v>2037</v>
      </c>
      <c r="D4154" s="259" t="s">
        <v>271</v>
      </c>
      <c r="E4154" s="266" t="s">
        <v>0</v>
      </c>
      <c r="F4154" s="261">
        <v>3.41475724643113</v>
      </c>
      <c r="G4154" s="261">
        <f>IF(Table1[[#This Row],[Year]]&lt;=2030,2030,IF(Table1[[#This Row],[Year]]&lt;=2040,2040,2050))</f>
        <v>2040</v>
      </c>
    </row>
    <row r="4155" spans="1:7" x14ac:dyDescent="0.3">
      <c r="A4155" s="257" t="s">
        <v>4</v>
      </c>
      <c r="B4155" s="258" t="s">
        <v>264</v>
      </c>
      <c r="C4155" s="258">
        <v>2037</v>
      </c>
      <c r="D4155" s="259" t="s">
        <v>271</v>
      </c>
      <c r="E4155" s="266" t="s">
        <v>0</v>
      </c>
      <c r="F4155" s="261">
        <v>3.8416019022349901</v>
      </c>
      <c r="G4155" s="261">
        <f>IF(Table1[[#This Row],[Year]]&lt;=2030,2030,IF(Table1[[#This Row],[Year]]&lt;=2040,2040,2050))</f>
        <v>2040</v>
      </c>
    </row>
    <row r="4156" spans="1:7" x14ac:dyDescent="0.3">
      <c r="A4156" s="257" t="s">
        <v>4</v>
      </c>
      <c r="B4156" s="258" t="s">
        <v>262</v>
      </c>
      <c r="C4156" s="258">
        <v>2037</v>
      </c>
      <c r="D4156" s="259" t="s">
        <v>271</v>
      </c>
      <c r="E4156" s="266" t="s">
        <v>0</v>
      </c>
      <c r="F4156" s="261">
        <v>21.964959866082602</v>
      </c>
      <c r="G4156" s="261">
        <f>IF(Table1[[#This Row],[Year]]&lt;=2030,2030,IF(Table1[[#This Row],[Year]]&lt;=2040,2040,2050))</f>
        <v>2040</v>
      </c>
    </row>
    <row r="4157" spans="1:7" x14ac:dyDescent="0.3">
      <c r="A4157" s="257" t="s">
        <v>4</v>
      </c>
      <c r="B4157" s="258" t="s">
        <v>260</v>
      </c>
      <c r="C4157" s="258">
        <v>2037</v>
      </c>
      <c r="D4157" s="259" t="s">
        <v>271</v>
      </c>
      <c r="E4157" s="266" t="s">
        <v>0</v>
      </c>
      <c r="F4157" s="261">
        <v>1.43303261517854</v>
      </c>
      <c r="G4157" s="261">
        <f>IF(Table1[[#This Row],[Year]]&lt;=2030,2030,IF(Table1[[#This Row],[Year]]&lt;=2040,2040,2050))</f>
        <v>2040</v>
      </c>
    </row>
    <row r="4158" spans="1:7" x14ac:dyDescent="0.3">
      <c r="A4158" s="257" t="s">
        <v>2</v>
      </c>
      <c r="B4158" s="258" t="s">
        <v>264</v>
      </c>
      <c r="C4158" s="258">
        <v>2037</v>
      </c>
      <c r="D4158" s="259" t="s">
        <v>271</v>
      </c>
      <c r="E4158" s="266" t="s">
        <v>0</v>
      </c>
      <c r="F4158" s="261">
        <v>1.0988450127535001</v>
      </c>
      <c r="G4158" s="261">
        <f>IF(Table1[[#This Row],[Year]]&lt;=2030,2030,IF(Table1[[#This Row],[Year]]&lt;=2040,2040,2050))</f>
        <v>2040</v>
      </c>
    </row>
    <row r="4159" spans="1:7" x14ac:dyDescent="0.3">
      <c r="A4159" s="257" t="s">
        <v>2</v>
      </c>
      <c r="B4159" s="258" t="s">
        <v>262</v>
      </c>
      <c r="C4159" s="258">
        <v>2037</v>
      </c>
      <c r="D4159" s="259" t="s">
        <v>271</v>
      </c>
      <c r="E4159" s="266" t="s">
        <v>0</v>
      </c>
      <c r="F4159" s="261">
        <v>0.94631222800816295</v>
      </c>
      <c r="G4159" s="261">
        <f>IF(Table1[[#This Row],[Year]]&lt;=2030,2030,IF(Table1[[#This Row],[Year]]&lt;=2040,2040,2050))</f>
        <v>2040</v>
      </c>
    </row>
    <row r="4160" spans="1:7" x14ac:dyDescent="0.3">
      <c r="A4160" s="257" t="s">
        <v>2</v>
      </c>
      <c r="B4160" s="258" t="s">
        <v>260</v>
      </c>
      <c r="C4160" s="258">
        <v>2037</v>
      </c>
      <c r="D4160" s="259" t="s">
        <v>271</v>
      </c>
      <c r="E4160" s="266" t="s">
        <v>0</v>
      </c>
      <c r="F4160" s="261">
        <v>1.1637599461668501E-2</v>
      </c>
      <c r="G4160" s="261">
        <f>IF(Table1[[#This Row],[Year]]&lt;=2030,2030,IF(Table1[[#This Row],[Year]]&lt;=2040,2040,2050))</f>
        <v>2040</v>
      </c>
    </row>
    <row r="4161" spans="1:7" x14ac:dyDescent="0.3">
      <c r="A4161" s="257" t="s">
        <v>3</v>
      </c>
      <c r="B4161" s="258" t="s">
        <v>265</v>
      </c>
      <c r="C4161" s="258">
        <v>2037</v>
      </c>
      <c r="D4161" s="259" t="s">
        <v>271</v>
      </c>
      <c r="E4161" s="266" t="s">
        <v>0</v>
      </c>
      <c r="F4161" s="261">
        <v>5.1645715599415203</v>
      </c>
      <c r="G4161" s="261">
        <f>IF(Table1[[#This Row],[Year]]&lt;=2030,2030,IF(Table1[[#This Row],[Year]]&lt;=2040,2040,2050))</f>
        <v>2040</v>
      </c>
    </row>
    <row r="4162" spans="1:7" x14ac:dyDescent="0.3">
      <c r="A4162" s="257" t="s">
        <v>3</v>
      </c>
      <c r="B4162" s="258" t="s">
        <v>264</v>
      </c>
      <c r="C4162" s="258">
        <v>2037</v>
      </c>
      <c r="D4162" s="259" t="s">
        <v>271</v>
      </c>
      <c r="E4162" s="266" t="s">
        <v>0</v>
      </c>
      <c r="F4162" s="261">
        <v>2.5822857799707402</v>
      </c>
      <c r="G4162" s="261">
        <f>IF(Table1[[#This Row],[Year]]&lt;=2030,2030,IF(Table1[[#This Row],[Year]]&lt;=2040,2040,2050))</f>
        <v>2040</v>
      </c>
    </row>
    <row r="4163" spans="1:7" x14ac:dyDescent="0.3">
      <c r="A4163" s="257" t="s">
        <v>3</v>
      </c>
      <c r="B4163" s="258" t="s">
        <v>262</v>
      </c>
      <c r="C4163" s="258">
        <v>2037</v>
      </c>
      <c r="D4163" s="259" t="s">
        <v>271</v>
      </c>
      <c r="E4163" s="266" t="s">
        <v>0</v>
      </c>
      <c r="F4163" s="261">
        <v>35.6804028714865</v>
      </c>
      <c r="G4163" s="261">
        <f>IF(Table1[[#This Row],[Year]]&lt;=2030,2030,IF(Table1[[#This Row],[Year]]&lt;=2040,2040,2050))</f>
        <v>2040</v>
      </c>
    </row>
    <row r="4164" spans="1:7" x14ac:dyDescent="0.3">
      <c r="A4164" s="257" t="s">
        <v>3</v>
      </c>
      <c r="B4164" s="258" t="s">
        <v>260</v>
      </c>
      <c r="C4164" s="258">
        <v>2037</v>
      </c>
      <c r="D4164" s="259" t="s">
        <v>271</v>
      </c>
      <c r="E4164" s="266" t="s">
        <v>0</v>
      </c>
      <c r="F4164" s="261">
        <v>0.99365703403547201</v>
      </c>
      <c r="G4164" s="261">
        <f>IF(Table1[[#This Row],[Year]]&lt;=2030,2030,IF(Table1[[#This Row],[Year]]&lt;=2040,2040,2050))</f>
        <v>2040</v>
      </c>
    </row>
    <row r="4165" spans="1:7" x14ac:dyDescent="0.3">
      <c r="A4165" s="257" t="s">
        <v>1</v>
      </c>
      <c r="B4165" s="258" t="s">
        <v>265</v>
      </c>
      <c r="C4165" s="258">
        <v>2038</v>
      </c>
      <c r="D4165" s="259" t="s">
        <v>271</v>
      </c>
      <c r="E4165" s="266" t="s">
        <v>0</v>
      </c>
      <c r="F4165" s="261">
        <v>0.784889294823929</v>
      </c>
      <c r="G4165" s="261">
        <f>IF(Table1[[#This Row],[Year]]&lt;=2030,2030,IF(Table1[[#This Row],[Year]]&lt;=2040,2040,2050))</f>
        <v>2040</v>
      </c>
    </row>
    <row r="4166" spans="1:7" x14ac:dyDescent="0.3">
      <c r="A4166" s="257" t="s">
        <v>1</v>
      </c>
      <c r="B4166" s="258" t="s">
        <v>264</v>
      </c>
      <c r="C4166" s="258">
        <v>2038</v>
      </c>
      <c r="D4166" s="259" t="s">
        <v>271</v>
      </c>
      <c r="E4166" s="266" t="s">
        <v>0</v>
      </c>
      <c r="F4166" s="261">
        <v>0.72209815123801802</v>
      </c>
      <c r="G4166" s="261">
        <f>IF(Table1[[#This Row],[Year]]&lt;=2030,2030,IF(Table1[[#This Row],[Year]]&lt;=2040,2040,2050))</f>
        <v>2040</v>
      </c>
    </row>
    <row r="4167" spans="1:7" x14ac:dyDescent="0.3">
      <c r="A4167" s="257" t="s">
        <v>1</v>
      </c>
      <c r="B4167" s="258" t="s">
        <v>262</v>
      </c>
      <c r="C4167" s="258">
        <v>2038</v>
      </c>
      <c r="D4167" s="259" t="s">
        <v>271</v>
      </c>
      <c r="E4167" s="266" t="s">
        <v>0</v>
      </c>
      <c r="F4167" s="261">
        <v>0.59378840672862798</v>
      </c>
      <c r="G4167" s="261">
        <f>IF(Table1[[#This Row],[Year]]&lt;=2030,2030,IF(Table1[[#This Row],[Year]]&lt;=2040,2040,2050))</f>
        <v>2040</v>
      </c>
    </row>
    <row r="4168" spans="1:7" x14ac:dyDescent="0.3">
      <c r="A4168" s="257" t="s">
        <v>1</v>
      </c>
      <c r="B4168" s="258" t="s">
        <v>260</v>
      </c>
      <c r="C4168" s="258">
        <v>2038</v>
      </c>
      <c r="D4168" s="259" t="s">
        <v>271</v>
      </c>
      <c r="E4168" s="266" t="s">
        <v>0</v>
      </c>
      <c r="F4168" s="261">
        <v>8.2460704756966E-2</v>
      </c>
      <c r="G4168" s="261">
        <f>IF(Table1[[#This Row],[Year]]&lt;=2030,2030,IF(Table1[[#This Row],[Year]]&lt;=2040,2040,2050))</f>
        <v>2040</v>
      </c>
    </row>
    <row r="4169" spans="1:7" x14ac:dyDescent="0.3">
      <c r="A4169" s="257" t="s">
        <v>4</v>
      </c>
      <c r="B4169" s="258" t="s">
        <v>265</v>
      </c>
      <c r="C4169" s="258">
        <v>2038</v>
      </c>
      <c r="D4169" s="259" t="s">
        <v>271</v>
      </c>
      <c r="E4169" s="266" t="s">
        <v>0</v>
      </c>
      <c r="F4169" s="261">
        <v>2.4775105904902799</v>
      </c>
      <c r="G4169" s="261">
        <f>IF(Table1[[#This Row],[Year]]&lt;=2030,2030,IF(Table1[[#This Row],[Year]]&lt;=2040,2040,2050))</f>
        <v>2040</v>
      </c>
    </row>
    <row r="4170" spans="1:7" x14ac:dyDescent="0.3">
      <c r="A4170" s="257" t="s">
        <v>4</v>
      </c>
      <c r="B4170" s="258" t="s">
        <v>264</v>
      </c>
      <c r="C4170" s="258">
        <v>2038</v>
      </c>
      <c r="D4170" s="259" t="s">
        <v>271</v>
      </c>
      <c r="E4170" s="266" t="s">
        <v>0</v>
      </c>
      <c r="F4170" s="261">
        <v>2.7871994143015502</v>
      </c>
      <c r="G4170" s="261">
        <f>IF(Table1[[#This Row],[Year]]&lt;=2030,2030,IF(Table1[[#This Row],[Year]]&lt;=2040,2040,2050))</f>
        <v>2040</v>
      </c>
    </row>
    <row r="4171" spans="1:7" x14ac:dyDescent="0.3">
      <c r="A4171" s="257" t="s">
        <v>4</v>
      </c>
      <c r="B4171" s="258" t="s">
        <v>262</v>
      </c>
      <c r="C4171" s="258">
        <v>2038</v>
      </c>
      <c r="D4171" s="259" t="s">
        <v>271</v>
      </c>
      <c r="E4171" s="266" t="s">
        <v>0</v>
      </c>
      <c r="F4171" s="261">
        <v>20.660750021006901</v>
      </c>
      <c r="G4171" s="261">
        <f>IF(Table1[[#This Row],[Year]]&lt;=2030,2030,IF(Table1[[#This Row],[Year]]&lt;=2040,2040,2050))</f>
        <v>2040</v>
      </c>
    </row>
    <row r="4172" spans="1:7" x14ac:dyDescent="0.3">
      <c r="A4172" s="257" t="s">
        <v>4</v>
      </c>
      <c r="B4172" s="258" t="s">
        <v>260</v>
      </c>
      <c r="C4172" s="258">
        <v>2038</v>
      </c>
      <c r="D4172" s="259" t="s">
        <v>271</v>
      </c>
      <c r="E4172" s="266" t="s">
        <v>0</v>
      </c>
      <c r="F4172" s="261">
        <v>1.0397088941925099</v>
      </c>
      <c r="G4172" s="261">
        <f>IF(Table1[[#This Row],[Year]]&lt;=2030,2030,IF(Table1[[#This Row],[Year]]&lt;=2040,2040,2050))</f>
        <v>2040</v>
      </c>
    </row>
    <row r="4173" spans="1:7" x14ac:dyDescent="0.3">
      <c r="A4173" s="257" t="s">
        <v>2</v>
      </c>
      <c r="B4173" s="258" t="s">
        <v>264</v>
      </c>
      <c r="C4173" s="258">
        <v>2038</v>
      </c>
      <c r="D4173" s="259" t="s">
        <v>271</v>
      </c>
      <c r="E4173" s="266" t="s">
        <v>0</v>
      </c>
      <c r="F4173" s="261">
        <v>1.0465190597652501</v>
      </c>
      <c r="G4173" s="261">
        <f>IF(Table1[[#This Row],[Year]]&lt;=2030,2030,IF(Table1[[#This Row],[Year]]&lt;=2040,2040,2050))</f>
        <v>2040</v>
      </c>
    </row>
    <row r="4174" spans="1:7" x14ac:dyDescent="0.3">
      <c r="A4174" s="257" t="s">
        <v>2</v>
      </c>
      <c r="B4174" s="258" t="s">
        <v>262</v>
      </c>
      <c r="C4174" s="258">
        <v>2038</v>
      </c>
      <c r="D4174" s="259" t="s">
        <v>271</v>
      </c>
      <c r="E4174" s="266" t="s">
        <v>0</v>
      </c>
      <c r="F4174" s="261">
        <v>0.89012320094830299</v>
      </c>
      <c r="G4174" s="261">
        <f>IF(Table1[[#This Row],[Year]]&lt;=2030,2030,IF(Table1[[#This Row],[Year]]&lt;=2040,2040,2050))</f>
        <v>2040</v>
      </c>
    </row>
    <row r="4175" spans="1:7" x14ac:dyDescent="0.3">
      <c r="A4175" s="257" t="s">
        <v>2</v>
      </c>
      <c r="B4175" s="258" t="s">
        <v>260</v>
      </c>
      <c r="C4175" s="258">
        <v>2038</v>
      </c>
      <c r="D4175" s="259" t="s">
        <v>271</v>
      </c>
      <c r="E4175" s="266" t="s">
        <v>0</v>
      </c>
      <c r="F4175" s="261">
        <v>1.1083428058732E-2</v>
      </c>
      <c r="G4175" s="261">
        <f>IF(Table1[[#This Row],[Year]]&lt;=2030,2030,IF(Table1[[#This Row],[Year]]&lt;=2040,2040,2050))</f>
        <v>2040</v>
      </c>
    </row>
    <row r="4176" spans="1:7" x14ac:dyDescent="0.3">
      <c r="A4176" s="257" t="s">
        <v>3</v>
      </c>
      <c r="B4176" s="258" t="s">
        <v>265</v>
      </c>
      <c r="C4176" s="258">
        <v>2038</v>
      </c>
      <c r="D4176" s="259" t="s">
        <v>271</v>
      </c>
      <c r="E4176" s="266" t="s">
        <v>0</v>
      </c>
      <c r="F4176" s="261">
        <v>4.7930572937248401</v>
      </c>
      <c r="G4176" s="261">
        <f>IF(Table1[[#This Row],[Year]]&lt;=2030,2030,IF(Table1[[#This Row],[Year]]&lt;=2040,2040,2050))</f>
        <v>2040</v>
      </c>
    </row>
    <row r="4177" spans="1:7" x14ac:dyDescent="0.3">
      <c r="A4177" s="257" t="s">
        <v>3</v>
      </c>
      <c r="B4177" s="258" t="s">
        <v>264</v>
      </c>
      <c r="C4177" s="258">
        <v>2038</v>
      </c>
      <c r="D4177" s="259" t="s">
        <v>271</v>
      </c>
      <c r="E4177" s="266" t="s">
        <v>0</v>
      </c>
      <c r="F4177" s="261">
        <v>2.39652864686244</v>
      </c>
      <c r="G4177" s="261">
        <f>IF(Table1[[#This Row],[Year]]&lt;=2030,2030,IF(Table1[[#This Row],[Year]]&lt;=2040,2040,2050))</f>
        <v>2040</v>
      </c>
    </row>
    <row r="4178" spans="1:7" x14ac:dyDescent="0.3">
      <c r="A4178" s="257" t="s">
        <v>3</v>
      </c>
      <c r="B4178" s="258" t="s">
        <v>262</v>
      </c>
      <c r="C4178" s="258">
        <v>2038</v>
      </c>
      <c r="D4178" s="259" t="s">
        <v>271</v>
      </c>
      <c r="E4178" s="266" t="s">
        <v>0</v>
      </c>
      <c r="F4178" s="261">
        <v>33.561813400575097</v>
      </c>
      <c r="G4178" s="261">
        <f>IF(Table1[[#This Row],[Year]]&lt;=2030,2030,IF(Table1[[#This Row],[Year]]&lt;=2040,2040,2050))</f>
        <v>2040</v>
      </c>
    </row>
    <row r="4179" spans="1:7" x14ac:dyDescent="0.3">
      <c r="A4179" s="257" t="s">
        <v>3</v>
      </c>
      <c r="B4179" s="258" t="s">
        <v>260</v>
      </c>
      <c r="C4179" s="258">
        <v>2038</v>
      </c>
      <c r="D4179" s="259" t="s">
        <v>271</v>
      </c>
      <c r="E4179" s="266" t="s">
        <v>0</v>
      </c>
      <c r="F4179" s="261">
        <v>0.92217815924669699</v>
      </c>
      <c r="G4179" s="261">
        <f>IF(Table1[[#This Row],[Year]]&lt;=2030,2030,IF(Table1[[#This Row],[Year]]&lt;=2040,2040,2050))</f>
        <v>2040</v>
      </c>
    </row>
    <row r="4180" spans="1:7" x14ac:dyDescent="0.3">
      <c r="A4180" s="257" t="s">
        <v>1</v>
      </c>
      <c r="B4180" s="258" t="s">
        <v>265</v>
      </c>
      <c r="C4180" s="258">
        <v>2039</v>
      </c>
      <c r="D4180" s="259" t="s">
        <v>271</v>
      </c>
      <c r="E4180" s="266" t="s">
        <v>0</v>
      </c>
      <c r="F4180" s="261">
        <v>0.74751361411803297</v>
      </c>
      <c r="G4180" s="261">
        <f>IF(Table1[[#This Row],[Year]]&lt;=2030,2030,IF(Table1[[#This Row],[Year]]&lt;=2040,2040,2050))</f>
        <v>2040</v>
      </c>
    </row>
    <row r="4181" spans="1:7" x14ac:dyDescent="0.3">
      <c r="A4181" s="257" t="s">
        <v>1</v>
      </c>
      <c r="B4181" s="258" t="s">
        <v>264</v>
      </c>
      <c r="C4181" s="258">
        <v>2039</v>
      </c>
      <c r="D4181" s="259" t="s">
        <v>271</v>
      </c>
      <c r="E4181" s="266" t="s">
        <v>0</v>
      </c>
      <c r="F4181" s="261">
        <v>0.68771252498858704</v>
      </c>
      <c r="G4181" s="261">
        <f>IF(Table1[[#This Row],[Year]]&lt;=2030,2030,IF(Table1[[#This Row],[Year]]&lt;=2040,2040,2050))</f>
        <v>2040</v>
      </c>
    </row>
    <row r="4182" spans="1:7" x14ac:dyDescent="0.3">
      <c r="A4182" s="257" t="s">
        <v>1</v>
      </c>
      <c r="B4182" s="258" t="s">
        <v>262</v>
      </c>
      <c r="C4182" s="258">
        <v>2039</v>
      </c>
      <c r="D4182" s="259" t="s">
        <v>271</v>
      </c>
      <c r="E4182" s="266" t="s">
        <v>0</v>
      </c>
      <c r="F4182" s="261">
        <v>0.55844385870906799</v>
      </c>
      <c r="G4182" s="261">
        <f>IF(Table1[[#This Row],[Year]]&lt;=2030,2030,IF(Table1[[#This Row],[Year]]&lt;=2040,2040,2050))</f>
        <v>2040</v>
      </c>
    </row>
    <row r="4183" spans="1:7" x14ac:dyDescent="0.3">
      <c r="A4183" s="257" t="s">
        <v>1</v>
      </c>
      <c r="B4183" s="258" t="s">
        <v>260</v>
      </c>
      <c r="C4183" s="258">
        <v>2039</v>
      </c>
      <c r="D4183" s="259" t="s">
        <v>271</v>
      </c>
      <c r="E4183" s="266" t="s">
        <v>0</v>
      </c>
      <c r="F4183" s="261">
        <v>7.8534004530443902E-2</v>
      </c>
      <c r="G4183" s="261">
        <f>IF(Table1[[#This Row],[Year]]&lt;=2030,2030,IF(Table1[[#This Row],[Year]]&lt;=2040,2040,2050))</f>
        <v>2040</v>
      </c>
    </row>
    <row r="4184" spans="1:7" x14ac:dyDescent="0.3">
      <c r="A4184" s="257" t="s">
        <v>4</v>
      </c>
      <c r="B4184" s="258" t="s">
        <v>265</v>
      </c>
      <c r="C4184" s="258">
        <v>2039</v>
      </c>
      <c r="D4184" s="259" t="s">
        <v>271</v>
      </c>
      <c r="E4184" s="266" t="s">
        <v>0</v>
      </c>
      <c r="F4184" s="261">
        <v>1.55178671814388</v>
      </c>
      <c r="G4184" s="261">
        <f>IF(Table1[[#This Row],[Year]]&lt;=2030,2030,IF(Table1[[#This Row],[Year]]&lt;=2040,2040,2050))</f>
        <v>2040</v>
      </c>
    </row>
    <row r="4185" spans="1:7" x14ac:dyDescent="0.3">
      <c r="A4185" s="257" t="s">
        <v>4</v>
      </c>
      <c r="B4185" s="258" t="s">
        <v>264</v>
      </c>
      <c r="C4185" s="258">
        <v>2039</v>
      </c>
      <c r="D4185" s="259" t="s">
        <v>271</v>
      </c>
      <c r="E4185" s="266" t="s">
        <v>0</v>
      </c>
      <c r="F4185" s="261">
        <v>1.7457600579118999</v>
      </c>
      <c r="G4185" s="261">
        <f>IF(Table1[[#This Row],[Year]]&lt;=2030,2030,IF(Table1[[#This Row],[Year]]&lt;=2040,2040,2050))</f>
        <v>2040</v>
      </c>
    </row>
    <row r="4186" spans="1:7" x14ac:dyDescent="0.3">
      <c r="A4186" s="257" t="s">
        <v>4</v>
      </c>
      <c r="B4186" s="258" t="s">
        <v>262</v>
      </c>
      <c r="C4186" s="258">
        <v>2039</v>
      </c>
      <c r="D4186" s="259" t="s">
        <v>271</v>
      </c>
      <c r="E4186" s="266" t="s">
        <v>0</v>
      </c>
      <c r="F4186" s="261">
        <v>19.430943472137201</v>
      </c>
      <c r="G4186" s="261">
        <f>IF(Table1[[#This Row],[Year]]&lt;=2030,2030,IF(Table1[[#This Row],[Year]]&lt;=2040,2040,2050))</f>
        <v>2040</v>
      </c>
    </row>
    <row r="4187" spans="1:7" x14ac:dyDescent="0.3">
      <c r="A4187" s="257" t="s">
        <v>4</v>
      </c>
      <c r="B4187" s="258" t="s">
        <v>260</v>
      </c>
      <c r="C4187" s="258">
        <v>2039</v>
      </c>
      <c r="D4187" s="259" t="s">
        <v>271</v>
      </c>
      <c r="E4187" s="266" t="s">
        <v>0</v>
      </c>
      <c r="F4187" s="261">
        <v>0.65122080968569296</v>
      </c>
      <c r="G4187" s="261">
        <f>IF(Table1[[#This Row],[Year]]&lt;=2030,2030,IF(Table1[[#This Row],[Year]]&lt;=2040,2040,2050))</f>
        <v>2040</v>
      </c>
    </row>
    <row r="4188" spans="1:7" x14ac:dyDescent="0.3">
      <c r="A4188" s="257" t="s">
        <v>2</v>
      </c>
      <c r="B4188" s="258" t="s">
        <v>264</v>
      </c>
      <c r="C4188" s="258">
        <v>2039</v>
      </c>
      <c r="D4188" s="259" t="s">
        <v>271</v>
      </c>
      <c r="E4188" s="266" t="s">
        <v>0</v>
      </c>
      <c r="F4188" s="261">
        <v>0.99668481882404203</v>
      </c>
      <c r="G4188" s="261">
        <f>IF(Table1[[#This Row],[Year]]&lt;=2030,2030,IF(Table1[[#This Row],[Year]]&lt;=2040,2040,2050))</f>
        <v>2040</v>
      </c>
    </row>
    <row r="4189" spans="1:7" x14ac:dyDescent="0.3">
      <c r="A4189" s="257" t="s">
        <v>2</v>
      </c>
      <c r="B4189" s="258" t="s">
        <v>262</v>
      </c>
      <c r="C4189" s="258">
        <v>2039</v>
      </c>
      <c r="D4189" s="259" t="s">
        <v>271</v>
      </c>
      <c r="E4189" s="266" t="s">
        <v>0</v>
      </c>
      <c r="F4189" s="261">
        <v>0.83713967708232895</v>
      </c>
      <c r="G4189" s="261">
        <f>IF(Table1[[#This Row],[Year]]&lt;=2030,2030,IF(Table1[[#This Row],[Year]]&lt;=2040,2040,2050))</f>
        <v>2040</v>
      </c>
    </row>
    <row r="4190" spans="1:7" x14ac:dyDescent="0.3">
      <c r="A4190" s="257" t="s">
        <v>2</v>
      </c>
      <c r="B4190" s="258" t="s">
        <v>260</v>
      </c>
      <c r="C4190" s="258">
        <v>2039</v>
      </c>
      <c r="D4190" s="259" t="s">
        <v>271</v>
      </c>
      <c r="E4190" s="266" t="s">
        <v>0</v>
      </c>
      <c r="F4190" s="261">
        <v>1.0555645770221E-2</v>
      </c>
      <c r="G4190" s="261">
        <f>IF(Table1[[#This Row],[Year]]&lt;=2030,2030,IF(Table1[[#This Row],[Year]]&lt;=2040,2040,2050))</f>
        <v>2040</v>
      </c>
    </row>
    <row r="4191" spans="1:7" x14ac:dyDescent="0.3">
      <c r="A4191" s="257" t="s">
        <v>3</v>
      </c>
      <c r="B4191" s="258" t="s">
        <v>265</v>
      </c>
      <c r="C4191" s="258">
        <v>2039</v>
      </c>
      <c r="D4191" s="259" t="s">
        <v>271</v>
      </c>
      <c r="E4191" s="266" t="s">
        <v>0</v>
      </c>
      <c r="F4191" s="261">
        <v>4.4850816847081401</v>
      </c>
      <c r="G4191" s="261">
        <f>IF(Table1[[#This Row],[Year]]&lt;=2030,2030,IF(Table1[[#This Row],[Year]]&lt;=2040,2040,2050))</f>
        <v>2040</v>
      </c>
    </row>
    <row r="4192" spans="1:7" x14ac:dyDescent="0.3">
      <c r="A4192" s="257" t="s">
        <v>3</v>
      </c>
      <c r="B4192" s="258" t="s">
        <v>264</v>
      </c>
      <c r="C4192" s="258">
        <v>2039</v>
      </c>
      <c r="D4192" s="259" t="s">
        <v>271</v>
      </c>
      <c r="E4192" s="266" t="s">
        <v>0</v>
      </c>
      <c r="F4192" s="261">
        <v>2.2425408423540598</v>
      </c>
      <c r="G4192" s="261">
        <f>IF(Table1[[#This Row],[Year]]&lt;=2030,2030,IF(Table1[[#This Row],[Year]]&lt;=2040,2040,2050))</f>
        <v>2040</v>
      </c>
    </row>
    <row r="4193" spans="1:7" x14ac:dyDescent="0.3">
      <c r="A4193" s="257" t="s">
        <v>3</v>
      </c>
      <c r="B4193" s="258" t="s">
        <v>262</v>
      </c>
      <c r="C4193" s="258">
        <v>2039</v>
      </c>
      <c r="D4193" s="259" t="s">
        <v>271</v>
      </c>
      <c r="E4193" s="266" t="s">
        <v>0</v>
      </c>
      <c r="F4193" s="261">
        <v>31.5640864124458</v>
      </c>
      <c r="G4193" s="261">
        <f>IF(Table1[[#This Row],[Year]]&lt;=2030,2030,IF(Table1[[#This Row],[Year]]&lt;=2040,2040,2050))</f>
        <v>2040</v>
      </c>
    </row>
    <row r="4194" spans="1:7" x14ac:dyDescent="0.3">
      <c r="A4194" s="257" t="s">
        <v>3</v>
      </c>
      <c r="B4194" s="258" t="s">
        <v>260</v>
      </c>
      <c r="C4194" s="258">
        <v>2039</v>
      </c>
      <c r="D4194" s="259" t="s">
        <v>271</v>
      </c>
      <c r="E4194" s="266" t="s">
        <v>0</v>
      </c>
      <c r="F4194" s="261">
        <v>0.86292404171556603</v>
      </c>
      <c r="G4194" s="261">
        <f>IF(Table1[[#This Row],[Year]]&lt;=2030,2030,IF(Table1[[#This Row],[Year]]&lt;=2040,2040,2050))</f>
        <v>2040</v>
      </c>
    </row>
    <row r="4195" spans="1:7" x14ac:dyDescent="0.3">
      <c r="A4195" s="257" t="s">
        <v>1</v>
      </c>
      <c r="B4195" s="258" t="s">
        <v>265</v>
      </c>
      <c r="C4195" s="258">
        <v>2040</v>
      </c>
      <c r="D4195" s="259" t="s">
        <v>271</v>
      </c>
      <c r="E4195" s="266" t="s">
        <v>0</v>
      </c>
      <c r="F4195" s="261">
        <v>0.61021519519839396</v>
      </c>
      <c r="G4195" s="261">
        <f>IF(Table1[[#This Row],[Year]]&lt;=2030,2030,IF(Table1[[#This Row],[Year]]&lt;=2040,2040,2050))</f>
        <v>2040</v>
      </c>
    </row>
    <row r="4196" spans="1:7" x14ac:dyDescent="0.3">
      <c r="A4196" s="257" t="s">
        <v>1</v>
      </c>
      <c r="B4196" s="258" t="s">
        <v>264</v>
      </c>
      <c r="C4196" s="258">
        <v>2040</v>
      </c>
      <c r="D4196" s="259" t="s">
        <v>271</v>
      </c>
      <c r="E4196" s="266" t="s">
        <v>0</v>
      </c>
      <c r="F4196" s="261">
        <v>0.56139797958252202</v>
      </c>
      <c r="G4196" s="261">
        <f>IF(Table1[[#This Row],[Year]]&lt;=2030,2030,IF(Table1[[#This Row],[Year]]&lt;=2040,2040,2050))</f>
        <v>2040</v>
      </c>
    </row>
    <row r="4197" spans="1:7" x14ac:dyDescent="0.3">
      <c r="A4197" s="257" t="s">
        <v>1</v>
      </c>
      <c r="B4197" s="258" t="s">
        <v>262</v>
      </c>
      <c r="C4197" s="258">
        <v>2040</v>
      </c>
      <c r="D4197" s="259" t="s">
        <v>271</v>
      </c>
      <c r="E4197" s="266" t="s">
        <v>0</v>
      </c>
      <c r="F4197" s="261">
        <v>0.52511899914776505</v>
      </c>
      <c r="G4197" s="261">
        <f>IF(Table1[[#This Row],[Year]]&lt;=2030,2030,IF(Table1[[#This Row],[Year]]&lt;=2040,2040,2050))</f>
        <v>2040</v>
      </c>
    </row>
    <row r="4198" spans="1:7" x14ac:dyDescent="0.3">
      <c r="A4198" s="257" t="s">
        <v>1</v>
      </c>
      <c r="B4198" s="258" t="s">
        <v>260</v>
      </c>
      <c r="C4198" s="258">
        <v>2040</v>
      </c>
      <c r="D4198" s="259" t="s">
        <v>271</v>
      </c>
      <c r="E4198" s="266" t="s">
        <v>0</v>
      </c>
      <c r="F4198" s="261">
        <v>6.4109391453423703E-2</v>
      </c>
      <c r="G4198" s="261">
        <f>IF(Table1[[#This Row],[Year]]&lt;=2030,2030,IF(Table1[[#This Row],[Year]]&lt;=2040,2040,2050))</f>
        <v>2040</v>
      </c>
    </row>
    <row r="4199" spans="1:7" x14ac:dyDescent="0.3">
      <c r="A4199" s="257" t="s">
        <v>4</v>
      </c>
      <c r="B4199" s="258" t="s">
        <v>265</v>
      </c>
      <c r="C4199" s="258">
        <v>2040</v>
      </c>
      <c r="D4199" s="259" t="s">
        <v>271</v>
      </c>
      <c r="E4199" s="266" t="s">
        <v>0</v>
      </c>
      <c r="F4199" s="261">
        <v>5.2614749672720498</v>
      </c>
      <c r="G4199" s="261">
        <f>IF(Table1[[#This Row],[Year]]&lt;=2030,2030,IF(Table1[[#This Row],[Year]]&lt;=2040,2040,2050))</f>
        <v>2040</v>
      </c>
    </row>
    <row r="4200" spans="1:7" x14ac:dyDescent="0.3">
      <c r="A4200" s="257" t="s">
        <v>4</v>
      </c>
      <c r="B4200" s="258" t="s">
        <v>264</v>
      </c>
      <c r="C4200" s="258">
        <v>2040</v>
      </c>
      <c r="D4200" s="259" t="s">
        <v>271</v>
      </c>
      <c r="E4200" s="266" t="s">
        <v>0</v>
      </c>
      <c r="F4200" s="261">
        <v>5.9191593381810401</v>
      </c>
      <c r="G4200" s="261">
        <f>IF(Table1[[#This Row],[Year]]&lt;=2030,2030,IF(Table1[[#This Row],[Year]]&lt;=2040,2040,2050))</f>
        <v>2040</v>
      </c>
    </row>
    <row r="4201" spans="1:7" x14ac:dyDescent="0.3">
      <c r="A4201" s="257" t="s">
        <v>4</v>
      </c>
      <c r="B4201" s="258" t="s">
        <v>262</v>
      </c>
      <c r="C4201" s="258">
        <v>2040</v>
      </c>
      <c r="D4201" s="259" t="s">
        <v>271</v>
      </c>
      <c r="E4201" s="266" t="s">
        <v>0</v>
      </c>
      <c r="F4201" s="261">
        <v>18.2714115832032</v>
      </c>
      <c r="G4201" s="261">
        <f>IF(Table1[[#This Row],[Year]]&lt;=2030,2030,IF(Table1[[#This Row],[Year]]&lt;=2040,2040,2050))</f>
        <v>2040</v>
      </c>
    </row>
    <row r="4202" spans="1:7" x14ac:dyDescent="0.3">
      <c r="A4202" s="257" t="s">
        <v>4</v>
      </c>
      <c r="B4202" s="258" t="s">
        <v>260</v>
      </c>
      <c r="C4202" s="258">
        <v>2040</v>
      </c>
      <c r="D4202" s="259" t="s">
        <v>271</v>
      </c>
      <c r="E4202" s="266" t="s">
        <v>0</v>
      </c>
      <c r="F4202" s="261">
        <v>2.2080237884922602</v>
      </c>
      <c r="G4202" s="261">
        <f>IF(Table1[[#This Row],[Year]]&lt;=2030,2030,IF(Table1[[#This Row],[Year]]&lt;=2040,2040,2050))</f>
        <v>2040</v>
      </c>
    </row>
    <row r="4203" spans="1:7" x14ac:dyDescent="0.3">
      <c r="A4203" s="257" t="s">
        <v>2</v>
      </c>
      <c r="B4203" s="258" t="s">
        <v>264</v>
      </c>
      <c r="C4203" s="258">
        <v>2040</v>
      </c>
      <c r="D4203" s="259" t="s">
        <v>271</v>
      </c>
      <c r="E4203" s="266" t="s">
        <v>0</v>
      </c>
      <c r="F4203" s="261">
        <v>0.88142194861990397</v>
      </c>
      <c r="G4203" s="261">
        <f>IF(Table1[[#This Row],[Year]]&lt;=2030,2030,IF(Table1[[#This Row],[Year]]&lt;=2040,2040,2050))</f>
        <v>2040</v>
      </c>
    </row>
    <row r="4204" spans="1:7" x14ac:dyDescent="0.3">
      <c r="A4204" s="257" t="s">
        <v>2</v>
      </c>
      <c r="B4204" s="258" t="s">
        <v>262</v>
      </c>
      <c r="C4204" s="258">
        <v>2040</v>
      </c>
      <c r="D4204" s="259" t="s">
        <v>271</v>
      </c>
      <c r="E4204" s="266" t="s">
        <v>0</v>
      </c>
      <c r="F4204" s="261">
        <v>0.78718378315156001</v>
      </c>
      <c r="G4204" s="261">
        <f>IF(Table1[[#This Row],[Year]]&lt;=2030,2030,IF(Table1[[#This Row],[Year]]&lt;=2040,2040,2050))</f>
        <v>2040</v>
      </c>
    </row>
    <row r="4205" spans="1:7" x14ac:dyDescent="0.3">
      <c r="A4205" s="257" t="s">
        <v>2</v>
      </c>
      <c r="B4205" s="258" t="s">
        <v>260</v>
      </c>
      <c r="C4205" s="258">
        <v>2040</v>
      </c>
      <c r="D4205" s="259" t="s">
        <v>271</v>
      </c>
      <c r="E4205" s="266" t="s">
        <v>0</v>
      </c>
      <c r="F4205" s="261">
        <v>9.3349248308076498E-3</v>
      </c>
      <c r="G4205" s="261">
        <f>IF(Table1[[#This Row],[Year]]&lt;=2030,2030,IF(Table1[[#This Row],[Year]]&lt;=2040,2040,2050))</f>
        <v>2040</v>
      </c>
    </row>
    <row r="4206" spans="1:7" x14ac:dyDescent="0.3">
      <c r="A4206" s="257" t="s">
        <v>3</v>
      </c>
      <c r="B4206" s="258" t="s">
        <v>265</v>
      </c>
      <c r="C4206" s="258">
        <v>2040</v>
      </c>
      <c r="D4206" s="259" t="s">
        <v>271</v>
      </c>
      <c r="E4206" s="266" t="s">
        <v>0</v>
      </c>
      <c r="F4206" s="261">
        <v>7.7061461793625501</v>
      </c>
      <c r="G4206" s="261">
        <f>IF(Table1[[#This Row],[Year]]&lt;=2030,2030,IF(Table1[[#This Row],[Year]]&lt;=2040,2040,2050))</f>
        <v>2040</v>
      </c>
    </row>
    <row r="4207" spans="1:7" x14ac:dyDescent="0.3">
      <c r="A4207" s="257" t="s">
        <v>3</v>
      </c>
      <c r="B4207" s="258" t="s">
        <v>264</v>
      </c>
      <c r="C4207" s="258">
        <v>2040</v>
      </c>
      <c r="D4207" s="259" t="s">
        <v>271</v>
      </c>
      <c r="E4207" s="266" t="s">
        <v>0</v>
      </c>
      <c r="F4207" s="261">
        <v>3.8530730896812702</v>
      </c>
      <c r="G4207" s="261">
        <f>IF(Table1[[#This Row],[Year]]&lt;=2030,2030,IF(Table1[[#This Row],[Year]]&lt;=2040,2040,2050))</f>
        <v>2040</v>
      </c>
    </row>
    <row r="4208" spans="1:7" x14ac:dyDescent="0.3">
      <c r="A4208" s="257" t="s">
        <v>3</v>
      </c>
      <c r="B4208" s="258" t="s">
        <v>262</v>
      </c>
      <c r="C4208" s="258">
        <v>2040</v>
      </c>
      <c r="D4208" s="259" t="s">
        <v>271</v>
      </c>
      <c r="E4208" s="266" t="s">
        <v>0</v>
      </c>
      <c r="F4208" s="261">
        <v>29.680515252209101</v>
      </c>
      <c r="G4208" s="261">
        <f>IF(Table1[[#This Row],[Year]]&lt;=2030,2030,IF(Table1[[#This Row],[Year]]&lt;=2040,2040,2050))</f>
        <v>2040</v>
      </c>
    </row>
    <row r="4209" spans="1:7" x14ac:dyDescent="0.3">
      <c r="A4209" s="257" t="s">
        <v>3</v>
      </c>
      <c r="B4209" s="258" t="s">
        <v>260</v>
      </c>
      <c r="C4209" s="258">
        <v>2040</v>
      </c>
      <c r="D4209" s="259" t="s">
        <v>271</v>
      </c>
      <c r="E4209" s="266" t="s">
        <v>0</v>
      </c>
      <c r="F4209" s="261">
        <v>1.4826527752702701</v>
      </c>
      <c r="G4209" s="261">
        <f>IF(Table1[[#This Row],[Year]]&lt;=2030,2030,IF(Table1[[#This Row],[Year]]&lt;=2040,2040,2050))</f>
        <v>2040</v>
      </c>
    </row>
    <row r="4210" spans="1:7" x14ac:dyDescent="0.3">
      <c r="A4210" s="257" t="s">
        <v>1</v>
      </c>
      <c r="B4210" s="258" t="s">
        <v>265</v>
      </c>
      <c r="C4210" s="258">
        <v>2041</v>
      </c>
      <c r="D4210" s="259" t="s">
        <v>271</v>
      </c>
      <c r="E4210" s="266" t="s">
        <v>0</v>
      </c>
      <c r="F4210" s="261">
        <v>0.64573036528930505</v>
      </c>
      <c r="G4210" s="261">
        <f>IF(Table1[[#This Row],[Year]]&lt;=2030,2030,IF(Table1[[#This Row],[Year]]&lt;=2040,2040,2050))</f>
        <v>2050</v>
      </c>
    </row>
    <row r="4211" spans="1:7" x14ac:dyDescent="0.3">
      <c r="A4211" s="257" t="s">
        <v>1</v>
      </c>
      <c r="B4211" s="258" t="s">
        <v>264</v>
      </c>
      <c r="C4211" s="258">
        <v>2041</v>
      </c>
      <c r="D4211" s="259" t="s">
        <v>271</v>
      </c>
      <c r="E4211" s="266" t="s">
        <v>0</v>
      </c>
      <c r="F4211" s="261">
        <v>0.59407193606616104</v>
      </c>
      <c r="G4211" s="261">
        <f>IF(Table1[[#This Row],[Year]]&lt;=2030,2030,IF(Table1[[#This Row],[Year]]&lt;=2040,2040,2050))</f>
        <v>2050</v>
      </c>
    </row>
    <row r="4212" spans="1:7" x14ac:dyDescent="0.3">
      <c r="A4212" s="257" t="s">
        <v>1</v>
      </c>
      <c r="B4212" s="258" t="s">
        <v>262</v>
      </c>
      <c r="C4212" s="258">
        <v>2041</v>
      </c>
      <c r="D4212" s="259" t="s">
        <v>271</v>
      </c>
      <c r="E4212" s="266" t="s">
        <v>0</v>
      </c>
      <c r="F4212" s="261">
        <v>0.56734731574078001</v>
      </c>
      <c r="G4212" s="261">
        <f>IF(Table1[[#This Row],[Year]]&lt;=2030,2030,IF(Table1[[#This Row],[Year]]&lt;=2040,2040,2050))</f>
        <v>2050</v>
      </c>
    </row>
    <row r="4213" spans="1:7" x14ac:dyDescent="0.3">
      <c r="A4213" s="257" t="s">
        <v>1</v>
      </c>
      <c r="B4213" s="258" t="s">
        <v>260</v>
      </c>
      <c r="C4213" s="258">
        <v>2041</v>
      </c>
      <c r="D4213" s="259" t="s">
        <v>271</v>
      </c>
      <c r="E4213" s="266" t="s">
        <v>0</v>
      </c>
      <c r="F4213" s="261">
        <v>6.7840625876638597E-2</v>
      </c>
      <c r="G4213" s="261">
        <f>IF(Table1[[#This Row],[Year]]&lt;=2030,2030,IF(Table1[[#This Row],[Year]]&lt;=2040,2040,2050))</f>
        <v>2050</v>
      </c>
    </row>
    <row r="4214" spans="1:7" x14ac:dyDescent="0.3">
      <c r="A4214" s="257" t="s">
        <v>4</v>
      </c>
      <c r="B4214" s="258" t="s">
        <v>265</v>
      </c>
      <c r="C4214" s="258">
        <v>2041</v>
      </c>
      <c r="D4214" s="259" t="s">
        <v>271</v>
      </c>
      <c r="E4214" s="266" t="s">
        <v>0</v>
      </c>
      <c r="F4214" s="261">
        <v>0.91850960911499402</v>
      </c>
      <c r="G4214" s="261">
        <f>IF(Table1[[#This Row],[Year]]&lt;=2030,2030,IF(Table1[[#This Row],[Year]]&lt;=2040,2040,2050))</f>
        <v>2050</v>
      </c>
    </row>
    <row r="4215" spans="1:7" x14ac:dyDescent="0.3">
      <c r="A4215" s="257" t="s">
        <v>4</v>
      </c>
      <c r="B4215" s="258" t="s">
        <v>264</v>
      </c>
      <c r="C4215" s="258">
        <v>2041</v>
      </c>
      <c r="D4215" s="259" t="s">
        <v>271</v>
      </c>
      <c r="E4215" s="266" t="s">
        <v>0</v>
      </c>
      <c r="F4215" s="261">
        <v>1.03332331025437</v>
      </c>
      <c r="G4215" s="261">
        <f>IF(Table1[[#This Row],[Year]]&lt;=2030,2030,IF(Table1[[#This Row],[Year]]&lt;=2040,2040,2050))</f>
        <v>2050</v>
      </c>
    </row>
    <row r="4216" spans="1:7" x14ac:dyDescent="0.3">
      <c r="A4216" s="257" t="s">
        <v>4</v>
      </c>
      <c r="B4216" s="258" t="s">
        <v>262</v>
      </c>
      <c r="C4216" s="258">
        <v>2041</v>
      </c>
      <c r="D4216" s="259" t="s">
        <v>271</v>
      </c>
      <c r="E4216" s="266" t="s">
        <v>0</v>
      </c>
      <c r="F4216" s="261">
        <v>17.191119562302401</v>
      </c>
      <c r="G4216" s="261">
        <f>IF(Table1[[#This Row],[Year]]&lt;=2030,2030,IF(Table1[[#This Row],[Year]]&lt;=2040,2040,2050))</f>
        <v>2050</v>
      </c>
    </row>
    <row r="4217" spans="1:7" x14ac:dyDescent="0.3">
      <c r="A4217" s="257" t="s">
        <v>4</v>
      </c>
      <c r="B4217" s="258" t="s">
        <v>260</v>
      </c>
      <c r="C4217" s="258">
        <v>2041</v>
      </c>
      <c r="D4217" s="259" t="s">
        <v>271</v>
      </c>
      <c r="E4217" s="266" t="s">
        <v>0</v>
      </c>
      <c r="F4217" s="261">
        <v>0.385460556117798</v>
      </c>
      <c r="G4217" s="261">
        <f>IF(Table1[[#This Row],[Year]]&lt;=2030,2030,IF(Table1[[#This Row],[Year]]&lt;=2040,2040,2050))</f>
        <v>2050</v>
      </c>
    </row>
    <row r="4218" spans="1:7" x14ac:dyDescent="0.3">
      <c r="A4218" s="257" t="s">
        <v>2</v>
      </c>
      <c r="B4218" s="258" t="s">
        <v>264</v>
      </c>
      <c r="C4218" s="258">
        <v>2041</v>
      </c>
      <c r="D4218" s="259" t="s">
        <v>271</v>
      </c>
      <c r="E4218" s="266" t="s">
        <v>0</v>
      </c>
      <c r="F4218" s="261">
        <v>0.92554685691466698</v>
      </c>
      <c r="G4218" s="261">
        <f>IF(Table1[[#This Row],[Year]]&lt;=2030,2030,IF(Table1[[#This Row],[Year]]&lt;=2040,2040,2050))</f>
        <v>2050</v>
      </c>
    </row>
    <row r="4219" spans="1:7" x14ac:dyDescent="0.3">
      <c r="A4219" s="257" t="s">
        <v>2</v>
      </c>
      <c r="B4219" s="258" t="s">
        <v>262</v>
      </c>
      <c r="C4219" s="258">
        <v>2041</v>
      </c>
      <c r="D4219" s="259" t="s">
        <v>271</v>
      </c>
      <c r="E4219" s="266" t="s">
        <v>0</v>
      </c>
      <c r="F4219" s="261">
        <v>0.73846431898964404</v>
      </c>
      <c r="G4219" s="261">
        <f>IF(Table1[[#This Row],[Year]]&lt;=2030,2030,IF(Table1[[#This Row],[Year]]&lt;=2040,2040,2050))</f>
        <v>2050</v>
      </c>
    </row>
    <row r="4220" spans="1:7" x14ac:dyDescent="0.3">
      <c r="A4220" s="257" t="s">
        <v>2</v>
      </c>
      <c r="B4220" s="258" t="s">
        <v>260</v>
      </c>
      <c r="C4220" s="258">
        <v>2041</v>
      </c>
      <c r="D4220" s="259" t="s">
        <v>271</v>
      </c>
      <c r="E4220" s="266" t="s">
        <v>0</v>
      </c>
      <c r="F4220" s="261">
        <v>9.8022409700789601E-3</v>
      </c>
      <c r="G4220" s="261">
        <f>IF(Table1[[#This Row],[Year]]&lt;=2030,2030,IF(Table1[[#This Row],[Year]]&lt;=2040,2040,2050))</f>
        <v>2050</v>
      </c>
    </row>
    <row r="4221" spans="1:7" x14ac:dyDescent="0.3">
      <c r="A4221" s="257" t="s">
        <v>3</v>
      </c>
      <c r="B4221" s="258" t="s">
        <v>265</v>
      </c>
      <c r="C4221" s="258">
        <v>2041</v>
      </c>
      <c r="D4221" s="259" t="s">
        <v>271</v>
      </c>
      <c r="E4221" s="266" t="s">
        <v>0</v>
      </c>
      <c r="F4221" s="261">
        <v>5.0588361760665403</v>
      </c>
      <c r="G4221" s="261">
        <f>IF(Table1[[#This Row],[Year]]&lt;=2030,2030,IF(Table1[[#This Row],[Year]]&lt;=2040,2040,2050))</f>
        <v>2050</v>
      </c>
    </row>
    <row r="4222" spans="1:7" x14ac:dyDescent="0.3">
      <c r="A4222" s="257" t="s">
        <v>3</v>
      </c>
      <c r="B4222" s="258" t="s">
        <v>264</v>
      </c>
      <c r="C4222" s="258">
        <v>2041</v>
      </c>
      <c r="D4222" s="259" t="s">
        <v>271</v>
      </c>
      <c r="E4222" s="266" t="s">
        <v>0</v>
      </c>
      <c r="F4222" s="261">
        <v>2.5294180880332799</v>
      </c>
      <c r="G4222" s="261">
        <f>IF(Table1[[#This Row],[Year]]&lt;=2030,2030,IF(Table1[[#This Row],[Year]]&lt;=2040,2040,2050))</f>
        <v>2050</v>
      </c>
    </row>
    <row r="4223" spans="1:7" x14ac:dyDescent="0.3">
      <c r="A4223" s="257" t="s">
        <v>3</v>
      </c>
      <c r="B4223" s="258" t="s">
        <v>262</v>
      </c>
      <c r="C4223" s="258">
        <v>2041</v>
      </c>
      <c r="D4223" s="259" t="s">
        <v>271</v>
      </c>
      <c r="E4223" s="266" t="s">
        <v>0</v>
      </c>
      <c r="F4223" s="261">
        <v>27.9669835933217</v>
      </c>
      <c r="G4223" s="261">
        <f>IF(Table1[[#This Row],[Year]]&lt;=2030,2030,IF(Table1[[#This Row],[Year]]&lt;=2040,2040,2050))</f>
        <v>2050</v>
      </c>
    </row>
    <row r="4224" spans="1:7" x14ac:dyDescent="0.3">
      <c r="A4224" s="257" t="s">
        <v>3</v>
      </c>
      <c r="B4224" s="258" t="s">
        <v>260</v>
      </c>
      <c r="C4224" s="258">
        <v>2041</v>
      </c>
      <c r="D4224" s="259" t="s">
        <v>271</v>
      </c>
      <c r="E4224" s="266" t="s">
        <v>0</v>
      </c>
      <c r="F4224" s="261">
        <v>0.97331367995190299</v>
      </c>
      <c r="G4224" s="261">
        <f>IF(Table1[[#This Row],[Year]]&lt;=2030,2030,IF(Table1[[#This Row],[Year]]&lt;=2040,2040,2050))</f>
        <v>2050</v>
      </c>
    </row>
    <row r="4225" spans="1:7" x14ac:dyDescent="0.3">
      <c r="A4225" s="257" t="s">
        <v>1</v>
      </c>
      <c r="B4225" s="258" t="s">
        <v>265</v>
      </c>
      <c r="C4225" s="258">
        <v>2042</v>
      </c>
      <c r="D4225" s="259" t="s">
        <v>271</v>
      </c>
      <c r="E4225" s="266" t="s">
        <v>0</v>
      </c>
      <c r="F4225" s="261">
        <v>0.64573036528930505</v>
      </c>
      <c r="G4225" s="261">
        <f>IF(Table1[[#This Row],[Year]]&lt;=2030,2030,IF(Table1[[#This Row],[Year]]&lt;=2040,2040,2050))</f>
        <v>2050</v>
      </c>
    </row>
    <row r="4226" spans="1:7" x14ac:dyDescent="0.3">
      <c r="A4226" s="257" t="s">
        <v>1</v>
      </c>
      <c r="B4226" s="258" t="s">
        <v>264</v>
      </c>
      <c r="C4226" s="258">
        <v>2042</v>
      </c>
      <c r="D4226" s="259" t="s">
        <v>271</v>
      </c>
      <c r="E4226" s="266" t="s">
        <v>0</v>
      </c>
      <c r="F4226" s="261">
        <v>0.59407193606616404</v>
      </c>
      <c r="G4226" s="261">
        <f>IF(Table1[[#This Row],[Year]]&lt;=2030,2030,IF(Table1[[#This Row],[Year]]&lt;=2040,2040,2050))</f>
        <v>2050</v>
      </c>
    </row>
    <row r="4227" spans="1:7" x14ac:dyDescent="0.3">
      <c r="A4227" s="257" t="s">
        <v>1</v>
      </c>
      <c r="B4227" s="258" t="s">
        <v>262</v>
      </c>
      <c r="C4227" s="258">
        <v>2042</v>
      </c>
      <c r="D4227" s="259" t="s">
        <v>271</v>
      </c>
      <c r="E4227" s="266" t="s">
        <v>0</v>
      </c>
      <c r="F4227" s="261">
        <v>0.53331349407915196</v>
      </c>
      <c r="G4227" s="261">
        <f>IF(Table1[[#This Row],[Year]]&lt;=2030,2030,IF(Table1[[#This Row],[Year]]&lt;=2040,2040,2050))</f>
        <v>2050</v>
      </c>
    </row>
    <row r="4228" spans="1:7" x14ac:dyDescent="0.3">
      <c r="A4228" s="257" t="s">
        <v>1</v>
      </c>
      <c r="B4228" s="258" t="s">
        <v>260</v>
      </c>
      <c r="C4228" s="258">
        <v>2042</v>
      </c>
      <c r="D4228" s="259" t="s">
        <v>271</v>
      </c>
      <c r="E4228" s="266" t="s">
        <v>0</v>
      </c>
      <c r="F4228" s="261">
        <v>6.7840625876638902E-2</v>
      </c>
      <c r="G4228" s="261">
        <f>IF(Table1[[#This Row],[Year]]&lt;=2030,2030,IF(Table1[[#This Row],[Year]]&lt;=2040,2040,2050))</f>
        <v>2050</v>
      </c>
    </row>
    <row r="4229" spans="1:7" x14ac:dyDescent="0.3">
      <c r="A4229" s="257" t="s">
        <v>4</v>
      </c>
      <c r="B4229" s="258" t="s">
        <v>265</v>
      </c>
      <c r="C4229" s="258">
        <v>2042</v>
      </c>
      <c r="D4229" s="259" t="s">
        <v>271</v>
      </c>
      <c r="E4229" s="266" t="s">
        <v>0</v>
      </c>
      <c r="F4229" s="261">
        <v>4.0451996238402703</v>
      </c>
      <c r="G4229" s="261">
        <f>IF(Table1[[#This Row],[Year]]&lt;=2030,2030,IF(Table1[[#This Row],[Year]]&lt;=2040,2040,2050))</f>
        <v>2050</v>
      </c>
    </row>
    <row r="4230" spans="1:7" x14ac:dyDescent="0.3">
      <c r="A4230" s="257" t="s">
        <v>4</v>
      </c>
      <c r="B4230" s="258" t="s">
        <v>264</v>
      </c>
      <c r="C4230" s="258">
        <v>2042</v>
      </c>
      <c r="D4230" s="259" t="s">
        <v>271</v>
      </c>
      <c r="E4230" s="266" t="s">
        <v>0</v>
      </c>
      <c r="F4230" s="261">
        <v>4.5508495768203101</v>
      </c>
      <c r="G4230" s="261">
        <f>IF(Table1[[#This Row],[Year]]&lt;=2030,2030,IF(Table1[[#This Row],[Year]]&lt;=2040,2040,2050))</f>
        <v>2050</v>
      </c>
    </row>
    <row r="4231" spans="1:7" x14ac:dyDescent="0.3">
      <c r="A4231" s="257" t="s">
        <v>4</v>
      </c>
      <c r="B4231" s="258" t="s">
        <v>262</v>
      </c>
      <c r="C4231" s="258">
        <v>2042</v>
      </c>
      <c r="D4231" s="259" t="s">
        <v>271</v>
      </c>
      <c r="E4231" s="266" t="s">
        <v>0</v>
      </c>
      <c r="F4231" s="261">
        <v>16.159865018367199</v>
      </c>
      <c r="G4231" s="261">
        <f>IF(Table1[[#This Row],[Year]]&lt;=2030,2030,IF(Table1[[#This Row],[Year]]&lt;=2040,2040,2050))</f>
        <v>2050</v>
      </c>
    </row>
    <row r="4232" spans="1:7" x14ac:dyDescent="0.3">
      <c r="A4232" s="257" t="s">
        <v>4</v>
      </c>
      <c r="B4232" s="258" t="s">
        <v>260</v>
      </c>
      <c r="C4232" s="258">
        <v>2042</v>
      </c>
      <c r="D4232" s="259" t="s">
        <v>271</v>
      </c>
      <c r="E4232" s="266" t="s">
        <v>0</v>
      </c>
      <c r="F4232" s="261">
        <v>1.69760324893652</v>
      </c>
      <c r="G4232" s="261">
        <f>IF(Table1[[#This Row],[Year]]&lt;=2030,2030,IF(Table1[[#This Row],[Year]]&lt;=2040,2040,2050))</f>
        <v>2050</v>
      </c>
    </row>
    <row r="4233" spans="1:7" x14ac:dyDescent="0.3">
      <c r="A4233" s="257" t="s">
        <v>2</v>
      </c>
      <c r="B4233" s="258" t="s">
        <v>264</v>
      </c>
      <c r="C4233" s="258">
        <v>2042</v>
      </c>
      <c r="D4233" s="259" t="s">
        <v>271</v>
      </c>
      <c r="E4233" s="266" t="s">
        <v>0</v>
      </c>
      <c r="F4233" s="261">
        <v>1.27096135390275</v>
      </c>
      <c r="G4233" s="261">
        <f>IF(Table1[[#This Row],[Year]]&lt;=2030,2030,IF(Table1[[#This Row],[Year]]&lt;=2040,2040,2050))</f>
        <v>2050</v>
      </c>
    </row>
    <row r="4234" spans="1:7" x14ac:dyDescent="0.3">
      <c r="A4234" s="257" t="s">
        <v>2</v>
      </c>
      <c r="B4234" s="258" t="s">
        <v>262</v>
      </c>
      <c r="C4234" s="258">
        <v>2042</v>
      </c>
      <c r="D4234" s="259" t="s">
        <v>271</v>
      </c>
      <c r="E4234" s="266" t="s">
        <v>0</v>
      </c>
      <c r="F4234" s="261">
        <v>0.69416559360807795</v>
      </c>
      <c r="G4234" s="261">
        <f>IF(Table1[[#This Row],[Year]]&lt;=2030,2030,IF(Table1[[#This Row],[Year]]&lt;=2040,2040,2050))</f>
        <v>2050</v>
      </c>
    </row>
    <row r="4235" spans="1:7" x14ac:dyDescent="0.3">
      <c r="A4235" s="257" t="s">
        <v>2</v>
      </c>
      <c r="B4235" s="258" t="s">
        <v>260</v>
      </c>
      <c r="C4235" s="258">
        <v>2042</v>
      </c>
      <c r="D4235" s="259" t="s">
        <v>271</v>
      </c>
      <c r="E4235" s="266" t="s">
        <v>0</v>
      </c>
      <c r="F4235" s="261">
        <v>1.34604416421902E-2</v>
      </c>
      <c r="G4235" s="261">
        <f>IF(Table1[[#This Row],[Year]]&lt;=2030,2030,IF(Table1[[#This Row],[Year]]&lt;=2040,2040,2050))</f>
        <v>2050</v>
      </c>
    </row>
    <row r="4236" spans="1:7" x14ac:dyDescent="0.3">
      <c r="A4236" s="257" t="s">
        <v>3</v>
      </c>
      <c r="B4236" s="258" t="s">
        <v>265</v>
      </c>
      <c r="C4236" s="258">
        <v>2042</v>
      </c>
      <c r="D4236" s="259" t="s">
        <v>271</v>
      </c>
      <c r="E4236" s="266" t="s">
        <v>0</v>
      </c>
      <c r="F4236" s="261">
        <v>4.7335989226922202</v>
      </c>
      <c r="G4236" s="261">
        <f>IF(Table1[[#This Row],[Year]]&lt;=2030,2030,IF(Table1[[#This Row],[Year]]&lt;=2040,2040,2050))</f>
        <v>2050</v>
      </c>
    </row>
    <row r="4237" spans="1:7" x14ac:dyDescent="0.3">
      <c r="A4237" s="257" t="s">
        <v>3</v>
      </c>
      <c r="B4237" s="258" t="s">
        <v>264</v>
      </c>
      <c r="C4237" s="258">
        <v>2042</v>
      </c>
      <c r="D4237" s="259" t="s">
        <v>271</v>
      </c>
      <c r="E4237" s="266" t="s">
        <v>0</v>
      </c>
      <c r="F4237" s="261">
        <v>2.3667994613461101</v>
      </c>
      <c r="G4237" s="261">
        <f>IF(Table1[[#This Row],[Year]]&lt;=2030,2030,IF(Table1[[#This Row],[Year]]&lt;=2040,2040,2050))</f>
        <v>2050</v>
      </c>
    </row>
    <row r="4238" spans="1:7" x14ac:dyDescent="0.3">
      <c r="A4238" s="257" t="s">
        <v>3</v>
      </c>
      <c r="B4238" s="258" t="s">
        <v>262</v>
      </c>
      <c r="C4238" s="258">
        <v>2042</v>
      </c>
      <c r="D4238" s="259" t="s">
        <v>271</v>
      </c>
      <c r="E4238" s="266" t="s">
        <v>0</v>
      </c>
      <c r="F4238" s="261">
        <v>26.289310489702501</v>
      </c>
      <c r="G4238" s="261">
        <f>IF(Table1[[#This Row],[Year]]&lt;=2030,2030,IF(Table1[[#This Row],[Year]]&lt;=2040,2040,2050))</f>
        <v>2050</v>
      </c>
    </row>
    <row r="4239" spans="1:7" x14ac:dyDescent="0.3">
      <c r="A4239" s="257" t="s">
        <v>3</v>
      </c>
      <c r="B4239" s="258" t="s">
        <v>260</v>
      </c>
      <c r="C4239" s="258">
        <v>2042</v>
      </c>
      <c r="D4239" s="259" t="s">
        <v>271</v>
      </c>
      <c r="E4239" s="266" t="s">
        <v>0</v>
      </c>
      <c r="F4239" s="261">
        <v>0.91073844388539504</v>
      </c>
      <c r="G4239" s="261">
        <f>IF(Table1[[#This Row],[Year]]&lt;=2030,2030,IF(Table1[[#This Row],[Year]]&lt;=2040,2040,2050))</f>
        <v>2050</v>
      </c>
    </row>
    <row r="4240" spans="1:7" x14ac:dyDescent="0.3">
      <c r="A4240" s="257" t="s">
        <v>1</v>
      </c>
      <c r="B4240" s="258" t="s">
        <v>265</v>
      </c>
      <c r="C4240" s="258">
        <v>2043</v>
      </c>
      <c r="D4240" s="259" t="s">
        <v>271</v>
      </c>
      <c r="E4240" s="266" t="s">
        <v>0</v>
      </c>
      <c r="F4240" s="261">
        <v>0.61498130027553</v>
      </c>
      <c r="G4240" s="261">
        <f>IF(Table1[[#This Row],[Year]]&lt;=2030,2030,IF(Table1[[#This Row],[Year]]&lt;=2040,2040,2050))</f>
        <v>2050</v>
      </c>
    </row>
    <row r="4241" spans="1:7" x14ac:dyDescent="0.3">
      <c r="A4241" s="257" t="s">
        <v>1</v>
      </c>
      <c r="B4241" s="258" t="s">
        <v>264</v>
      </c>
      <c r="C4241" s="258">
        <v>2043</v>
      </c>
      <c r="D4241" s="259" t="s">
        <v>271</v>
      </c>
      <c r="E4241" s="266" t="s">
        <v>0</v>
      </c>
      <c r="F4241" s="261">
        <v>0.56578279625348704</v>
      </c>
      <c r="G4241" s="261">
        <f>IF(Table1[[#This Row],[Year]]&lt;=2030,2030,IF(Table1[[#This Row],[Year]]&lt;=2040,2040,2050))</f>
        <v>2050</v>
      </c>
    </row>
    <row r="4242" spans="1:7" x14ac:dyDescent="0.3">
      <c r="A4242" s="257" t="s">
        <v>1</v>
      </c>
      <c r="B4242" s="258" t="s">
        <v>262</v>
      </c>
      <c r="C4242" s="258">
        <v>2043</v>
      </c>
      <c r="D4242" s="259" t="s">
        <v>271</v>
      </c>
      <c r="E4242" s="266" t="s">
        <v>0</v>
      </c>
      <c r="F4242" s="261">
        <v>0.50123448691648997</v>
      </c>
      <c r="G4242" s="261">
        <f>IF(Table1[[#This Row],[Year]]&lt;=2030,2030,IF(Table1[[#This Row],[Year]]&lt;=2040,2040,2050))</f>
        <v>2050</v>
      </c>
    </row>
    <row r="4243" spans="1:7" x14ac:dyDescent="0.3">
      <c r="A4243" s="257" t="s">
        <v>1</v>
      </c>
      <c r="B4243" s="258" t="s">
        <v>260</v>
      </c>
      <c r="C4243" s="258">
        <v>2043</v>
      </c>
      <c r="D4243" s="259" t="s">
        <v>271</v>
      </c>
      <c r="E4243" s="266" t="s">
        <v>0</v>
      </c>
      <c r="F4243" s="261">
        <v>6.4610119882513195E-2</v>
      </c>
      <c r="G4243" s="261">
        <f>IF(Table1[[#This Row],[Year]]&lt;=2030,2030,IF(Table1[[#This Row],[Year]]&lt;=2040,2040,2050))</f>
        <v>2050</v>
      </c>
    </row>
    <row r="4244" spans="1:7" x14ac:dyDescent="0.3">
      <c r="A4244" s="257" t="s">
        <v>4</v>
      </c>
      <c r="B4244" s="258" t="s">
        <v>265</v>
      </c>
      <c r="C4244" s="258">
        <v>2043</v>
      </c>
      <c r="D4244" s="259" t="s">
        <v>271</v>
      </c>
      <c r="E4244" s="266" t="s">
        <v>0</v>
      </c>
      <c r="F4244" s="261">
        <v>3.7136738666487399</v>
      </c>
      <c r="G4244" s="261">
        <f>IF(Table1[[#This Row],[Year]]&lt;=2030,2030,IF(Table1[[#This Row],[Year]]&lt;=2040,2040,2050))</f>
        <v>2050</v>
      </c>
    </row>
    <row r="4245" spans="1:7" x14ac:dyDescent="0.3">
      <c r="A4245" s="257" t="s">
        <v>4</v>
      </c>
      <c r="B4245" s="258" t="s">
        <v>264</v>
      </c>
      <c r="C4245" s="258">
        <v>2043</v>
      </c>
      <c r="D4245" s="259" t="s">
        <v>271</v>
      </c>
      <c r="E4245" s="266" t="s">
        <v>0</v>
      </c>
      <c r="F4245" s="261">
        <v>4.1778830999798799</v>
      </c>
      <c r="G4245" s="261">
        <f>IF(Table1[[#This Row],[Year]]&lt;=2030,2030,IF(Table1[[#This Row],[Year]]&lt;=2040,2040,2050))</f>
        <v>2050</v>
      </c>
    </row>
    <row r="4246" spans="1:7" x14ac:dyDescent="0.3">
      <c r="A4246" s="257" t="s">
        <v>4</v>
      </c>
      <c r="B4246" s="258" t="s">
        <v>262</v>
      </c>
      <c r="C4246" s="258">
        <v>2043</v>
      </c>
      <c r="D4246" s="259" t="s">
        <v>271</v>
      </c>
      <c r="E4246" s="266" t="s">
        <v>0</v>
      </c>
      <c r="F4246" s="261">
        <v>15.1878430623751</v>
      </c>
      <c r="G4246" s="261">
        <f>IF(Table1[[#This Row],[Year]]&lt;=2030,2030,IF(Table1[[#This Row],[Year]]&lt;=2040,2040,2050))</f>
        <v>2050</v>
      </c>
    </row>
    <row r="4247" spans="1:7" x14ac:dyDescent="0.3">
      <c r="A4247" s="257" t="s">
        <v>4</v>
      </c>
      <c r="B4247" s="258" t="s">
        <v>260</v>
      </c>
      <c r="C4247" s="258">
        <v>2043</v>
      </c>
      <c r="D4247" s="259" t="s">
        <v>271</v>
      </c>
      <c r="E4247" s="266" t="s">
        <v>0</v>
      </c>
      <c r="F4247" s="261">
        <v>1.5584755779069801</v>
      </c>
      <c r="G4247" s="261">
        <f>IF(Table1[[#This Row],[Year]]&lt;=2030,2030,IF(Table1[[#This Row],[Year]]&lt;=2040,2040,2050))</f>
        <v>2050</v>
      </c>
    </row>
    <row r="4248" spans="1:7" x14ac:dyDescent="0.3">
      <c r="A4248" s="257" t="s">
        <v>2</v>
      </c>
      <c r="B4248" s="258" t="s">
        <v>264</v>
      </c>
      <c r="C4248" s="258">
        <v>2043</v>
      </c>
      <c r="D4248" s="259" t="s">
        <v>271</v>
      </c>
      <c r="E4248" s="266" t="s">
        <v>0</v>
      </c>
      <c r="F4248" s="261">
        <v>1.05425365761519</v>
      </c>
      <c r="G4248" s="261">
        <f>IF(Table1[[#This Row],[Year]]&lt;=2030,2030,IF(Table1[[#This Row],[Year]]&lt;=2040,2040,2050))</f>
        <v>2050</v>
      </c>
    </row>
    <row r="4249" spans="1:7" x14ac:dyDescent="0.3">
      <c r="A4249" s="257" t="s">
        <v>2</v>
      </c>
      <c r="B4249" s="258" t="s">
        <v>262</v>
      </c>
      <c r="C4249" s="258">
        <v>2043</v>
      </c>
      <c r="D4249" s="259" t="s">
        <v>271</v>
      </c>
      <c r="E4249" s="266" t="s">
        <v>0</v>
      </c>
      <c r="F4249" s="261">
        <v>0.65241127218803996</v>
      </c>
      <c r="G4249" s="261">
        <f>IF(Table1[[#This Row],[Year]]&lt;=2030,2030,IF(Table1[[#This Row],[Year]]&lt;=2040,2040,2050))</f>
        <v>2050</v>
      </c>
    </row>
    <row r="4250" spans="1:7" x14ac:dyDescent="0.3">
      <c r="A4250" s="257" t="s">
        <v>2</v>
      </c>
      <c r="B4250" s="258" t="s">
        <v>260</v>
      </c>
      <c r="C4250" s="258">
        <v>2043</v>
      </c>
      <c r="D4250" s="259" t="s">
        <v>271</v>
      </c>
      <c r="E4250" s="266" t="s">
        <v>0</v>
      </c>
      <c r="F4250" s="261">
        <v>1.11653432976693E-2</v>
      </c>
      <c r="G4250" s="261">
        <f>IF(Table1[[#This Row],[Year]]&lt;=2030,2030,IF(Table1[[#This Row],[Year]]&lt;=2040,2040,2050))</f>
        <v>2050</v>
      </c>
    </row>
    <row r="4251" spans="1:7" x14ac:dyDescent="0.3">
      <c r="A4251" s="257" t="s">
        <v>3</v>
      </c>
      <c r="B4251" s="258" t="s">
        <v>265</v>
      </c>
      <c r="C4251" s="258">
        <v>2043</v>
      </c>
      <c r="D4251" s="259" t="s">
        <v>271</v>
      </c>
      <c r="E4251" s="266" t="s">
        <v>0</v>
      </c>
      <c r="F4251" s="261">
        <v>4.4278653619838</v>
      </c>
      <c r="G4251" s="261">
        <f>IF(Table1[[#This Row],[Year]]&lt;=2030,2030,IF(Table1[[#This Row],[Year]]&lt;=2040,2040,2050))</f>
        <v>2050</v>
      </c>
    </row>
    <row r="4252" spans="1:7" x14ac:dyDescent="0.3">
      <c r="A4252" s="257" t="s">
        <v>3</v>
      </c>
      <c r="B4252" s="258" t="s">
        <v>264</v>
      </c>
      <c r="C4252" s="258">
        <v>2043</v>
      </c>
      <c r="D4252" s="259" t="s">
        <v>271</v>
      </c>
      <c r="E4252" s="266" t="s">
        <v>0</v>
      </c>
      <c r="F4252" s="261">
        <v>2.2139326809918898</v>
      </c>
      <c r="G4252" s="261">
        <f>IF(Table1[[#This Row],[Year]]&lt;=2030,2030,IF(Table1[[#This Row],[Year]]&lt;=2040,2040,2050))</f>
        <v>2050</v>
      </c>
    </row>
    <row r="4253" spans="1:7" x14ac:dyDescent="0.3">
      <c r="A4253" s="257" t="s">
        <v>3</v>
      </c>
      <c r="B4253" s="258" t="s">
        <v>262</v>
      </c>
      <c r="C4253" s="258">
        <v>2043</v>
      </c>
      <c r="D4253" s="259" t="s">
        <v>271</v>
      </c>
      <c r="E4253" s="266" t="s">
        <v>0</v>
      </c>
      <c r="F4253" s="261">
        <v>24.7079985805474</v>
      </c>
      <c r="G4253" s="261">
        <f>IF(Table1[[#This Row],[Year]]&lt;=2030,2030,IF(Table1[[#This Row],[Year]]&lt;=2040,2040,2050))</f>
        <v>2050</v>
      </c>
    </row>
    <row r="4254" spans="1:7" x14ac:dyDescent="0.3">
      <c r="A4254" s="257" t="s">
        <v>3</v>
      </c>
      <c r="B4254" s="258" t="s">
        <v>260</v>
      </c>
      <c r="C4254" s="258">
        <v>2043</v>
      </c>
      <c r="D4254" s="259" t="s">
        <v>271</v>
      </c>
      <c r="E4254" s="266" t="s">
        <v>0</v>
      </c>
      <c r="F4254" s="261">
        <v>0.85191569361216102</v>
      </c>
      <c r="G4254" s="261">
        <f>IF(Table1[[#This Row],[Year]]&lt;=2030,2030,IF(Table1[[#This Row],[Year]]&lt;=2040,2040,2050))</f>
        <v>2050</v>
      </c>
    </row>
    <row r="4255" spans="1:7" x14ac:dyDescent="0.3">
      <c r="A4255" s="257" t="s">
        <v>1</v>
      </c>
      <c r="B4255" s="258" t="s">
        <v>265</v>
      </c>
      <c r="C4255" s="258">
        <v>2044</v>
      </c>
      <c r="D4255" s="259" t="s">
        <v>271</v>
      </c>
      <c r="E4255" s="266" t="s">
        <v>0</v>
      </c>
      <c r="F4255" s="261">
        <v>0.58569647645288803</v>
      </c>
      <c r="G4255" s="261">
        <f>IF(Table1[[#This Row],[Year]]&lt;=2030,2030,IF(Table1[[#This Row],[Year]]&lt;=2040,2040,2050))</f>
        <v>2050</v>
      </c>
    </row>
    <row r="4256" spans="1:7" x14ac:dyDescent="0.3">
      <c r="A4256" s="257" t="s">
        <v>1</v>
      </c>
      <c r="B4256" s="258" t="s">
        <v>264</v>
      </c>
      <c r="C4256" s="258">
        <v>2044</v>
      </c>
      <c r="D4256" s="259" t="s">
        <v>271</v>
      </c>
      <c r="E4256" s="266" t="s">
        <v>0</v>
      </c>
      <c r="F4256" s="261">
        <v>0.53884075833665601</v>
      </c>
      <c r="G4256" s="261">
        <f>IF(Table1[[#This Row],[Year]]&lt;=2030,2030,IF(Table1[[#This Row],[Year]]&lt;=2040,2040,2050))</f>
        <v>2050</v>
      </c>
    </row>
    <row r="4257" spans="1:7" x14ac:dyDescent="0.3">
      <c r="A4257" s="257" t="s">
        <v>1</v>
      </c>
      <c r="B4257" s="258" t="s">
        <v>262</v>
      </c>
      <c r="C4257" s="258">
        <v>2044</v>
      </c>
      <c r="D4257" s="259" t="s">
        <v>271</v>
      </c>
      <c r="E4257" s="266" t="s">
        <v>0</v>
      </c>
      <c r="F4257" s="261">
        <v>0.47100129564217202</v>
      </c>
      <c r="G4257" s="261">
        <f>IF(Table1[[#This Row],[Year]]&lt;=2030,2030,IF(Table1[[#This Row],[Year]]&lt;=2040,2040,2050))</f>
        <v>2050</v>
      </c>
    </row>
    <row r="4258" spans="1:7" x14ac:dyDescent="0.3">
      <c r="A4258" s="257" t="s">
        <v>1</v>
      </c>
      <c r="B4258" s="258" t="s">
        <v>260</v>
      </c>
      <c r="C4258" s="258">
        <v>2044</v>
      </c>
      <c r="D4258" s="259" t="s">
        <v>271</v>
      </c>
      <c r="E4258" s="266" t="s">
        <v>0</v>
      </c>
      <c r="F4258" s="261">
        <v>6.1533447507155198E-2</v>
      </c>
      <c r="G4258" s="261">
        <f>IF(Table1[[#This Row],[Year]]&lt;=2030,2030,IF(Table1[[#This Row],[Year]]&lt;=2040,2040,2050))</f>
        <v>2050</v>
      </c>
    </row>
    <row r="4259" spans="1:7" x14ac:dyDescent="0.3">
      <c r="A4259" s="257" t="s">
        <v>4</v>
      </c>
      <c r="B4259" s="258" t="s">
        <v>265</v>
      </c>
      <c r="C4259" s="258">
        <v>2044</v>
      </c>
      <c r="D4259" s="259" t="s">
        <v>271</v>
      </c>
      <c r="E4259" s="266" t="s">
        <v>0</v>
      </c>
      <c r="F4259" s="261">
        <v>3.40469531946527</v>
      </c>
      <c r="G4259" s="261">
        <f>IF(Table1[[#This Row],[Year]]&lt;=2030,2030,IF(Table1[[#This Row],[Year]]&lt;=2040,2040,2050))</f>
        <v>2050</v>
      </c>
    </row>
    <row r="4260" spans="1:7" x14ac:dyDescent="0.3">
      <c r="A4260" s="257" t="s">
        <v>4</v>
      </c>
      <c r="B4260" s="258" t="s">
        <v>264</v>
      </c>
      <c r="C4260" s="258">
        <v>2044</v>
      </c>
      <c r="D4260" s="259" t="s">
        <v>271</v>
      </c>
      <c r="E4260" s="266" t="s">
        <v>0</v>
      </c>
      <c r="F4260" s="261">
        <v>3.83028223439841</v>
      </c>
      <c r="G4260" s="261">
        <f>IF(Table1[[#This Row],[Year]]&lt;=2030,2030,IF(Table1[[#This Row],[Year]]&lt;=2040,2040,2050))</f>
        <v>2050</v>
      </c>
    </row>
    <row r="4261" spans="1:7" x14ac:dyDescent="0.3">
      <c r="A4261" s="257" t="s">
        <v>4</v>
      </c>
      <c r="B4261" s="258" t="s">
        <v>262</v>
      </c>
      <c r="C4261" s="258">
        <v>2044</v>
      </c>
      <c r="D4261" s="259" t="s">
        <v>271</v>
      </c>
      <c r="E4261" s="266" t="s">
        <v>0</v>
      </c>
      <c r="F4261" s="261">
        <v>14.271750941152501</v>
      </c>
      <c r="G4261" s="261">
        <f>IF(Table1[[#This Row],[Year]]&lt;=2030,2030,IF(Table1[[#This Row],[Year]]&lt;=2040,2040,2050))</f>
        <v>2050</v>
      </c>
    </row>
    <row r="4262" spans="1:7" x14ac:dyDescent="0.3">
      <c r="A4262" s="257" t="s">
        <v>4</v>
      </c>
      <c r="B4262" s="258" t="s">
        <v>260</v>
      </c>
      <c r="C4262" s="258">
        <v>2044</v>
      </c>
      <c r="D4262" s="259" t="s">
        <v>271</v>
      </c>
      <c r="E4262" s="266" t="s">
        <v>0</v>
      </c>
      <c r="F4262" s="261">
        <v>1.42881003990509</v>
      </c>
      <c r="G4262" s="261">
        <f>IF(Table1[[#This Row],[Year]]&lt;=2030,2030,IF(Table1[[#This Row],[Year]]&lt;=2040,2040,2050))</f>
        <v>2050</v>
      </c>
    </row>
    <row r="4263" spans="1:7" x14ac:dyDescent="0.3">
      <c r="A4263" s="257" t="s">
        <v>2</v>
      </c>
      <c r="B4263" s="258" t="s">
        <v>264</v>
      </c>
      <c r="C4263" s="258">
        <v>2044</v>
      </c>
      <c r="D4263" s="259" t="s">
        <v>271</v>
      </c>
      <c r="E4263" s="266" t="s">
        <v>0</v>
      </c>
      <c r="F4263" s="261">
        <v>0.85530279101056605</v>
      </c>
      <c r="G4263" s="261">
        <f>IF(Table1[[#This Row],[Year]]&lt;=2030,2030,IF(Table1[[#This Row],[Year]]&lt;=2040,2040,2050))</f>
        <v>2050</v>
      </c>
    </row>
    <row r="4264" spans="1:7" x14ac:dyDescent="0.3">
      <c r="A4264" s="257" t="s">
        <v>2</v>
      </c>
      <c r="B4264" s="258" t="s">
        <v>262</v>
      </c>
      <c r="C4264" s="258">
        <v>2044</v>
      </c>
      <c r="D4264" s="259" t="s">
        <v>271</v>
      </c>
      <c r="E4264" s="266" t="s">
        <v>0</v>
      </c>
      <c r="F4264" s="261">
        <v>0.61305948116718001</v>
      </c>
      <c r="G4264" s="261">
        <f>IF(Table1[[#This Row],[Year]]&lt;=2030,2030,IF(Table1[[#This Row],[Year]]&lt;=2040,2040,2050))</f>
        <v>2050</v>
      </c>
    </row>
    <row r="4265" spans="1:7" x14ac:dyDescent="0.3">
      <c r="A4265" s="257" t="s">
        <v>2</v>
      </c>
      <c r="B4265" s="258" t="s">
        <v>260</v>
      </c>
      <c r="C4265" s="258">
        <v>2044</v>
      </c>
      <c r="D4265" s="259" t="s">
        <v>271</v>
      </c>
      <c r="E4265" s="266" t="s">
        <v>0</v>
      </c>
      <c r="F4265" s="261">
        <v>9.05830320445844E-3</v>
      </c>
      <c r="G4265" s="261">
        <f>IF(Table1[[#This Row],[Year]]&lt;=2030,2030,IF(Table1[[#This Row],[Year]]&lt;=2040,2040,2050))</f>
        <v>2050</v>
      </c>
    </row>
    <row r="4266" spans="1:7" x14ac:dyDescent="0.3">
      <c r="A4266" s="257" t="s">
        <v>3</v>
      </c>
      <c r="B4266" s="258" t="s">
        <v>265</v>
      </c>
      <c r="C4266" s="258">
        <v>2044</v>
      </c>
      <c r="D4266" s="259" t="s">
        <v>271</v>
      </c>
      <c r="E4266" s="266" t="s">
        <v>0</v>
      </c>
      <c r="F4266" s="261">
        <v>4.1405154988424204</v>
      </c>
      <c r="G4266" s="261">
        <f>IF(Table1[[#This Row],[Year]]&lt;=2030,2030,IF(Table1[[#This Row],[Year]]&lt;=2040,2040,2050))</f>
        <v>2050</v>
      </c>
    </row>
    <row r="4267" spans="1:7" x14ac:dyDescent="0.3">
      <c r="A4267" s="257" t="s">
        <v>3</v>
      </c>
      <c r="B4267" s="258" t="s">
        <v>264</v>
      </c>
      <c r="C4267" s="258">
        <v>2044</v>
      </c>
      <c r="D4267" s="259" t="s">
        <v>271</v>
      </c>
      <c r="E4267" s="266" t="s">
        <v>0</v>
      </c>
      <c r="F4267" s="261">
        <v>2.07025774942122</v>
      </c>
      <c r="G4267" s="261">
        <f>IF(Table1[[#This Row],[Year]]&lt;=2030,2030,IF(Table1[[#This Row],[Year]]&lt;=2040,2040,2050))</f>
        <v>2050</v>
      </c>
    </row>
    <row r="4268" spans="1:7" x14ac:dyDescent="0.3">
      <c r="A4268" s="257" t="s">
        <v>3</v>
      </c>
      <c r="B4268" s="258" t="s">
        <v>262</v>
      </c>
      <c r="C4268" s="258">
        <v>2044</v>
      </c>
      <c r="D4268" s="259" t="s">
        <v>271</v>
      </c>
      <c r="E4268" s="266" t="s">
        <v>0</v>
      </c>
      <c r="F4268" s="261">
        <v>23.217674856641501</v>
      </c>
      <c r="G4268" s="261">
        <f>IF(Table1[[#This Row],[Year]]&lt;=2030,2030,IF(Table1[[#This Row],[Year]]&lt;=2040,2040,2050))</f>
        <v>2050</v>
      </c>
    </row>
    <row r="4269" spans="1:7" x14ac:dyDescent="0.3">
      <c r="A4269" s="257" t="s">
        <v>3</v>
      </c>
      <c r="B4269" s="258" t="s">
        <v>260</v>
      </c>
      <c r="C4269" s="258">
        <v>2044</v>
      </c>
      <c r="D4269" s="259" t="s">
        <v>271</v>
      </c>
      <c r="E4269" s="266" t="s">
        <v>0</v>
      </c>
      <c r="F4269" s="261">
        <v>0.79662994349222205</v>
      </c>
      <c r="G4269" s="261">
        <f>IF(Table1[[#This Row],[Year]]&lt;=2030,2030,IF(Table1[[#This Row],[Year]]&lt;=2040,2040,2050))</f>
        <v>2050</v>
      </c>
    </row>
    <row r="4270" spans="1:7" x14ac:dyDescent="0.3">
      <c r="A4270" s="257" t="s">
        <v>1</v>
      </c>
      <c r="B4270" s="258" t="s">
        <v>265</v>
      </c>
      <c r="C4270" s="258">
        <v>2045</v>
      </c>
      <c r="D4270" s="259" t="s">
        <v>271</v>
      </c>
      <c r="E4270" s="266" t="s">
        <v>0</v>
      </c>
      <c r="F4270" s="261">
        <v>0.55780616805036398</v>
      </c>
      <c r="G4270" s="261">
        <f>IF(Table1[[#This Row],[Year]]&lt;=2030,2030,IF(Table1[[#This Row],[Year]]&lt;=2040,2040,2050))</f>
        <v>2050</v>
      </c>
    </row>
    <row r="4271" spans="1:7" x14ac:dyDescent="0.3">
      <c r="A4271" s="257" t="s">
        <v>1</v>
      </c>
      <c r="B4271" s="258" t="s">
        <v>264</v>
      </c>
      <c r="C4271" s="258">
        <v>2045</v>
      </c>
      <c r="D4271" s="259" t="s">
        <v>271</v>
      </c>
      <c r="E4271" s="266" t="s">
        <v>0</v>
      </c>
      <c r="F4271" s="261">
        <v>0.51318167460633601</v>
      </c>
      <c r="G4271" s="261">
        <f>IF(Table1[[#This Row],[Year]]&lt;=2030,2030,IF(Table1[[#This Row],[Year]]&lt;=2040,2040,2050))</f>
        <v>2050</v>
      </c>
    </row>
    <row r="4272" spans="1:7" x14ac:dyDescent="0.3">
      <c r="A4272" s="257" t="s">
        <v>1</v>
      </c>
      <c r="B4272" s="258" t="s">
        <v>262</v>
      </c>
      <c r="C4272" s="258">
        <v>2045</v>
      </c>
      <c r="D4272" s="259" t="s">
        <v>271</v>
      </c>
      <c r="E4272" s="266" t="s">
        <v>0</v>
      </c>
      <c r="F4272" s="261">
        <v>0.44251086977963999</v>
      </c>
      <c r="G4272" s="261">
        <f>IF(Table1[[#This Row],[Year]]&lt;=2030,2030,IF(Table1[[#This Row],[Year]]&lt;=2040,2040,2050))</f>
        <v>2050</v>
      </c>
    </row>
    <row r="4273" spans="1:7" x14ac:dyDescent="0.3">
      <c r="A4273" s="257" t="s">
        <v>1</v>
      </c>
      <c r="B4273" s="258" t="s">
        <v>260</v>
      </c>
      <c r="C4273" s="258">
        <v>2045</v>
      </c>
      <c r="D4273" s="259" t="s">
        <v>271</v>
      </c>
      <c r="E4273" s="266" t="s">
        <v>0</v>
      </c>
      <c r="F4273" s="261">
        <v>5.8603283340147999E-2</v>
      </c>
      <c r="G4273" s="261">
        <f>IF(Table1[[#This Row],[Year]]&lt;=2030,2030,IF(Table1[[#This Row],[Year]]&lt;=2040,2040,2050))</f>
        <v>2050</v>
      </c>
    </row>
    <row r="4274" spans="1:7" x14ac:dyDescent="0.3">
      <c r="A4274" s="257" t="s">
        <v>4</v>
      </c>
      <c r="B4274" s="258" t="s">
        <v>265</v>
      </c>
      <c r="C4274" s="258">
        <v>2045</v>
      </c>
      <c r="D4274" s="259" t="s">
        <v>271</v>
      </c>
      <c r="E4274" s="266" t="s">
        <v>0</v>
      </c>
      <c r="F4274" s="261">
        <v>3.4038439915862502</v>
      </c>
      <c r="G4274" s="261">
        <f>IF(Table1[[#This Row],[Year]]&lt;=2030,2030,IF(Table1[[#This Row],[Year]]&lt;=2040,2040,2050))</f>
        <v>2050</v>
      </c>
    </row>
    <row r="4275" spans="1:7" x14ac:dyDescent="0.3">
      <c r="A4275" s="257" t="s">
        <v>4</v>
      </c>
      <c r="B4275" s="258" t="s">
        <v>264</v>
      </c>
      <c r="C4275" s="258">
        <v>2045</v>
      </c>
      <c r="D4275" s="259" t="s">
        <v>271</v>
      </c>
      <c r="E4275" s="266" t="s">
        <v>0</v>
      </c>
      <c r="F4275" s="261">
        <v>3.8293244905345598</v>
      </c>
      <c r="G4275" s="261">
        <f>IF(Table1[[#This Row],[Year]]&lt;=2030,2030,IF(Table1[[#This Row],[Year]]&lt;=2040,2040,2050))</f>
        <v>2050</v>
      </c>
    </row>
    <row r="4276" spans="1:7" x14ac:dyDescent="0.3">
      <c r="A4276" s="257" t="s">
        <v>4</v>
      </c>
      <c r="B4276" s="258" t="s">
        <v>262</v>
      </c>
      <c r="C4276" s="258">
        <v>2045</v>
      </c>
      <c r="D4276" s="259" t="s">
        <v>271</v>
      </c>
      <c r="E4276" s="266" t="s">
        <v>0</v>
      </c>
      <c r="F4276" s="261">
        <v>13.4084661351884</v>
      </c>
      <c r="G4276" s="261">
        <f>IF(Table1[[#This Row],[Year]]&lt;=2030,2030,IF(Table1[[#This Row],[Year]]&lt;=2040,2040,2050))</f>
        <v>2050</v>
      </c>
    </row>
    <row r="4277" spans="1:7" x14ac:dyDescent="0.3">
      <c r="A4277" s="257" t="s">
        <v>4</v>
      </c>
      <c r="B4277" s="258" t="s">
        <v>260</v>
      </c>
      <c r="C4277" s="258">
        <v>2045</v>
      </c>
      <c r="D4277" s="259" t="s">
        <v>271</v>
      </c>
      <c r="E4277" s="266" t="s">
        <v>0</v>
      </c>
      <c r="F4277" s="261">
        <v>1.42845277274703</v>
      </c>
      <c r="G4277" s="261">
        <f>IF(Table1[[#This Row],[Year]]&lt;=2030,2030,IF(Table1[[#This Row],[Year]]&lt;=2040,2040,2050))</f>
        <v>2050</v>
      </c>
    </row>
    <row r="4278" spans="1:7" x14ac:dyDescent="0.3">
      <c r="A4278" s="257" t="s">
        <v>2</v>
      </c>
      <c r="B4278" s="258" t="s">
        <v>264</v>
      </c>
      <c r="C4278" s="258">
        <v>2045</v>
      </c>
      <c r="D4278" s="259" t="s">
        <v>271</v>
      </c>
      <c r="E4278" s="266" t="s">
        <v>0</v>
      </c>
      <c r="F4278" s="261">
        <v>0.67290902812425402</v>
      </c>
      <c r="G4278" s="261">
        <f>IF(Table1[[#This Row],[Year]]&lt;=2030,2030,IF(Table1[[#This Row],[Year]]&lt;=2040,2040,2050))</f>
        <v>2050</v>
      </c>
    </row>
    <row r="4279" spans="1:7" x14ac:dyDescent="0.3">
      <c r="A4279" s="257" t="s">
        <v>2</v>
      </c>
      <c r="B4279" s="258" t="s">
        <v>262</v>
      </c>
      <c r="C4279" s="258">
        <v>2045</v>
      </c>
      <c r="D4279" s="259" t="s">
        <v>271</v>
      </c>
      <c r="E4279" s="266" t="s">
        <v>0</v>
      </c>
      <c r="F4279" s="261">
        <v>0.57597608912746301</v>
      </c>
      <c r="G4279" s="261">
        <f>IF(Table1[[#This Row],[Year]]&lt;=2030,2030,IF(Table1[[#This Row],[Year]]&lt;=2040,2040,2050))</f>
        <v>2050</v>
      </c>
    </row>
    <row r="4280" spans="1:7" x14ac:dyDescent="0.3">
      <c r="A4280" s="257" t="s">
        <v>2</v>
      </c>
      <c r="B4280" s="258" t="s">
        <v>260</v>
      </c>
      <c r="C4280" s="258">
        <v>2045</v>
      </c>
      <c r="D4280" s="259" t="s">
        <v>271</v>
      </c>
      <c r="E4280" s="266" t="s">
        <v>0</v>
      </c>
      <c r="F4280" s="261">
        <v>7.1266153575448203E-3</v>
      </c>
      <c r="G4280" s="261">
        <f>IF(Table1[[#This Row],[Year]]&lt;=2030,2030,IF(Table1[[#This Row],[Year]]&lt;=2040,2040,2050))</f>
        <v>2050</v>
      </c>
    </row>
    <row r="4281" spans="1:7" x14ac:dyDescent="0.3">
      <c r="A4281" s="257" t="s">
        <v>3</v>
      </c>
      <c r="B4281" s="258" t="s">
        <v>265</v>
      </c>
      <c r="C4281" s="258">
        <v>2045</v>
      </c>
      <c r="D4281" s="259" t="s">
        <v>271</v>
      </c>
      <c r="E4281" s="266" t="s">
        <v>0</v>
      </c>
      <c r="F4281" s="261">
        <v>3.8704917783086801</v>
      </c>
      <c r="G4281" s="261">
        <f>IF(Table1[[#This Row],[Year]]&lt;=2030,2030,IF(Table1[[#This Row],[Year]]&lt;=2040,2040,2050))</f>
        <v>2050</v>
      </c>
    </row>
    <row r="4282" spans="1:7" x14ac:dyDescent="0.3">
      <c r="A4282" s="257" t="s">
        <v>3</v>
      </c>
      <c r="B4282" s="258" t="s">
        <v>264</v>
      </c>
      <c r="C4282" s="258">
        <v>2045</v>
      </c>
      <c r="D4282" s="259" t="s">
        <v>271</v>
      </c>
      <c r="E4282" s="266" t="s">
        <v>0</v>
      </c>
      <c r="F4282" s="261">
        <v>1.93524588915433</v>
      </c>
      <c r="G4282" s="261">
        <f>IF(Table1[[#This Row],[Year]]&lt;=2030,2030,IF(Table1[[#This Row],[Year]]&lt;=2040,2040,2050))</f>
        <v>2050</v>
      </c>
    </row>
    <row r="4283" spans="1:7" x14ac:dyDescent="0.3">
      <c r="A4283" s="257" t="s">
        <v>3</v>
      </c>
      <c r="B4283" s="258" t="s">
        <v>262</v>
      </c>
      <c r="C4283" s="258">
        <v>2045</v>
      </c>
      <c r="D4283" s="259" t="s">
        <v>271</v>
      </c>
      <c r="E4283" s="266" t="s">
        <v>0</v>
      </c>
      <c r="F4283" s="261">
        <v>21.813259517822701</v>
      </c>
      <c r="G4283" s="261">
        <f>IF(Table1[[#This Row],[Year]]&lt;=2030,2030,IF(Table1[[#This Row],[Year]]&lt;=2040,2040,2050))</f>
        <v>2050</v>
      </c>
    </row>
    <row r="4284" spans="1:7" x14ac:dyDescent="0.3">
      <c r="A4284" s="257" t="s">
        <v>3</v>
      </c>
      <c r="B4284" s="258" t="s">
        <v>18</v>
      </c>
      <c r="C4284" s="258">
        <v>2045</v>
      </c>
      <c r="D4284" s="259" t="s">
        <v>271</v>
      </c>
      <c r="E4284" s="266" t="s">
        <v>0</v>
      </c>
      <c r="F4284" s="261">
        <v>2026.4128237500699</v>
      </c>
      <c r="G4284" s="261">
        <f>IF(Table1[[#This Row],[Year]]&lt;=2030,2030,IF(Table1[[#This Row],[Year]]&lt;=2040,2040,2050))</f>
        <v>2050</v>
      </c>
    </row>
    <row r="4285" spans="1:7" x14ac:dyDescent="0.3">
      <c r="A4285" s="257" t="s">
        <v>3</v>
      </c>
      <c r="B4285" s="258" t="s">
        <v>260</v>
      </c>
      <c r="C4285" s="258">
        <v>2045</v>
      </c>
      <c r="D4285" s="259" t="s">
        <v>271</v>
      </c>
      <c r="E4285" s="266" t="s">
        <v>0</v>
      </c>
      <c r="F4285" s="261">
        <v>0.74467772128931697</v>
      </c>
      <c r="G4285" s="261">
        <f>IF(Table1[[#This Row],[Year]]&lt;=2030,2030,IF(Table1[[#This Row],[Year]]&lt;=2040,2040,2050))</f>
        <v>2050</v>
      </c>
    </row>
    <row r="4286" spans="1:7" x14ac:dyDescent="0.3">
      <c r="A4286" s="257" t="s">
        <v>1</v>
      </c>
      <c r="B4286" s="258" t="s">
        <v>265</v>
      </c>
      <c r="C4286" s="258">
        <v>2046</v>
      </c>
      <c r="D4286" s="259" t="s">
        <v>271</v>
      </c>
      <c r="E4286" s="266" t="s">
        <v>0</v>
      </c>
      <c r="F4286" s="261">
        <v>0.531243969571775</v>
      </c>
      <c r="G4286" s="261">
        <f>IF(Table1[[#This Row],[Year]]&lt;=2030,2030,IF(Table1[[#This Row],[Year]]&lt;=2040,2040,2050))</f>
        <v>2050</v>
      </c>
    </row>
    <row r="4287" spans="1:7" x14ac:dyDescent="0.3">
      <c r="A4287" s="257" t="s">
        <v>1</v>
      </c>
      <c r="B4287" s="258" t="s">
        <v>264</v>
      </c>
      <c r="C4287" s="258">
        <v>2046</v>
      </c>
      <c r="D4287" s="259" t="s">
        <v>271</v>
      </c>
      <c r="E4287" s="266" t="s">
        <v>0</v>
      </c>
      <c r="F4287" s="261">
        <v>0.488744452006035</v>
      </c>
      <c r="G4287" s="261">
        <f>IF(Table1[[#This Row],[Year]]&lt;=2030,2030,IF(Table1[[#This Row],[Year]]&lt;=2040,2040,2050))</f>
        <v>2050</v>
      </c>
    </row>
    <row r="4288" spans="1:7" x14ac:dyDescent="0.3">
      <c r="A4288" s="257" t="s">
        <v>1</v>
      </c>
      <c r="B4288" s="258" t="s">
        <v>262</v>
      </c>
      <c r="C4288" s="258">
        <v>2046</v>
      </c>
      <c r="D4288" s="259" t="s">
        <v>271</v>
      </c>
      <c r="E4288" s="266" t="s">
        <v>0</v>
      </c>
      <c r="F4288" s="261">
        <v>0.415665787659936</v>
      </c>
      <c r="G4288" s="261">
        <f>IF(Table1[[#This Row],[Year]]&lt;=2030,2030,IF(Table1[[#This Row],[Year]]&lt;=2040,2040,2050))</f>
        <v>2050</v>
      </c>
    </row>
    <row r="4289" spans="1:7" x14ac:dyDescent="0.3">
      <c r="A4289" s="257" t="s">
        <v>1</v>
      </c>
      <c r="B4289" s="258" t="s">
        <v>260</v>
      </c>
      <c r="C4289" s="258">
        <v>2046</v>
      </c>
      <c r="D4289" s="259" t="s">
        <v>271</v>
      </c>
      <c r="E4289" s="266" t="s">
        <v>0</v>
      </c>
      <c r="F4289" s="261">
        <v>5.5812650800141E-2</v>
      </c>
      <c r="G4289" s="261">
        <f>IF(Table1[[#This Row],[Year]]&lt;=2030,2030,IF(Table1[[#This Row],[Year]]&lt;=2040,2040,2050))</f>
        <v>2050</v>
      </c>
    </row>
    <row r="4290" spans="1:7" x14ac:dyDescent="0.3">
      <c r="A4290" s="257" t="s">
        <v>4</v>
      </c>
      <c r="B4290" s="258" t="s">
        <v>265</v>
      </c>
      <c r="C4290" s="258">
        <v>2046</v>
      </c>
      <c r="D4290" s="259" t="s">
        <v>271</v>
      </c>
      <c r="E4290" s="266" t="s">
        <v>0</v>
      </c>
      <c r="F4290" s="261">
        <v>3.1540075268072698</v>
      </c>
      <c r="G4290" s="261">
        <f>IF(Table1[[#This Row],[Year]]&lt;=2030,2030,IF(Table1[[#This Row],[Year]]&lt;=2040,2040,2050))</f>
        <v>2050</v>
      </c>
    </row>
    <row r="4291" spans="1:7" x14ac:dyDescent="0.3">
      <c r="A4291" s="257" t="s">
        <v>4</v>
      </c>
      <c r="B4291" s="258" t="s">
        <v>264</v>
      </c>
      <c r="C4291" s="258">
        <v>2046</v>
      </c>
      <c r="D4291" s="259" t="s">
        <v>271</v>
      </c>
      <c r="E4291" s="266" t="s">
        <v>0</v>
      </c>
      <c r="F4291" s="261">
        <v>3.5482584676581399</v>
      </c>
      <c r="G4291" s="261">
        <f>IF(Table1[[#This Row],[Year]]&lt;=2030,2030,IF(Table1[[#This Row],[Year]]&lt;=2040,2040,2050))</f>
        <v>2050</v>
      </c>
    </row>
    <row r="4292" spans="1:7" x14ac:dyDescent="0.3">
      <c r="A4292" s="257" t="s">
        <v>4</v>
      </c>
      <c r="B4292" s="258" t="s">
        <v>262</v>
      </c>
      <c r="C4292" s="258">
        <v>2046</v>
      </c>
      <c r="D4292" s="259" t="s">
        <v>271</v>
      </c>
      <c r="E4292" s="266" t="s">
        <v>0</v>
      </c>
      <c r="F4292" s="261">
        <v>12.595036682760201</v>
      </c>
      <c r="G4292" s="261">
        <f>IF(Table1[[#This Row],[Year]]&lt;=2030,2030,IF(Table1[[#This Row],[Year]]&lt;=2040,2040,2050))</f>
        <v>2050</v>
      </c>
    </row>
    <row r="4293" spans="1:7" x14ac:dyDescent="0.3">
      <c r="A4293" s="257" t="s">
        <v>4</v>
      </c>
      <c r="B4293" s="258" t="s">
        <v>260</v>
      </c>
      <c r="C4293" s="258">
        <v>2046</v>
      </c>
      <c r="D4293" s="259" t="s">
        <v>271</v>
      </c>
      <c r="E4293" s="266" t="s">
        <v>0</v>
      </c>
      <c r="F4293" s="261">
        <v>1.32360672465285</v>
      </c>
      <c r="G4293" s="261">
        <f>IF(Table1[[#This Row],[Year]]&lt;=2030,2030,IF(Table1[[#This Row],[Year]]&lt;=2040,2040,2050))</f>
        <v>2050</v>
      </c>
    </row>
    <row r="4294" spans="1:7" x14ac:dyDescent="0.3">
      <c r="A4294" s="257" t="s">
        <v>2</v>
      </c>
      <c r="B4294" s="258" t="s">
        <v>264</v>
      </c>
      <c r="C4294" s="258">
        <v>2046</v>
      </c>
      <c r="D4294" s="259" t="s">
        <v>271</v>
      </c>
      <c r="E4294" s="266" t="s">
        <v>0</v>
      </c>
      <c r="F4294" s="261">
        <v>0.505946637687409</v>
      </c>
      <c r="G4294" s="261">
        <f>IF(Table1[[#This Row],[Year]]&lt;=2030,2030,IF(Table1[[#This Row],[Year]]&lt;=2040,2040,2050))</f>
        <v>2050</v>
      </c>
    </row>
    <row r="4295" spans="1:7" x14ac:dyDescent="0.3">
      <c r="A4295" s="257" t="s">
        <v>2</v>
      </c>
      <c r="B4295" s="258" t="s">
        <v>262</v>
      </c>
      <c r="C4295" s="258">
        <v>2046</v>
      </c>
      <c r="D4295" s="259" t="s">
        <v>271</v>
      </c>
      <c r="E4295" s="266" t="s">
        <v>0</v>
      </c>
      <c r="F4295" s="261">
        <v>0.54103429115691104</v>
      </c>
      <c r="G4295" s="261">
        <f>IF(Table1[[#This Row],[Year]]&lt;=2030,2030,IF(Table1[[#This Row],[Year]]&lt;=2040,2040,2050))</f>
        <v>2050</v>
      </c>
    </row>
    <row r="4296" spans="1:7" x14ac:dyDescent="0.3">
      <c r="A4296" s="257" t="s">
        <v>2</v>
      </c>
      <c r="B4296" s="258" t="s">
        <v>260</v>
      </c>
      <c r="C4296" s="258">
        <v>2046</v>
      </c>
      <c r="D4296" s="259" t="s">
        <v>271</v>
      </c>
      <c r="E4296" s="266" t="s">
        <v>0</v>
      </c>
      <c r="F4296" s="261">
        <v>5.3583574116878698E-3</v>
      </c>
      <c r="G4296" s="261">
        <f>IF(Table1[[#This Row],[Year]]&lt;=2030,2030,IF(Table1[[#This Row],[Year]]&lt;=2040,2040,2050))</f>
        <v>2050</v>
      </c>
    </row>
    <row r="4297" spans="1:7" x14ac:dyDescent="0.3">
      <c r="A4297" s="257" t="s">
        <v>3</v>
      </c>
      <c r="B4297" s="258" t="s">
        <v>265</v>
      </c>
      <c r="C4297" s="258">
        <v>2046</v>
      </c>
      <c r="D4297" s="259" t="s">
        <v>271</v>
      </c>
      <c r="E4297" s="266" t="s">
        <v>0</v>
      </c>
      <c r="F4297" s="261">
        <v>3.6167956785539501</v>
      </c>
      <c r="G4297" s="261">
        <f>IF(Table1[[#This Row],[Year]]&lt;=2030,2030,IF(Table1[[#This Row],[Year]]&lt;=2040,2040,2050))</f>
        <v>2050</v>
      </c>
    </row>
    <row r="4298" spans="1:7" x14ac:dyDescent="0.3">
      <c r="A4298" s="257" t="s">
        <v>3</v>
      </c>
      <c r="B4298" s="258" t="s">
        <v>264</v>
      </c>
      <c r="C4298" s="258">
        <v>2046</v>
      </c>
      <c r="D4298" s="259" t="s">
        <v>271</v>
      </c>
      <c r="E4298" s="266" t="s">
        <v>0</v>
      </c>
      <c r="F4298" s="261">
        <v>1.8083978392769899</v>
      </c>
      <c r="G4298" s="261">
        <f>IF(Table1[[#This Row],[Year]]&lt;=2030,2030,IF(Table1[[#This Row],[Year]]&lt;=2040,2040,2050))</f>
        <v>2050</v>
      </c>
    </row>
    <row r="4299" spans="1:7" x14ac:dyDescent="0.3">
      <c r="A4299" s="257" t="s">
        <v>3</v>
      </c>
      <c r="B4299" s="258" t="s">
        <v>262</v>
      </c>
      <c r="C4299" s="258">
        <v>2046</v>
      </c>
      <c r="D4299" s="259" t="s">
        <v>271</v>
      </c>
      <c r="E4299" s="266" t="s">
        <v>0</v>
      </c>
      <c r="F4299" s="261">
        <v>20.489950232005501</v>
      </c>
      <c r="G4299" s="261">
        <f>IF(Table1[[#This Row],[Year]]&lt;=2030,2030,IF(Table1[[#This Row],[Year]]&lt;=2040,2040,2050))</f>
        <v>2050</v>
      </c>
    </row>
    <row r="4300" spans="1:7" x14ac:dyDescent="0.3">
      <c r="A4300" s="257" t="s">
        <v>3</v>
      </c>
      <c r="B4300" s="258" t="s">
        <v>260</v>
      </c>
      <c r="C4300" s="258">
        <v>2046</v>
      </c>
      <c r="D4300" s="259" t="s">
        <v>271</v>
      </c>
      <c r="E4300" s="266" t="s">
        <v>0</v>
      </c>
      <c r="F4300" s="261">
        <v>0.69586691266699496</v>
      </c>
      <c r="G4300" s="261">
        <f>IF(Table1[[#This Row],[Year]]&lt;=2030,2030,IF(Table1[[#This Row],[Year]]&lt;=2040,2040,2050))</f>
        <v>2050</v>
      </c>
    </row>
    <row r="4301" spans="1:7" x14ac:dyDescent="0.3">
      <c r="A4301" s="257" t="s">
        <v>1</v>
      </c>
      <c r="B4301" s="258" t="s">
        <v>265</v>
      </c>
      <c r="C4301" s="258">
        <v>2047</v>
      </c>
      <c r="D4301" s="259" t="s">
        <v>271</v>
      </c>
      <c r="E4301" s="266" t="s">
        <v>0</v>
      </c>
      <c r="F4301" s="261">
        <v>0.50594663768740999</v>
      </c>
      <c r="G4301" s="261">
        <f>IF(Table1[[#This Row],[Year]]&lt;=2030,2030,IF(Table1[[#This Row],[Year]]&lt;=2040,2040,2050))</f>
        <v>2050</v>
      </c>
    </row>
    <row r="4302" spans="1:7" x14ac:dyDescent="0.3">
      <c r="A4302" s="257" t="s">
        <v>1</v>
      </c>
      <c r="B4302" s="258" t="s">
        <v>264</v>
      </c>
      <c r="C4302" s="258">
        <v>2047</v>
      </c>
      <c r="D4302" s="259" t="s">
        <v>271</v>
      </c>
      <c r="E4302" s="266" t="s">
        <v>0</v>
      </c>
      <c r="F4302" s="261">
        <v>0.46547090667241398</v>
      </c>
      <c r="G4302" s="261">
        <f>IF(Table1[[#This Row],[Year]]&lt;=2030,2030,IF(Table1[[#This Row],[Year]]&lt;=2040,2040,2050))</f>
        <v>2050</v>
      </c>
    </row>
    <row r="4303" spans="1:7" x14ac:dyDescent="0.3">
      <c r="A4303" s="257" t="s">
        <v>1</v>
      </c>
      <c r="B4303" s="258" t="s">
        <v>262</v>
      </c>
      <c r="C4303" s="258">
        <v>2047</v>
      </c>
      <c r="D4303" s="259" t="s">
        <v>271</v>
      </c>
      <c r="E4303" s="266" t="s">
        <v>0</v>
      </c>
      <c r="F4303" s="261">
        <v>0.39037395401925401</v>
      </c>
      <c r="G4303" s="261">
        <f>IF(Table1[[#This Row],[Year]]&lt;=2030,2030,IF(Table1[[#This Row],[Year]]&lt;=2040,2040,2050))</f>
        <v>2050</v>
      </c>
    </row>
    <row r="4304" spans="1:7" x14ac:dyDescent="0.3">
      <c r="A4304" s="257" t="s">
        <v>1</v>
      </c>
      <c r="B4304" s="258" t="s">
        <v>260</v>
      </c>
      <c r="C4304" s="258">
        <v>2047</v>
      </c>
      <c r="D4304" s="259" t="s">
        <v>271</v>
      </c>
      <c r="E4304" s="266" t="s">
        <v>0</v>
      </c>
      <c r="F4304" s="261">
        <v>5.31549055239438E-2</v>
      </c>
      <c r="G4304" s="261">
        <f>IF(Table1[[#This Row],[Year]]&lt;=2030,2030,IF(Table1[[#This Row],[Year]]&lt;=2040,2040,2050))</f>
        <v>2050</v>
      </c>
    </row>
    <row r="4305" spans="1:7" x14ac:dyDescent="0.3">
      <c r="A4305" s="257" t="s">
        <v>4</v>
      </c>
      <c r="B4305" s="258" t="s">
        <v>265</v>
      </c>
      <c r="C4305" s="258">
        <v>2047</v>
      </c>
      <c r="D4305" s="259" t="s">
        <v>271</v>
      </c>
      <c r="E4305" s="266" t="s">
        <v>0</v>
      </c>
      <c r="F4305" s="261">
        <v>3.1802360083208301</v>
      </c>
      <c r="G4305" s="261">
        <f>IF(Table1[[#This Row],[Year]]&lt;=2030,2030,IF(Table1[[#This Row],[Year]]&lt;=2040,2040,2050))</f>
        <v>2050</v>
      </c>
    </row>
    <row r="4306" spans="1:7" x14ac:dyDescent="0.3">
      <c r="A4306" s="257" t="s">
        <v>4</v>
      </c>
      <c r="B4306" s="258" t="s">
        <v>264</v>
      </c>
      <c r="C4306" s="258">
        <v>2047</v>
      </c>
      <c r="D4306" s="259" t="s">
        <v>271</v>
      </c>
      <c r="E4306" s="266" t="s">
        <v>0</v>
      </c>
      <c r="F4306" s="261">
        <v>3.5777655093609702</v>
      </c>
      <c r="G4306" s="261">
        <f>IF(Table1[[#This Row],[Year]]&lt;=2030,2030,IF(Table1[[#This Row],[Year]]&lt;=2040,2040,2050))</f>
        <v>2050</v>
      </c>
    </row>
    <row r="4307" spans="1:7" x14ac:dyDescent="0.3">
      <c r="A4307" s="257" t="s">
        <v>4</v>
      </c>
      <c r="B4307" s="258" t="s">
        <v>262</v>
      </c>
      <c r="C4307" s="258">
        <v>2047</v>
      </c>
      <c r="D4307" s="259" t="s">
        <v>271</v>
      </c>
      <c r="E4307" s="266" t="s">
        <v>0</v>
      </c>
      <c r="F4307" s="261">
        <v>11.828672016877899</v>
      </c>
      <c r="G4307" s="261">
        <f>IF(Table1[[#This Row],[Year]]&lt;=2030,2030,IF(Table1[[#This Row],[Year]]&lt;=2040,2040,2050))</f>
        <v>2050</v>
      </c>
    </row>
    <row r="4308" spans="1:7" x14ac:dyDescent="0.3">
      <c r="A4308" s="257" t="s">
        <v>4</v>
      </c>
      <c r="B4308" s="258" t="s">
        <v>260</v>
      </c>
      <c r="C4308" s="258">
        <v>2047</v>
      </c>
      <c r="D4308" s="259" t="s">
        <v>271</v>
      </c>
      <c r="E4308" s="266" t="s">
        <v>0</v>
      </c>
      <c r="F4308" s="261">
        <v>1.3346137353254</v>
      </c>
      <c r="G4308" s="261">
        <f>IF(Table1[[#This Row],[Year]]&lt;=2030,2030,IF(Table1[[#This Row],[Year]]&lt;=2040,2040,2050))</f>
        <v>2050</v>
      </c>
    </row>
    <row r="4309" spans="1:7" x14ac:dyDescent="0.3">
      <c r="A4309" s="257" t="s">
        <v>2</v>
      </c>
      <c r="B4309" s="258" t="s">
        <v>264</v>
      </c>
      <c r="C4309" s="258">
        <v>2047</v>
      </c>
      <c r="D4309" s="259" t="s">
        <v>271</v>
      </c>
      <c r="E4309" s="266" t="s">
        <v>0</v>
      </c>
      <c r="F4309" s="261">
        <v>0.35335955648009199</v>
      </c>
      <c r="G4309" s="261">
        <f>IF(Table1[[#This Row],[Year]]&lt;=2030,2030,IF(Table1[[#This Row],[Year]]&lt;=2040,2040,2050))</f>
        <v>2050</v>
      </c>
    </row>
    <row r="4310" spans="1:7" x14ac:dyDescent="0.3">
      <c r="A4310" s="257" t="s">
        <v>2</v>
      </c>
      <c r="B4310" s="258" t="s">
        <v>262</v>
      </c>
      <c r="C4310" s="258">
        <v>2047</v>
      </c>
      <c r="D4310" s="259" t="s">
        <v>271</v>
      </c>
      <c r="E4310" s="266" t="s">
        <v>0</v>
      </c>
      <c r="F4310" s="261">
        <v>0.50811421523996003</v>
      </c>
      <c r="G4310" s="261">
        <f>IF(Table1[[#This Row],[Year]]&lt;=2030,2030,IF(Table1[[#This Row],[Year]]&lt;=2040,2040,2050))</f>
        <v>2050</v>
      </c>
    </row>
    <row r="4311" spans="1:7" x14ac:dyDescent="0.3">
      <c r="A4311" s="257" t="s">
        <v>2</v>
      </c>
      <c r="B4311" s="258" t="s">
        <v>260</v>
      </c>
      <c r="C4311" s="258">
        <v>2047</v>
      </c>
      <c r="D4311" s="259" t="s">
        <v>271</v>
      </c>
      <c r="E4311" s="266" t="s">
        <v>0</v>
      </c>
      <c r="F4311" s="261">
        <v>3.7423448589566301E-3</v>
      </c>
      <c r="G4311" s="261">
        <f>IF(Table1[[#This Row],[Year]]&lt;=2030,2030,IF(Table1[[#This Row],[Year]]&lt;=2040,2040,2050))</f>
        <v>2050</v>
      </c>
    </row>
    <row r="4312" spans="1:7" x14ac:dyDescent="0.3">
      <c r="A4312" s="257" t="s">
        <v>3</v>
      </c>
      <c r="B4312" s="258" t="s">
        <v>265</v>
      </c>
      <c r="C4312" s="258">
        <v>2047</v>
      </c>
      <c r="D4312" s="259" t="s">
        <v>271</v>
      </c>
      <c r="E4312" s="266" t="s">
        <v>0</v>
      </c>
      <c r="F4312" s="261">
        <v>3.3784844867616202</v>
      </c>
      <c r="G4312" s="261">
        <f>IF(Table1[[#This Row],[Year]]&lt;=2030,2030,IF(Table1[[#This Row],[Year]]&lt;=2040,2040,2050))</f>
        <v>2050</v>
      </c>
    </row>
    <row r="4313" spans="1:7" x14ac:dyDescent="0.3">
      <c r="A4313" s="257" t="s">
        <v>3</v>
      </c>
      <c r="B4313" s="258" t="s">
        <v>264</v>
      </c>
      <c r="C4313" s="258">
        <v>2047</v>
      </c>
      <c r="D4313" s="259" t="s">
        <v>271</v>
      </c>
      <c r="E4313" s="266" t="s">
        <v>0</v>
      </c>
      <c r="F4313" s="261">
        <v>1.6892422433808001</v>
      </c>
      <c r="G4313" s="261">
        <f>IF(Table1[[#This Row],[Year]]&lt;=2030,2030,IF(Table1[[#This Row],[Year]]&lt;=2040,2040,2050))</f>
        <v>2050</v>
      </c>
    </row>
    <row r="4314" spans="1:7" x14ac:dyDescent="0.3">
      <c r="A4314" s="257" t="s">
        <v>3</v>
      </c>
      <c r="B4314" s="258" t="s">
        <v>262</v>
      </c>
      <c r="C4314" s="258">
        <v>2047</v>
      </c>
      <c r="D4314" s="259" t="s">
        <v>271</v>
      </c>
      <c r="E4314" s="266" t="s">
        <v>0</v>
      </c>
      <c r="F4314" s="261">
        <v>19.243207228471</v>
      </c>
      <c r="G4314" s="261">
        <f>IF(Table1[[#This Row],[Year]]&lt;=2030,2030,IF(Table1[[#This Row],[Year]]&lt;=2040,2040,2050))</f>
        <v>2050</v>
      </c>
    </row>
    <row r="4315" spans="1:7" x14ac:dyDescent="0.3">
      <c r="A4315" s="257" t="s">
        <v>3</v>
      </c>
      <c r="B4315" s="258" t="s">
        <v>260</v>
      </c>
      <c r="C4315" s="258">
        <v>2047</v>
      </c>
      <c r="D4315" s="259" t="s">
        <v>271</v>
      </c>
      <c r="E4315" s="266" t="s">
        <v>0</v>
      </c>
      <c r="F4315" s="261">
        <v>0.65001614087199899</v>
      </c>
      <c r="G4315" s="261">
        <f>IF(Table1[[#This Row],[Year]]&lt;=2030,2030,IF(Table1[[#This Row],[Year]]&lt;=2040,2040,2050))</f>
        <v>2050</v>
      </c>
    </row>
    <row r="4316" spans="1:7" x14ac:dyDescent="0.3">
      <c r="A4316" s="257" t="s">
        <v>1</v>
      </c>
      <c r="B4316" s="258" t="s">
        <v>265</v>
      </c>
      <c r="C4316" s="258">
        <v>2048</v>
      </c>
      <c r="D4316" s="259" t="s">
        <v>271</v>
      </c>
      <c r="E4316" s="266" t="s">
        <v>0</v>
      </c>
      <c r="F4316" s="261">
        <v>0.50479936640014</v>
      </c>
      <c r="G4316" s="261">
        <f>IF(Table1[[#This Row],[Year]]&lt;=2030,2030,IF(Table1[[#This Row],[Year]]&lt;=2040,2040,2050))</f>
        <v>2050</v>
      </c>
    </row>
    <row r="4317" spans="1:7" x14ac:dyDescent="0.3">
      <c r="A4317" s="257" t="s">
        <v>1</v>
      </c>
      <c r="B4317" s="258" t="s">
        <v>264</v>
      </c>
      <c r="C4317" s="258">
        <v>2048</v>
      </c>
      <c r="D4317" s="259" t="s">
        <v>271</v>
      </c>
      <c r="E4317" s="266" t="s">
        <v>0</v>
      </c>
      <c r="F4317" s="261">
        <v>0.464415417088128</v>
      </c>
      <c r="G4317" s="261">
        <f>IF(Table1[[#This Row],[Year]]&lt;=2030,2030,IF(Table1[[#This Row],[Year]]&lt;=2040,2040,2050))</f>
        <v>2050</v>
      </c>
    </row>
    <row r="4318" spans="1:7" x14ac:dyDescent="0.3">
      <c r="A4318" s="257" t="s">
        <v>1</v>
      </c>
      <c r="B4318" s="258" t="s">
        <v>262</v>
      </c>
      <c r="C4318" s="258">
        <v>2048</v>
      </c>
      <c r="D4318" s="259" t="s">
        <v>271</v>
      </c>
      <c r="E4318" s="266" t="s">
        <v>0</v>
      </c>
      <c r="F4318" s="261">
        <v>0.36654831363309898</v>
      </c>
      <c r="G4318" s="261">
        <f>IF(Table1[[#This Row],[Year]]&lt;=2030,2030,IF(Table1[[#This Row],[Year]]&lt;=2040,2040,2050))</f>
        <v>2050</v>
      </c>
    </row>
    <row r="4319" spans="1:7" x14ac:dyDescent="0.3">
      <c r="A4319" s="257" t="s">
        <v>1</v>
      </c>
      <c r="B4319" s="258" t="s">
        <v>260</v>
      </c>
      <c r="C4319" s="258">
        <v>2048</v>
      </c>
      <c r="D4319" s="259" t="s">
        <v>271</v>
      </c>
      <c r="E4319" s="266" t="s">
        <v>0</v>
      </c>
      <c r="F4319" s="261">
        <v>5.3034372858357597E-2</v>
      </c>
      <c r="G4319" s="261">
        <f>IF(Table1[[#This Row],[Year]]&lt;=2030,2030,IF(Table1[[#This Row],[Year]]&lt;=2040,2040,2050))</f>
        <v>2050</v>
      </c>
    </row>
    <row r="4320" spans="1:7" x14ac:dyDescent="0.3">
      <c r="A4320" s="257" t="s">
        <v>4</v>
      </c>
      <c r="B4320" s="258" t="s">
        <v>265</v>
      </c>
      <c r="C4320" s="258">
        <v>2048</v>
      </c>
      <c r="D4320" s="259" t="s">
        <v>271</v>
      </c>
      <c r="E4320" s="266" t="s">
        <v>0</v>
      </c>
      <c r="F4320" s="261">
        <v>3.0287961984008098</v>
      </c>
      <c r="G4320" s="261">
        <f>IF(Table1[[#This Row],[Year]]&lt;=2030,2030,IF(Table1[[#This Row],[Year]]&lt;=2040,2040,2050))</f>
        <v>2050</v>
      </c>
    </row>
    <row r="4321" spans="1:7" x14ac:dyDescent="0.3">
      <c r="A4321" s="257" t="s">
        <v>4</v>
      </c>
      <c r="B4321" s="258" t="s">
        <v>264</v>
      </c>
      <c r="C4321" s="258">
        <v>2048</v>
      </c>
      <c r="D4321" s="259" t="s">
        <v>271</v>
      </c>
      <c r="E4321" s="266" t="s">
        <v>0</v>
      </c>
      <c r="F4321" s="261">
        <v>3.40739572320089</v>
      </c>
      <c r="G4321" s="261">
        <f>IF(Table1[[#This Row],[Year]]&lt;=2030,2030,IF(Table1[[#This Row],[Year]]&lt;=2040,2040,2050))</f>
        <v>2050</v>
      </c>
    </row>
    <row r="4322" spans="1:7" x14ac:dyDescent="0.3">
      <c r="A4322" s="257" t="s">
        <v>4</v>
      </c>
      <c r="B4322" s="258" t="s">
        <v>262</v>
      </c>
      <c r="C4322" s="258">
        <v>2048</v>
      </c>
      <c r="D4322" s="259" t="s">
        <v>271</v>
      </c>
      <c r="E4322" s="266" t="s">
        <v>0</v>
      </c>
      <c r="F4322" s="261">
        <v>11.106734288148299</v>
      </c>
      <c r="G4322" s="261">
        <f>IF(Table1[[#This Row],[Year]]&lt;=2030,2030,IF(Table1[[#This Row],[Year]]&lt;=2040,2040,2050))</f>
        <v>2050</v>
      </c>
    </row>
    <row r="4323" spans="1:7" x14ac:dyDescent="0.3">
      <c r="A4323" s="257" t="s">
        <v>4</v>
      </c>
      <c r="B4323" s="258" t="s">
        <v>260</v>
      </c>
      <c r="C4323" s="258">
        <v>2048</v>
      </c>
      <c r="D4323" s="259" t="s">
        <v>271</v>
      </c>
      <c r="E4323" s="266" t="s">
        <v>0</v>
      </c>
      <c r="F4323" s="261">
        <v>1.2710607003098999</v>
      </c>
      <c r="G4323" s="261">
        <f>IF(Table1[[#This Row],[Year]]&lt;=2030,2030,IF(Table1[[#This Row],[Year]]&lt;=2040,2040,2050))</f>
        <v>2050</v>
      </c>
    </row>
    <row r="4324" spans="1:7" x14ac:dyDescent="0.3">
      <c r="A4324" s="257" t="s">
        <v>2</v>
      </c>
      <c r="B4324" s="258" t="s">
        <v>264</v>
      </c>
      <c r="C4324" s="258">
        <v>2048</v>
      </c>
      <c r="D4324" s="259" t="s">
        <v>271</v>
      </c>
      <c r="E4324" s="266" t="s">
        <v>0</v>
      </c>
      <c r="F4324" s="261">
        <v>0.62717497037592995</v>
      </c>
      <c r="G4324" s="261">
        <f>IF(Table1[[#This Row],[Year]]&lt;=2030,2030,IF(Table1[[#This Row],[Year]]&lt;=2040,2040,2050))</f>
        <v>2050</v>
      </c>
    </row>
    <row r="4325" spans="1:7" x14ac:dyDescent="0.3">
      <c r="A4325" s="257" t="s">
        <v>2</v>
      </c>
      <c r="B4325" s="258" t="s">
        <v>262</v>
      </c>
      <c r="C4325" s="258">
        <v>2048</v>
      </c>
      <c r="D4325" s="259" t="s">
        <v>271</v>
      </c>
      <c r="E4325" s="266" t="s">
        <v>0</v>
      </c>
      <c r="F4325" s="261">
        <v>0.47710254952108699</v>
      </c>
      <c r="G4325" s="261">
        <f>IF(Table1[[#This Row],[Year]]&lt;=2030,2030,IF(Table1[[#This Row],[Year]]&lt;=2040,2040,2050))</f>
        <v>2050</v>
      </c>
    </row>
    <row r="4326" spans="1:7" x14ac:dyDescent="0.3">
      <c r="A4326" s="257" t="s">
        <v>2</v>
      </c>
      <c r="B4326" s="258" t="s">
        <v>260</v>
      </c>
      <c r="C4326" s="258">
        <v>2048</v>
      </c>
      <c r="D4326" s="259" t="s">
        <v>271</v>
      </c>
      <c r="E4326" s="266" t="s">
        <v>0</v>
      </c>
      <c r="F4326" s="261">
        <v>6.6422571089706801E-3</v>
      </c>
      <c r="G4326" s="261">
        <f>IF(Table1[[#This Row],[Year]]&lt;=2030,2030,IF(Table1[[#This Row],[Year]]&lt;=2040,2040,2050))</f>
        <v>2050</v>
      </c>
    </row>
    <row r="4327" spans="1:7" x14ac:dyDescent="0.3">
      <c r="A4327" s="257" t="s">
        <v>3</v>
      </c>
      <c r="B4327" s="258" t="s">
        <v>265</v>
      </c>
      <c r="C4327" s="258">
        <v>2048</v>
      </c>
      <c r="D4327" s="259" t="s">
        <v>271</v>
      </c>
      <c r="E4327" s="266" t="s">
        <v>0</v>
      </c>
      <c r="F4327" s="261">
        <v>3.1546682482044801</v>
      </c>
      <c r="G4327" s="261">
        <f>IF(Table1[[#This Row],[Year]]&lt;=2030,2030,IF(Table1[[#This Row],[Year]]&lt;=2040,2040,2050))</f>
        <v>2050</v>
      </c>
    </row>
    <row r="4328" spans="1:7" x14ac:dyDescent="0.3">
      <c r="A4328" s="257" t="s">
        <v>3</v>
      </c>
      <c r="B4328" s="258" t="s">
        <v>264</v>
      </c>
      <c r="C4328" s="258">
        <v>2048</v>
      </c>
      <c r="D4328" s="259" t="s">
        <v>271</v>
      </c>
      <c r="E4328" s="266" t="s">
        <v>0</v>
      </c>
      <c r="F4328" s="261">
        <v>1.57733412410225</v>
      </c>
      <c r="G4328" s="261">
        <f>IF(Table1[[#This Row],[Year]]&lt;=2030,2030,IF(Table1[[#This Row],[Year]]&lt;=2040,2040,2050))</f>
        <v>2050</v>
      </c>
    </row>
    <row r="4329" spans="1:7" x14ac:dyDescent="0.3">
      <c r="A4329" s="257" t="s">
        <v>3</v>
      </c>
      <c r="B4329" s="258" t="s">
        <v>262</v>
      </c>
      <c r="C4329" s="258">
        <v>2048</v>
      </c>
      <c r="D4329" s="259" t="s">
        <v>271</v>
      </c>
      <c r="E4329" s="266" t="s">
        <v>0</v>
      </c>
      <c r="F4329" s="261">
        <v>18.068739181662799</v>
      </c>
      <c r="G4329" s="261">
        <f>IF(Table1[[#This Row],[Year]]&lt;=2030,2030,IF(Table1[[#This Row],[Year]]&lt;=2040,2040,2050))</f>
        <v>2050</v>
      </c>
    </row>
    <row r="4330" spans="1:7" x14ac:dyDescent="0.3">
      <c r="A4330" s="257" t="s">
        <v>3</v>
      </c>
      <c r="B4330" s="258" t="s">
        <v>260</v>
      </c>
      <c r="C4330" s="258">
        <v>2048</v>
      </c>
      <c r="D4330" s="259" t="s">
        <v>271</v>
      </c>
      <c r="E4330" s="266" t="s">
        <v>0</v>
      </c>
      <c r="F4330" s="261">
        <v>0.60695417974075905</v>
      </c>
      <c r="G4330" s="261">
        <f>IF(Table1[[#This Row],[Year]]&lt;=2030,2030,IF(Table1[[#This Row],[Year]]&lt;=2040,2040,2050))</f>
        <v>2050</v>
      </c>
    </row>
    <row r="4331" spans="1:7" x14ac:dyDescent="0.3">
      <c r="A4331" s="257" t="s">
        <v>1</v>
      </c>
      <c r="B4331" s="258" t="s">
        <v>265</v>
      </c>
      <c r="C4331" s="258">
        <v>2049</v>
      </c>
      <c r="D4331" s="259" t="s">
        <v>271</v>
      </c>
      <c r="E4331" s="266" t="s">
        <v>0</v>
      </c>
      <c r="F4331" s="261">
        <v>0.48076130133345502</v>
      </c>
      <c r="G4331" s="261">
        <f>IF(Table1[[#This Row],[Year]]&lt;=2030,2030,IF(Table1[[#This Row],[Year]]&lt;=2040,2040,2050))</f>
        <v>2050</v>
      </c>
    </row>
    <row r="4332" spans="1:7" x14ac:dyDescent="0.3">
      <c r="A4332" s="257" t="s">
        <v>1</v>
      </c>
      <c r="B4332" s="258" t="s">
        <v>264</v>
      </c>
      <c r="C4332" s="258">
        <v>2049</v>
      </c>
      <c r="D4332" s="259" t="s">
        <v>271</v>
      </c>
      <c r="E4332" s="266" t="s">
        <v>0</v>
      </c>
      <c r="F4332" s="261">
        <v>0.442300397226779</v>
      </c>
      <c r="G4332" s="261">
        <f>IF(Table1[[#This Row],[Year]]&lt;=2030,2030,IF(Table1[[#This Row],[Year]]&lt;=2040,2040,2050))</f>
        <v>2050</v>
      </c>
    </row>
    <row r="4333" spans="1:7" x14ac:dyDescent="0.3">
      <c r="A4333" s="257" t="s">
        <v>1</v>
      </c>
      <c r="B4333" s="258" t="s">
        <v>262</v>
      </c>
      <c r="C4333" s="258">
        <v>2049</v>
      </c>
      <c r="D4333" s="259" t="s">
        <v>271</v>
      </c>
      <c r="E4333" s="266" t="s">
        <v>0</v>
      </c>
      <c r="F4333" s="261">
        <v>0.34410658014536299</v>
      </c>
      <c r="G4333" s="261">
        <f>IF(Table1[[#This Row],[Year]]&lt;=2030,2030,IF(Table1[[#This Row],[Year]]&lt;=2040,2040,2050))</f>
        <v>2050</v>
      </c>
    </row>
    <row r="4334" spans="1:7" x14ac:dyDescent="0.3">
      <c r="A4334" s="257" t="s">
        <v>1</v>
      </c>
      <c r="B4334" s="258" t="s">
        <v>260</v>
      </c>
      <c r="C4334" s="258">
        <v>2049</v>
      </c>
      <c r="D4334" s="259" t="s">
        <v>271</v>
      </c>
      <c r="E4334" s="266" t="s">
        <v>0</v>
      </c>
      <c r="F4334" s="261">
        <v>5.0508926531767202E-2</v>
      </c>
      <c r="G4334" s="261">
        <f>IF(Table1[[#This Row],[Year]]&lt;=2030,2030,IF(Table1[[#This Row],[Year]]&lt;=2040,2040,2050))</f>
        <v>2050</v>
      </c>
    </row>
    <row r="4335" spans="1:7" x14ac:dyDescent="0.3">
      <c r="A4335" s="257" t="s">
        <v>4</v>
      </c>
      <c r="B4335" s="258" t="s">
        <v>265</v>
      </c>
      <c r="C4335" s="258">
        <v>2049</v>
      </c>
      <c r="D4335" s="259" t="s">
        <v>271</v>
      </c>
      <c r="E4335" s="266" t="s">
        <v>0</v>
      </c>
      <c r="F4335" s="261">
        <v>2.8845678080007899</v>
      </c>
      <c r="G4335" s="261">
        <f>IF(Table1[[#This Row],[Year]]&lt;=2030,2030,IF(Table1[[#This Row],[Year]]&lt;=2040,2040,2050))</f>
        <v>2050</v>
      </c>
    </row>
    <row r="4336" spans="1:7" x14ac:dyDescent="0.3">
      <c r="A4336" s="257" t="s">
        <v>4</v>
      </c>
      <c r="B4336" s="258" t="s">
        <v>264</v>
      </c>
      <c r="C4336" s="258">
        <v>2049</v>
      </c>
      <c r="D4336" s="259" t="s">
        <v>271</v>
      </c>
      <c r="E4336" s="266" t="s">
        <v>0</v>
      </c>
      <c r="F4336" s="261">
        <v>3.2451387840008801</v>
      </c>
      <c r="G4336" s="261">
        <f>IF(Table1[[#This Row],[Year]]&lt;=2030,2030,IF(Table1[[#This Row],[Year]]&lt;=2040,2040,2050))</f>
        <v>2050</v>
      </c>
    </row>
    <row r="4337" spans="1:7" x14ac:dyDescent="0.3">
      <c r="A4337" s="257" t="s">
        <v>4</v>
      </c>
      <c r="B4337" s="258" t="s">
        <v>262</v>
      </c>
      <c r="C4337" s="258">
        <v>2049</v>
      </c>
      <c r="D4337" s="259" t="s">
        <v>271</v>
      </c>
      <c r="E4337" s="266" t="s">
        <v>0</v>
      </c>
      <c r="F4337" s="261">
        <v>10.4267301480575</v>
      </c>
      <c r="G4337" s="261">
        <f>IF(Table1[[#This Row],[Year]]&lt;=2030,2030,IF(Table1[[#This Row],[Year]]&lt;=2040,2040,2050))</f>
        <v>2050</v>
      </c>
    </row>
    <row r="4338" spans="1:7" x14ac:dyDescent="0.3">
      <c r="A4338" s="257" t="s">
        <v>4</v>
      </c>
      <c r="B4338" s="258" t="s">
        <v>260</v>
      </c>
      <c r="C4338" s="258">
        <v>2049</v>
      </c>
      <c r="D4338" s="259" t="s">
        <v>271</v>
      </c>
      <c r="E4338" s="266" t="s">
        <v>0</v>
      </c>
      <c r="F4338" s="261">
        <v>1.2105340002951599</v>
      </c>
      <c r="G4338" s="261">
        <f>IF(Table1[[#This Row],[Year]]&lt;=2030,2030,IF(Table1[[#This Row],[Year]]&lt;=2040,2040,2050))</f>
        <v>2050</v>
      </c>
    </row>
    <row r="4339" spans="1:7" x14ac:dyDescent="0.3">
      <c r="A4339" s="257" t="s">
        <v>2</v>
      </c>
      <c r="B4339" s="258" t="s">
        <v>264</v>
      </c>
      <c r="C4339" s="258">
        <v>2049</v>
      </c>
      <c r="D4339" s="259" t="s">
        <v>271</v>
      </c>
      <c r="E4339" s="266" t="s">
        <v>0</v>
      </c>
      <c r="F4339" s="261">
        <v>0.61187801987894896</v>
      </c>
      <c r="G4339" s="261">
        <f>IF(Table1[[#This Row],[Year]]&lt;=2030,2030,IF(Table1[[#This Row],[Year]]&lt;=2040,2040,2050))</f>
        <v>2050</v>
      </c>
    </row>
    <row r="4340" spans="1:7" x14ac:dyDescent="0.3">
      <c r="A4340" s="257" t="s">
        <v>2</v>
      </c>
      <c r="B4340" s="258" t="s">
        <v>262</v>
      </c>
      <c r="C4340" s="258">
        <v>2049</v>
      </c>
      <c r="D4340" s="259" t="s">
        <v>271</v>
      </c>
      <c r="E4340" s="266" t="s">
        <v>0</v>
      </c>
      <c r="F4340" s="261">
        <v>0.44789218934632502</v>
      </c>
      <c r="G4340" s="261">
        <f>IF(Table1[[#This Row],[Year]]&lt;=2030,2030,IF(Table1[[#This Row],[Year]]&lt;=2040,2040,2050))</f>
        <v>2050</v>
      </c>
    </row>
    <row r="4341" spans="1:7" x14ac:dyDescent="0.3">
      <c r="A4341" s="257" t="s">
        <v>2</v>
      </c>
      <c r="B4341" s="258" t="s">
        <v>260</v>
      </c>
      <c r="C4341" s="258">
        <v>2049</v>
      </c>
      <c r="D4341" s="259" t="s">
        <v>271</v>
      </c>
      <c r="E4341" s="266" t="s">
        <v>0</v>
      </c>
      <c r="F4341" s="261">
        <v>6.4802508380200604E-3</v>
      </c>
      <c r="G4341" s="261">
        <f>IF(Table1[[#This Row],[Year]]&lt;=2030,2030,IF(Table1[[#This Row],[Year]]&lt;=2040,2040,2050))</f>
        <v>2050</v>
      </c>
    </row>
    <row r="4342" spans="1:7" x14ac:dyDescent="0.3">
      <c r="A4342" s="257" t="s">
        <v>3</v>
      </c>
      <c r="B4342" s="258" t="s">
        <v>265</v>
      </c>
      <c r="C4342" s="258">
        <v>2049</v>
      </c>
      <c r="D4342" s="259" t="s">
        <v>271</v>
      </c>
      <c r="E4342" s="266" t="s">
        <v>0</v>
      </c>
      <c r="F4342" s="261">
        <v>2.94450687933583</v>
      </c>
      <c r="G4342" s="261">
        <f>IF(Table1[[#This Row],[Year]]&lt;=2030,2030,IF(Table1[[#This Row],[Year]]&lt;=2040,2040,2050))</f>
        <v>2050</v>
      </c>
    </row>
    <row r="4343" spans="1:7" x14ac:dyDescent="0.3">
      <c r="A4343" s="257" t="s">
        <v>3</v>
      </c>
      <c r="B4343" s="258" t="s">
        <v>264</v>
      </c>
      <c r="C4343" s="258">
        <v>2049</v>
      </c>
      <c r="D4343" s="259" t="s">
        <v>271</v>
      </c>
      <c r="E4343" s="266" t="s">
        <v>0</v>
      </c>
      <c r="F4343" s="261">
        <v>1.4722534396679099</v>
      </c>
      <c r="G4343" s="261">
        <f>IF(Table1[[#This Row],[Year]]&lt;=2030,2030,IF(Table1[[#This Row],[Year]]&lt;=2040,2040,2050))</f>
        <v>2050</v>
      </c>
    </row>
    <row r="4344" spans="1:7" x14ac:dyDescent="0.3">
      <c r="A4344" s="257" t="s">
        <v>3</v>
      </c>
      <c r="B4344" s="258" t="s">
        <v>262</v>
      </c>
      <c r="C4344" s="258">
        <v>2049</v>
      </c>
      <c r="D4344" s="259" t="s">
        <v>271</v>
      </c>
      <c r="E4344" s="266" t="s">
        <v>0</v>
      </c>
      <c r="F4344" s="261">
        <v>16.962489844010001</v>
      </c>
      <c r="G4344" s="261">
        <f>IF(Table1[[#This Row],[Year]]&lt;=2030,2030,IF(Table1[[#This Row],[Year]]&lt;=2040,2040,2050))</f>
        <v>2050</v>
      </c>
    </row>
    <row r="4345" spans="1:7" x14ac:dyDescent="0.3">
      <c r="A4345" s="257" t="s">
        <v>3</v>
      </c>
      <c r="B4345" s="258" t="s">
        <v>260</v>
      </c>
      <c r="C4345" s="258">
        <v>2049</v>
      </c>
      <c r="D4345" s="259" t="s">
        <v>271</v>
      </c>
      <c r="E4345" s="266" t="s">
        <v>0</v>
      </c>
      <c r="F4345" s="261">
        <v>0.566519398261769</v>
      </c>
      <c r="G4345" s="261">
        <f>IF(Table1[[#This Row],[Year]]&lt;=2030,2030,IF(Table1[[#This Row],[Year]]&lt;=2040,2040,2050))</f>
        <v>2050</v>
      </c>
    </row>
    <row r="4346" spans="1:7" x14ac:dyDescent="0.3">
      <c r="A4346" s="257" t="s">
        <v>1</v>
      </c>
      <c r="B4346" s="258" t="s">
        <v>265</v>
      </c>
      <c r="C4346" s="258">
        <v>2050</v>
      </c>
      <c r="D4346" s="259" t="s">
        <v>271</v>
      </c>
      <c r="E4346" s="266" t="s">
        <v>0</v>
      </c>
      <c r="F4346" s="261">
        <v>0.33299484075045099</v>
      </c>
      <c r="G4346" s="261">
        <f>IF(Table1[[#This Row],[Year]]&lt;=2030,2030,IF(Table1[[#This Row],[Year]]&lt;=2040,2040,2050))</f>
        <v>2050</v>
      </c>
    </row>
    <row r="4347" spans="1:7" x14ac:dyDescent="0.3">
      <c r="A4347" s="257" t="s">
        <v>1</v>
      </c>
      <c r="B4347" s="258" t="s">
        <v>264</v>
      </c>
      <c r="C4347" s="258">
        <v>2050</v>
      </c>
      <c r="D4347" s="259" t="s">
        <v>271</v>
      </c>
      <c r="E4347" s="266" t="s">
        <v>0</v>
      </c>
      <c r="F4347" s="261">
        <v>0.30635525349041798</v>
      </c>
      <c r="G4347" s="261">
        <f>IF(Table1[[#This Row],[Year]]&lt;=2030,2030,IF(Table1[[#This Row],[Year]]&lt;=2040,2040,2050))</f>
        <v>2050</v>
      </c>
    </row>
    <row r="4348" spans="1:7" x14ac:dyDescent="0.3">
      <c r="A4348" s="257" t="s">
        <v>1</v>
      </c>
      <c r="B4348" s="258" t="s">
        <v>262</v>
      </c>
      <c r="C4348" s="258">
        <v>2050</v>
      </c>
      <c r="D4348" s="259" t="s">
        <v>271</v>
      </c>
      <c r="E4348" s="266" t="s">
        <v>0</v>
      </c>
      <c r="F4348" s="261">
        <v>0.32297097929447199</v>
      </c>
      <c r="G4348" s="261">
        <f>IF(Table1[[#This Row],[Year]]&lt;=2030,2030,IF(Table1[[#This Row],[Year]]&lt;=2040,2040,2050))</f>
        <v>2050</v>
      </c>
    </row>
    <row r="4349" spans="1:7" x14ac:dyDescent="0.3">
      <c r="A4349" s="257" t="s">
        <v>1</v>
      </c>
      <c r="B4349" s="258" t="s">
        <v>260</v>
      </c>
      <c r="C4349" s="258">
        <v>2050</v>
      </c>
      <c r="D4349" s="259" t="s">
        <v>271</v>
      </c>
      <c r="E4349" s="266" t="s">
        <v>0</v>
      </c>
      <c r="F4349" s="261">
        <v>3.49845378575021E-2</v>
      </c>
      <c r="G4349" s="261">
        <f>IF(Table1[[#This Row],[Year]]&lt;=2030,2030,IF(Table1[[#This Row],[Year]]&lt;=2040,2040,2050))</f>
        <v>2050</v>
      </c>
    </row>
    <row r="4350" spans="1:7" x14ac:dyDescent="0.3">
      <c r="A4350" s="257" t="s">
        <v>4</v>
      </c>
      <c r="B4350" s="258" t="s">
        <v>265</v>
      </c>
      <c r="C4350" s="258">
        <v>2050</v>
      </c>
      <c r="D4350" s="259" t="s">
        <v>271</v>
      </c>
      <c r="E4350" s="266" t="s">
        <v>0</v>
      </c>
      <c r="F4350" s="261">
        <v>5.9633483980454098</v>
      </c>
      <c r="G4350" s="261">
        <f>IF(Table1[[#This Row],[Year]]&lt;=2030,2030,IF(Table1[[#This Row],[Year]]&lt;=2040,2040,2050))</f>
        <v>2050</v>
      </c>
    </row>
    <row r="4351" spans="1:7" x14ac:dyDescent="0.3">
      <c r="A4351" s="257" t="s">
        <v>4</v>
      </c>
      <c r="B4351" s="258" t="s">
        <v>264</v>
      </c>
      <c r="C4351" s="258">
        <v>2050</v>
      </c>
      <c r="D4351" s="259" t="s">
        <v>271</v>
      </c>
      <c r="E4351" s="266" t="s">
        <v>0</v>
      </c>
      <c r="F4351" s="261">
        <v>6.7087669478010801</v>
      </c>
      <c r="G4351" s="261">
        <f>IF(Table1[[#This Row],[Year]]&lt;=2030,2030,IF(Table1[[#This Row],[Year]]&lt;=2040,2040,2050))</f>
        <v>2050</v>
      </c>
    </row>
    <row r="4352" spans="1:7" x14ac:dyDescent="0.3">
      <c r="A4352" s="257" t="s">
        <v>4</v>
      </c>
      <c r="B4352" s="258" t="s">
        <v>262</v>
      </c>
      <c r="C4352" s="258">
        <v>2050</v>
      </c>
      <c r="D4352" s="259" t="s">
        <v>271</v>
      </c>
      <c r="E4352" s="266" t="s">
        <v>0</v>
      </c>
      <c r="F4352" s="261">
        <v>9.7863029685012393</v>
      </c>
      <c r="G4352" s="261">
        <f>IF(Table1[[#This Row],[Year]]&lt;=2030,2030,IF(Table1[[#This Row],[Year]]&lt;=2040,2040,2050))</f>
        <v>2050</v>
      </c>
    </row>
    <row r="4353" spans="1:7" x14ac:dyDescent="0.3">
      <c r="A4353" s="257" t="s">
        <v>4</v>
      </c>
      <c r="B4353" s="258" t="s">
        <v>260</v>
      </c>
      <c r="C4353" s="258">
        <v>2050</v>
      </c>
      <c r="D4353" s="259" t="s">
        <v>271</v>
      </c>
      <c r="E4353" s="266" t="s">
        <v>0</v>
      </c>
      <c r="F4353" s="261">
        <v>2.5025710858372099</v>
      </c>
      <c r="G4353" s="261">
        <f>IF(Table1[[#This Row],[Year]]&lt;=2030,2030,IF(Table1[[#This Row],[Year]]&lt;=2040,2040,2050))</f>
        <v>2050</v>
      </c>
    </row>
    <row r="4354" spans="1:7" x14ac:dyDescent="0.3">
      <c r="A4354" s="257" t="s">
        <v>2</v>
      </c>
      <c r="B4354" s="258" t="s">
        <v>264</v>
      </c>
      <c r="C4354" s="258">
        <v>2050</v>
      </c>
      <c r="D4354" s="259" t="s">
        <v>271</v>
      </c>
      <c r="E4354" s="266" t="s">
        <v>0</v>
      </c>
      <c r="F4354" s="261">
        <v>0.54111661621947704</v>
      </c>
      <c r="G4354" s="261">
        <f>IF(Table1[[#This Row],[Year]]&lt;=2030,2030,IF(Table1[[#This Row],[Year]]&lt;=2040,2040,2050))</f>
        <v>2050</v>
      </c>
    </row>
    <row r="4355" spans="1:7" x14ac:dyDescent="0.3">
      <c r="A4355" s="257" t="s">
        <v>2</v>
      </c>
      <c r="B4355" s="258" t="s">
        <v>262</v>
      </c>
      <c r="C4355" s="258">
        <v>2050</v>
      </c>
      <c r="D4355" s="259" t="s">
        <v>271</v>
      </c>
      <c r="E4355" s="266" t="s">
        <v>0</v>
      </c>
      <c r="F4355" s="261">
        <v>0.420381903044172</v>
      </c>
      <c r="G4355" s="261">
        <f>IF(Table1[[#This Row],[Year]]&lt;=2030,2030,IF(Table1[[#This Row],[Year]]&lt;=2040,2040,2050))</f>
        <v>2050</v>
      </c>
    </row>
    <row r="4356" spans="1:7" x14ac:dyDescent="0.3">
      <c r="A4356" s="257" t="s">
        <v>2</v>
      </c>
      <c r="B4356" s="258" t="s">
        <v>260</v>
      </c>
      <c r="C4356" s="258">
        <v>2050</v>
      </c>
      <c r="D4356" s="259" t="s">
        <v>271</v>
      </c>
      <c r="E4356" s="266" t="s">
        <v>0</v>
      </c>
      <c r="F4356" s="261">
        <v>5.73083407443962E-3</v>
      </c>
      <c r="G4356" s="261">
        <f>IF(Table1[[#This Row],[Year]]&lt;=2030,2030,IF(Table1[[#This Row],[Year]]&lt;=2040,2040,2050))</f>
        <v>2050</v>
      </c>
    </row>
    <row r="4357" spans="1:7" x14ac:dyDescent="0.3">
      <c r="A4357" s="262" t="s">
        <v>3</v>
      </c>
      <c r="B4357" s="263" t="s">
        <v>262</v>
      </c>
      <c r="C4357" s="263">
        <v>2050</v>
      </c>
      <c r="D4357" s="264" t="s">
        <v>271</v>
      </c>
      <c r="E4357" s="267" t="s">
        <v>0</v>
      </c>
      <c r="F4357" s="265">
        <v>15.9206253884429</v>
      </c>
      <c r="G4357" s="265">
        <f>IF(Table1[[#This Row],[Year]]&lt;=2030,2030,IF(Table1[[#This Row],[Year]]&lt;=2040,2040,2050))</f>
        <v>2050</v>
      </c>
    </row>
    <row r="4358" spans="1:7" x14ac:dyDescent="0.3">
      <c r="A4358" s="257" t="s">
        <v>1</v>
      </c>
      <c r="B4358" s="258" t="s">
        <v>269</v>
      </c>
      <c r="C4358" s="258">
        <v>2022</v>
      </c>
      <c r="D4358" s="259" t="s">
        <v>259</v>
      </c>
      <c r="E4358" s="266" t="s">
        <v>0</v>
      </c>
      <c r="F4358" s="261">
        <v>4.8941905291068899</v>
      </c>
      <c r="G4358" s="261">
        <f>IF(Table1[[#This Row],[Year]]&lt;=2030,2030,IF(Table1[[#This Row],[Year]]&lt;=2040,2040,2050))</f>
        <v>2030</v>
      </c>
    </row>
    <row r="4359" spans="1:7" x14ac:dyDescent="0.3">
      <c r="A4359" s="257" t="s">
        <v>1</v>
      </c>
      <c r="B4359" s="258" t="s">
        <v>268</v>
      </c>
      <c r="C4359" s="258">
        <v>2022</v>
      </c>
      <c r="D4359" s="259" t="s">
        <v>259</v>
      </c>
      <c r="E4359" s="266" t="s">
        <v>0</v>
      </c>
      <c r="F4359" s="261">
        <v>2.7048376691494398</v>
      </c>
      <c r="G4359" s="261">
        <f>IF(Table1[[#This Row],[Year]]&lt;=2030,2030,IF(Table1[[#This Row],[Year]]&lt;=2040,2040,2050))</f>
        <v>2030</v>
      </c>
    </row>
    <row r="4360" spans="1:7" x14ac:dyDescent="0.3">
      <c r="A4360" s="257" t="s">
        <v>1</v>
      </c>
      <c r="B4360" s="258" t="s">
        <v>262</v>
      </c>
      <c r="C4360" s="258">
        <v>2022</v>
      </c>
      <c r="D4360" s="259" t="s">
        <v>259</v>
      </c>
      <c r="E4360" s="266" t="s">
        <v>0</v>
      </c>
      <c r="F4360" s="261">
        <v>0.14862595298405901</v>
      </c>
      <c r="G4360" s="261">
        <f>IF(Table1[[#This Row],[Year]]&lt;=2030,2030,IF(Table1[[#This Row],[Year]]&lt;=2040,2040,2050))</f>
        <v>2030</v>
      </c>
    </row>
    <row r="4361" spans="1:7" x14ac:dyDescent="0.3">
      <c r="A4361" s="257" t="s">
        <v>1</v>
      </c>
      <c r="B4361" s="258" t="s">
        <v>261</v>
      </c>
      <c r="C4361" s="258">
        <v>2022</v>
      </c>
      <c r="D4361" s="259" t="s">
        <v>259</v>
      </c>
      <c r="E4361" s="266" t="s">
        <v>0</v>
      </c>
      <c r="F4361" s="261">
        <v>2.5039823791437502E-2</v>
      </c>
      <c r="G4361" s="261">
        <f>IF(Table1[[#This Row],[Year]]&lt;=2030,2030,IF(Table1[[#This Row],[Year]]&lt;=2040,2040,2050))</f>
        <v>2030</v>
      </c>
    </row>
    <row r="4362" spans="1:7" x14ac:dyDescent="0.3">
      <c r="A4362" s="257" t="s">
        <v>1</v>
      </c>
      <c r="B4362" s="258" t="s">
        <v>270</v>
      </c>
      <c r="C4362" s="258">
        <v>2022</v>
      </c>
      <c r="D4362" s="259" t="s">
        <v>259</v>
      </c>
      <c r="E4362" s="266" t="s">
        <v>0</v>
      </c>
      <c r="F4362" s="261">
        <v>466.873607612613</v>
      </c>
      <c r="G4362" s="261">
        <f>IF(Table1[[#This Row],[Year]]&lt;=2030,2030,IF(Table1[[#This Row],[Year]]&lt;=2040,2040,2050))</f>
        <v>2030</v>
      </c>
    </row>
    <row r="4363" spans="1:7" x14ac:dyDescent="0.3">
      <c r="A4363" s="257" t="s">
        <v>1</v>
      </c>
      <c r="B4363" s="258" t="s">
        <v>267</v>
      </c>
      <c r="C4363" s="258">
        <v>2022</v>
      </c>
      <c r="D4363" s="259" t="s">
        <v>259</v>
      </c>
      <c r="E4363" s="266" t="s">
        <v>0</v>
      </c>
      <c r="F4363" s="261">
        <v>0.133463875886498</v>
      </c>
      <c r="G4363" s="261">
        <f>IF(Table1[[#This Row],[Year]]&lt;=2030,2030,IF(Table1[[#This Row],[Year]]&lt;=2040,2040,2050))</f>
        <v>2030</v>
      </c>
    </row>
    <row r="4364" spans="1:7" x14ac:dyDescent="0.3">
      <c r="A4364" s="257" t="s">
        <v>4</v>
      </c>
      <c r="B4364" s="258" t="s">
        <v>269</v>
      </c>
      <c r="C4364" s="258">
        <v>2022</v>
      </c>
      <c r="D4364" s="259" t="s">
        <v>259</v>
      </c>
      <c r="E4364" s="266" t="s">
        <v>0</v>
      </c>
      <c r="F4364" s="261">
        <v>3.8625697879239902</v>
      </c>
      <c r="G4364" s="261">
        <f>IF(Table1[[#This Row],[Year]]&lt;=2030,2030,IF(Table1[[#This Row],[Year]]&lt;=2040,2040,2050))</f>
        <v>2030</v>
      </c>
    </row>
    <row r="4365" spans="1:7" x14ac:dyDescent="0.3">
      <c r="A4365" s="257" t="s">
        <v>4</v>
      </c>
      <c r="B4365" s="258" t="s">
        <v>268</v>
      </c>
      <c r="C4365" s="258">
        <v>2022</v>
      </c>
      <c r="D4365" s="259" t="s">
        <v>259</v>
      </c>
      <c r="E4365" s="266" t="s">
        <v>0</v>
      </c>
      <c r="F4365" s="261">
        <v>2.5399920540037901</v>
      </c>
      <c r="G4365" s="261">
        <f>IF(Table1[[#This Row],[Year]]&lt;=2030,2030,IF(Table1[[#This Row],[Year]]&lt;=2040,2040,2050))</f>
        <v>2030</v>
      </c>
    </row>
    <row r="4366" spans="1:7" x14ac:dyDescent="0.3">
      <c r="A4366" s="257" t="s">
        <v>4</v>
      </c>
      <c r="B4366" s="258" t="s">
        <v>262</v>
      </c>
      <c r="C4366" s="258">
        <v>2022</v>
      </c>
      <c r="D4366" s="259" t="s">
        <v>259</v>
      </c>
      <c r="E4366" s="266" t="s">
        <v>0</v>
      </c>
      <c r="F4366" s="261">
        <v>19.221512065246301</v>
      </c>
      <c r="G4366" s="261">
        <f>IF(Table1[[#This Row],[Year]]&lt;=2030,2030,IF(Table1[[#This Row],[Year]]&lt;=2040,2040,2050))</f>
        <v>2030</v>
      </c>
    </row>
    <row r="4367" spans="1:7" x14ac:dyDescent="0.3">
      <c r="A4367" s="257" t="s">
        <v>4</v>
      </c>
      <c r="B4367" s="258" t="s">
        <v>261</v>
      </c>
      <c r="C4367" s="258">
        <v>2022</v>
      </c>
      <c r="D4367" s="259" t="s">
        <v>259</v>
      </c>
      <c r="E4367" s="266" t="s">
        <v>0</v>
      </c>
      <c r="F4367" s="261">
        <v>0.46980682497396498</v>
      </c>
      <c r="G4367" s="261">
        <f>IF(Table1[[#This Row],[Year]]&lt;=2030,2030,IF(Table1[[#This Row],[Year]]&lt;=2040,2040,2050))</f>
        <v>2030</v>
      </c>
    </row>
    <row r="4368" spans="1:7" x14ac:dyDescent="0.3">
      <c r="A4368" s="257" t="s">
        <v>4</v>
      </c>
      <c r="B4368" s="258" t="s">
        <v>18</v>
      </c>
      <c r="C4368" s="258">
        <v>2022</v>
      </c>
      <c r="D4368" s="259" t="s">
        <v>259</v>
      </c>
      <c r="E4368" s="266" t="s">
        <v>0</v>
      </c>
      <c r="F4368" s="261">
        <v>2342.58142502398</v>
      </c>
      <c r="G4368" s="261">
        <f>IF(Table1[[#This Row],[Year]]&lt;=2030,2030,IF(Table1[[#This Row],[Year]]&lt;=2040,2040,2050))</f>
        <v>2030</v>
      </c>
    </row>
    <row r="4369" spans="1:7" x14ac:dyDescent="0.3">
      <c r="A4369" s="257" t="s">
        <v>4</v>
      </c>
      <c r="B4369" s="258" t="s">
        <v>270</v>
      </c>
      <c r="C4369" s="258">
        <v>2022</v>
      </c>
      <c r="D4369" s="259" t="s">
        <v>259</v>
      </c>
      <c r="E4369" s="266" t="s">
        <v>0</v>
      </c>
      <c r="F4369" s="261">
        <v>2170.4727875021599</v>
      </c>
      <c r="G4369" s="261">
        <f>IF(Table1[[#This Row],[Year]]&lt;=2030,2030,IF(Table1[[#This Row],[Year]]&lt;=2040,2040,2050))</f>
        <v>2030</v>
      </c>
    </row>
    <row r="4370" spans="1:7" x14ac:dyDescent="0.3">
      <c r="A4370" s="257" t="s">
        <v>4</v>
      </c>
      <c r="B4370" s="258" t="s">
        <v>267</v>
      </c>
      <c r="C4370" s="258">
        <v>2022</v>
      </c>
      <c r="D4370" s="259" t="s">
        <v>259</v>
      </c>
      <c r="E4370" s="266" t="s">
        <v>0</v>
      </c>
      <c r="F4370" s="261">
        <v>0.43203128864284901</v>
      </c>
      <c r="G4370" s="261">
        <f>IF(Table1[[#This Row],[Year]]&lt;=2030,2030,IF(Table1[[#This Row],[Year]]&lt;=2040,2040,2050))</f>
        <v>2030</v>
      </c>
    </row>
    <row r="4371" spans="1:7" x14ac:dyDescent="0.3">
      <c r="A4371" s="257" t="s">
        <v>2</v>
      </c>
      <c r="B4371" s="258" t="s">
        <v>262</v>
      </c>
      <c r="C4371" s="258">
        <v>2022</v>
      </c>
      <c r="D4371" s="259" t="s">
        <v>259</v>
      </c>
      <c r="E4371" s="266" t="s">
        <v>0</v>
      </c>
      <c r="F4371" s="261">
        <v>0.476948675463442</v>
      </c>
      <c r="G4371" s="261">
        <f>IF(Table1[[#This Row],[Year]]&lt;=2030,2030,IF(Table1[[#This Row],[Year]]&lt;=2040,2040,2050))</f>
        <v>2030</v>
      </c>
    </row>
    <row r="4372" spans="1:7" x14ac:dyDescent="0.3">
      <c r="A4372" s="257" t="s">
        <v>2</v>
      </c>
      <c r="B4372" s="258" t="s">
        <v>261</v>
      </c>
      <c r="C4372" s="258">
        <v>2022</v>
      </c>
      <c r="D4372" s="259" t="s">
        <v>259</v>
      </c>
      <c r="E4372" s="266" t="s">
        <v>0</v>
      </c>
      <c r="F4372" s="261">
        <v>4.1212263985744298E-2</v>
      </c>
      <c r="G4372" s="261">
        <f>IF(Table1[[#This Row],[Year]]&lt;=2030,2030,IF(Table1[[#This Row],[Year]]&lt;=2040,2040,2050))</f>
        <v>2030</v>
      </c>
    </row>
    <row r="4373" spans="1:7" x14ac:dyDescent="0.3">
      <c r="A4373" s="257" t="s">
        <v>2</v>
      </c>
      <c r="B4373" s="258" t="s">
        <v>270</v>
      </c>
      <c r="C4373" s="258">
        <v>2022</v>
      </c>
      <c r="D4373" s="259" t="s">
        <v>259</v>
      </c>
      <c r="E4373" s="266" t="s">
        <v>0</v>
      </c>
      <c r="F4373" s="261">
        <v>4713.9870004039103</v>
      </c>
      <c r="G4373" s="261">
        <f>IF(Table1[[#This Row],[Year]]&lt;=2030,2030,IF(Table1[[#This Row],[Year]]&lt;=2040,2040,2050))</f>
        <v>2030</v>
      </c>
    </row>
    <row r="4374" spans="1:7" x14ac:dyDescent="0.3">
      <c r="A4374" s="257" t="s">
        <v>2</v>
      </c>
      <c r="B4374" s="258" t="s">
        <v>266</v>
      </c>
      <c r="C4374" s="258">
        <v>2022</v>
      </c>
      <c r="D4374" s="259" t="s">
        <v>259</v>
      </c>
      <c r="E4374" s="266" t="s">
        <v>0</v>
      </c>
      <c r="F4374" s="261">
        <v>48.804506951358199</v>
      </c>
      <c r="G4374" s="261">
        <f>IF(Table1[[#This Row],[Year]]&lt;=2030,2030,IF(Table1[[#This Row],[Year]]&lt;=2040,2040,2050))</f>
        <v>2030</v>
      </c>
    </row>
    <row r="4375" spans="1:7" x14ac:dyDescent="0.3">
      <c r="A4375" s="257" t="s">
        <v>3</v>
      </c>
      <c r="B4375" s="258" t="s">
        <v>262</v>
      </c>
      <c r="C4375" s="258">
        <v>2022</v>
      </c>
      <c r="D4375" s="259" t="s">
        <v>259</v>
      </c>
      <c r="E4375" s="266" t="s">
        <v>0</v>
      </c>
      <c r="F4375" s="261">
        <v>27.341601580347501</v>
      </c>
      <c r="G4375" s="261">
        <f>IF(Table1[[#This Row],[Year]]&lt;=2030,2030,IF(Table1[[#This Row],[Year]]&lt;=2040,2040,2050))</f>
        <v>2030</v>
      </c>
    </row>
    <row r="4376" spans="1:7" x14ac:dyDescent="0.3">
      <c r="A4376" s="257" t="s">
        <v>3</v>
      </c>
      <c r="B4376" s="258" t="s">
        <v>261</v>
      </c>
      <c r="C4376" s="258">
        <v>2022</v>
      </c>
      <c r="D4376" s="259" t="s">
        <v>259</v>
      </c>
      <c r="E4376" s="266" t="s">
        <v>0</v>
      </c>
      <c r="F4376" s="261">
        <v>0.36886544877002903</v>
      </c>
      <c r="G4376" s="261">
        <f>IF(Table1[[#This Row],[Year]]&lt;=2030,2030,IF(Table1[[#This Row],[Year]]&lt;=2040,2040,2050))</f>
        <v>2030</v>
      </c>
    </row>
    <row r="4377" spans="1:7" x14ac:dyDescent="0.3">
      <c r="A4377" s="257" t="s">
        <v>3</v>
      </c>
      <c r="B4377" s="258" t="s">
        <v>18</v>
      </c>
      <c r="C4377" s="258">
        <v>2022</v>
      </c>
      <c r="D4377" s="259" t="s">
        <v>259</v>
      </c>
      <c r="E4377" s="266" t="s">
        <v>0</v>
      </c>
      <c r="F4377" s="261">
        <v>260.53263916515198</v>
      </c>
      <c r="G4377" s="261">
        <f>IF(Table1[[#This Row],[Year]]&lt;=2030,2030,IF(Table1[[#This Row],[Year]]&lt;=2040,2040,2050))</f>
        <v>2030</v>
      </c>
    </row>
    <row r="4378" spans="1:7" x14ac:dyDescent="0.3">
      <c r="A4378" s="257" t="s">
        <v>3</v>
      </c>
      <c r="B4378" s="258" t="s">
        <v>270</v>
      </c>
      <c r="C4378" s="258">
        <v>2022</v>
      </c>
      <c r="D4378" s="259" t="s">
        <v>259</v>
      </c>
      <c r="E4378" s="266" t="s">
        <v>0</v>
      </c>
      <c r="F4378" s="261">
        <v>1911.6939308558699</v>
      </c>
      <c r="G4378" s="261">
        <f>IF(Table1[[#This Row],[Year]]&lt;=2030,2030,IF(Table1[[#This Row],[Year]]&lt;=2040,2040,2050))</f>
        <v>2030</v>
      </c>
    </row>
    <row r="4379" spans="1:7" x14ac:dyDescent="0.3">
      <c r="A4379" s="257" t="s">
        <v>1</v>
      </c>
      <c r="B4379" s="258" t="s">
        <v>265</v>
      </c>
      <c r="C4379" s="258">
        <v>2023</v>
      </c>
      <c r="D4379" s="259" t="s">
        <v>259</v>
      </c>
      <c r="E4379" s="266" t="s">
        <v>0</v>
      </c>
      <c r="F4379" s="261">
        <v>1.18635468847647</v>
      </c>
      <c r="G4379" s="261">
        <f>IF(Table1[[#This Row],[Year]]&lt;=2030,2030,IF(Table1[[#This Row],[Year]]&lt;=2040,2040,2050))</f>
        <v>2030</v>
      </c>
    </row>
    <row r="4380" spans="1:7" x14ac:dyDescent="0.3">
      <c r="A4380" s="257" t="s">
        <v>1</v>
      </c>
      <c r="B4380" s="258" t="s">
        <v>269</v>
      </c>
      <c r="C4380" s="258">
        <v>2023</v>
      </c>
      <c r="D4380" s="259" t="s">
        <v>259</v>
      </c>
      <c r="E4380" s="266" t="s">
        <v>0</v>
      </c>
      <c r="F4380" s="261">
        <v>4.6611338372446598</v>
      </c>
      <c r="G4380" s="261">
        <f>IF(Table1[[#This Row],[Year]]&lt;=2030,2030,IF(Table1[[#This Row],[Year]]&lt;=2040,2040,2050))</f>
        <v>2030</v>
      </c>
    </row>
    <row r="4381" spans="1:7" x14ac:dyDescent="0.3">
      <c r="A4381" s="257" t="s">
        <v>1</v>
      </c>
      <c r="B4381" s="258" t="s">
        <v>264</v>
      </c>
      <c r="C4381" s="258">
        <v>2023</v>
      </c>
      <c r="D4381" s="259" t="s">
        <v>259</v>
      </c>
      <c r="E4381" s="266" t="s">
        <v>0</v>
      </c>
      <c r="F4381" s="261">
        <v>0.60388354217694495</v>
      </c>
      <c r="G4381" s="261">
        <f>IF(Table1[[#This Row],[Year]]&lt;=2030,2030,IF(Table1[[#This Row],[Year]]&lt;=2040,2040,2050))</f>
        <v>2030</v>
      </c>
    </row>
    <row r="4382" spans="1:7" x14ac:dyDescent="0.3">
      <c r="A4382" s="257" t="s">
        <v>1</v>
      </c>
      <c r="B4382" s="258" t="s">
        <v>268</v>
      </c>
      <c r="C4382" s="258">
        <v>2023</v>
      </c>
      <c r="D4382" s="259" t="s">
        <v>259</v>
      </c>
      <c r="E4382" s="266" t="s">
        <v>0</v>
      </c>
      <c r="F4382" s="261">
        <v>2.5760358753804198</v>
      </c>
      <c r="G4382" s="261">
        <f>IF(Table1[[#This Row],[Year]]&lt;=2030,2030,IF(Table1[[#This Row],[Year]]&lt;=2040,2040,2050))</f>
        <v>2030</v>
      </c>
    </row>
    <row r="4383" spans="1:7" x14ac:dyDescent="0.3">
      <c r="A4383" s="257" t="s">
        <v>1</v>
      </c>
      <c r="B4383" s="258" t="s">
        <v>262</v>
      </c>
      <c r="C4383" s="258">
        <v>2023</v>
      </c>
      <c r="D4383" s="259" t="s">
        <v>259</v>
      </c>
      <c r="E4383" s="266" t="s">
        <v>0</v>
      </c>
      <c r="F4383" s="261">
        <v>0.27345425266261703</v>
      </c>
      <c r="G4383" s="261">
        <f>IF(Table1[[#This Row],[Year]]&lt;=2030,2030,IF(Table1[[#This Row],[Year]]&lt;=2040,2040,2050))</f>
        <v>2030</v>
      </c>
    </row>
    <row r="4384" spans="1:7" x14ac:dyDescent="0.3">
      <c r="A4384" s="257" t="s">
        <v>1</v>
      </c>
      <c r="B4384" s="258" t="s">
        <v>261</v>
      </c>
      <c r="C4384" s="258">
        <v>2023</v>
      </c>
      <c r="D4384" s="259" t="s">
        <v>259</v>
      </c>
      <c r="E4384" s="266" t="s">
        <v>0</v>
      </c>
      <c r="F4384" s="261">
        <v>4.6800920935722502E-2</v>
      </c>
      <c r="G4384" s="261">
        <f>IF(Table1[[#This Row],[Year]]&lt;=2030,2030,IF(Table1[[#This Row],[Year]]&lt;=2040,2040,2050))</f>
        <v>2030</v>
      </c>
    </row>
    <row r="4385" spans="1:7" x14ac:dyDescent="0.3">
      <c r="A4385" s="257" t="s">
        <v>1</v>
      </c>
      <c r="B4385" s="258" t="s">
        <v>18</v>
      </c>
      <c r="C4385" s="258">
        <v>2023</v>
      </c>
      <c r="D4385" s="259" t="s">
        <v>259</v>
      </c>
      <c r="E4385" s="266" t="s">
        <v>0</v>
      </c>
      <c r="F4385" s="261">
        <v>931.78129232727804</v>
      </c>
      <c r="G4385" s="261">
        <f>IF(Table1[[#This Row],[Year]]&lt;=2030,2030,IF(Table1[[#This Row],[Year]]&lt;=2040,2040,2050))</f>
        <v>2030</v>
      </c>
    </row>
    <row r="4386" spans="1:7" x14ac:dyDescent="0.3">
      <c r="A4386" s="257" t="s">
        <v>1</v>
      </c>
      <c r="B4386" s="258" t="s">
        <v>260</v>
      </c>
      <c r="C4386" s="258">
        <v>2023</v>
      </c>
      <c r="D4386" s="259" t="s">
        <v>259</v>
      </c>
      <c r="E4386" s="266" t="s">
        <v>0</v>
      </c>
      <c r="F4386" s="261">
        <v>3.4665941788700701E-2</v>
      </c>
      <c r="G4386" s="261">
        <f>IF(Table1[[#This Row],[Year]]&lt;=2030,2030,IF(Table1[[#This Row],[Year]]&lt;=2040,2040,2050))</f>
        <v>2030</v>
      </c>
    </row>
    <row r="4387" spans="1:7" x14ac:dyDescent="0.3">
      <c r="A4387" s="257" t="s">
        <v>1</v>
      </c>
      <c r="B4387" s="258" t="s">
        <v>267</v>
      </c>
      <c r="C4387" s="258">
        <v>2023</v>
      </c>
      <c r="D4387" s="259" t="s">
        <v>259</v>
      </c>
      <c r="E4387" s="266" t="s">
        <v>0</v>
      </c>
      <c r="F4387" s="261">
        <v>0.12710845322523601</v>
      </c>
      <c r="G4387" s="261">
        <f>IF(Table1[[#This Row],[Year]]&lt;=2030,2030,IF(Table1[[#This Row],[Year]]&lt;=2040,2040,2050))</f>
        <v>2030</v>
      </c>
    </row>
    <row r="4388" spans="1:7" x14ac:dyDescent="0.3">
      <c r="A4388" s="257" t="s">
        <v>4</v>
      </c>
      <c r="B4388" s="258" t="s">
        <v>265</v>
      </c>
      <c r="C4388" s="258">
        <v>2023</v>
      </c>
      <c r="D4388" s="259" t="s">
        <v>259</v>
      </c>
      <c r="E4388" s="266" t="s">
        <v>0</v>
      </c>
      <c r="F4388" s="261">
        <v>18.169153208533402</v>
      </c>
      <c r="G4388" s="261">
        <f>IF(Table1[[#This Row],[Year]]&lt;=2030,2030,IF(Table1[[#This Row],[Year]]&lt;=2040,2040,2050))</f>
        <v>2030</v>
      </c>
    </row>
    <row r="4389" spans="1:7" x14ac:dyDescent="0.3">
      <c r="A4389" s="257" t="s">
        <v>4</v>
      </c>
      <c r="B4389" s="258" t="s">
        <v>269</v>
      </c>
      <c r="C4389" s="258">
        <v>2023</v>
      </c>
      <c r="D4389" s="259" t="s">
        <v>259</v>
      </c>
      <c r="E4389" s="266" t="s">
        <v>0</v>
      </c>
      <c r="F4389" s="261">
        <v>3.6786378932609498</v>
      </c>
      <c r="G4389" s="261">
        <f>IF(Table1[[#This Row],[Year]]&lt;=2030,2030,IF(Table1[[#This Row],[Year]]&lt;=2040,2040,2050))</f>
        <v>2030</v>
      </c>
    </row>
    <row r="4390" spans="1:7" x14ac:dyDescent="0.3">
      <c r="A4390" s="257" t="s">
        <v>4</v>
      </c>
      <c r="B4390" s="258" t="s">
        <v>264</v>
      </c>
      <c r="C4390" s="258">
        <v>2023</v>
      </c>
      <c r="D4390" s="259" t="s">
        <v>259</v>
      </c>
      <c r="E4390" s="266" t="s">
        <v>0</v>
      </c>
      <c r="F4390" s="261">
        <v>11.3093599026709</v>
      </c>
      <c r="G4390" s="261">
        <f>IF(Table1[[#This Row],[Year]]&lt;=2030,2030,IF(Table1[[#This Row],[Year]]&lt;=2040,2040,2050))</f>
        <v>2030</v>
      </c>
    </row>
    <row r="4391" spans="1:7" x14ac:dyDescent="0.3">
      <c r="A4391" s="257" t="s">
        <v>4</v>
      </c>
      <c r="B4391" s="258" t="s">
        <v>268</v>
      </c>
      <c r="C4391" s="258">
        <v>2023</v>
      </c>
      <c r="D4391" s="259" t="s">
        <v>259</v>
      </c>
      <c r="E4391" s="266" t="s">
        <v>0</v>
      </c>
      <c r="F4391" s="261">
        <v>2.4190400514321801</v>
      </c>
      <c r="G4391" s="261">
        <f>IF(Table1[[#This Row],[Year]]&lt;=2030,2030,IF(Table1[[#This Row],[Year]]&lt;=2040,2040,2050))</f>
        <v>2030</v>
      </c>
    </row>
    <row r="4392" spans="1:7" x14ac:dyDescent="0.3">
      <c r="A4392" s="257" t="s">
        <v>4</v>
      </c>
      <c r="B4392" s="258" t="s">
        <v>262</v>
      </c>
      <c r="C4392" s="258">
        <v>2023</v>
      </c>
      <c r="D4392" s="259" t="s">
        <v>259</v>
      </c>
      <c r="E4392" s="266" t="s">
        <v>0</v>
      </c>
      <c r="F4392" s="261">
        <v>31.0408625365618</v>
      </c>
      <c r="G4392" s="261">
        <f>IF(Table1[[#This Row],[Year]]&lt;=2030,2030,IF(Table1[[#This Row],[Year]]&lt;=2040,2040,2050))</f>
        <v>2030</v>
      </c>
    </row>
    <row r="4393" spans="1:7" x14ac:dyDescent="0.3">
      <c r="A4393" s="257" t="s">
        <v>4</v>
      </c>
      <c r="B4393" s="258" t="s">
        <v>261</v>
      </c>
      <c r="C4393" s="258">
        <v>2023</v>
      </c>
      <c r="D4393" s="259" t="s">
        <v>259</v>
      </c>
      <c r="E4393" s="266" t="s">
        <v>0</v>
      </c>
      <c r="F4393" s="261">
        <v>0.77054303416820502</v>
      </c>
      <c r="G4393" s="261">
        <f>IF(Table1[[#This Row],[Year]]&lt;=2030,2030,IF(Table1[[#This Row],[Year]]&lt;=2040,2040,2050))</f>
        <v>2030</v>
      </c>
    </row>
    <row r="4394" spans="1:7" x14ac:dyDescent="0.3">
      <c r="A4394" s="257" t="s">
        <v>4</v>
      </c>
      <c r="B4394" s="258" t="s">
        <v>18</v>
      </c>
      <c r="C4394" s="258">
        <v>2023</v>
      </c>
      <c r="D4394" s="259" t="s">
        <v>259</v>
      </c>
      <c r="E4394" s="266" t="s">
        <v>0</v>
      </c>
      <c r="F4394" s="261">
        <v>5541.6533345815496</v>
      </c>
      <c r="G4394" s="261">
        <f>IF(Table1[[#This Row],[Year]]&lt;=2030,2030,IF(Table1[[#This Row],[Year]]&lt;=2040,2040,2050))</f>
        <v>2030</v>
      </c>
    </row>
    <row r="4395" spans="1:7" x14ac:dyDescent="0.3">
      <c r="A4395" s="257" t="s">
        <v>4</v>
      </c>
      <c r="B4395" s="258" t="s">
        <v>260</v>
      </c>
      <c r="C4395" s="258">
        <v>2023</v>
      </c>
      <c r="D4395" s="259" t="s">
        <v>259</v>
      </c>
      <c r="E4395" s="266" t="s">
        <v>0</v>
      </c>
      <c r="F4395" s="261">
        <v>2.1207073550380402</v>
      </c>
      <c r="G4395" s="261">
        <f>IF(Table1[[#This Row],[Year]]&lt;=2030,2030,IF(Table1[[#This Row],[Year]]&lt;=2040,2040,2050))</f>
        <v>2030</v>
      </c>
    </row>
    <row r="4396" spans="1:7" x14ac:dyDescent="0.3">
      <c r="A4396" s="257" t="s">
        <v>4</v>
      </c>
      <c r="B4396" s="258" t="s">
        <v>267</v>
      </c>
      <c r="C4396" s="258">
        <v>2023</v>
      </c>
      <c r="D4396" s="259" t="s">
        <v>259</v>
      </c>
      <c r="E4396" s="266" t="s">
        <v>0</v>
      </c>
      <c r="F4396" s="261">
        <v>0.41145837013604702</v>
      </c>
      <c r="G4396" s="261">
        <f>IF(Table1[[#This Row],[Year]]&lt;=2030,2030,IF(Table1[[#This Row],[Year]]&lt;=2040,2040,2050))</f>
        <v>2030</v>
      </c>
    </row>
    <row r="4397" spans="1:7" x14ac:dyDescent="0.3">
      <c r="A4397" s="257" t="s">
        <v>2</v>
      </c>
      <c r="B4397" s="258" t="s">
        <v>264</v>
      </c>
      <c r="C4397" s="258">
        <v>2023</v>
      </c>
      <c r="D4397" s="259" t="s">
        <v>259</v>
      </c>
      <c r="E4397" s="266" t="s">
        <v>0</v>
      </c>
      <c r="F4397" s="261">
        <v>1.7503870787737501</v>
      </c>
      <c r="G4397" s="261">
        <f>IF(Table1[[#This Row],[Year]]&lt;=2030,2030,IF(Table1[[#This Row],[Year]]&lt;=2040,2040,2050))</f>
        <v>2030</v>
      </c>
    </row>
    <row r="4398" spans="1:7" x14ac:dyDescent="0.3">
      <c r="A4398" s="257" t="s">
        <v>2</v>
      </c>
      <c r="B4398" s="258" t="s">
        <v>262</v>
      </c>
      <c r="C4398" s="258">
        <v>2023</v>
      </c>
      <c r="D4398" s="259" t="s">
        <v>259</v>
      </c>
      <c r="E4398" s="266" t="s">
        <v>0</v>
      </c>
      <c r="F4398" s="261">
        <v>0.87659310038862204</v>
      </c>
      <c r="G4398" s="261">
        <f>IF(Table1[[#This Row],[Year]]&lt;=2030,2030,IF(Table1[[#This Row],[Year]]&lt;=2040,2040,2050))</f>
        <v>2030</v>
      </c>
    </row>
    <row r="4399" spans="1:7" x14ac:dyDescent="0.3">
      <c r="A4399" s="257" t="s">
        <v>2</v>
      </c>
      <c r="B4399" s="258" t="s">
        <v>261</v>
      </c>
      <c r="C4399" s="258">
        <v>2023</v>
      </c>
      <c r="D4399" s="259" t="s">
        <v>259</v>
      </c>
      <c r="E4399" s="266" t="s">
        <v>0</v>
      </c>
      <c r="F4399" s="261">
        <v>7.7028174177427494E-2</v>
      </c>
      <c r="G4399" s="261">
        <f>IF(Table1[[#This Row],[Year]]&lt;=2030,2030,IF(Table1[[#This Row],[Year]]&lt;=2040,2040,2050))</f>
        <v>2030</v>
      </c>
    </row>
    <row r="4400" spans="1:7" x14ac:dyDescent="0.3">
      <c r="A4400" s="257" t="s">
        <v>2</v>
      </c>
      <c r="B4400" s="258" t="s">
        <v>18</v>
      </c>
      <c r="C4400" s="258">
        <v>2023</v>
      </c>
      <c r="D4400" s="259" t="s">
        <v>259</v>
      </c>
      <c r="E4400" s="266" t="s">
        <v>0</v>
      </c>
      <c r="F4400" s="261">
        <v>2322.16641593637</v>
      </c>
      <c r="G4400" s="261">
        <f>IF(Table1[[#This Row],[Year]]&lt;=2030,2030,IF(Table1[[#This Row],[Year]]&lt;=2040,2040,2050))</f>
        <v>2030</v>
      </c>
    </row>
    <row r="4401" spans="1:7" x14ac:dyDescent="0.3">
      <c r="A4401" s="257" t="s">
        <v>2</v>
      </c>
      <c r="B4401" s="258" t="s">
        <v>266</v>
      </c>
      <c r="C4401" s="258">
        <v>2023</v>
      </c>
      <c r="D4401" s="259" t="s">
        <v>259</v>
      </c>
      <c r="E4401" s="266" t="s">
        <v>0</v>
      </c>
      <c r="F4401" s="261">
        <v>46.4804828108173</v>
      </c>
      <c r="G4401" s="261">
        <f>IF(Table1[[#This Row],[Year]]&lt;=2030,2030,IF(Table1[[#This Row],[Year]]&lt;=2040,2040,2050))</f>
        <v>2030</v>
      </c>
    </row>
    <row r="4402" spans="1:7" x14ac:dyDescent="0.3">
      <c r="A4402" s="257" t="s">
        <v>2</v>
      </c>
      <c r="B4402" s="258" t="s">
        <v>260</v>
      </c>
      <c r="C4402" s="258">
        <v>2023</v>
      </c>
      <c r="D4402" s="259" t="s">
        <v>259</v>
      </c>
      <c r="E4402" s="266" t="s">
        <v>0</v>
      </c>
      <c r="F4402" s="261">
        <v>9.3188015561023393E-3</v>
      </c>
      <c r="G4402" s="261">
        <f>IF(Table1[[#This Row],[Year]]&lt;=2030,2030,IF(Table1[[#This Row],[Year]]&lt;=2040,2040,2050))</f>
        <v>2030</v>
      </c>
    </row>
    <row r="4403" spans="1:7" x14ac:dyDescent="0.3">
      <c r="A4403" s="257" t="s">
        <v>3</v>
      </c>
      <c r="B4403" s="258" t="s">
        <v>265</v>
      </c>
      <c r="C4403" s="258">
        <v>2023</v>
      </c>
      <c r="D4403" s="259" t="s">
        <v>259</v>
      </c>
      <c r="E4403" s="266" t="s">
        <v>0</v>
      </c>
      <c r="F4403" s="261">
        <v>7.52487830976502</v>
      </c>
      <c r="G4403" s="261">
        <f>IF(Table1[[#This Row],[Year]]&lt;=2030,2030,IF(Table1[[#This Row],[Year]]&lt;=2040,2040,2050))</f>
        <v>2030</v>
      </c>
    </row>
    <row r="4404" spans="1:7" x14ac:dyDescent="0.3">
      <c r="A4404" s="257" t="s">
        <v>3</v>
      </c>
      <c r="B4404" s="258" t="s">
        <v>264</v>
      </c>
      <c r="C4404" s="258">
        <v>2023</v>
      </c>
      <c r="D4404" s="259" t="s">
        <v>259</v>
      </c>
      <c r="E4404" s="266" t="s">
        <v>0</v>
      </c>
      <c r="F4404" s="261">
        <v>2.08171034725593</v>
      </c>
      <c r="G4404" s="261">
        <f>IF(Table1[[#This Row],[Year]]&lt;=2030,2030,IF(Table1[[#This Row],[Year]]&lt;=2040,2040,2050))</f>
        <v>2030</v>
      </c>
    </row>
    <row r="4405" spans="1:7" x14ac:dyDescent="0.3">
      <c r="A4405" s="257" t="s">
        <v>3</v>
      </c>
      <c r="B4405" s="258" t="s">
        <v>262</v>
      </c>
      <c r="C4405" s="258">
        <v>2023</v>
      </c>
      <c r="D4405" s="259" t="s">
        <v>259</v>
      </c>
      <c r="E4405" s="266" t="s">
        <v>0</v>
      </c>
      <c r="F4405" s="261">
        <v>50.344459088495299</v>
      </c>
      <c r="G4405" s="261">
        <f>IF(Table1[[#This Row],[Year]]&lt;=2030,2030,IF(Table1[[#This Row],[Year]]&lt;=2040,2040,2050))</f>
        <v>2030</v>
      </c>
    </row>
    <row r="4406" spans="1:7" x14ac:dyDescent="0.3">
      <c r="A4406" s="257" t="s">
        <v>3</v>
      </c>
      <c r="B4406" s="258" t="s">
        <v>261</v>
      </c>
      <c r="C4406" s="258">
        <v>2023</v>
      </c>
      <c r="D4406" s="259" t="s">
        <v>259</v>
      </c>
      <c r="E4406" s="266" t="s">
        <v>0</v>
      </c>
      <c r="F4406" s="261">
        <v>0.68943147713799702</v>
      </c>
      <c r="G4406" s="261">
        <f>IF(Table1[[#This Row],[Year]]&lt;=2030,2030,IF(Table1[[#This Row],[Year]]&lt;=2040,2040,2050))</f>
        <v>2030</v>
      </c>
    </row>
    <row r="4407" spans="1:7" x14ac:dyDescent="0.3">
      <c r="A4407" s="257" t="s">
        <v>3</v>
      </c>
      <c r="B4407" s="258" t="s">
        <v>18</v>
      </c>
      <c r="C4407" s="258">
        <v>2023</v>
      </c>
      <c r="D4407" s="259" t="s">
        <v>259</v>
      </c>
      <c r="E4407" s="266" t="s">
        <v>0</v>
      </c>
      <c r="F4407" s="261">
        <v>4963.4322834602099</v>
      </c>
      <c r="G4407" s="261">
        <f>IF(Table1[[#This Row],[Year]]&lt;=2030,2030,IF(Table1[[#This Row],[Year]]&lt;=2040,2040,2050))</f>
        <v>2030</v>
      </c>
    </row>
    <row r="4408" spans="1:7" x14ac:dyDescent="0.3">
      <c r="A4408" s="257" t="s">
        <v>3</v>
      </c>
      <c r="B4408" s="258" t="s">
        <v>260</v>
      </c>
      <c r="C4408" s="258">
        <v>2023</v>
      </c>
      <c r="D4408" s="259" t="s">
        <v>259</v>
      </c>
      <c r="E4408" s="266" t="s">
        <v>0</v>
      </c>
      <c r="F4408" s="261">
        <v>0.40267207152600798</v>
      </c>
      <c r="G4408" s="261">
        <f>IF(Table1[[#This Row],[Year]]&lt;=2030,2030,IF(Table1[[#This Row],[Year]]&lt;=2040,2040,2050))</f>
        <v>2030</v>
      </c>
    </row>
    <row r="4409" spans="1:7" x14ac:dyDescent="0.3">
      <c r="A4409" s="257" t="s">
        <v>1</v>
      </c>
      <c r="B4409" s="258" t="s">
        <v>265</v>
      </c>
      <c r="C4409" s="258">
        <v>2024</v>
      </c>
      <c r="D4409" s="259" t="s">
        <v>259</v>
      </c>
      <c r="E4409" s="266" t="s">
        <v>0</v>
      </c>
      <c r="F4409" s="261">
        <v>1.6947924121092399</v>
      </c>
      <c r="G4409" s="261">
        <f>IF(Table1[[#This Row],[Year]]&lt;=2030,2030,IF(Table1[[#This Row],[Year]]&lt;=2040,2040,2050))</f>
        <v>2030</v>
      </c>
    </row>
    <row r="4410" spans="1:7" x14ac:dyDescent="0.3">
      <c r="A4410" s="257" t="s">
        <v>1</v>
      </c>
      <c r="B4410" s="258" t="s">
        <v>269</v>
      </c>
      <c r="C4410" s="258">
        <v>2024</v>
      </c>
      <c r="D4410" s="259" t="s">
        <v>259</v>
      </c>
      <c r="E4410" s="266" t="s">
        <v>0</v>
      </c>
      <c r="F4410" s="261">
        <v>4.4391750830901504</v>
      </c>
      <c r="G4410" s="261">
        <f>IF(Table1[[#This Row],[Year]]&lt;=2030,2030,IF(Table1[[#This Row],[Year]]&lt;=2040,2040,2050))</f>
        <v>2030</v>
      </c>
    </row>
    <row r="4411" spans="1:7" x14ac:dyDescent="0.3">
      <c r="A4411" s="257" t="s">
        <v>1</v>
      </c>
      <c r="B4411" s="258" t="s">
        <v>264</v>
      </c>
      <c r="C4411" s="258">
        <v>2024</v>
      </c>
      <c r="D4411" s="259" t="s">
        <v>259</v>
      </c>
      <c r="E4411" s="266" t="s">
        <v>0</v>
      </c>
      <c r="F4411" s="261">
        <v>0.86269077453849197</v>
      </c>
      <c r="G4411" s="261">
        <f>IF(Table1[[#This Row],[Year]]&lt;=2030,2030,IF(Table1[[#This Row],[Year]]&lt;=2040,2040,2050))</f>
        <v>2030</v>
      </c>
    </row>
    <row r="4412" spans="1:7" x14ac:dyDescent="0.3">
      <c r="A4412" s="257" t="s">
        <v>1</v>
      </c>
      <c r="B4412" s="258" t="s">
        <v>268</v>
      </c>
      <c r="C4412" s="258">
        <v>2024</v>
      </c>
      <c r="D4412" s="259" t="s">
        <v>259</v>
      </c>
      <c r="E4412" s="266" t="s">
        <v>0</v>
      </c>
      <c r="F4412" s="261">
        <v>2.4533675003623099</v>
      </c>
      <c r="G4412" s="261">
        <f>IF(Table1[[#This Row],[Year]]&lt;=2030,2030,IF(Table1[[#This Row],[Year]]&lt;=2040,2040,2050))</f>
        <v>2030</v>
      </c>
    </row>
    <row r="4413" spans="1:7" x14ac:dyDescent="0.3">
      <c r="A4413" s="257" t="s">
        <v>1</v>
      </c>
      <c r="B4413" s="258" t="s">
        <v>262</v>
      </c>
      <c r="C4413" s="258">
        <v>2024</v>
      </c>
      <c r="D4413" s="259" t="s">
        <v>259</v>
      </c>
      <c r="E4413" s="266" t="s">
        <v>0</v>
      </c>
      <c r="F4413" s="261">
        <v>0.37701044208052398</v>
      </c>
      <c r="G4413" s="261">
        <f>IF(Table1[[#This Row],[Year]]&lt;=2030,2030,IF(Table1[[#This Row],[Year]]&lt;=2040,2040,2050))</f>
        <v>2030</v>
      </c>
    </row>
    <row r="4414" spans="1:7" x14ac:dyDescent="0.3">
      <c r="A4414" s="257" t="s">
        <v>1</v>
      </c>
      <c r="B4414" s="258" t="s">
        <v>261</v>
      </c>
      <c r="C4414" s="258">
        <v>2024</v>
      </c>
      <c r="D4414" s="259" t="s">
        <v>259</v>
      </c>
      <c r="E4414" s="266" t="s">
        <v>0</v>
      </c>
      <c r="F4414" s="261">
        <v>6.5581342016520106E-2</v>
      </c>
      <c r="G4414" s="261">
        <f>IF(Table1[[#This Row],[Year]]&lt;=2030,2030,IF(Table1[[#This Row],[Year]]&lt;=2040,2040,2050))</f>
        <v>2030</v>
      </c>
    </row>
    <row r="4415" spans="1:7" x14ac:dyDescent="0.3">
      <c r="A4415" s="257" t="s">
        <v>1</v>
      </c>
      <c r="B4415" s="258" t="s">
        <v>18</v>
      </c>
      <c r="C4415" s="258">
        <v>2024</v>
      </c>
      <c r="D4415" s="259" t="s">
        <v>259</v>
      </c>
      <c r="E4415" s="266" t="s">
        <v>0</v>
      </c>
      <c r="F4415" s="261">
        <v>889.848569412247</v>
      </c>
      <c r="G4415" s="261">
        <f>IF(Table1[[#This Row],[Year]]&lt;=2030,2030,IF(Table1[[#This Row],[Year]]&lt;=2040,2040,2050))</f>
        <v>2030</v>
      </c>
    </row>
    <row r="4416" spans="1:7" x14ac:dyDescent="0.3">
      <c r="A4416" s="257" t="s">
        <v>1</v>
      </c>
      <c r="B4416" s="258" t="s">
        <v>260</v>
      </c>
      <c r="C4416" s="258">
        <v>2024</v>
      </c>
      <c r="D4416" s="259" t="s">
        <v>259</v>
      </c>
      <c r="E4416" s="266" t="s">
        <v>0</v>
      </c>
      <c r="F4416" s="261">
        <v>4.9522773983858098E-2</v>
      </c>
      <c r="G4416" s="261">
        <f>IF(Table1[[#This Row],[Year]]&lt;=2030,2030,IF(Table1[[#This Row],[Year]]&lt;=2040,2040,2050))</f>
        <v>2030</v>
      </c>
    </row>
    <row r="4417" spans="1:7" x14ac:dyDescent="0.3">
      <c r="A4417" s="257" t="s">
        <v>1</v>
      </c>
      <c r="B4417" s="258" t="s">
        <v>267</v>
      </c>
      <c r="C4417" s="258">
        <v>2024</v>
      </c>
      <c r="D4417" s="259" t="s">
        <v>259</v>
      </c>
      <c r="E4417" s="266" t="s">
        <v>0</v>
      </c>
      <c r="F4417" s="261">
        <v>0.12105566973831999</v>
      </c>
      <c r="G4417" s="261">
        <f>IF(Table1[[#This Row],[Year]]&lt;=2030,2030,IF(Table1[[#This Row],[Year]]&lt;=2040,2040,2050))</f>
        <v>2030</v>
      </c>
    </row>
    <row r="4418" spans="1:7" x14ac:dyDescent="0.3">
      <c r="A4418" s="257" t="s">
        <v>4</v>
      </c>
      <c r="B4418" s="258" t="s">
        <v>265</v>
      </c>
      <c r="C4418" s="258">
        <v>2024</v>
      </c>
      <c r="D4418" s="259" t="s">
        <v>259</v>
      </c>
      <c r="E4418" s="266" t="s">
        <v>0</v>
      </c>
      <c r="F4418" s="261">
        <v>25.150392839784899</v>
      </c>
      <c r="G4418" s="261">
        <f>IF(Table1[[#This Row],[Year]]&lt;=2030,2030,IF(Table1[[#This Row],[Year]]&lt;=2040,2040,2050))</f>
        <v>2030</v>
      </c>
    </row>
    <row r="4419" spans="1:7" x14ac:dyDescent="0.3">
      <c r="A4419" s="257" t="s">
        <v>4</v>
      </c>
      <c r="B4419" s="258" t="s">
        <v>269</v>
      </c>
      <c r="C4419" s="258">
        <v>2024</v>
      </c>
      <c r="D4419" s="259" t="s">
        <v>259</v>
      </c>
      <c r="E4419" s="266" t="s">
        <v>0</v>
      </c>
      <c r="F4419" s="261">
        <v>3.50346466024852</v>
      </c>
      <c r="G4419" s="261">
        <f>IF(Table1[[#This Row],[Year]]&lt;=2030,2030,IF(Table1[[#This Row],[Year]]&lt;=2040,2040,2050))</f>
        <v>2030</v>
      </c>
    </row>
    <row r="4420" spans="1:7" x14ac:dyDescent="0.3">
      <c r="A4420" s="257" t="s">
        <v>4</v>
      </c>
      <c r="B4420" s="258" t="s">
        <v>264</v>
      </c>
      <c r="C4420" s="258">
        <v>2024</v>
      </c>
      <c r="D4420" s="259" t="s">
        <v>259</v>
      </c>
      <c r="E4420" s="266" t="s">
        <v>0</v>
      </c>
      <c r="F4420" s="261">
        <v>15.6548211715831</v>
      </c>
      <c r="G4420" s="261">
        <f>IF(Table1[[#This Row],[Year]]&lt;=2030,2030,IF(Table1[[#This Row],[Year]]&lt;=2040,2040,2050))</f>
        <v>2030</v>
      </c>
    </row>
    <row r="4421" spans="1:7" x14ac:dyDescent="0.3">
      <c r="A4421" s="257" t="s">
        <v>4</v>
      </c>
      <c r="B4421" s="258" t="s">
        <v>268</v>
      </c>
      <c r="C4421" s="258">
        <v>2024</v>
      </c>
      <c r="D4421" s="259" t="s">
        <v>259</v>
      </c>
      <c r="E4421" s="266" t="s">
        <v>0</v>
      </c>
      <c r="F4421" s="261">
        <v>2.3038476680306501</v>
      </c>
      <c r="G4421" s="261">
        <f>IF(Table1[[#This Row],[Year]]&lt;=2030,2030,IF(Table1[[#This Row],[Year]]&lt;=2040,2040,2050))</f>
        <v>2030</v>
      </c>
    </row>
    <row r="4422" spans="1:7" x14ac:dyDescent="0.3">
      <c r="A4422" s="257" t="s">
        <v>4</v>
      </c>
      <c r="B4422" s="258" t="s">
        <v>262</v>
      </c>
      <c r="C4422" s="258">
        <v>2024</v>
      </c>
      <c r="D4422" s="259" t="s">
        <v>259</v>
      </c>
      <c r="E4422" s="266" t="s">
        <v>0</v>
      </c>
      <c r="F4422" s="261">
        <v>40.821074246166397</v>
      </c>
      <c r="G4422" s="261">
        <f>IF(Table1[[#This Row],[Year]]&lt;=2030,2030,IF(Table1[[#This Row],[Year]]&lt;=2040,2040,2050))</f>
        <v>2030</v>
      </c>
    </row>
    <row r="4423" spans="1:7" x14ac:dyDescent="0.3">
      <c r="A4423" s="257" t="s">
        <v>4</v>
      </c>
      <c r="B4423" s="258" t="s">
        <v>261</v>
      </c>
      <c r="C4423" s="258">
        <v>2024</v>
      </c>
      <c r="D4423" s="259" t="s">
        <v>259</v>
      </c>
      <c r="E4423" s="266" t="s">
        <v>0</v>
      </c>
      <c r="F4423" s="261">
        <v>0.99748128941263503</v>
      </c>
      <c r="G4423" s="261">
        <f>IF(Table1[[#This Row],[Year]]&lt;=2030,2030,IF(Table1[[#This Row],[Year]]&lt;=2040,2040,2050))</f>
        <v>2030</v>
      </c>
    </row>
    <row r="4424" spans="1:7" x14ac:dyDescent="0.3">
      <c r="A4424" s="257" t="s">
        <v>4</v>
      </c>
      <c r="B4424" s="258" t="s">
        <v>18</v>
      </c>
      <c r="C4424" s="258">
        <v>2024</v>
      </c>
      <c r="D4424" s="259" t="s">
        <v>259</v>
      </c>
      <c r="E4424" s="266" t="s">
        <v>0</v>
      </c>
      <c r="F4424" s="261">
        <v>5078.2431171546496</v>
      </c>
      <c r="G4424" s="261">
        <f>IF(Table1[[#This Row],[Year]]&lt;=2030,2030,IF(Table1[[#This Row],[Year]]&lt;=2040,2040,2050))</f>
        <v>2030</v>
      </c>
    </row>
    <row r="4425" spans="1:7" x14ac:dyDescent="0.3">
      <c r="A4425" s="257" t="s">
        <v>4</v>
      </c>
      <c r="B4425" s="258" t="s">
        <v>260</v>
      </c>
      <c r="C4425" s="258">
        <v>2024</v>
      </c>
      <c r="D4425" s="259" t="s">
        <v>259</v>
      </c>
      <c r="E4425" s="266" t="s">
        <v>0</v>
      </c>
      <c r="F4425" s="261">
        <v>2.9355591020267102</v>
      </c>
      <c r="G4425" s="261">
        <f>IF(Table1[[#This Row],[Year]]&lt;=2030,2030,IF(Table1[[#This Row],[Year]]&lt;=2040,2040,2050))</f>
        <v>2030</v>
      </c>
    </row>
    <row r="4426" spans="1:7" x14ac:dyDescent="0.3">
      <c r="A4426" s="257" t="s">
        <v>4</v>
      </c>
      <c r="B4426" s="258" t="s">
        <v>267</v>
      </c>
      <c r="C4426" s="258">
        <v>2024</v>
      </c>
      <c r="D4426" s="259" t="s">
        <v>259</v>
      </c>
      <c r="E4426" s="266" t="s">
        <v>0</v>
      </c>
      <c r="F4426" s="261">
        <v>0.39186511441528299</v>
      </c>
      <c r="G4426" s="261">
        <f>IF(Table1[[#This Row],[Year]]&lt;=2030,2030,IF(Table1[[#This Row],[Year]]&lt;=2040,2040,2050))</f>
        <v>2030</v>
      </c>
    </row>
    <row r="4427" spans="1:7" x14ac:dyDescent="0.3">
      <c r="A4427" s="257" t="s">
        <v>2</v>
      </c>
      <c r="B4427" s="258" t="s">
        <v>264</v>
      </c>
      <c r="C4427" s="258">
        <v>2024</v>
      </c>
      <c r="D4427" s="259" t="s">
        <v>259</v>
      </c>
      <c r="E4427" s="266" t="s">
        <v>0</v>
      </c>
      <c r="F4427" s="261">
        <v>2.5005529696767899</v>
      </c>
      <c r="G4427" s="261">
        <f>IF(Table1[[#This Row],[Year]]&lt;=2030,2030,IF(Table1[[#This Row],[Year]]&lt;=2040,2040,2050))</f>
        <v>2030</v>
      </c>
    </row>
    <row r="4428" spans="1:7" x14ac:dyDescent="0.3">
      <c r="A4428" s="257" t="s">
        <v>2</v>
      </c>
      <c r="B4428" s="258" t="s">
        <v>262</v>
      </c>
      <c r="C4428" s="258">
        <v>2024</v>
      </c>
      <c r="D4428" s="259" t="s">
        <v>259</v>
      </c>
      <c r="E4428" s="266" t="s">
        <v>0</v>
      </c>
      <c r="F4428" s="261">
        <v>1.2187488920327401</v>
      </c>
      <c r="G4428" s="261">
        <f>IF(Table1[[#This Row],[Year]]&lt;=2030,2030,IF(Table1[[#This Row],[Year]]&lt;=2040,2040,2050))</f>
        <v>2030</v>
      </c>
    </row>
    <row r="4429" spans="1:7" x14ac:dyDescent="0.3">
      <c r="A4429" s="257" t="s">
        <v>2</v>
      </c>
      <c r="B4429" s="258" t="s">
        <v>261</v>
      </c>
      <c r="C4429" s="258">
        <v>2024</v>
      </c>
      <c r="D4429" s="259" t="s">
        <v>259</v>
      </c>
      <c r="E4429" s="266" t="s">
        <v>0</v>
      </c>
      <c r="F4429" s="261">
        <v>7.1958855148398407E-2</v>
      </c>
      <c r="G4429" s="261">
        <f>IF(Table1[[#This Row],[Year]]&lt;=2030,2030,IF(Table1[[#This Row],[Year]]&lt;=2040,2040,2050))</f>
        <v>2030</v>
      </c>
    </row>
    <row r="4430" spans="1:7" x14ac:dyDescent="0.3">
      <c r="A4430" s="257" t="s">
        <v>2</v>
      </c>
      <c r="B4430" s="258" t="s">
        <v>18</v>
      </c>
      <c r="C4430" s="258">
        <v>2024</v>
      </c>
      <c r="D4430" s="259" t="s">
        <v>259</v>
      </c>
      <c r="E4430" s="266" t="s">
        <v>0</v>
      </c>
      <c r="F4430" s="261">
        <v>2221.00270714109</v>
      </c>
      <c r="G4430" s="261">
        <f>IF(Table1[[#This Row],[Year]]&lt;=2030,2030,IF(Table1[[#This Row],[Year]]&lt;=2040,2040,2050))</f>
        <v>2030</v>
      </c>
    </row>
    <row r="4431" spans="1:7" x14ac:dyDescent="0.3">
      <c r="A4431" s="257" t="s">
        <v>2</v>
      </c>
      <c r="B4431" s="258" t="s">
        <v>266</v>
      </c>
      <c r="C4431" s="258">
        <v>2024</v>
      </c>
      <c r="D4431" s="259" t="s">
        <v>259</v>
      </c>
      <c r="E4431" s="266" t="s">
        <v>0</v>
      </c>
      <c r="F4431" s="261">
        <v>44.2671264864927</v>
      </c>
      <c r="G4431" s="261">
        <f>IF(Table1[[#This Row],[Year]]&lt;=2030,2030,IF(Table1[[#This Row],[Year]]&lt;=2040,2040,2050))</f>
        <v>2030</v>
      </c>
    </row>
    <row r="4432" spans="1:7" x14ac:dyDescent="0.3">
      <c r="A4432" s="257" t="s">
        <v>2</v>
      </c>
      <c r="B4432" s="258" t="s">
        <v>260</v>
      </c>
      <c r="C4432" s="258">
        <v>2024</v>
      </c>
      <c r="D4432" s="259" t="s">
        <v>259</v>
      </c>
      <c r="E4432" s="266" t="s">
        <v>0</v>
      </c>
      <c r="F4432" s="261">
        <v>1.33125736515748E-2</v>
      </c>
      <c r="G4432" s="261">
        <f>IF(Table1[[#This Row],[Year]]&lt;=2030,2030,IF(Table1[[#This Row],[Year]]&lt;=2040,2040,2050))</f>
        <v>2030</v>
      </c>
    </row>
    <row r="4433" spans="1:7" x14ac:dyDescent="0.3">
      <c r="A4433" s="257" t="s">
        <v>3</v>
      </c>
      <c r="B4433" s="258" t="s">
        <v>265</v>
      </c>
      <c r="C4433" s="258">
        <v>2024</v>
      </c>
      <c r="D4433" s="259" t="s">
        <v>259</v>
      </c>
      <c r="E4433" s="266" t="s">
        <v>0</v>
      </c>
      <c r="F4433" s="261">
        <v>10.749826156807201</v>
      </c>
      <c r="G4433" s="261">
        <f>IF(Table1[[#This Row],[Year]]&lt;=2030,2030,IF(Table1[[#This Row],[Year]]&lt;=2040,2040,2050))</f>
        <v>2030</v>
      </c>
    </row>
    <row r="4434" spans="1:7" x14ac:dyDescent="0.3">
      <c r="A4434" s="257" t="s">
        <v>3</v>
      </c>
      <c r="B4434" s="258" t="s">
        <v>264</v>
      </c>
      <c r="C4434" s="258">
        <v>2024</v>
      </c>
      <c r="D4434" s="259" t="s">
        <v>259</v>
      </c>
      <c r="E4434" s="266" t="s">
        <v>0</v>
      </c>
      <c r="F4434" s="261">
        <v>2.9738719246513199</v>
      </c>
      <c r="G4434" s="261">
        <f>IF(Table1[[#This Row],[Year]]&lt;=2030,2030,IF(Table1[[#This Row],[Year]]&lt;=2040,2040,2050))</f>
        <v>2030</v>
      </c>
    </row>
    <row r="4435" spans="1:7" x14ac:dyDescent="0.3">
      <c r="A4435" s="257" t="s">
        <v>3</v>
      </c>
      <c r="B4435" s="258" t="s">
        <v>262</v>
      </c>
      <c r="C4435" s="258">
        <v>2024</v>
      </c>
      <c r="D4435" s="259" t="s">
        <v>259</v>
      </c>
      <c r="E4435" s="266" t="s">
        <v>0</v>
      </c>
      <c r="F4435" s="261">
        <v>69.467916152993595</v>
      </c>
      <c r="G4435" s="261">
        <f>IF(Table1[[#This Row],[Year]]&lt;=2030,2030,IF(Table1[[#This Row],[Year]]&lt;=2040,2040,2050))</f>
        <v>2030</v>
      </c>
    </row>
    <row r="4436" spans="1:7" x14ac:dyDescent="0.3">
      <c r="A4436" s="257" t="s">
        <v>3</v>
      </c>
      <c r="B4436" s="258" t="s">
        <v>261</v>
      </c>
      <c r="C4436" s="258">
        <v>2024</v>
      </c>
      <c r="D4436" s="259" t="s">
        <v>259</v>
      </c>
      <c r="E4436" s="266" t="s">
        <v>0</v>
      </c>
      <c r="F4436" s="261">
        <v>0.96608871353706005</v>
      </c>
      <c r="G4436" s="261">
        <f>IF(Table1[[#This Row],[Year]]&lt;=2030,2030,IF(Table1[[#This Row],[Year]]&lt;=2040,2040,2050))</f>
        <v>2030</v>
      </c>
    </row>
    <row r="4437" spans="1:7" x14ac:dyDescent="0.3">
      <c r="A4437" s="257" t="s">
        <v>3</v>
      </c>
      <c r="B4437" s="258" t="s">
        <v>18</v>
      </c>
      <c r="C4437" s="258">
        <v>2024</v>
      </c>
      <c r="D4437" s="259" t="s">
        <v>259</v>
      </c>
      <c r="E4437" s="266" t="s">
        <v>0</v>
      </c>
      <c r="F4437" s="261">
        <v>4739.9639577929202</v>
      </c>
      <c r="G4437" s="261">
        <f>IF(Table1[[#This Row],[Year]]&lt;=2030,2030,IF(Table1[[#This Row],[Year]]&lt;=2040,2040,2050))</f>
        <v>2030</v>
      </c>
    </row>
    <row r="4438" spans="1:7" x14ac:dyDescent="0.3">
      <c r="A4438" s="257" t="s">
        <v>3</v>
      </c>
      <c r="B4438" s="258" t="s">
        <v>260</v>
      </c>
      <c r="C4438" s="258">
        <v>2024</v>
      </c>
      <c r="D4438" s="259" t="s">
        <v>259</v>
      </c>
      <c r="E4438" s="266" t="s">
        <v>0</v>
      </c>
      <c r="F4438" s="261">
        <v>0.57524581646572603</v>
      </c>
      <c r="G4438" s="261">
        <f>IF(Table1[[#This Row],[Year]]&lt;=2030,2030,IF(Table1[[#This Row],[Year]]&lt;=2040,2040,2050))</f>
        <v>2030</v>
      </c>
    </row>
    <row r="4439" spans="1:7" x14ac:dyDescent="0.3">
      <c r="A4439" s="257" t="s">
        <v>1</v>
      </c>
      <c r="B4439" s="258" t="s">
        <v>265</v>
      </c>
      <c r="C4439" s="258">
        <v>2025</v>
      </c>
      <c r="D4439" s="259" t="s">
        <v>259</v>
      </c>
      <c r="E4439" s="266" t="s">
        <v>0</v>
      </c>
      <c r="F4439" s="261">
        <v>2.1521173487101501</v>
      </c>
      <c r="G4439" s="261">
        <f>IF(Table1[[#This Row],[Year]]&lt;=2030,2030,IF(Table1[[#This Row],[Year]]&lt;=2040,2040,2050))</f>
        <v>2030</v>
      </c>
    </row>
    <row r="4440" spans="1:7" x14ac:dyDescent="0.3">
      <c r="A4440" s="257" t="s">
        <v>1</v>
      </c>
      <c r="B4440" s="258" t="s">
        <v>269</v>
      </c>
      <c r="C4440" s="258">
        <v>2025</v>
      </c>
      <c r="D4440" s="259" t="s">
        <v>259</v>
      </c>
      <c r="E4440" s="266" t="s">
        <v>0</v>
      </c>
      <c r="F4440" s="261">
        <v>4.2277857934191898</v>
      </c>
      <c r="G4440" s="261">
        <f>IF(Table1[[#This Row],[Year]]&lt;=2030,2030,IF(Table1[[#This Row],[Year]]&lt;=2040,2040,2050))</f>
        <v>2030</v>
      </c>
    </row>
    <row r="4441" spans="1:7" x14ac:dyDescent="0.3">
      <c r="A4441" s="257" t="s">
        <v>1</v>
      </c>
      <c r="B4441" s="258" t="s">
        <v>264</v>
      </c>
      <c r="C4441" s="258">
        <v>2025</v>
      </c>
      <c r="D4441" s="259" t="s">
        <v>259</v>
      </c>
      <c r="E4441" s="266" t="s">
        <v>0</v>
      </c>
      <c r="F4441" s="261">
        <v>1.09548034862031</v>
      </c>
      <c r="G4441" s="261">
        <f>IF(Table1[[#This Row],[Year]]&lt;=2030,2030,IF(Table1[[#This Row],[Year]]&lt;=2040,2040,2050))</f>
        <v>2030</v>
      </c>
    </row>
    <row r="4442" spans="1:7" x14ac:dyDescent="0.3">
      <c r="A4442" s="257" t="s">
        <v>1</v>
      </c>
      <c r="B4442" s="258" t="s">
        <v>268</v>
      </c>
      <c r="C4442" s="258">
        <v>2025</v>
      </c>
      <c r="D4442" s="259" t="s">
        <v>259</v>
      </c>
      <c r="E4442" s="266" t="s">
        <v>0</v>
      </c>
      <c r="F4442" s="261">
        <v>2.33654047653553</v>
      </c>
      <c r="G4442" s="261">
        <f>IF(Table1[[#This Row],[Year]]&lt;=2030,2030,IF(Table1[[#This Row],[Year]]&lt;=2040,2040,2050))</f>
        <v>2030</v>
      </c>
    </row>
    <row r="4443" spans="1:7" x14ac:dyDescent="0.3">
      <c r="A4443" s="257" t="s">
        <v>1</v>
      </c>
      <c r="B4443" s="258" t="s">
        <v>262</v>
      </c>
      <c r="C4443" s="258">
        <v>2025</v>
      </c>
      <c r="D4443" s="259" t="s">
        <v>259</v>
      </c>
      <c r="E4443" s="266" t="s">
        <v>0</v>
      </c>
      <c r="F4443" s="261">
        <v>0.46833374399504901</v>
      </c>
      <c r="G4443" s="261">
        <f>IF(Table1[[#This Row],[Year]]&lt;=2030,2030,IF(Table1[[#This Row],[Year]]&lt;=2040,2040,2050))</f>
        <v>2030</v>
      </c>
    </row>
    <row r="4444" spans="1:7" x14ac:dyDescent="0.3">
      <c r="A4444" s="257" t="s">
        <v>1</v>
      </c>
      <c r="B4444" s="258" t="s">
        <v>261</v>
      </c>
      <c r="C4444" s="258">
        <v>2025</v>
      </c>
      <c r="D4444" s="259" t="s">
        <v>259</v>
      </c>
      <c r="E4444" s="266" t="s">
        <v>0</v>
      </c>
      <c r="F4444" s="261">
        <v>6.1242119574701499E-2</v>
      </c>
      <c r="G4444" s="261">
        <f>IF(Table1[[#This Row],[Year]]&lt;=2030,2030,IF(Table1[[#This Row],[Year]]&lt;=2040,2040,2050))</f>
        <v>2030</v>
      </c>
    </row>
    <row r="4445" spans="1:7" x14ac:dyDescent="0.3">
      <c r="A4445" s="257" t="s">
        <v>1</v>
      </c>
      <c r="B4445" s="258" t="s">
        <v>18</v>
      </c>
      <c r="C4445" s="258">
        <v>2025</v>
      </c>
      <c r="D4445" s="259" t="s">
        <v>259</v>
      </c>
      <c r="E4445" s="266" t="s">
        <v>0</v>
      </c>
      <c r="F4445" s="261">
        <v>849.79503117400805</v>
      </c>
      <c r="G4445" s="261">
        <f>IF(Table1[[#This Row],[Year]]&lt;=2030,2030,IF(Table1[[#This Row],[Year]]&lt;=2040,2040,2050))</f>
        <v>2030</v>
      </c>
    </row>
    <row r="4446" spans="1:7" x14ac:dyDescent="0.3">
      <c r="A4446" s="257" t="s">
        <v>1</v>
      </c>
      <c r="B4446" s="258" t="s">
        <v>260</v>
      </c>
      <c r="C4446" s="258">
        <v>2025</v>
      </c>
      <c r="D4446" s="259" t="s">
        <v>259</v>
      </c>
      <c r="E4446" s="266" t="s">
        <v>0</v>
      </c>
      <c r="F4446" s="261">
        <v>6.2886062201724699E-2</v>
      </c>
      <c r="G4446" s="261">
        <f>IF(Table1[[#This Row],[Year]]&lt;=2030,2030,IF(Table1[[#This Row],[Year]]&lt;=2040,2040,2050))</f>
        <v>2030</v>
      </c>
    </row>
    <row r="4447" spans="1:7" x14ac:dyDescent="0.3">
      <c r="A4447" s="257" t="s">
        <v>1</v>
      </c>
      <c r="B4447" s="258" t="s">
        <v>267</v>
      </c>
      <c r="C4447" s="258">
        <v>2025</v>
      </c>
      <c r="D4447" s="259" t="s">
        <v>259</v>
      </c>
      <c r="E4447" s="266" t="s">
        <v>0</v>
      </c>
      <c r="F4447" s="261">
        <v>0.115291114036495</v>
      </c>
      <c r="G4447" s="261">
        <f>IF(Table1[[#This Row],[Year]]&lt;=2030,2030,IF(Table1[[#This Row],[Year]]&lt;=2040,2040,2050))</f>
        <v>2030</v>
      </c>
    </row>
    <row r="4448" spans="1:7" x14ac:dyDescent="0.3">
      <c r="A4448" s="257" t="s">
        <v>4</v>
      </c>
      <c r="B4448" s="258" t="s">
        <v>265</v>
      </c>
      <c r="C4448" s="258">
        <v>2025</v>
      </c>
      <c r="D4448" s="259" t="s">
        <v>259</v>
      </c>
      <c r="E4448" s="266" t="s">
        <v>0</v>
      </c>
      <c r="F4448" s="261">
        <v>30.914098443837599</v>
      </c>
      <c r="G4448" s="261">
        <f>IF(Table1[[#This Row],[Year]]&lt;=2030,2030,IF(Table1[[#This Row],[Year]]&lt;=2040,2040,2050))</f>
        <v>2030</v>
      </c>
    </row>
    <row r="4449" spans="1:7" x14ac:dyDescent="0.3">
      <c r="A4449" s="257" t="s">
        <v>4</v>
      </c>
      <c r="B4449" s="258" t="s">
        <v>269</v>
      </c>
      <c r="C4449" s="258">
        <v>2025</v>
      </c>
      <c r="D4449" s="259" t="s">
        <v>259</v>
      </c>
      <c r="E4449" s="266" t="s">
        <v>0</v>
      </c>
      <c r="F4449" s="261">
        <v>3.3366330097604999</v>
      </c>
      <c r="G4449" s="261">
        <f>IF(Table1[[#This Row],[Year]]&lt;=2030,2030,IF(Table1[[#This Row],[Year]]&lt;=2040,2040,2050))</f>
        <v>2030</v>
      </c>
    </row>
    <row r="4450" spans="1:7" x14ac:dyDescent="0.3">
      <c r="A4450" s="257" t="s">
        <v>4</v>
      </c>
      <c r="B4450" s="258" t="s">
        <v>264</v>
      </c>
      <c r="C4450" s="258">
        <v>2025</v>
      </c>
      <c r="D4450" s="259" t="s">
        <v>259</v>
      </c>
      <c r="E4450" s="266" t="s">
        <v>0</v>
      </c>
      <c r="F4450" s="261">
        <v>19.242430362894201</v>
      </c>
      <c r="G4450" s="261">
        <f>IF(Table1[[#This Row],[Year]]&lt;=2030,2030,IF(Table1[[#This Row],[Year]]&lt;=2040,2040,2050))</f>
        <v>2030</v>
      </c>
    </row>
    <row r="4451" spans="1:7" x14ac:dyDescent="0.3">
      <c r="A4451" s="257" t="s">
        <v>4</v>
      </c>
      <c r="B4451" s="258" t="s">
        <v>268</v>
      </c>
      <c r="C4451" s="258">
        <v>2025</v>
      </c>
      <c r="D4451" s="259" t="s">
        <v>259</v>
      </c>
      <c r="E4451" s="266" t="s">
        <v>0</v>
      </c>
      <c r="F4451" s="261">
        <v>2.1941406362196698</v>
      </c>
      <c r="G4451" s="261">
        <f>IF(Table1[[#This Row],[Year]]&lt;=2030,2030,IF(Table1[[#This Row],[Year]]&lt;=2040,2040,2050))</f>
        <v>2030</v>
      </c>
    </row>
    <row r="4452" spans="1:7" x14ac:dyDescent="0.3">
      <c r="A4452" s="257" t="s">
        <v>4</v>
      </c>
      <c r="B4452" s="258" t="s">
        <v>262</v>
      </c>
      <c r="C4452" s="258">
        <v>2025</v>
      </c>
      <c r="D4452" s="259" t="s">
        <v>259</v>
      </c>
      <c r="E4452" s="266" t="s">
        <v>0</v>
      </c>
      <c r="F4452" s="261">
        <v>48.8201451220854</v>
      </c>
      <c r="G4452" s="261">
        <f>IF(Table1[[#This Row],[Year]]&lt;=2030,2030,IF(Table1[[#This Row],[Year]]&lt;=2040,2040,2050))</f>
        <v>2030</v>
      </c>
    </row>
    <row r="4453" spans="1:7" x14ac:dyDescent="0.3">
      <c r="A4453" s="257" t="s">
        <v>4</v>
      </c>
      <c r="B4453" s="258" t="s">
        <v>261</v>
      </c>
      <c r="C4453" s="258">
        <v>2025</v>
      </c>
      <c r="D4453" s="259" t="s">
        <v>259</v>
      </c>
      <c r="E4453" s="266" t="s">
        <v>0</v>
      </c>
      <c r="F4453" s="261">
        <v>0.93148243877577097</v>
      </c>
      <c r="G4453" s="261">
        <f>IF(Table1[[#This Row],[Year]]&lt;=2030,2030,IF(Table1[[#This Row],[Year]]&lt;=2040,2040,2050))</f>
        <v>2030</v>
      </c>
    </row>
    <row r="4454" spans="1:7" x14ac:dyDescent="0.3">
      <c r="A4454" s="257" t="s">
        <v>4</v>
      </c>
      <c r="B4454" s="258" t="s">
        <v>18</v>
      </c>
      <c r="C4454" s="258">
        <v>2025</v>
      </c>
      <c r="D4454" s="259" t="s">
        <v>259</v>
      </c>
      <c r="E4454" s="266" t="s">
        <v>0</v>
      </c>
      <c r="F4454" s="261">
        <v>4648.1898488541901</v>
      </c>
      <c r="G4454" s="261">
        <f>IF(Table1[[#This Row],[Year]]&lt;=2030,2030,IF(Table1[[#This Row],[Year]]&lt;=2040,2040,2050))</f>
        <v>2030</v>
      </c>
    </row>
    <row r="4455" spans="1:7" x14ac:dyDescent="0.3">
      <c r="A4455" s="257" t="s">
        <v>4</v>
      </c>
      <c r="B4455" s="258" t="s">
        <v>260</v>
      </c>
      <c r="C4455" s="258">
        <v>2025</v>
      </c>
      <c r="D4455" s="259" t="s">
        <v>259</v>
      </c>
      <c r="E4455" s="266" t="s">
        <v>0</v>
      </c>
      <c r="F4455" s="261">
        <v>3.6083000232187801</v>
      </c>
      <c r="G4455" s="261">
        <f>IF(Table1[[#This Row],[Year]]&lt;=2030,2030,IF(Table1[[#This Row],[Year]]&lt;=2040,2040,2050))</f>
        <v>2030</v>
      </c>
    </row>
    <row r="4456" spans="1:7" x14ac:dyDescent="0.3">
      <c r="A4456" s="257" t="s">
        <v>4</v>
      </c>
      <c r="B4456" s="258" t="s">
        <v>267</v>
      </c>
      <c r="C4456" s="258">
        <v>2025</v>
      </c>
      <c r="D4456" s="259" t="s">
        <v>259</v>
      </c>
      <c r="E4456" s="266" t="s">
        <v>0</v>
      </c>
      <c r="F4456" s="261">
        <v>0.37320487087169801</v>
      </c>
      <c r="G4456" s="261">
        <f>IF(Table1[[#This Row],[Year]]&lt;=2030,2030,IF(Table1[[#This Row],[Year]]&lt;=2040,2040,2050))</f>
        <v>2030</v>
      </c>
    </row>
    <row r="4457" spans="1:7" x14ac:dyDescent="0.3">
      <c r="A4457" s="257" t="s">
        <v>2</v>
      </c>
      <c r="B4457" s="258" t="s">
        <v>264</v>
      </c>
      <c r="C4457" s="258">
        <v>2025</v>
      </c>
      <c r="D4457" s="259" t="s">
        <v>259</v>
      </c>
      <c r="E4457" s="266" t="s">
        <v>0</v>
      </c>
      <c r="F4457" s="261">
        <v>3.1753053583197302</v>
      </c>
      <c r="G4457" s="261">
        <f>IF(Table1[[#This Row],[Year]]&lt;=2030,2030,IF(Table1[[#This Row],[Year]]&lt;=2040,2040,2050))</f>
        <v>2030</v>
      </c>
    </row>
    <row r="4458" spans="1:7" x14ac:dyDescent="0.3">
      <c r="A4458" s="257" t="s">
        <v>2</v>
      </c>
      <c r="B4458" s="258" t="s">
        <v>262</v>
      </c>
      <c r="C4458" s="258">
        <v>2025</v>
      </c>
      <c r="D4458" s="259" t="s">
        <v>259</v>
      </c>
      <c r="E4458" s="266" t="s">
        <v>0</v>
      </c>
      <c r="F4458" s="261">
        <v>1.4957015319583999</v>
      </c>
      <c r="G4458" s="261">
        <f>IF(Table1[[#This Row],[Year]]&lt;=2030,2030,IF(Table1[[#This Row],[Year]]&lt;=2040,2040,2050))</f>
        <v>2030</v>
      </c>
    </row>
    <row r="4459" spans="1:7" x14ac:dyDescent="0.3">
      <c r="A4459" s="257" t="s">
        <v>2</v>
      </c>
      <c r="B4459" s="258" t="s">
        <v>261</v>
      </c>
      <c r="C4459" s="258">
        <v>2025</v>
      </c>
      <c r="D4459" s="259" t="s">
        <v>259</v>
      </c>
      <c r="E4459" s="266" t="s">
        <v>0</v>
      </c>
      <c r="F4459" s="261">
        <v>6.7197661346221502E-2</v>
      </c>
      <c r="G4459" s="261">
        <f>IF(Table1[[#This Row],[Year]]&lt;=2030,2030,IF(Table1[[#This Row],[Year]]&lt;=2040,2040,2050))</f>
        <v>2030</v>
      </c>
    </row>
    <row r="4460" spans="1:7" x14ac:dyDescent="0.3">
      <c r="A4460" s="257" t="s">
        <v>2</v>
      </c>
      <c r="B4460" s="258" t="s">
        <v>18</v>
      </c>
      <c r="C4460" s="258">
        <v>2025</v>
      </c>
      <c r="D4460" s="259" t="s">
        <v>259</v>
      </c>
      <c r="E4460" s="266" t="s">
        <v>0</v>
      </c>
      <c r="F4460" s="261">
        <v>2124.2650626572799</v>
      </c>
      <c r="G4460" s="261">
        <f>IF(Table1[[#This Row],[Year]]&lt;=2030,2030,IF(Table1[[#This Row],[Year]]&lt;=2040,2040,2050))</f>
        <v>2030</v>
      </c>
    </row>
    <row r="4461" spans="1:7" x14ac:dyDescent="0.3">
      <c r="A4461" s="257" t="s">
        <v>2</v>
      </c>
      <c r="B4461" s="258" t="s">
        <v>266</v>
      </c>
      <c r="C4461" s="258">
        <v>2025</v>
      </c>
      <c r="D4461" s="259" t="s">
        <v>259</v>
      </c>
      <c r="E4461" s="266" t="s">
        <v>0</v>
      </c>
      <c r="F4461" s="261">
        <v>42.159168082373903</v>
      </c>
      <c r="G4461" s="261">
        <f>IF(Table1[[#This Row],[Year]]&lt;=2030,2030,IF(Table1[[#This Row],[Year]]&lt;=2040,2040,2050))</f>
        <v>2030</v>
      </c>
    </row>
    <row r="4462" spans="1:7" x14ac:dyDescent="0.3">
      <c r="A4462" s="257" t="s">
        <v>2</v>
      </c>
      <c r="B4462" s="258" t="s">
        <v>260</v>
      </c>
      <c r="C4462" s="258">
        <v>2025</v>
      </c>
      <c r="D4462" s="259" t="s">
        <v>259</v>
      </c>
      <c r="E4462" s="266" t="s">
        <v>0</v>
      </c>
      <c r="F4462" s="261">
        <v>1.6904855430571099E-2</v>
      </c>
      <c r="G4462" s="261">
        <f>IF(Table1[[#This Row],[Year]]&lt;=2030,2030,IF(Table1[[#This Row],[Year]]&lt;=2040,2040,2050))</f>
        <v>2030</v>
      </c>
    </row>
    <row r="4463" spans="1:7" x14ac:dyDescent="0.3">
      <c r="A4463" s="257" t="s">
        <v>3</v>
      </c>
      <c r="B4463" s="258" t="s">
        <v>265</v>
      </c>
      <c r="C4463" s="258">
        <v>2025</v>
      </c>
      <c r="D4463" s="259" t="s">
        <v>259</v>
      </c>
      <c r="E4463" s="266" t="s">
        <v>0</v>
      </c>
      <c r="F4463" s="261">
        <v>13.6505728975329</v>
      </c>
      <c r="G4463" s="261">
        <f>IF(Table1[[#This Row],[Year]]&lt;=2030,2030,IF(Table1[[#This Row],[Year]]&lt;=2040,2040,2050))</f>
        <v>2030</v>
      </c>
    </row>
    <row r="4464" spans="1:7" x14ac:dyDescent="0.3">
      <c r="A4464" s="257" t="s">
        <v>3</v>
      </c>
      <c r="B4464" s="258" t="s">
        <v>264</v>
      </c>
      <c r="C4464" s="258">
        <v>2025</v>
      </c>
      <c r="D4464" s="259" t="s">
        <v>259</v>
      </c>
      <c r="E4464" s="266" t="s">
        <v>0</v>
      </c>
      <c r="F4464" s="261">
        <v>3.77634530114454</v>
      </c>
      <c r="G4464" s="261">
        <f>IF(Table1[[#This Row],[Year]]&lt;=2030,2030,IF(Table1[[#This Row],[Year]]&lt;=2040,2040,2050))</f>
        <v>2030</v>
      </c>
    </row>
    <row r="4465" spans="1:7" x14ac:dyDescent="0.3">
      <c r="A4465" s="257" t="s">
        <v>3</v>
      </c>
      <c r="B4465" s="258" t="s">
        <v>262</v>
      </c>
      <c r="C4465" s="258">
        <v>2025</v>
      </c>
      <c r="D4465" s="259" t="s">
        <v>259</v>
      </c>
      <c r="E4465" s="266" t="s">
        <v>0</v>
      </c>
      <c r="F4465" s="261">
        <v>85.223771627724304</v>
      </c>
      <c r="G4465" s="261">
        <f>IF(Table1[[#This Row],[Year]]&lt;=2030,2030,IF(Table1[[#This Row],[Year]]&lt;=2040,2040,2050))</f>
        <v>2030</v>
      </c>
    </row>
    <row r="4466" spans="1:7" x14ac:dyDescent="0.3">
      <c r="A4466" s="257" t="s">
        <v>3</v>
      </c>
      <c r="B4466" s="258" t="s">
        <v>261</v>
      </c>
      <c r="C4466" s="258">
        <v>2025</v>
      </c>
      <c r="D4466" s="259" t="s">
        <v>259</v>
      </c>
      <c r="E4466" s="266" t="s">
        <v>0</v>
      </c>
      <c r="F4466" s="261">
        <v>0.90216696845426403</v>
      </c>
      <c r="G4466" s="261">
        <f>IF(Table1[[#This Row],[Year]]&lt;=2030,2030,IF(Table1[[#This Row],[Year]]&lt;=2040,2040,2050))</f>
        <v>2030</v>
      </c>
    </row>
    <row r="4467" spans="1:7" x14ac:dyDescent="0.3">
      <c r="A4467" s="257" t="s">
        <v>3</v>
      </c>
      <c r="B4467" s="258" t="s">
        <v>18</v>
      </c>
      <c r="C4467" s="258">
        <v>2025</v>
      </c>
      <c r="D4467" s="259" t="s">
        <v>259</v>
      </c>
      <c r="E4467" s="266" t="s">
        <v>0</v>
      </c>
      <c r="F4467" s="261">
        <v>4526.5153193751703</v>
      </c>
      <c r="G4467" s="261">
        <f>IF(Table1[[#This Row],[Year]]&lt;=2030,2030,IF(Table1[[#This Row],[Year]]&lt;=2040,2040,2050))</f>
        <v>2030</v>
      </c>
    </row>
    <row r="4468" spans="1:7" x14ac:dyDescent="0.3">
      <c r="A4468" s="257" t="s">
        <v>3</v>
      </c>
      <c r="B4468" s="258" t="s">
        <v>260</v>
      </c>
      <c r="C4468" s="258">
        <v>2025</v>
      </c>
      <c r="D4468" s="259" t="s">
        <v>259</v>
      </c>
      <c r="E4468" s="266" t="s">
        <v>0</v>
      </c>
      <c r="F4468" s="261">
        <v>0.73047087805171496</v>
      </c>
      <c r="G4468" s="261">
        <f>IF(Table1[[#This Row],[Year]]&lt;=2030,2030,IF(Table1[[#This Row],[Year]]&lt;=2040,2040,2050))</f>
        <v>2030</v>
      </c>
    </row>
    <row r="4469" spans="1:7" x14ac:dyDescent="0.3">
      <c r="A4469" s="257" t="s">
        <v>1</v>
      </c>
      <c r="B4469" s="258" t="s">
        <v>265</v>
      </c>
      <c r="C4469" s="258">
        <v>2026</v>
      </c>
      <c r="D4469" s="259" t="s">
        <v>259</v>
      </c>
      <c r="E4469" s="266" t="s">
        <v>0</v>
      </c>
      <c r="F4469" s="261">
        <v>2.5620444627501699</v>
      </c>
      <c r="G4469" s="261">
        <f>IF(Table1[[#This Row],[Year]]&lt;=2030,2030,IF(Table1[[#This Row],[Year]]&lt;=2040,2040,2050))</f>
        <v>2030</v>
      </c>
    </row>
    <row r="4470" spans="1:7" x14ac:dyDescent="0.3">
      <c r="A4470" s="257" t="s">
        <v>1</v>
      </c>
      <c r="B4470" s="258" t="s">
        <v>269</v>
      </c>
      <c r="C4470" s="258">
        <v>2026</v>
      </c>
      <c r="D4470" s="259" t="s">
        <v>259</v>
      </c>
      <c r="E4470" s="266" t="s">
        <v>0</v>
      </c>
      <c r="F4470" s="261">
        <v>4.02646266039923</v>
      </c>
      <c r="G4470" s="261">
        <f>IF(Table1[[#This Row],[Year]]&lt;=2030,2030,IF(Table1[[#This Row],[Year]]&lt;=2040,2040,2050))</f>
        <v>2030</v>
      </c>
    </row>
    <row r="4471" spans="1:7" x14ac:dyDescent="0.3">
      <c r="A4471" s="257" t="s">
        <v>1</v>
      </c>
      <c r="B4471" s="258" t="s">
        <v>264</v>
      </c>
      <c r="C4471" s="258">
        <v>2026</v>
      </c>
      <c r="D4471" s="259" t="s">
        <v>259</v>
      </c>
      <c r="E4471" s="266" t="s">
        <v>0</v>
      </c>
      <c r="F4471" s="261">
        <v>1.3041432721670301</v>
      </c>
      <c r="G4471" s="261">
        <f>IF(Table1[[#This Row],[Year]]&lt;=2030,2030,IF(Table1[[#This Row],[Year]]&lt;=2040,2040,2050))</f>
        <v>2030</v>
      </c>
    </row>
    <row r="4472" spans="1:7" x14ac:dyDescent="0.3">
      <c r="A4472" s="257" t="s">
        <v>1</v>
      </c>
      <c r="B4472" s="258" t="s">
        <v>268</v>
      </c>
      <c r="C4472" s="258">
        <v>2026</v>
      </c>
      <c r="D4472" s="259" t="s">
        <v>259</v>
      </c>
      <c r="E4472" s="266" t="s">
        <v>0</v>
      </c>
      <c r="F4472" s="261">
        <v>2.2252766443195502</v>
      </c>
      <c r="G4472" s="261">
        <f>IF(Table1[[#This Row],[Year]]&lt;=2030,2030,IF(Table1[[#This Row],[Year]]&lt;=2040,2040,2050))</f>
        <v>2030</v>
      </c>
    </row>
    <row r="4473" spans="1:7" x14ac:dyDescent="0.3">
      <c r="A4473" s="257" t="s">
        <v>1</v>
      </c>
      <c r="B4473" s="258" t="s">
        <v>262</v>
      </c>
      <c r="C4473" s="258">
        <v>2026</v>
      </c>
      <c r="D4473" s="259" t="s">
        <v>259</v>
      </c>
      <c r="E4473" s="266" t="s">
        <v>0</v>
      </c>
      <c r="F4473" s="261">
        <v>0.54048337594459095</v>
      </c>
      <c r="G4473" s="261">
        <f>IF(Table1[[#This Row],[Year]]&lt;=2030,2030,IF(Table1[[#This Row],[Year]]&lt;=2040,2040,2050))</f>
        <v>2030</v>
      </c>
    </row>
    <row r="4474" spans="1:7" x14ac:dyDescent="0.3">
      <c r="A4474" s="257" t="s">
        <v>1</v>
      </c>
      <c r="B4474" s="258" t="s">
        <v>261</v>
      </c>
      <c r="C4474" s="258">
        <v>2026</v>
      </c>
      <c r="D4474" s="259" t="s">
        <v>259</v>
      </c>
      <c r="E4474" s="266" t="s">
        <v>0</v>
      </c>
      <c r="F4474" s="261">
        <v>5.7167445886941601E-2</v>
      </c>
      <c r="G4474" s="261">
        <f>IF(Table1[[#This Row],[Year]]&lt;=2030,2030,IF(Table1[[#This Row],[Year]]&lt;=2040,2040,2050))</f>
        <v>2030</v>
      </c>
    </row>
    <row r="4475" spans="1:7" x14ac:dyDescent="0.3">
      <c r="A4475" s="257" t="s">
        <v>1</v>
      </c>
      <c r="B4475" s="258" t="s">
        <v>18</v>
      </c>
      <c r="C4475" s="258">
        <v>2026</v>
      </c>
      <c r="D4475" s="259" t="s">
        <v>259</v>
      </c>
      <c r="E4475" s="266" t="s">
        <v>0</v>
      </c>
      <c r="F4475" s="261">
        <v>811.53602867311804</v>
      </c>
      <c r="G4475" s="261">
        <f>IF(Table1[[#This Row],[Year]]&lt;=2030,2030,IF(Table1[[#This Row],[Year]]&lt;=2040,2040,2050))</f>
        <v>2030</v>
      </c>
    </row>
    <row r="4476" spans="1:7" x14ac:dyDescent="0.3">
      <c r="A4476" s="257" t="s">
        <v>1</v>
      </c>
      <c r="B4476" s="258" t="s">
        <v>260</v>
      </c>
      <c r="C4476" s="258">
        <v>2026</v>
      </c>
      <c r="D4476" s="259" t="s">
        <v>259</v>
      </c>
      <c r="E4476" s="266" t="s">
        <v>0</v>
      </c>
      <c r="F4476" s="261">
        <v>7.4864359763957805E-2</v>
      </c>
      <c r="G4476" s="261">
        <f>IF(Table1[[#This Row],[Year]]&lt;=2030,2030,IF(Table1[[#This Row],[Year]]&lt;=2040,2040,2050))</f>
        <v>2030</v>
      </c>
    </row>
    <row r="4477" spans="1:7" x14ac:dyDescent="0.3">
      <c r="A4477" s="257" t="s">
        <v>1</v>
      </c>
      <c r="B4477" s="258" t="s">
        <v>267</v>
      </c>
      <c r="C4477" s="258">
        <v>2026</v>
      </c>
      <c r="D4477" s="259" t="s">
        <v>259</v>
      </c>
      <c r="E4477" s="266" t="s">
        <v>0</v>
      </c>
      <c r="F4477" s="261">
        <v>0.109801060987139</v>
      </c>
      <c r="G4477" s="261">
        <f>IF(Table1[[#This Row],[Year]]&lt;=2030,2030,IF(Table1[[#This Row],[Year]]&lt;=2040,2040,2050))</f>
        <v>2030</v>
      </c>
    </row>
    <row r="4478" spans="1:7" x14ac:dyDescent="0.3">
      <c r="A4478" s="257" t="s">
        <v>4</v>
      </c>
      <c r="B4478" s="258" t="s">
        <v>265</v>
      </c>
      <c r="C4478" s="258">
        <v>2026</v>
      </c>
      <c r="D4478" s="259" t="s">
        <v>259</v>
      </c>
      <c r="E4478" s="266" t="s">
        <v>0</v>
      </c>
      <c r="F4478" s="261">
        <v>35.584750127376303</v>
      </c>
      <c r="G4478" s="261">
        <f>IF(Table1[[#This Row],[Year]]&lt;=2030,2030,IF(Table1[[#This Row],[Year]]&lt;=2040,2040,2050))</f>
        <v>2030</v>
      </c>
    </row>
    <row r="4479" spans="1:7" x14ac:dyDescent="0.3">
      <c r="A4479" s="257" t="s">
        <v>4</v>
      </c>
      <c r="B4479" s="258" t="s">
        <v>269</v>
      </c>
      <c r="C4479" s="258">
        <v>2026</v>
      </c>
      <c r="D4479" s="259" t="s">
        <v>259</v>
      </c>
      <c r="E4479" s="266" t="s">
        <v>0</v>
      </c>
      <c r="F4479" s="261">
        <v>3.1777457235814301</v>
      </c>
      <c r="G4479" s="261">
        <f>IF(Table1[[#This Row],[Year]]&lt;=2030,2030,IF(Table1[[#This Row],[Year]]&lt;=2040,2040,2050))</f>
        <v>2030</v>
      </c>
    </row>
    <row r="4480" spans="1:7" x14ac:dyDescent="0.3">
      <c r="A4480" s="257" t="s">
        <v>4</v>
      </c>
      <c r="B4480" s="258" t="s">
        <v>264</v>
      </c>
      <c r="C4480" s="258">
        <v>2026</v>
      </c>
      <c r="D4480" s="259" t="s">
        <v>259</v>
      </c>
      <c r="E4480" s="266" t="s">
        <v>0</v>
      </c>
      <c r="F4480" s="261">
        <v>22.149669916818301</v>
      </c>
      <c r="G4480" s="261">
        <f>IF(Table1[[#This Row],[Year]]&lt;=2030,2030,IF(Table1[[#This Row],[Year]]&lt;=2040,2040,2050))</f>
        <v>2030</v>
      </c>
    </row>
    <row r="4481" spans="1:7" x14ac:dyDescent="0.3">
      <c r="A4481" s="257" t="s">
        <v>4</v>
      </c>
      <c r="B4481" s="258" t="s">
        <v>268</v>
      </c>
      <c r="C4481" s="258">
        <v>2026</v>
      </c>
      <c r="D4481" s="259" t="s">
        <v>259</v>
      </c>
      <c r="E4481" s="266" t="s">
        <v>0</v>
      </c>
      <c r="F4481" s="261">
        <v>2.0896577487806298</v>
      </c>
      <c r="G4481" s="261">
        <f>IF(Table1[[#This Row],[Year]]&lt;=2030,2030,IF(Table1[[#This Row],[Year]]&lt;=2040,2040,2050))</f>
        <v>2030</v>
      </c>
    </row>
    <row r="4482" spans="1:7" x14ac:dyDescent="0.3">
      <c r="A4482" s="257" t="s">
        <v>4</v>
      </c>
      <c r="B4482" s="258" t="s">
        <v>262</v>
      </c>
      <c r="C4482" s="258">
        <v>2026</v>
      </c>
      <c r="D4482" s="259" t="s">
        <v>259</v>
      </c>
      <c r="E4482" s="266" t="s">
        <v>0</v>
      </c>
      <c r="F4482" s="261">
        <v>55.181232358429</v>
      </c>
      <c r="G4482" s="261">
        <f>IF(Table1[[#This Row],[Year]]&lt;=2030,2030,IF(Table1[[#This Row],[Year]]&lt;=2040,2040,2050))</f>
        <v>2030</v>
      </c>
    </row>
    <row r="4483" spans="1:7" x14ac:dyDescent="0.3">
      <c r="A4483" s="257" t="s">
        <v>4</v>
      </c>
      <c r="B4483" s="258" t="s">
        <v>261</v>
      </c>
      <c r="C4483" s="258">
        <v>2026</v>
      </c>
      <c r="D4483" s="259" t="s">
        <v>259</v>
      </c>
      <c r="E4483" s="266" t="s">
        <v>0</v>
      </c>
      <c r="F4483" s="261">
        <v>0.86950733062719598</v>
      </c>
      <c r="G4483" s="261">
        <f>IF(Table1[[#This Row],[Year]]&lt;=2030,2030,IF(Table1[[#This Row],[Year]]&lt;=2040,2040,2050))</f>
        <v>2030</v>
      </c>
    </row>
    <row r="4484" spans="1:7" x14ac:dyDescent="0.3">
      <c r="A4484" s="257" t="s">
        <v>4</v>
      </c>
      <c r="B4484" s="258" t="s">
        <v>18</v>
      </c>
      <c r="C4484" s="258">
        <v>2026</v>
      </c>
      <c r="D4484" s="259" t="s">
        <v>259</v>
      </c>
      <c r="E4484" s="266" t="s">
        <v>0</v>
      </c>
      <c r="F4484" s="261">
        <v>4249.3465154810101</v>
      </c>
      <c r="G4484" s="261">
        <f>IF(Table1[[#This Row],[Year]]&lt;=2030,2030,IF(Table1[[#This Row],[Year]]&lt;=2040,2040,2050))</f>
        <v>2030</v>
      </c>
    </row>
    <row r="4485" spans="1:7" x14ac:dyDescent="0.3">
      <c r="A4485" s="257" t="s">
        <v>4</v>
      </c>
      <c r="B4485" s="258" t="s">
        <v>260</v>
      </c>
      <c r="C4485" s="258">
        <v>2026</v>
      </c>
      <c r="D4485" s="259" t="s">
        <v>259</v>
      </c>
      <c r="E4485" s="266" t="s">
        <v>0</v>
      </c>
      <c r="F4485" s="261">
        <v>4.15345946264984</v>
      </c>
      <c r="G4485" s="261">
        <f>IF(Table1[[#This Row],[Year]]&lt;=2030,2030,IF(Table1[[#This Row],[Year]]&lt;=2040,2040,2050))</f>
        <v>2030</v>
      </c>
    </row>
    <row r="4486" spans="1:7" x14ac:dyDescent="0.3">
      <c r="A4486" s="257" t="s">
        <v>4</v>
      </c>
      <c r="B4486" s="258" t="s">
        <v>267</v>
      </c>
      <c r="C4486" s="258">
        <v>2026</v>
      </c>
      <c r="D4486" s="259" t="s">
        <v>259</v>
      </c>
      <c r="E4486" s="266" t="s">
        <v>0</v>
      </c>
      <c r="F4486" s="261">
        <v>0.355433210353998</v>
      </c>
      <c r="G4486" s="261">
        <f>IF(Table1[[#This Row],[Year]]&lt;=2030,2030,IF(Table1[[#This Row],[Year]]&lt;=2040,2040,2050))</f>
        <v>2030</v>
      </c>
    </row>
    <row r="4487" spans="1:7" x14ac:dyDescent="0.3">
      <c r="A4487" s="257" t="s">
        <v>2</v>
      </c>
      <c r="B4487" s="258" t="s">
        <v>264</v>
      </c>
      <c r="C4487" s="258">
        <v>2026</v>
      </c>
      <c r="D4487" s="259" t="s">
        <v>259</v>
      </c>
      <c r="E4487" s="266" t="s">
        <v>0</v>
      </c>
      <c r="F4487" s="261">
        <v>3.7801254265711099</v>
      </c>
      <c r="G4487" s="261">
        <f>IF(Table1[[#This Row],[Year]]&lt;=2030,2030,IF(Table1[[#This Row],[Year]]&lt;=2040,2040,2050))</f>
        <v>2030</v>
      </c>
    </row>
    <row r="4488" spans="1:7" x14ac:dyDescent="0.3">
      <c r="A4488" s="257" t="s">
        <v>2</v>
      </c>
      <c r="B4488" s="258" t="s">
        <v>262</v>
      </c>
      <c r="C4488" s="258">
        <v>2026</v>
      </c>
      <c r="D4488" s="259" t="s">
        <v>259</v>
      </c>
      <c r="E4488" s="266" t="s">
        <v>0</v>
      </c>
      <c r="F4488" s="261">
        <v>1.7147089568004801</v>
      </c>
      <c r="G4488" s="261">
        <f>IF(Table1[[#This Row],[Year]]&lt;=2030,2030,IF(Table1[[#This Row],[Year]]&lt;=2040,2040,2050))</f>
        <v>2030</v>
      </c>
    </row>
    <row r="4489" spans="1:7" x14ac:dyDescent="0.3">
      <c r="A4489" s="257" t="s">
        <v>2</v>
      </c>
      <c r="B4489" s="258" t="s">
        <v>261</v>
      </c>
      <c r="C4489" s="258">
        <v>2026</v>
      </c>
      <c r="D4489" s="259" t="s">
        <v>259</v>
      </c>
      <c r="E4489" s="266" t="s">
        <v>0</v>
      </c>
      <c r="F4489" s="261">
        <v>6.2726742565684099E-2</v>
      </c>
      <c r="G4489" s="261">
        <f>IF(Table1[[#This Row],[Year]]&lt;=2030,2030,IF(Table1[[#This Row],[Year]]&lt;=2040,2040,2050))</f>
        <v>2030</v>
      </c>
    </row>
    <row r="4490" spans="1:7" x14ac:dyDescent="0.3">
      <c r="A4490" s="257" t="s">
        <v>2</v>
      </c>
      <c r="B4490" s="258" t="s">
        <v>18</v>
      </c>
      <c r="C4490" s="258">
        <v>2026</v>
      </c>
      <c r="D4490" s="259" t="s">
        <v>259</v>
      </c>
      <c r="E4490" s="266" t="s">
        <v>0</v>
      </c>
      <c r="F4490" s="261">
        <v>2031.7576251062701</v>
      </c>
      <c r="G4490" s="261">
        <f>IF(Table1[[#This Row],[Year]]&lt;=2030,2030,IF(Table1[[#This Row],[Year]]&lt;=2040,2040,2050))</f>
        <v>2030</v>
      </c>
    </row>
    <row r="4491" spans="1:7" x14ac:dyDescent="0.3">
      <c r="A4491" s="257" t="s">
        <v>2</v>
      </c>
      <c r="B4491" s="258" t="s">
        <v>266</v>
      </c>
      <c r="C4491" s="258">
        <v>2026</v>
      </c>
      <c r="D4491" s="259" t="s">
        <v>259</v>
      </c>
      <c r="E4491" s="266" t="s">
        <v>0</v>
      </c>
      <c r="F4491" s="261">
        <v>40.151588649879997</v>
      </c>
      <c r="G4491" s="261">
        <f>IF(Table1[[#This Row],[Year]]&lt;=2030,2030,IF(Table1[[#This Row],[Year]]&lt;=2040,2040,2050))</f>
        <v>2030</v>
      </c>
    </row>
    <row r="4492" spans="1:7" x14ac:dyDescent="0.3">
      <c r="A4492" s="257" t="s">
        <v>2</v>
      </c>
      <c r="B4492" s="258" t="s">
        <v>260</v>
      </c>
      <c r="C4492" s="258">
        <v>2026</v>
      </c>
      <c r="D4492" s="259" t="s">
        <v>259</v>
      </c>
      <c r="E4492" s="266" t="s">
        <v>0</v>
      </c>
      <c r="F4492" s="261">
        <v>2.01248278935371E-2</v>
      </c>
      <c r="G4492" s="261">
        <f>IF(Table1[[#This Row],[Year]]&lt;=2030,2030,IF(Table1[[#This Row],[Year]]&lt;=2040,2040,2050))</f>
        <v>2030</v>
      </c>
    </row>
    <row r="4493" spans="1:7" x14ac:dyDescent="0.3">
      <c r="A4493" s="257" t="s">
        <v>3</v>
      </c>
      <c r="B4493" s="258" t="s">
        <v>265</v>
      </c>
      <c r="C4493" s="258">
        <v>2026</v>
      </c>
      <c r="D4493" s="259" t="s">
        <v>259</v>
      </c>
      <c r="E4493" s="266" t="s">
        <v>0</v>
      </c>
      <c r="F4493" s="261">
        <v>16.2506820208725</v>
      </c>
      <c r="G4493" s="261">
        <f>IF(Table1[[#This Row],[Year]]&lt;=2030,2030,IF(Table1[[#This Row],[Year]]&lt;=2040,2040,2050))</f>
        <v>2030</v>
      </c>
    </row>
    <row r="4494" spans="1:7" x14ac:dyDescent="0.3">
      <c r="A4494" s="257" t="s">
        <v>3</v>
      </c>
      <c r="B4494" s="258" t="s">
        <v>264</v>
      </c>
      <c r="C4494" s="258">
        <v>2026</v>
      </c>
      <c r="D4494" s="259" t="s">
        <v>259</v>
      </c>
      <c r="E4494" s="266" t="s">
        <v>0</v>
      </c>
      <c r="F4494" s="261">
        <v>4.4956491680292103</v>
      </c>
      <c r="G4494" s="261">
        <f>IF(Table1[[#This Row],[Year]]&lt;=2030,2030,IF(Table1[[#This Row],[Year]]&lt;=2040,2040,2050))</f>
        <v>2030</v>
      </c>
    </row>
    <row r="4495" spans="1:7" x14ac:dyDescent="0.3">
      <c r="A4495" s="257" t="s">
        <v>3</v>
      </c>
      <c r="B4495" s="258" t="s">
        <v>262</v>
      </c>
      <c r="C4495" s="258">
        <v>2026</v>
      </c>
      <c r="D4495" s="259" t="s">
        <v>259</v>
      </c>
      <c r="E4495" s="266" t="s">
        <v>0</v>
      </c>
      <c r="F4495" s="261">
        <v>97.867656555473403</v>
      </c>
      <c r="G4495" s="261">
        <f>IF(Table1[[#This Row],[Year]]&lt;=2030,2030,IF(Table1[[#This Row],[Year]]&lt;=2040,2040,2050))</f>
        <v>2030</v>
      </c>
    </row>
    <row r="4496" spans="1:7" x14ac:dyDescent="0.3">
      <c r="A4496" s="257" t="s">
        <v>3</v>
      </c>
      <c r="B4496" s="258" t="s">
        <v>261</v>
      </c>
      <c r="C4496" s="258">
        <v>2026</v>
      </c>
      <c r="D4496" s="259" t="s">
        <v>259</v>
      </c>
      <c r="E4496" s="266" t="s">
        <v>0</v>
      </c>
      <c r="F4496" s="261">
        <v>0.84214233126249005</v>
      </c>
      <c r="G4496" s="261">
        <f>IF(Table1[[#This Row],[Year]]&lt;=2030,2030,IF(Table1[[#This Row],[Year]]&lt;=2040,2040,2050))</f>
        <v>2030</v>
      </c>
    </row>
    <row r="4497" spans="1:7" x14ac:dyDescent="0.3">
      <c r="A4497" s="257" t="s">
        <v>3</v>
      </c>
      <c r="B4497" s="258" t="s">
        <v>18</v>
      </c>
      <c r="C4497" s="258">
        <v>2026</v>
      </c>
      <c r="D4497" s="259" t="s">
        <v>259</v>
      </c>
      <c r="E4497" s="266" t="s">
        <v>0</v>
      </c>
      <c r="F4497" s="261">
        <v>4322.6348021957201</v>
      </c>
      <c r="G4497" s="261">
        <f>IF(Table1[[#This Row],[Year]]&lt;=2030,2030,IF(Table1[[#This Row],[Year]]&lt;=2040,2040,2050))</f>
        <v>2030</v>
      </c>
    </row>
    <row r="4498" spans="1:7" x14ac:dyDescent="0.3">
      <c r="A4498" s="257" t="s">
        <v>3</v>
      </c>
      <c r="B4498" s="258" t="s">
        <v>260</v>
      </c>
      <c r="C4498" s="258">
        <v>2026</v>
      </c>
      <c r="D4498" s="259" t="s">
        <v>259</v>
      </c>
      <c r="E4498" s="266" t="s">
        <v>0</v>
      </c>
      <c r="F4498" s="261">
        <v>0.86960818815680396</v>
      </c>
      <c r="G4498" s="261">
        <f>IF(Table1[[#This Row],[Year]]&lt;=2030,2030,IF(Table1[[#This Row],[Year]]&lt;=2040,2040,2050))</f>
        <v>2030</v>
      </c>
    </row>
    <row r="4499" spans="1:7" x14ac:dyDescent="0.3">
      <c r="A4499" s="257" t="s">
        <v>1</v>
      </c>
      <c r="B4499" s="258" t="s">
        <v>265</v>
      </c>
      <c r="C4499" s="258">
        <v>2027</v>
      </c>
      <c r="D4499" s="259" t="s">
        <v>259</v>
      </c>
      <c r="E4499" s="266" t="s">
        <v>0</v>
      </c>
      <c r="F4499" s="261">
        <v>2.92805081457163</v>
      </c>
      <c r="G4499" s="261">
        <f>IF(Table1[[#This Row],[Year]]&lt;=2030,2030,IF(Table1[[#This Row],[Year]]&lt;=2040,2040,2050))</f>
        <v>2030</v>
      </c>
    </row>
    <row r="4500" spans="1:7" x14ac:dyDescent="0.3">
      <c r="A4500" s="257" t="s">
        <v>1</v>
      </c>
      <c r="B4500" s="258" t="s">
        <v>269</v>
      </c>
      <c r="C4500" s="258">
        <v>2027</v>
      </c>
      <c r="D4500" s="259" t="s">
        <v>259</v>
      </c>
      <c r="E4500" s="266" t="s">
        <v>0</v>
      </c>
      <c r="F4500" s="261">
        <v>3.8347263432373602</v>
      </c>
      <c r="G4500" s="261">
        <f>IF(Table1[[#This Row],[Year]]&lt;=2030,2030,IF(Table1[[#This Row],[Year]]&lt;=2040,2040,2050))</f>
        <v>2030</v>
      </c>
    </row>
    <row r="4501" spans="1:7" x14ac:dyDescent="0.3">
      <c r="A4501" s="257" t="s">
        <v>1</v>
      </c>
      <c r="B4501" s="258" t="s">
        <v>264</v>
      </c>
      <c r="C4501" s="258">
        <v>2027</v>
      </c>
      <c r="D4501" s="259" t="s">
        <v>259</v>
      </c>
      <c r="E4501" s="266" t="s">
        <v>0</v>
      </c>
      <c r="F4501" s="261">
        <v>1.49044945390518</v>
      </c>
      <c r="G4501" s="261">
        <f>IF(Table1[[#This Row],[Year]]&lt;=2030,2030,IF(Table1[[#This Row],[Year]]&lt;=2040,2040,2050))</f>
        <v>2030</v>
      </c>
    </row>
    <row r="4502" spans="1:7" x14ac:dyDescent="0.3">
      <c r="A4502" s="257" t="s">
        <v>1</v>
      </c>
      <c r="B4502" s="258" t="s">
        <v>268</v>
      </c>
      <c r="C4502" s="258">
        <v>2027</v>
      </c>
      <c r="D4502" s="259" t="s">
        <v>259</v>
      </c>
      <c r="E4502" s="266" t="s">
        <v>0</v>
      </c>
      <c r="F4502" s="261">
        <v>2.11931108982815</v>
      </c>
      <c r="G4502" s="261">
        <f>IF(Table1[[#This Row],[Year]]&lt;=2030,2030,IF(Table1[[#This Row],[Year]]&lt;=2040,2040,2050))</f>
        <v>2030</v>
      </c>
    </row>
    <row r="4503" spans="1:7" x14ac:dyDescent="0.3">
      <c r="A4503" s="257" t="s">
        <v>1</v>
      </c>
      <c r="B4503" s="258" t="s">
        <v>262</v>
      </c>
      <c r="C4503" s="258">
        <v>2027</v>
      </c>
      <c r="D4503" s="259" t="s">
        <v>259</v>
      </c>
      <c r="E4503" s="266" t="s">
        <v>0</v>
      </c>
      <c r="F4503" s="261">
        <v>0.59564318761745605</v>
      </c>
      <c r="G4503" s="261">
        <f>IF(Table1[[#This Row],[Year]]&lt;=2030,2030,IF(Table1[[#This Row],[Year]]&lt;=2040,2040,2050))</f>
        <v>2030</v>
      </c>
    </row>
    <row r="4504" spans="1:7" x14ac:dyDescent="0.3">
      <c r="A4504" s="257" t="s">
        <v>1</v>
      </c>
      <c r="B4504" s="258" t="s">
        <v>261</v>
      </c>
      <c r="C4504" s="258">
        <v>2027</v>
      </c>
      <c r="D4504" s="259" t="s">
        <v>259</v>
      </c>
      <c r="E4504" s="266" t="s">
        <v>0</v>
      </c>
      <c r="F4504" s="261">
        <v>5.3341965340476902E-2</v>
      </c>
      <c r="G4504" s="261">
        <f>IF(Table1[[#This Row],[Year]]&lt;=2030,2030,IF(Table1[[#This Row],[Year]]&lt;=2040,2040,2050))</f>
        <v>2030</v>
      </c>
    </row>
    <row r="4505" spans="1:7" x14ac:dyDescent="0.3">
      <c r="A4505" s="257" t="s">
        <v>1</v>
      </c>
      <c r="B4505" s="258" t="s">
        <v>18</v>
      </c>
      <c r="C4505" s="258">
        <v>2027</v>
      </c>
      <c r="D4505" s="259" t="s">
        <v>259</v>
      </c>
      <c r="E4505" s="266" t="s">
        <v>0</v>
      </c>
      <c r="F4505" s="261">
        <v>708.06348623167003</v>
      </c>
      <c r="G4505" s="261">
        <f>IF(Table1[[#This Row],[Year]]&lt;=2030,2030,IF(Table1[[#This Row],[Year]]&lt;=2040,2040,2050))</f>
        <v>2030</v>
      </c>
    </row>
    <row r="4506" spans="1:7" x14ac:dyDescent="0.3">
      <c r="A4506" s="257" t="s">
        <v>1</v>
      </c>
      <c r="B4506" s="258" t="s">
        <v>260</v>
      </c>
      <c r="C4506" s="258">
        <v>2027</v>
      </c>
      <c r="D4506" s="259" t="s">
        <v>259</v>
      </c>
      <c r="E4506" s="266" t="s">
        <v>0</v>
      </c>
      <c r="F4506" s="261">
        <v>8.5559268301666005E-2</v>
      </c>
      <c r="G4506" s="261">
        <f>IF(Table1[[#This Row],[Year]]&lt;=2030,2030,IF(Table1[[#This Row],[Year]]&lt;=2040,2040,2050))</f>
        <v>2030</v>
      </c>
    </row>
    <row r="4507" spans="1:7" x14ac:dyDescent="0.3">
      <c r="A4507" s="257" t="s">
        <v>1</v>
      </c>
      <c r="B4507" s="258" t="s">
        <v>267</v>
      </c>
      <c r="C4507" s="258">
        <v>2027</v>
      </c>
      <c r="D4507" s="259" t="s">
        <v>259</v>
      </c>
      <c r="E4507" s="266" t="s">
        <v>0</v>
      </c>
      <c r="F4507" s="261">
        <v>0.10457243903537</v>
      </c>
      <c r="G4507" s="261">
        <f>IF(Table1[[#This Row],[Year]]&lt;=2030,2030,IF(Table1[[#This Row],[Year]]&lt;=2040,2040,2050))</f>
        <v>2030</v>
      </c>
    </row>
    <row r="4508" spans="1:7" x14ac:dyDescent="0.3">
      <c r="A4508" s="257" t="s">
        <v>4</v>
      </c>
      <c r="B4508" s="258" t="s">
        <v>265</v>
      </c>
      <c r="C4508" s="258">
        <v>2027</v>
      </c>
      <c r="D4508" s="259" t="s">
        <v>259</v>
      </c>
      <c r="E4508" s="266" t="s">
        <v>0</v>
      </c>
      <c r="F4508" s="261">
        <v>39.276573836944898</v>
      </c>
      <c r="G4508" s="261">
        <f>IF(Table1[[#This Row],[Year]]&lt;=2030,2030,IF(Table1[[#This Row],[Year]]&lt;=2040,2040,2050))</f>
        <v>2030</v>
      </c>
    </row>
    <row r="4509" spans="1:7" x14ac:dyDescent="0.3">
      <c r="A4509" s="257" t="s">
        <v>4</v>
      </c>
      <c r="B4509" s="258" t="s">
        <v>269</v>
      </c>
      <c r="C4509" s="258">
        <v>2027</v>
      </c>
      <c r="D4509" s="259" t="s">
        <v>259</v>
      </c>
      <c r="E4509" s="266" t="s">
        <v>0</v>
      </c>
      <c r="F4509" s="261">
        <v>3.0264244986489701</v>
      </c>
      <c r="G4509" s="261">
        <f>IF(Table1[[#This Row],[Year]]&lt;=2030,2030,IF(Table1[[#This Row],[Year]]&lt;=2040,2040,2050))</f>
        <v>2030</v>
      </c>
    </row>
    <row r="4510" spans="1:7" x14ac:dyDescent="0.3">
      <c r="A4510" s="257" t="s">
        <v>4</v>
      </c>
      <c r="B4510" s="258" t="s">
        <v>264</v>
      </c>
      <c r="C4510" s="258">
        <v>2027</v>
      </c>
      <c r="D4510" s="259" t="s">
        <v>259</v>
      </c>
      <c r="E4510" s="266" t="s">
        <v>0</v>
      </c>
      <c r="F4510" s="261">
        <v>24.447639588245501</v>
      </c>
      <c r="G4510" s="261">
        <f>IF(Table1[[#This Row],[Year]]&lt;=2030,2030,IF(Table1[[#This Row],[Year]]&lt;=2040,2040,2050))</f>
        <v>2030</v>
      </c>
    </row>
    <row r="4511" spans="1:7" x14ac:dyDescent="0.3">
      <c r="A4511" s="257" t="s">
        <v>4</v>
      </c>
      <c r="B4511" s="258" t="s">
        <v>268</v>
      </c>
      <c r="C4511" s="258">
        <v>2027</v>
      </c>
      <c r="D4511" s="259" t="s">
        <v>259</v>
      </c>
      <c r="E4511" s="266" t="s">
        <v>0</v>
      </c>
      <c r="F4511" s="261">
        <v>1.9901502369339401</v>
      </c>
      <c r="G4511" s="261">
        <f>IF(Table1[[#This Row],[Year]]&lt;=2030,2030,IF(Table1[[#This Row],[Year]]&lt;=2040,2040,2050))</f>
        <v>2030</v>
      </c>
    </row>
    <row r="4512" spans="1:7" x14ac:dyDescent="0.3">
      <c r="A4512" s="257" t="s">
        <v>4</v>
      </c>
      <c r="B4512" s="258" t="s">
        <v>262</v>
      </c>
      <c r="C4512" s="258">
        <v>2027</v>
      </c>
      <c r="D4512" s="259" t="s">
        <v>259</v>
      </c>
      <c r="E4512" s="266" t="s">
        <v>0</v>
      </c>
      <c r="F4512" s="261">
        <v>60.118062362695099</v>
      </c>
      <c r="G4512" s="261">
        <f>IF(Table1[[#This Row],[Year]]&lt;=2030,2030,IF(Table1[[#This Row],[Year]]&lt;=2040,2040,2050))</f>
        <v>2030</v>
      </c>
    </row>
    <row r="4513" spans="1:7" x14ac:dyDescent="0.3">
      <c r="A4513" s="257" t="s">
        <v>4</v>
      </c>
      <c r="B4513" s="258" t="s">
        <v>261</v>
      </c>
      <c r="C4513" s="258">
        <v>2027</v>
      </c>
      <c r="D4513" s="259" t="s">
        <v>259</v>
      </c>
      <c r="E4513" s="266" t="s">
        <v>0</v>
      </c>
      <c r="F4513" s="261">
        <v>0.81132240865427696</v>
      </c>
      <c r="G4513" s="261">
        <f>IF(Table1[[#This Row],[Year]]&lt;=2030,2030,IF(Table1[[#This Row],[Year]]&lt;=2040,2040,2050))</f>
        <v>2030</v>
      </c>
    </row>
    <row r="4514" spans="1:7" x14ac:dyDescent="0.3">
      <c r="A4514" s="257" t="s">
        <v>4</v>
      </c>
      <c r="B4514" s="258" t="s">
        <v>18</v>
      </c>
      <c r="C4514" s="258">
        <v>2027</v>
      </c>
      <c r="D4514" s="259" t="s">
        <v>259</v>
      </c>
      <c r="E4514" s="266" t="s">
        <v>0</v>
      </c>
      <c r="F4514" s="261">
        <v>3553.1161799299598</v>
      </c>
      <c r="G4514" s="261">
        <f>IF(Table1[[#This Row],[Year]]&lt;=2030,2030,IF(Table1[[#This Row],[Year]]&lt;=2040,2040,2050))</f>
        <v>2030</v>
      </c>
    </row>
    <row r="4515" spans="1:7" x14ac:dyDescent="0.3">
      <c r="A4515" s="257" t="s">
        <v>4</v>
      </c>
      <c r="B4515" s="258" t="s">
        <v>260</v>
      </c>
      <c r="C4515" s="258">
        <v>2027</v>
      </c>
      <c r="D4515" s="259" t="s">
        <v>259</v>
      </c>
      <c r="E4515" s="266" t="s">
        <v>0</v>
      </c>
      <c r="F4515" s="261">
        <v>4.58436989664348</v>
      </c>
      <c r="G4515" s="261">
        <f>IF(Table1[[#This Row],[Year]]&lt;=2030,2030,IF(Table1[[#This Row],[Year]]&lt;=2040,2040,2050))</f>
        <v>2030</v>
      </c>
    </row>
    <row r="4516" spans="1:7" x14ac:dyDescent="0.3">
      <c r="A4516" s="257" t="s">
        <v>4</v>
      </c>
      <c r="B4516" s="258" t="s">
        <v>267</v>
      </c>
      <c r="C4516" s="258">
        <v>2027</v>
      </c>
      <c r="D4516" s="259" t="s">
        <v>259</v>
      </c>
      <c r="E4516" s="266" t="s">
        <v>0</v>
      </c>
      <c r="F4516" s="261">
        <v>0.33850781938475999</v>
      </c>
      <c r="G4516" s="261">
        <f>IF(Table1[[#This Row],[Year]]&lt;=2030,2030,IF(Table1[[#This Row],[Year]]&lt;=2040,2040,2050))</f>
        <v>2030</v>
      </c>
    </row>
    <row r="4517" spans="1:7" x14ac:dyDescent="0.3">
      <c r="A4517" s="257" t="s">
        <v>2</v>
      </c>
      <c r="B4517" s="258" t="s">
        <v>264</v>
      </c>
      <c r="C4517" s="258">
        <v>2027</v>
      </c>
      <c r="D4517" s="259" t="s">
        <v>259</v>
      </c>
      <c r="E4517" s="266" t="s">
        <v>0</v>
      </c>
      <c r="F4517" s="261">
        <v>4.3201433446526902</v>
      </c>
      <c r="G4517" s="261">
        <f>IF(Table1[[#This Row],[Year]]&lt;=2030,2030,IF(Table1[[#This Row],[Year]]&lt;=2040,2040,2050))</f>
        <v>2030</v>
      </c>
    </row>
    <row r="4518" spans="1:7" x14ac:dyDescent="0.3">
      <c r="A4518" s="257" t="s">
        <v>2</v>
      </c>
      <c r="B4518" s="258" t="s">
        <v>262</v>
      </c>
      <c r="C4518" s="258">
        <v>2027</v>
      </c>
      <c r="D4518" s="259" t="s">
        <v>259</v>
      </c>
      <c r="E4518" s="266" t="s">
        <v>0</v>
      </c>
      <c r="F4518" s="261">
        <v>1.88236997934492</v>
      </c>
      <c r="G4518" s="261">
        <f>IF(Table1[[#This Row],[Year]]&lt;=2030,2030,IF(Table1[[#This Row],[Year]]&lt;=2040,2040,2050))</f>
        <v>2030</v>
      </c>
    </row>
    <row r="4519" spans="1:7" x14ac:dyDescent="0.3">
      <c r="A4519" s="257" t="s">
        <v>2</v>
      </c>
      <c r="B4519" s="258" t="s">
        <v>261</v>
      </c>
      <c r="C4519" s="258">
        <v>2027</v>
      </c>
      <c r="D4519" s="259" t="s">
        <v>259</v>
      </c>
      <c r="E4519" s="266" t="s">
        <v>0</v>
      </c>
      <c r="F4519" s="261">
        <v>5.8529249924458099E-2</v>
      </c>
      <c r="G4519" s="261">
        <f>IF(Table1[[#This Row],[Year]]&lt;=2030,2030,IF(Table1[[#This Row],[Year]]&lt;=2040,2040,2050))</f>
        <v>2030</v>
      </c>
    </row>
    <row r="4520" spans="1:7" x14ac:dyDescent="0.3">
      <c r="A4520" s="257" t="s">
        <v>2</v>
      </c>
      <c r="B4520" s="258" t="s">
        <v>18</v>
      </c>
      <c r="C4520" s="258">
        <v>2027</v>
      </c>
      <c r="D4520" s="259" t="s">
        <v>259</v>
      </c>
      <c r="E4520" s="266" t="s">
        <v>0</v>
      </c>
      <c r="F4520" s="261">
        <v>1792.70713968974</v>
      </c>
      <c r="G4520" s="261">
        <f>IF(Table1[[#This Row],[Year]]&lt;=2030,2030,IF(Table1[[#This Row],[Year]]&lt;=2040,2040,2050))</f>
        <v>2030</v>
      </c>
    </row>
    <row r="4521" spans="1:7" x14ac:dyDescent="0.3">
      <c r="A4521" s="257" t="s">
        <v>2</v>
      </c>
      <c r="B4521" s="258" t="s">
        <v>266</v>
      </c>
      <c r="C4521" s="258">
        <v>2027</v>
      </c>
      <c r="D4521" s="259" t="s">
        <v>259</v>
      </c>
      <c r="E4521" s="266" t="s">
        <v>0</v>
      </c>
      <c r="F4521" s="261">
        <v>38.239608237980903</v>
      </c>
      <c r="G4521" s="261">
        <f>IF(Table1[[#This Row],[Year]]&lt;=2030,2030,IF(Table1[[#This Row],[Year]]&lt;=2040,2040,2050))</f>
        <v>2030</v>
      </c>
    </row>
    <row r="4522" spans="1:7" x14ac:dyDescent="0.3">
      <c r="A4522" s="257" t="s">
        <v>2</v>
      </c>
      <c r="B4522" s="258" t="s">
        <v>260</v>
      </c>
      <c r="C4522" s="258">
        <v>2027</v>
      </c>
      <c r="D4522" s="259" t="s">
        <v>259</v>
      </c>
      <c r="E4522" s="266" t="s">
        <v>0</v>
      </c>
      <c r="F4522" s="261">
        <v>2.2999803306899502E-2</v>
      </c>
      <c r="G4522" s="261">
        <f>IF(Table1[[#This Row],[Year]]&lt;=2030,2030,IF(Table1[[#This Row],[Year]]&lt;=2040,2040,2050))</f>
        <v>2030</v>
      </c>
    </row>
    <row r="4523" spans="1:7" x14ac:dyDescent="0.3">
      <c r="A4523" s="257" t="s">
        <v>3</v>
      </c>
      <c r="B4523" s="258" t="s">
        <v>265</v>
      </c>
      <c r="C4523" s="258">
        <v>2027</v>
      </c>
      <c r="D4523" s="259" t="s">
        <v>259</v>
      </c>
      <c r="E4523" s="266" t="s">
        <v>0</v>
      </c>
      <c r="F4523" s="261">
        <v>18.572208023854301</v>
      </c>
      <c r="G4523" s="261">
        <f>IF(Table1[[#This Row],[Year]]&lt;=2030,2030,IF(Table1[[#This Row],[Year]]&lt;=2040,2040,2050))</f>
        <v>2030</v>
      </c>
    </row>
    <row r="4524" spans="1:7" x14ac:dyDescent="0.3">
      <c r="A4524" s="257" t="s">
        <v>3</v>
      </c>
      <c r="B4524" s="258" t="s">
        <v>264</v>
      </c>
      <c r="C4524" s="258">
        <v>2027</v>
      </c>
      <c r="D4524" s="259" t="s">
        <v>259</v>
      </c>
      <c r="E4524" s="266" t="s">
        <v>0</v>
      </c>
      <c r="F4524" s="261">
        <v>5.1378847634619502</v>
      </c>
      <c r="G4524" s="261">
        <f>IF(Table1[[#This Row],[Year]]&lt;=2030,2030,IF(Table1[[#This Row],[Year]]&lt;=2040,2040,2050))</f>
        <v>2030</v>
      </c>
    </row>
    <row r="4525" spans="1:7" x14ac:dyDescent="0.3">
      <c r="A4525" s="257" t="s">
        <v>3</v>
      </c>
      <c r="B4525" s="258" t="s">
        <v>262</v>
      </c>
      <c r="C4525" s="258">
        <v>2027</v>
      </c>
      <c r="D4525" s="259" t="s">
        <v>259</v>
      </c>
      <c r="E4525" s="266" t="s">
        <v>0</v>
      </c>
      <c r="F4525" s="261">
        <v>107.748753641709</v>
      </c>
      <c r="G4525" s="261">
        <f>IF(Table1[[#This Row],[Year]]&lt;=2030,2030,IF(Table1[[#This Row],[Year]]&lt;=2040,2040,2050))</f>
        <v>2030</v>
      </c>
    </row>
    <row r="4526" spans="1:7" x14ac:dyDescent="0.3">
      <c r="A4526" s="257" t="s">
        <v>3</v>
      </c>
      <c r="B4526" s="258" t="s">
        <v>261</v>
      </c>
      <c r="C4526" s="258">
        <v>2027</v>
      </c>
      <c r="D4526" s="259" t="s">
        <v>259</v>
      </c>
      <c r="E4526" s="266" t="s">
        <v>0</v>
      </c>
      <c r="F4526" s="261">
        <v>0.78578859609701901</v>
      </c>
      <c r="G4526" s="261">
        <f>IF(Table1[[#This Row],[Year]]&lt;=2030,2030,IF(Table1[[#This Row],[Year]]&lt;=2040,2040,2050))</f>
        <v>2030</v>
      </c>
    </row>
    <row r="4527" spans="1:7" x14ac:dyDescent="0.3">
      <c r="A4527" s="257" t="s">
        <v>3</v>
      </c>
      <c r="B4527" s="258" t="s">
        <v>18</v>
      </c>
      <c r="C4527" s="258">
        <v>2027</v>
      </c>
      <c r="D4527" s="259" t="s">
        <v>259</v>
      </c>
      <c r="E4527" s="266" t="s">
        <v>0</v>
      </c>
      <c r="F4527" s="261">
        <v>3774.1329244306198</v>
      </c>
      <c r="G4527" s="261">
        <f>IF(Table1[[#This Row],[Year]]&lt;=2030,2030,IF(Table1[[#This Row],[Year]]&lt;=2040,2040,2050))</f>
        <v>2030</v>
      </c>
    </row>
    <row r="4528" spans="1:7" x14ac:dyDescent="0.3">
      <c r="A4528" s="257" t="s">
        <v>3</v>
      </c>
      <c r="B4528" s="258" t="s">
        <v>260</v>
      </c>
      <c r="C4528" s="258">
        <v>2027</v>
      </c>
      <c r="D4528" s="259" t="s">
        <v>259</v>
      </c>
      <c r="E4528" s="266" t="s">
        <v>0</v>
      </c>
      <c r="F4528" s="261">
        <v>0.99383792932206205</v>
      </c>
      <c r="G4528" s="261">
        <f>IF(Table1[[#This Row],[Year]]&lt;=2030,2030,IF(Table1[[#This Row],[Year]]&lt;=2040,2040,2050))</f>
        <v>2030</v>
      </c>
    </row>
    <row r="4529" spans="1:7" x14ac:dyDescent="0.3">
      <c r="A4529" s="257" t="s">
        <v>1</v>
      </c>
      <c r="B4529" s="258" t="s">
        <v>265</v>
      </c>
      <c r="C4529" s="258">
        <v>2028</v>
      </c>
      <c r="D4529" s="259" t="s">
        <v>259</v>
      </c>
      <c r="E4529" s="266" t="s">
        <v>0</v>
      </c>
      <c r="F4529" s="261">
        <v>3.2533897939684699</v>
      </c>
      <c r="G4529" s="261">
        <f>IF(Table1[[#This Row],[Year]]&lt;=2030,2030,IF(Table1[[#This Row],[Year]]&lt;=2040,2040,2050))</f>
        <v>2030</v>
      </c>
    </row>
    <row r="4530" spans="1:7" x14ac:dyDescent="0.3">
      <c r="A4530" s="257" t="s">
        <v>1</v>
      </c>
      <c r="B4530" s="258" t="s">
        <v>269</v>
      </c>
      <c r="C4530" s="258">
        <v>2028</v>
      </c>
      <c r="D4530" s="259" t="s">
        <v>259</v>
      </c>
      <c r="E4530" s="266" t="s">
        <v>0</v>
      </c>
      <c r="F4530" s="261">
        <v>3.65212032689272</v>
      </c>
      <c r="G4530" s="261">
        <f>IF(Table1[[#This Row],[Year]]&lt;=2030,2030,IF(Table1[[#This Row],[Year]]&lt;=2040,2040,2050))</f>
        <v>2030</v>
      </c>
    </row>
    <row r="4531" spans="1:7" x14ac:dyDescent="0.3">
      <c r="A4531" s="257" t="s">
        <v>1</v>
      </c>
      <c r="B4531" s="258" t="s">
        <v>264</v>
      </c>
      <c r="C4531" s="258">
        <v>2028</v>
      </c>
      <c r="D4531" s="259" t="s">
        <v>259</v>
      </c>
      <c r="E4531" s="266" t="s">
        <v>0</v>
      </c>
      <c r="F4531" s="261">
        <v>1.6560549487835301</v>
      </c>
      <c r="G4531" s="261">
        <f>IF(Table1[[#This Row],[Year]]&lt;=2030,2030,IF(Table1[[#This Row],[Year]]&lt;=2040,2040,2050))</f>
        <v>2030</v>
      </c>
    </row>
    <row r="4532" spans="1:7" x14ac:dyDescent="0.3">
      <c r="A4532" s="257" t="s">
        <v>1</v>
      </c>
      <c r="B4532" s="258" t="s">
        <v>268</v>
      </c>
      <c r="C4532" s="258">
        <v>2028</v>
      </c>
      <c r="D4532" s="259" t="s">
        <v>259</v>
      </c>
      <c r="E4532" s="266" t="s">
        <v>0</v>
      </c>
      <c r="F4532" s="261">
        <v>2.0183915141220399</v>
      </c>
      <c r="G4532" s="261">
        <f>IF(Table1[[#This Row],[Year]]&lt;=2030,2030,IF(Table1[[#This Row],[Year]]&lt;=2040,2040,2050))</f>
        <v>2030</v>
      </c>
    </row>
    <row r="4533" spans="1:7" x14ac:dyDescent="0.3">
      <c r="A4533" s="257" t="s">
        <v>1</v>
      </c>
      <c r="B4533" s="258" t="s">
        <v>262</v>
      </c>
      <c r="C4533" s="258">
        <v>2028</v>
      </c>
      <c r="D4533" s="259" t="s">
        <v>259</v>
      </c>
      <c r="E4533" s="266" t="s">
        <v>0</v>
      </c>
      <c r="F4533" s="261">
        <v>0.63579721415002</v>
      </c>
      <c r="G4533" s="261">
        <f>IF(Table1[[#This Row],[Year]]&lt;=2030,2030,IF(Table1[[#This Row],[Year]]&lt;=2040,2040,2050))</f>
        <v>2030</v>
      </c>
    </row>
    <row r="4534" spans="1:7" x14ac:dyDescent="0.3">
      <c r="A4534" s="257" t="s">
        <v>1</v>
      </c>
      <c r="B4534" s="258" t="s">
        <v>261</v>
      </c>
      <c r="C4534" s="258">
        <v>2028</v>
      </c>
      <c r="D4534" s="259" t="s">
        <v>259</v>
      </c>
      <c r="E4534" s="266" t="s">
        <v>0</v>
      </c>
      <c r="F4534" s="261">
        <v>4.97511848780589E-2</v>
      </c>
      <c r="G4534" s="261">
        <f>IF(Table1[[#This Row],[Year]]&lt;=2030,2030,IF(Table1[[#This Row],[Year]]&lt;=2040,2040,2050))</f>
        <v>2030</v>
      </c>
    </row>
    <row r="4535" spans="1:7" x14ac:dyDescent="0.3">
      <c r="A4535" s="257" t="s">
        <v>1</v>
      </c>
      <c r="B4535" s="258" t="s">
        <v>18</v>
      </c>
      <c r="C4535" s="258">
        <v>2028</v>
      </c>
      <c r="D4535" s="259" t="s">
        <v>259</v>
      </c>
      <c r="E4535" s="266" t="s">
        <v>0</v>
      </c>
      <c r="F4535" s="261">
        <v>613.21017788584902</v>
      </c>
      <c r="G4535" s="261">
        <f>IF(Table1[[#This Row],[Year]]&lt;=2030,2030,IF(Table1[[#This Row],[Year]]&lt;=2040,2040,2050))</f>
        <v>2030</v>
      </c>
    </row>
    <row r="4536" spans="1:7" x14ac:dyDescent="0.3">
      <c r="A4536" s="257" t="s">
        <v>1</v>
      </c>
      <c r="B4536" s="258" t="s">
        <v>260</v>
      </c>
      <c r="C4536" s="258">
        <v>2028</v>
      </c>
      <c r="D4536" s="259" t="s">
        <v>259</v>
      </c>
      <c r="E4536" s="266" t="s">
        <v>0</v>
      </c>
      <c r="F4536" s="261">
        <v>9.5065853668517802E-2</v>
      </c>
      <c r="G4536" s="261">
        <f>IF(Table1[[#This Row],[Year]]&lt;=2030,2030,IF(Table1[[#This Row],[Year]]&lt;=2040,2040,2050))</f>
        <v>2030</v>
      </c>
    </row>
    <row r="4537" spans="1:7" x14ac:dyDescent="0.3">
      <c r="A4537" s="257" t="s">
        <v>1</v>
      </c>
      <c r="B4537" s="258" t="s">
        <v>267</v>
      </c>
      <c r="C4537" s="258">
        <v>2028</v>
      </c>
      <c r="D4537" s="259" t="s">
        <v>259</v>
      </c>
      <c r="E4537" s="266" t="s">
        <v>0</v>
      </c>
      <c r="F4537" s="261">
        <v>9.9592799081304501E-2</v>
      </c>
      <c r="G4537" s="261">
        <f>IF(Table1[[#This Row],[Year]]&lt;=2030,2030,IF(Table1[[#This Row],[Year]]&lt;=2040,2040,2050))</f>
        <v>2030</v>
      </c>
    </row>
    <row r="4538" spans="1:7" x14ac:dyDescent="0.3">
      <c r="A4538" s="257" t="s">
        <v>4</v>
      </c>
      <c r="B4538" s="258" t="s">
        <v>265</v>
      </c>
      <c r="C4538" s="258">
        <v>2028</v>
      </c>
      <c r="D4538" s="259" t="s">
        <v>259</v>
      </c>
      <c r="E4538" s="266" t="s">
        <v>0</v>
      </c>
      <c r="F4538" s="261">
        <v>42.094290904479003</v>
      </c>
      <c r="G4538" s="261">
        <f>IF(Table1[[#This Row],[Year]]&lt;=2030,2030,IF(Table1[[#This Row],[Year]]&lt;=2040,2040,2050))</f>
        <v>2030</v>
      </c>
    </row>
    <row r="4539" spans="1:7" x14ac:dyDescent="0.3">
      <c r="A4539" s="257" t="s">
        <v>4</v>
      </c>
      <c r="B4539" s="258" t="s">
        <v>269</v>
      </c>
      <c r="C4539" s="258">
        <v>2028</v>
      </c>
      <c r="D4539" s="259" t="s">
        <v>259</v>
      </c>
      <c r="E4539" s="266" t="s">
        <v>0</v>
      </c>
      <c r="F4539" s="261">
        <v>2.88230904633236</v>
      </c>
      <c r="G4539" s="261">
        <f>IF(Table1[[#This Row],[Year]]&lt;=2030,2030,IF(Table1[[#This Row],[Year]]&lt;=2040,2040,2050))</f>
        <v>2030</v>
      </c>
    </row>
    <row r="4540" spans="1:7" x14ac:dyDescent="0.3">
      <c r="A4540" s="257" t="s">
        <v>4</v>
      </c>
      <c r="B4540" s="258" t="s">
        <v>264</v>
      </c>
      <c r="C4540" s="258">
        <v>2028</v>
      </c>
      <c r="D4540" s="259" t="s">
        <v>259</v>
      </c>
      <c r="E4540" s="266" t="s">
        <v>0</v>
      </c>
      <c r="F4540" s="261">
        <v>26.2015230001414</v>
      </c>
      <c r="G4540" s="261">
        <f>IF(Table1[[#This Row],[Year]]&lt;=2030,2030,IF(Table1[[#This Row],[Year]]&lt;=2040,2040,2050))</f>
        <v>2030</v>
      </c>
    </row>
    <row r="4541" spans="1:7" x14ac:dyDescent="0.3">
      <c r="A4541" s="257" t="s">
        <v>4</v>
      </c>
      <c r="B4541" s="258" t="s">
        <v>268</v>
      </c>
      <c r="C4541" s="258">
        <v>2028</v>
      </c>
      <c r="D4541" s="259" t="s">
        <v>259</v>
      </c>
      <c r="E4541" s="266" t="s">
        <v>0</v>
      </c>
      <c r="F4541" s="261">
        <v>1.89538117803232</v>
      </c>
      <c r="G4541" s="261">
        <f>IF(Table1[[#This Row],[Year]]&lt;=2030,2030,IF(Table1[[#This Row],[Year]]&lt;=2040,2040,2050))</f>
        <v>2030</v>
      </c>
    </row>
    <row r="4542" spans="1:7" x14ac:dyDescent="0.3">
      <c r="A4542" s="257" t="s">
        <v>4</v>
      </c>
      <c r="B4542" s="258" t="s">
        <v>262</v>
      </c>
      <c r="C4542" s="258">
        <v>2028</v>
      </c>
      <c r="D4542" s="259" t="s">
        <v>259</v>
      </c>
      <c r="E4542" s="266" t="s">
        <v>0</v>
      </c>
      <c r="F4542" s="261">
        <v>63.759351221056299</v>
      </c>
      <c r="G4542" s="261">
        <f>IF(Table1[[#This Row],[Year]]&lt;=2030,2030,IF(Table1[[#This Row],[Year]]&lt;=2040,2040,2050))</f>
        <v>2030</v>
      </c>
    </row>
    <row r="4543" spans="1:7" x14ac:dyDescent="0.3">
      <c r="A4543" s="257" t="s">
        <v>4</v>
      </c>
      <c r="B4543" s="258" t="s">
        <v>261</v>
      </c>
      <c r="C4543" s="258">
        <v>2028</v>
      </c>
      <c r="D4543" s="259" t="s">
        <v>259</v>
      </c>
      <c r="E4543" s="266" t="s">
        <v>0</v>
      </c>
      <c r="F4543" s="261">
        <v>0.75670723587010102</v>
      </c>
      <c r="G4543" s="261">
        <f>IF(Table1[[#This Row],[Year]]&lt;=2030,2030,IF(Table1[[#This Row],[Year]]&lt;=2040,2040,2050))</f>
        <v>2030</v>
      </c>
    </row>
    <row r="4544" spans="1:7" x14ac:dyDescent="0.3">
      <c r="A4544" s="257" t="s">
        <v>4</v>
      </c>
      <c r="B4544" s="258" t="s">
        <v>18</v>
      </c>
      <c r="C4544" s="258">
        <v>2028</v>
      </c>
      <c r="D4544" s="259" t="s">
        <v>259</v>
      </c>
      <c r="E4544" s="266" t="s">
        <v>0</v>
      </c>
      <c r="F4544" s="261">
        <v>2947.8052326454199</v>
      </c>
      <c r="G4544" s="261">
        <f>IF(Table1[[#This Row],[Year]]&lt;=2030,2030,IF(Table1[[#This Row],[Year]]&lt;=2040,2040,2050))</f>
        <v>2030</v>
      </c>
    </row>
    <row r="4545" spans="1:7" x14ac:dyDescent="0.3">
      <c r="A4545" s="257" t="s">
        <v>4</v>
      </c>
      <c r="B4545" s="258" t="s">
        <v>260</v>
      </c>
      <c r="C4545" s="258">
        <v>2028</v>
      </c>
      <c r="D4545" s="259" t="s">
        <v>259</v>
      </c>
      <c r="E4545" s="266" t="s">
        <v>0</v>
      </c>
      <c r="F4545" s="261">
        <v>4.9132544209222102</v>
      </c>
      <c r="G4545" s="261">
        <f>IF(Table1[[#This Row],[Year]]&lt;=2030,2030,IF(Table1[[#This Row],[Year]]&lt;=2040,2040,2050))</f>
        <v>2030</v>
      </c>
    </row>
    <row r="4546" spans="1:7" x14ac:dyDescent="0.3">
      <c r="A4546" s="257" t="s">
        <v>4</v>
      </c>
      <c r="B4546" s="258" t="s">
        <v>267</v>
      </c>
      <c r="C4546" s="258">
        <v>2028</v>
      </c>
      <c r="D4546" s="259" t="s">
        <v>259</v>
      </c>
      <c r="E4546" s="266" t="s">
        <v>0</v>
      </c>
      <c r="F4546" s="261">
        <v>0.322388399414057</v>
      </c>
      <c r="G4546" s="261">
        <f>IF(Table1[[#This Row],[Year]]&lt;=2030,2030,IF(Table1[[#This Row],[Year]]&lt;=2040,2040,2050))</f>
        <v>2030</v>
      </c>
    </row>
    <row r="4547" spans="1:7" x14ac:dyDescent="0.3">
      <c r="A4547" s="257" t="s">
        <v>2</v>
      </c>
      <c r="B4547" s="258" t="s">
        <v>264</v>
      </c>
      <c r="C4547" s="258">
        <v>2028</v>
      </c>
      <c r="D4547" s="259" t="s">
        <v>259</v>
      </c>
      <c r="E4547" s="266" t="s">
        <v>0</v>
      </c>
      <c r="F4547" s="261">
        <v>4.8001592718363302</v>
      </c>
      <c r="G4547" s="261">
        <f>IF(Table1[[#This Row],[Year]]&lt;=2030,2030,IF(Table1[[#This Row],[Year]]&lt;=2040,2040,2050))</f>
        <v>2030</v>
      </c>
    </row>
    <row r="4548" spans="1:7" x14ac:dyDescent="0.3">
      <c r="A4548" s="257" t="s">
        <v>2</v>
      </c>
      <c r="B4548" s="258" t="s">
        <v>262</v>
      </c>
      <c r="C4548" s="258">
        <v>2028</v>
      </c>
      <c r="D4548" s="259" t="s">
        <v>259</v>
      </c>
      <c r="E4548" s="266" t="s">
        <v>0</v>
      </c>
      <c r="F4548" s="261">
        <v>2.0046784862206701</v>
      </c>
      <c r="G4548" s="261">
        <f>IF(Table1[[#This Row],[Year]]&lt;=2030,2030,IF(Table1[[#This Row],[Year]]&lt;=2040,2040,2050))</f>
        <v>2030</v>
      </c>
    </row>
    <row r="4549" spans="1:7" x14ac:dyDescent="0.3">
      <c r="A4549" s="257" t="s">
        <v>2</v>
      </c>
      <c r="B4549" s="258" t="s">
        <v>261</v>
      </c>
      <c r="C4549" s="258">
        <v>2028</v>
      </c>
      <c r="D4549" s="259" t="s">
        <v>259</v>
      </c>
      <c r="E4549" s="266" t="s">
        <v>0</v>
      </c>
      <c r="F4549" s="261">
        <v>5.4589280975671603E-2</v>
      </c>
      <c r="G4549" s="261">
        <f>IF(Table1[[#This Row],[Year]]&lt;=2030,2030,IF(Table1[[#This Row],[Year]]&lt;=2040,2040,2050))</f>
        <v>2030</v>
      </c>
    </row>
    <row r="4550" spans="1:7" x14ac:dyDescent="0.3">
      <c r="A4550" s="257" t="s">
        <v>2</v>
      </c>
      <c r="B4550" s="258" t="s">
        <v>18</v>
      </c>
      <c r="C4550" s="258">
        <v>2028</v>
      </c>
      <c r="D4550" s="259" t="s">
        <v>259</v>
      </c>
      <c r="E4550" s="266" t="s">
        <v>0</v>
      </c>
      <c r="F4550" s="261">
        <v>1572.6231486551101</v>
      </c>
      <c r="G4550" s="261">
        <f>IF(Table1[[#This Row],[Year]]&lt;=2030,2030,IF(Table1[[#This Row],[Year]]&lt;=2040,2040,2050))</f>
        <v>2030</v>
      </c>
    </row>
    <row r="4551" spans="1:7" x14ac:dyDescent="0.3">
      <c r="A4551" s="257" t="s">
        <v>2</v>
      </c>
      <c r="B4551" s="258" t="s">
        <v>266</v>
      </c>
      <c r="C4551" s="258">
        <v>2028</v>
      </c>
      <c r="D4551" s="259" t="s">
        <v>259</v>
      </c>
      <c r="E4551" s="266" t="s">
        <v>0</v>
      </c>
      <c r="F4551" s="261">
        <v>36.418674512362799</v>
      </c>
      <c r="G4551" s="261">
        <f>IF(Table1[[#This Row],[Year]]&lt;=2030,2030,IF(Table1[[#This Row],[Year]]&lt;=2040,2040,2050))</f>
        <v>2030</v>
      </c>
    </row>
    <row r="4552" spans="1:7" x14ac:dyDescent="0.3">
      <c r="A4552" s="257" t="s">
        <v>2</v>
      </c>
      <c r="B4552" s="258" t="s">
        <v>260</v>
      </c>
      <c r="C4552" s="258">
        <v>2028</v>
      </c>
      <c r="D4552" s="259" t="s">
        <v>259</v>
      </c>
      <c r="E4552" s="266" t="s">
        <v>0</v>
      </c>
      <c r="F4552" s="261">
        <v>2.5555337007666101E-2</v>
      </c>
      <c r="G4552" s="261">
        <f>IF(Table1[[#This Row],[Year]]&lt;=2030,2030,IF(Table1[[#This Row],[Year]]&lt;=2040,2040,2050))</f>
        <v>2030</v>
      </c>
    </row>
    <row r="4553" spans="1:7" x14ac:dyDescent="0.3">
      <c r="A4553" s="257" t="s">
        <v>3</v>
      </c>
      <c r="B4553" s="258" t="s">
        <v>265</v>
      </c>
      <c r="C4553" s="258">
        <v>2028</v>
      </c>
      <c r="D4553" s="259" t="s">
        <v>259</v>
      </c>
      <c r="E4553" s="266" t="s">
        <v>0</v>
      </c>
      <c r="F4553" s="261">
        <v>20.6357866931715</v>
      </c>
      <c r="G4553" s="261">
        <f>IF(Table1[[#This Row],[Year]]&lt;=2030,2030,IF(Table1[[#This Row],[Year]]&lt;=2040,2040,2050))</f>
        <v>2030</v>
      </c>
    </row>
    <row r="4554" spans="1:7" x14ac:dyDescent="0.3">
      <c r="A4554" s="257" t="s">
        <v>3</v>
      </c>
      <c r="B4554" s="258" t="s">
        <v>264</v>
      </c>
      <c r="C4554" s="258">
        <v>2028</v>
      </c>
      <c r="D4554" s="259" t="s">
        <v>259</v>
      </c>
      <c r="E4554" s="266" t="s">
        <v>0</v>
      </c>
      <c r="F4554" s="261">
        <v>5.7087608482910603</v>
      </c>
      <c r="G4554" s="261">
        <f>IF(Table1[[#This Row],[Year]]&lt;=2030,2030,IF(Table1[[#This Row],[Year]]&lt;=2040,2040,2050))</f>
        <v>2030</v>
      </c>
    </row>
    <row r="4555" spans="1:7" x14ac:dyDescent="0.3">
      <c r="A4555" s="257" t="s">
        <v>3</v>
      </c>
      <c r="B4555" s="258" t="s">
        <v>262</v>
      </c>
      <c r="C4555" s="258">
        <v>2028</v>
      </c>
      <c r="D4555" s="259" t="s">
        <v>259</v>
      </c>
      <c r="E4555" s="266" t="s">
        <v>0</v>
      </c>
      <c r="F4555" s="261">
        <v>115.18487698159601</v>
      </c>
      <c r="G4555" s="261">
        <f>IF(Table1[[#This Row],[Year]]&lt;=2030,2030,IF(Table1[[#This Row],[Year]]&lt;=2040,2040,2050))</f>
        <v>2030</v>
      </c>
    </row>
    <row r="4556" spans="1:7" x14ac:dyDescent="0.3">
      <c r="A4556" s="257" t="s">
        <v>3</v>
      </c>
      <c r="B4556" s="258" t="s">
        <v>261</v>
      </c>
      <c r="C4556" s="258">
        <v>2028</v>
      </c>
      <c r="D4556" s="259" t="s">
        <v>259</v>
      </c>
      <c r="E4556" s="266" t="s">
        <v>0</v>
      </c>
      <c r="F4556" s="261">
        <v>0.73289226352948</v>
      </c>
      <c r="G4556" s="261">
        <f>IF(Table1[[#This Row],[Year]]&lt;=2030,2030,IF(Table1[[#This Row],[Year]]&lt;=2040,2040,2050))</f>
        <v>2030</v>
      </c>
    </row>
    <row r="4557" spans="1:7" x14ac:dyDescent="0.3">
      <c r="A4557" s="257" t="s">
        <v>3</v>
      </c>
      <c r="B4557" s="258" t="s">
        <v>18</v>
      </c>
      <c r="C4557" s="258">
        <v>2028</v>
      </c>
      <c r="D4557" s="259" t="s">
        <v>259</v>
      </c>
      <c r="E4557" s="266" t="s">
        <v>0</v>
      </c>
      <c r="F4557" s="261">
        <v>3271.2648831711299</v>
      </c>
      <c r="G4557" s="261">
        <f>IF(Table1[[#This Row],[Year]]&lt;=2030,2030,IF(Table1[[#This Row],[Year]]&lt;=2040,2040,2050))</f>
        <v>2030</v>
      </c>
    </row>
    <row r="4558" spans="1:7" x14ac:dyDescent="0.3">
      <c r="A4558" s="257" t="s">
        <v>3</v>
      </c>
      <c r="B4558" s="258" t="s">
        <v>260</v>
      </c>
      <c r="C4558" s="258">
        <v>2028</v>
      </c>
      <c r="D4558" s="259" t="s">
        <v>259</v>
      </c>
      <c r="E4558" s="266" t="s">
        <v>0</v>
      </c>
      <c r="F4558" s="261">
        <v>1.1042643659133999</v>
      </c>
      <c r="G4558" s="261">
        <f>IF(Table1[[#This Row],[Year]]&lt;=2030,2030,IF(Table1[[#This Row],[Year]]&lt;=2040,2040,2050))</f>
        <v>2030</v>
      </c>
    </row>
    <row r="4559" spans="1:7" x14ac:dyDescent="0.3">
      <c r="A4559" s="257" t="s">
        <v>1</v>
      </c>
      <c r="B4559" s="258" t="s">
        <v>265</v>
      </c>
      <c r="C4559" s="258">
        <v>2029</v>
      </c>
      <c r="D4559" s="259" t="s">
        <v>259</v>
      </c>
      <c r="E4559" s="266" t="s">
        <v>0</v>
      </c>
      <c r="F4559" s="261">
        <v>3.5411045376527599</v>
      </c>
      <c r="G4559" s="261">
        <f>IF(Table1[[#This Row],[Year]]&lt;=2030,2030,IF(Table1[[#This Row],[Year]]&lt;=2040,2040,2050))</f>
        <v>2030</v>
      </c>
    </row>
    <row r="4560" spans="1:7" x14ac:dyDescent="0.3">
      <c r="A4560" s="257" t="s">
        <v>1</v>
      </c>
      <c r="B4560" s="258" t="s">
        <v>269</v>
      </c>
      <c r="C4560" s="258">
        <v>2029</v>
      </c>
      <c r="D4560" s="259" t="s">
        <v>259</v>
      </c>
      <c r="E4560" s="266" t="s">
        <v>0</v>
      </c>
      <c r="F4560" s="261">
        <v>3.4782098351359299</v>
      </c>
      <c r="G4560" s="261">
        <f>IF(Table1[[#This Row],[Year]]&lt;=2030,2030,IF(Table1[[#This Row],[Year]]&lt;=2040,2040,2050))</f>
        <v>2030</v>
      </c>
    </row>
    <row r="4561" spans="1:7" x14ac:dyDescent="0.3">
      <c r="A4561" s="257" t="s">
        <v>1</v>
      </c>
      <c r="B4561" s="258" t="s">
        <v>264</v>
      </c>
      <c r="C4561" s="258">
        <v>2029</v>
      </c>
      <c r="D4561" s="259" t="s">
        <v>259</v>
      </c>
      <c r="E4561" s="266" t="s">
        <v>0</v>
      </c>
      <c r="F4561" s="261">
        <v>1.8025087877916</v>
      </c>
      <c r="G4561" s="261">
        <f>IF(Table1[[#This Row],[Year]]&lt;=2030,2030,IF(Table1[[#This Row],[Year]]&lt;=2040,2040,2050))</f>
        <v>2030</v>
      </c>
    </row>
    <row r="4562" spans="1:7" x14ac:dyDescent="0.3">
      <c r="A4562" s="257" t="s">
        <v>1</v>
      </c>
      <c r="B4562" s="258" t="s">
        <v>268</v>
      </c>
      <c r="C4562" s="258">
        <v>2029</v>
      </c>
      <c r="D4562" s="259" t="s">
        <v>259</v>
      </c>
      <c r="E4562" s="266" t="s">
        <v>0</v>
      </c>
      <c r="F4562" s="261">
        <v>1.92227763249718</v>
      </c>
      <c r="G4562" s="261">
        <f>IF(Table1[[#This Row],[Year]]&lt;=2030,2030,IF(Table1[[#This Row],[Year]]&lt;=2040,2040,2050))</f>
        <v>2030</v>
      </c>
    </row>
    <row r="4563" spans="1:7" x14ac:dyDescent="0.3">
      <c r="A4563" s="257" t="s">
        <v>1</v>
      </c>
      <c r="B4563" s="258" t="s">
        <v>262</v>
      </c>
      <c r="C4563" s="258">
        <v>2029</v>
      </c>
      <c r="D4563" s="259" t="s">
        <v>259</v>
      </c>
      <c r="E4563" s="266" t="s">
        <v>0</v>
      </c>
      <c r="F4563" s="261">
        <v>0.66274612268725297</v>
      </c>
      <c r="G4563" s="261">
        <f>IF(Table1[[#This Row],[Year]]&lt;=2030,2030,IF(Table1[[#This Row],[Year]]&lt;=2040,2040,2050))</f>
        <v>2030</v>
      </c>
    </row>
    <row r="4564" spans="1:7" x14ac:dyDescent="0.3">
      <c r="A4564" s="257" t="s">
        <v>1</v>
      </c>
      <c r="B4564" s="258" t="s">
        <v>261</v>
      </c>
      <c r="C4564" s="258">
        <v>2029</v>
      </c>
      <c r="D4564" s="259" t="s">
        <v>259</v>
      </c>
      <c r="E4564" s="266" t="s">
        <v>0</v>
      </c>
      <c r="F4564" s="261">
        <v>4.6381426669793002E-2</v>
      </c>
      <c r="G4564" s="261">
        <f>IF(Table1[[#This Row],[Year]]&lt;=2030,2030,IF(Table1[[#This Row],[Year]]&lt;=2040,2040,2050))</f>
        <v>2030</v>
      </c>
    </row>
    <row r="4565" spans="1:7" x14ac:dyDescent="0.3">
      <c r="A4565" s="257" t="s">
        <v>1</v>
      </c>
      <c r="B4565" s="258" t="s">
        <v>18</v>
      </c>
      <c r="C4565" s="258">
        <v>2029</v>
      </c>
      <c r="D4565" s="259" t="s">
        <v>259</v>
      </c>
      <c r="E4565" s="266" t="s">
        <v>0</v>
      </c>
      <c r="F4565" s="261">
        <v>526.360374500901</v>
      </c>
      <c r="G4565" s="261">
        <f>IF(Table1[[#This Row],[Year]]&lt;=2030,2030,IF(Table1[[#This Row],[Year]]&lt;=2040,2040,2050))</f>
        <v>2030</v>
      </c>
    </row>
    <row r="4566" spans="1:7" x14ac:dyDescent="0.3">
      <c r="A4566" s="257" t="s">
        <v>1</v>
      </c>
      <c r="B4566" s="258" t="s">
        <v>260</v>
      </c>
      <c r="C4566" s="258">
        <v>2029</v>
      </c>
      <c r="D4566" s="259" t="s">
        <v>259</v>
      </c>
      <c r="E4566" s="266" t="s">
        <v>0</v>
      </c>
      <c r="F4566" s="261">
        <v>0.10347303800655</v>
      </c>
      <c r="G4566" s="261">
        <f>IF(Table1[[#This Row],[Year]]&lt;=2030,2030,IF(Table1[[#This Row],[Year]]&lt;=2040,2040,2050))</f>
        <v>2030</v>
      </c>
    </row>
    <row r="4567" spans="1:7" x14ac:dyDescent="0.3">
      <c r="A4567" s="257" t="s">
        <v>1</v>
      </c>
      <c r="B4567" s="258" t="s">
        <v>267</v>
      </c>
      <c r="C4567" s="258">
        <v>2029</v>
      </c>
      <c r="D4567" s="259" t="s">
        <v>259</v>
      </c>
      <c r="E4567" s="266" t="s">
        <v>0</v>
      </c>
      <c r="F4567" s="261">
        <v>9.4850284839337606E-2</v>
      </c>
      <c r="G4567" s="261">
        <f>IF(Table1[[#This Row],[Year]]&lt;=2030,2030,IF(Table1[[#This Row],[Year]]&lt;=2040,2040,2050))</f>
        <v>2030</v>
      </c>
    </row>
    <row r="4568" spans="1:7" x14ac:dyDescent="0.3">
      <c r="A4568" s="257" t="s">
        <v>4</v>
      </c>
      <c r="B4568" s="258" t="s">
        <v>265</v>
      </c>
      <c r="C4568" s="258">
        <v>2029</v>
      </c>
      <c r="D4568" s="259" t="s">
        <v>259</v>
      </c>
      <c r="E4568" s="266" t="s">
        <v>0</v>
      </c>
      <c r="F4568" s="261">
        <v>44.651641979545303</v>
      </c>
      <c r="G4568" s="261">
        <f>IF(Table1[[#This Row],[Year]]&lt;=2030,2030,IF(Table1[[#This Row],[Year]]&lt;=2040,2040,2050))</f>
        <v>2030</v>
      </c>
    </row>
    <row r="4569" spans="1:7" x14ac:dyDescent="0.3">
      <c r="A4569" s="257" t="s">
        <v>4</v>
      </c>
      <c r="B4569" s="258" t="s">
        <v>269</v>
      </c>
      <c r="C4569" s="258">
        <v>2029</v>
      </c>
      <c r="D4569" s="259" t="s">
        <v>259</v>
      </c>
      <c r="E4569" s="266" t="s">
        <v>0</v>
      </c>
      <c r="F4569" s="261">
        <v>2.74505623460225</v>
      </c>
      <c r="G4569" s="261">
        <f>IF(Table1[[#This Row],[Year]]&lt;=2030,2030,IF(Table1[[#This Row],[Year]]&lt;=2040,2040,2050))</f>
        <v>2030</v>
      </c>
    </row>
    <row r="4570" spans="1:7" x14ac:dyDescent="0.3">
      <c r="A4570" s="257" t="s">
        <v>4</v>
      </c>
      <c r="B4570" s="258" t="s">
        <v>264</v>
      </c>
      <c r="C4570" s="258">
        <v>2029</v>
      </c>
      <c r="D4570" s="259" t="s">
        <v>259</v>
      </c>
      <c r="E4570" s="266" t="s">
        <v>0</v>
      </c>
      <c r="F4570" s="261">
        <v>27.7933420229357</v>
      </c>
      <c r="G4570" s="261">
        <f>IF(Table1[[#This Row],[Year]]&lt;=2030,2030,IF(Table1[[#This Row],[Year]]&lt;=2040,2040,2050))</f>
        <v>2030</v>
      </c>
    </row>
    <row r="4571" spans="1:7" x14ac:dyDescent="0.3">
      <c r="A4571" s="257" t="s">
        <v>4</v>
      </c>
      <c r="B4571" s="258" t="s">
        <v>268</v>
      </c>
      <c r="C4571" s="258">
        <v>2029</v>
      </c>
      <c r="D4571" s="259" t="s">
        <v>259</v>
      </c>
      <c r="E4571" s="266" t="s">
        <v>0</v>
      </c>
      <c r="F4571" s="261">
        <v>1.80512493145935</v>
      </c>
      <c r="G4571" s="261">
        <f>IF(Table1[[#This Row],[Year]]&lt;=2030,2030,IF(Table1[[#This Row],[Year]]&lt;=2040,2040,2050))</f>
        <v>2030</v>
      </c>
    </row>
    <row r="4572" spans="1:7" x14ac:dyDescent="0.3">
      <c r="A4572" s="257" t="s">
        <v>4</v>
      </c>
      <c r="B4572" s="258" t="s">
        <v>262</v>
      </c>
      <c r="C4572" s="258">
        <v>2029</v>
      </c>
      <c r="D4572" s="259" t="s">
        <v>259</v>
      </c>
      <c r="E4572" s="266" t="s">
        <v>0</v>
      </c>
      <c r="F4572" s="261">
        <v>66.259500088737795</v>
      </c>
      <c r="G4572" s="261">
        <f>IF(Table1[[#This Row],[Year]]&lt;=2030,2030,IF(Table1[[#This Row],[Year]]&lt;=2040,2040,2050))</f>
        <v>2030</v>
      </c>
    </row>
    <row r="4573" spans="1:7" x14ac:dyDescent="0.3">
      <c r="A4573" s="257" t="s">
        <v>4</v>
      </c>
      <c r="B4573" s="258" t="s">
        <v>261</v>
      </c>
      <c r="C4573" s="258">
        <v>2029</v>
      </c>
      <c r="D4573" s="259" t="s">
        <v>259</v>
      </c>
      <c r="E4573" s="266" t="s">
        <v>0</v>
      </c>
      <c r="F4573" s="261">
        <v>0.70545377476003202</v>
      </c>
      <c r="G4573" s="261">
        <f>IF(Table1[[#This Row],[Year]]&lt;=2030,2030,IF(Table1[[#This Row],[Year]]&lt;=2040,2040,2050))</f>
        <v>2030</v>
      </c>
    </row>
    <row r="4574" spans="1:7" x14ac:dyDescent="0.3">
      <c r="A4574" s="257" t="s">
        <v>4</v>
      </c>
      <c r="B4574" s="258" t="s">
        <v>18</v>
      </c>
      <c r="C4574" s="258">
        <v>2029</v>
      </c>
      <c r="D4574" s="259" t="s">
        <v>259</v>
      </c>
      <c r="E4574" s="266" t="s">
        <v>0</v>
      </c>
      <c r="F4574" s="261">
        <v>2449.8871360295602</v>
      </c>
      <c r="G4574" s="261">
        <f>IF(Table1[[#This Row],[Year]]&lt;=2030,2030,IF(Table1[[#This Row],[Year]]&lt;=2040,2040,2050))</f>
        <v>2030</v>
      </c>
    </row>
    <row r="4575" spans="1:7" x14ac:dyDescent="0.3">
      <c r="A4575" s="257" t="s">
        <v>4</v>
      </c>
      <c r="B4575" s="258" t="s">
        <v>260</v>
      </c>
      <c r="C4575" s="258">
        <v>2029</v>
      </c>
      <c r="D4575" s="259" t="s">
        <v>259</v>
      </c>
      <c r="E4575" s="266" t="s">
        <v>0</v>
      </c>
      <c r="F4575" s="261">
        <v>5.2117489722126003</v>
      </c>
      <c r="G4575" s="261">
        <f>IF(Table1[[#This Row],[Year]]&lt;=2030,2030,IF(Table1[[#This Row],[Year]]&lt;=2040,2040,2050))</f>
        <v>2030</v>
      </c>
    </row>
    <row r="4576" spans="1:7" x14ac:dyDescent="0.3">
      <c r="A4576" s="257" t="s">
        <v>4</v>
      </c>
      <c r="B4576" s="258" t="s">
        <v>267</v>
      </c>
      <c r="C4576" s="258">
        <v>2029</v>
      </c>
      <c r="D4576" s="259" t="s">
        <v>259</v>
      </c>
      <c r="E4576" s="266" t="s">
        <v>0</v>
      </c>
      <c r="F4576" s="261">
        <v>0.30703657087052999</v>
      </c>
      <c r="G4576" s="261">
        <f>IF(Table1[[#This Row],[Year]]&lt;=2030,2030,IF(Table1[[#This Row],[Year]]&lt;=2040,2040,2050))</f>
        <v>2030</v>
      </c>
    </row>
    <row r="4577" spans="1:7" x14ac:dyDescent="0.3">
      <c r="A4577" s="257" t="s">
        <v>2</v>
      </c>
      <c r="B4577" s="258" t="s">
        <v>264</v>
      </c>
      <c r="C4577" s="258">
        <v>2029</v>
      </c>
      <c r="D4577" s="259" t="s">
        <v>259</v>
      </c>
      <c r="E4577" s="266" t="s">
        <v>0</v>
      </c>
      <c r="F4577" s="261">
        <v>5.2246631530191303</v>
      </c>
      <c r="G4577" s="261">
        <f>IF(Table1[[#This Row],[Year]]&lt;=2030,2030,IF(Table1[[#This Row],[Year]]&lt;=2040,2040,2050))</f>
        <v>2030</v>
      </c>
    </row>
    <row r="4578" spans="1:7" x14ac:dyDescent="0.3">
      <c r="A4578" s="257" t="s">
        <v>2</v>
      </c>
      <c r="B4578" s="258" t="s">
        <v>262</v>
      </c>
      <c r="C4578" s="258">
        <v>2029</v>
      </c>
      <c r="D4578" s="259" t="s">
        <v>259</v>
      </c>
      <c r="E4578" s="266" t="s">
        <v>0</v>
      </c>
      <c r="F4578" s="261">
        <v>2.08707339088396</v>
      </c>
      <c r="G4578" s="261">
        <f>IF(Table1[[#This Row],[Year]]&lt;=2030,2030,IF(Table1[[#This Row],[Year]]&lt;=2040,2040,2050))</f>
        <v>2030</v>
      </c>
    </row>
    <row r="4579" spans="1:7" x14ac:dyDescent="0.3">
      <c r="A4579" s="257" t="s">
        <v>2</v>
      </c>
      <c r="B4579" s="258" t="s">
        <v>261</v>
      </c>
      <c r="C4579" s="258">
        <v>2029</v>
      </c>
      <c r="D4579" s="259" t="s">
        <v>259</v>
      </c>
      <c r="E4579" s="266" t="s">
        <v>0</v>
      </c>
      <c r="F4579" s="261">
        <v>5.0891827777280997E-2</v>
      </c>
      <c r="G4579" s="261">
        <f>IF(Table1[[#This Row],[Year]]&lt;=2030,2030,IF(Table1[[#This Row],[Year]]&lt;=2040,2040,2050))</f>
        <v>2030</v>
      </c>
    </row>
    <row r="4580" spans="1:7" x14ac:dyDescent="0.3">
      <c r="A4580" s="257" t="s">
        <v>2</v>
      </c>
      <c r="B4580" s="258" t="s">
        <v>18</v>
      </c>
      <c r="C4580" s="258">
        <v>2029</v>
      </c>
      <c r="D4580" s="259" t="s">
        <v>259</v>
      </c>
      <c r="E4580" s="266" t="s">
        <v>0</v>
      </c>
      <c r="F4580" s="261">
        <v>1370.2014374805101</v>
      </c>
      <c r="G4580" s="261">
        <f>IF(Table1[[#This Row],[Year]]&lt;=2030,2030,IF(Table1[[#This Row],[Year]]&lt;=2040,2040,2050))</f>
        <v>2030</v>
      </c>
    </row>
    <row r="4581" spans="1:7" x14ac:dyDescent="0.3">
      <c r="A4581" s="257" t="s">
        <v>2</v>
      </c>
      <c r="B4581" s="258" t="s">
        <v>266</v>
      </c>
      <c r="C4581" s="258">
        <v>2029</v>
      </c>
      <c r="D4581" s="259" t="s">
        <v>259</v>
      </c>
      <c r="E4581" s="266" t="s">
        <v>0</v>
      </c>
      <c r="F4581" s="261">
        <v>34.684451916535998</v>
      </c>
      <c r="G4581" s="261">
        <f>IF(Table1[[#This Row],[Year]]&lt;=2030,2030,IF(Table1[[#This Row],[Year]]&lt;=2040,2040,2050))</f>
        <v>2030</v>
      </c>
    </row>
    <row r="4582" spans="1:7" x14ac:dyDescent="0.3">
      <c r="A4582" s="257" t="s">
        <v>2</v>
      </c>
      <c r="B4582" s="258" t="s">
        <v>260</v>
      </c>
      <c r="C4582" s="258">
        <v>2029</v>
      </c>
      <c r="D4582" s="259" t="s">
        <v>259</v>
      </c>
      <c r="E4582" s="266" t="s">
        <v>0</v>
      </c>
      <c r="F4582" s="261">
        <v>2.7815332797459701E-2</v>
      </c>
      <c r="G4582" s="261">
        <f>IF(Table1[[#This Row],[Year]]&lt;=2030,2030,IF(Table1[[#This Row],[Year]]&lt;=2040,2040,2050))</f>
        <v>2030</v>
      </c>
    </row>
    <row r="4583" spans="1:7" x14ac:dyDescent="0.3">
      <c r="A4583" s="257" t="s">
        <v>3</v>
      </c>
      <c r="B4583" s="258" t="s">
        <v>265</v>
      </c>
      <c r="C4583" s="258">
        <v>2029</v>
      </c>
      <c r="D4583" s="259" t="s">
        <v>259</v>
      </c>
      <c r="E4583" s="266" t="s">
        <v>0</v>
      </c>
      <c r="F4583" s="261">
        <v>22.4607202102546</v>
      </c>
      <c r="G4583" s="261">
        <f>IF(Table1[[#This Row],[Year]]&lt;=2030,2030,IF(Table1[[#This Row],[Year]]&lt;=2040,2040,2050))</f>
        <v>2030</v>
      </c>
    </row>
    <row r="4584" spans="1:7" x14ac:dyDescent="0.3">
      <c r="A4584" s="257" t="s">
        <v>3</v>
      </c>
      <c r="B4584" s="258" t="s">
        <v>264</v>
      </c>
      <c r="C4584" s="258">
        <v>2029</v>
      </c>
      <c r="D4584" s="259" t="s">
        <v>259</v>
      </c>
      <c r="E4584" s="266" t="s">
        <v>0</v>
      </c>
      <c r="F4584" s="261">
        <v>6.2136172498406097</v>
      </c>
      <c r="G4584" s="261">
        <f>IF(Table1[[#This Row],[Year]]&lt;=2030,2030,IF(Table1[[#This Row],[Year]]&lt;=2040,2040,2050))</f>
        <v>2030</v>
      </c>
    </row>
    <row r="4585" spans="1:7" x14ac:dyDescent="0.3">
      <c r="A4585" s="257" t="s">
        <v>3</v>
      </c>
      <c r="B4585" s="258" t="s">
        <v>262</v>
      </c>
      <c r="C4585" s="258">
        <v>2029</v>
      </c>
      <c r="D4585" s="259" t="s">
        <v>259</v>
      </c>
      <c r="E4585" s="266" t="s">
        <v>0</v>
      </c>
      <c r="F4585" s="261">
        <v>120.464426993647</v>
      </c>
      <c r="G4585" s="261">
        <f>IF(Table1[[#This Row],[Year]]&lt;=2030,2030,IF(Table1[[#This Row],[Year]]&lt;=2040,2040,2050))</f>
        <v>2030</v>
      </c>
    </row>
    <row r="4586" spans="1:7" x14ac:dyDescent="0.3">
      <c r="A4586" s="257" t="s">
        <v>3</v>
      </c>
      <c r="B4586" s="258" t="s">
        <v>261</v>
      </c>
      <c r="C4586" s="258">
        <v>2029</v>
      </c>
      <c r="D4586" s="259" t="s">
        <v>259</v>
      </c>
      <c r="E4586" s="266" t="s">
        <v>0</v>
      </c>
      <c r="F4586" s="261">
        <v>0.68325184336951295</v>
      </c>
      <c r="G4586" s="261">
        <f>IF(Table1[[#This Row],[Year]]&lt;=2030,2030,IF(Table1[[#This Row],[Year]]&lt;=2040,2040,2050))</f>
        <v>2030</v>
      </c>
    </row>
    <row r="4587" spans="1:7" x14ac:dyDescent="0.3">
      <c r="A4587" s="257" t="s">
        <v>3</v>
      </c>
      <c r="B4587" s="258" t="s">
        <v>18</v>
      </c>
      <c r="C4587" s="258">
        <v>2029</v>
      </c>
      <c r="D4587" s="259" t="s">
        <v>259</v>
      </c>
      <c r="E4587" s="266" t="s">
        <v>0</v>
      </c>
      <c r="F4587" s="261">
        <v>2810.77253738524</v>
      </c>
      <c r="G4587" s="261">
        <f>IF(Table1[[#This Row],[Year]]&lt;=2030,2030,IF(Table1[[#This Row],[Year]]&lt;=2040,2040,2050))</f>
        <v>2030</v>
      </c>
    </row>
    <row r="4588" spans="1:7" x14ac:dyDescent="0.3">
      <c r="A4588" s="257" t="s">
        <v>3</v>
      </c>
      <c r="B4588" s="258" t="s">
        <v>260</v>
      </c>
      <c r="C4588" s="258">
        <v>2029</v>
      </c>
      <c r="D4588" s="259" t="s">
        <v>259</v>
      </c>
      <c r="E4588" s="266" t="s">
        <v>0</v>
      </c>
      <c r="F4588" s="261">
        <v>1.2019203982730899</v>
      </c>
      <c r="G4588" s="261">
        <f>IF(Table1[[#This Row],[Year]]&lt;=2030,2030,IF(Table1[[#This Row],[Year]]&lt;=2040,2040,2050))</f>
        <v>2030</v>
      </c>
    </row>
    <row r="4589" spans="1:7" x14ac:dyDescent="0.3">
      <c r="A4589" s="257" t="s">
        <v>1</v>
      </c>
      <c r="B4589" s="258" t="s">
        <v>265</v>
      </c>
      <c r="C4589" s="258">
        <v>2030</v>
      </c>
      <c r="D4589" s="259" t="s">
        <v>259</v>
      </c>
      <c r="E4589" s="266" t="s">
        <v>0</v>
      </c>
      <c r="F4589" s="261">
        <v>3.7338177097699199</v>
      </c>
      <c r="G4589" s="261">
        <f>IF(Table1[[#This Row],[Year]]&lt;=2030,2030,IF(Table1[[#This Row],[Year]]&lt;=2040,2040,2050))</f>
        <v>2030</v>
      </c>
    </row>
    <row r="4590" spans="1:7" x14ac:dyDescent="0.3">
      <c r="A4590" s="257" t="s">
        <v>1</v>
      </c>
      <c r="B4590" s="258" t="s">
        <v>269</v>
      </c>
      <c r="C4590" s="258">
        <v>2030</v>
      </c>
      <c r="D4590" s="259" t="s">
        <v>259</v>
      </c>
      <c r="E4590" s="266" t="s">
        <v>0</v>
      </c>
      <c r="F4590" s="261">
        <v>3.3125807953675501</v>
      </c>
      <c r="G4590" s="261">
        <f>IF(Table1[[#This Row],[Year]]&lt;=2030,2030,IF(Table1[[#This Row],[Year]]&lt;=2040,2040,2050))</f>
        <v>2030</v>
      </c>
    </row>
    <row r="4591" spans="1:7" x14ac:dyDescent="0.3">
      <c r="A4591" s="257" t="s">
        <v>1</v>
      </c>
      <c r="B4591" s="258" t="s">
        <v>264</v>
      </c>
      <c r="C4591" s="258">
        <v>2030</v>
      </c>
      <c r="D4591" s="259" t="s">
        <v>259</v>
      </c>
      <c r="E4591" s="266" t="s">
        <v>0</v>
      </c>
      <c r="F4591" s="261">
        <v>1.9006045041340001</v>
      </c>
      <c r="G4591" s="261">
        <f>IF(Table1[[#This Row],[Year]]&lt;=2030,2030,IF(Table1[[#This Row],[Year]]&lt;=2040,2040,2050))</f>
        <v>2030</v>
      </c>
    </row>
    <row r="4592" spans="1:7" x14ac:dyDescent="0.3">
      <c r="A4592" s="257" t="s">
        <v>1</v>
      </c>
      <c r="B4592" s="258" t="s">
        <v>268</v>
      </c>
      <c r="C4592" s="258">
        <v>2030</v>
      </c>
      <c r="D4592" s="259" t="s">
        <v>259</v>
      </c>
      <c r="E4592" s="266" t="s">
        <v>0</v>
      </c>
      <c r="F4592" s="261">
        <v>1.83074060237827</v>
      </c>
      <c r="G4592" s="261">
        <f>IF(Table1[[#This Row],[Year]]&lt;=2030,2030,IF(Table1[[#This Row],[Year]]&lt;=2040,2040,2050))</f>
        <v>2030</v>
      </c>
    </row>
    <row r="4593" spans="1:7" x14ac:dyDescent="0.3">
      <c r="A4593" s="257" t="s">
        <v>1</v>
      </c>
      <c r="B4593" s="258" t="s">
        <v>263</v>
      </c>
      <c r="C4593" s="258">
        <v>2030</v>
      </c>
      <c r="D4593" s="259" t="s">
        <v>259</v>
      </c>
      <c r="E4593" s="266" t="s">
        <v>0</v>
      </c>
      <c r="F4593" s="261">
        <v>3.3523833185735299</v>
      </c>
      <c r="G4593" s="261">
        <f>IF(Table1[[#This Row],[Year]]&lt;=2030,2030,IF(Table1[[#This Row],[Year]]&lt;=2040,2040,2050))</f>
        <v>2030</v>
      </c>
    </row>
    <row r="4594" spans="1:7" x14ac:dyDescent="0.3">
      <c r="A4594" s="257" t="s">
        <v>1</v>
      </c>
      <c r="B4594" s="258" t="s">
        <v>262</v>
      </c>
      <c r="C4594" s="258">
        <v>2030</v>
      </c>
      <c r="D4594" s="259" t="s">
        <v>259</v>
      </c>
      <c r="E4594" s="266" t="s">
        <v>0</v>
      </c>
      <c r="F4594" s="261">
        <v>0.67812237446850299</v>
      </c>
      <c r="G4594" s="261">
        <f>IF(Table1[[#This Row],[Year]]&lt;=2030,2030,IF(Table1[[#This Row],[Year]]&lt;=2040,2040,2050))</f>
        <v>2030</v>
      </c>
    </row>
    <row r="4595" spans="1:7" x14ac:dyDescent="0.3">
      <c r="A4595" s="257" t="s">
        <v>1</v>
      </c>
      <c r="B4595" s="258" t="s">
        <v>261</v>
      </c>
      <c r="C4595" s="258">
        <v>2030</v>
      </c>
      <c r="D4595" s="259" t="s">
        <v>259</v>
      </c>
      <c r="E4595" s="266" t="s">
        <v>0</v>
      </c>
      <c r="F4595" s="261">
        <v>4.3219783336513801E-2</v>
      </c>
      <c r="G4595" s="261">
        <f>IF(Table1[[#This Row],[Year]]&lt;=2030,2030,IF(Table1[[#This Row],[Year]]&lt;=2040,2040,2050))</f>
        <v>2030</v>
      </c>
    </row>
    <row r="4596" spans="1:7" x14ac:dyDescent="0.3">
      <c r="A4596" s="257" t="s">
        <v>1</v>
      </c>
      <c r="B4596" s="258" t="s">
        <v>18</v>
      </c>
      <c r="C4596" s="258">
        <v>2030</v>
      </c>
      <c r="D4596" s="259" t="s">
        <v>259</v>
      </c>
      <c r="E4596" s="266" t="s">
        <v>0</v>
      </c>
      <c r="F4596" s="261">
        <v>464.55009649514699</v>
      </c>
      <c r="G4596" s="261">
        <f>IF(Table1[[#This Row],[Year]]&lt;=2030,2030,IF(Table1[[#This Row],[Year]]&lt;=2040,2040,2050))</f>
        <v>2030</v>
      </c>
    </row>
    <row r="4597" spans="1:7" x14ac:dyDescent="0.3">
      <c r="A4597" s="257" t="s">
        <v>1</v>
      </c>
      <c r="B4597" s="258" t="s">
        <v>260</v>
      </c>
      <c r="C4597" s="258">
        <v>2030</v>
      </c>
      <c r="D4597" s="259" t="s">
        <v>259</v>
      </c>
      <c r="E4597" s="266" t="s">
        <v>0</v>
      </c>
      <c r="F4597" s="261">
        <v>0.10910422374840301</v>
      </c>
      <c r="G4597" s="261">
        <f>IF(Table1[[#This Row],[Year]]&lt;=2030,2030,IF(Table1[[#This Row],[Year]]&lt;=2040,2040,2050))</f>
        <v>2030</v>
      </c>
    </row>
    <row r="4598" spans="1:7" x14ac:dyDescent="0.3">
      <c r="A4598" s="257" t="s">
        <v>1</v>
      </c>
      <c r="B4598" s="258" t="s">
        <v>267</v>
      </c>
      <c r="C4598" s="258">
        <v>2030</v>
      </c>
      <c r="D4598" s="259" t="s">
        <v>259</v>
      </c>
      <c r="E4598" s="266" t="s">
        <v>0</v>
      </c>
      <c r="F4598" s="261">
        <v>9.0333604608893003E-2</v>
      </c>
      <c r="G4598" s="261">
        <f>IF(Table1[[#This Row],[Year]]&lt;=2030,2030,IF(Table1[[#This Row],[Year]]&lt;=2040,2040,2050))</f>
        <v>2030</v>
      </c>
    </row>
    <row r="4599" spans="1:7" x14ac:dyDescent="0.3">
      <c r="A4599" s="257" t="s">
        <v>4</v>
      </c>
      <c r="B4599" s="258" t="s">
        <v>265</v>
      </c>
      <c r="C4599" s="258">
        <v>2030</v>
      </c>
      <c r="D4599" s="259" t="s">
        <v>259</v>
      </c>
      <c r="E4599" s="266" t="s">
        <v>0</v>
      </c>
      <c r="F4599" s="261">
        <v>48.639655094432698</v>
      </c>
      <c r="G4599" s="261">
        <f>IF(Table1[[#This Row],[Year]]&lt;=2030,2030,IF(Table1[[#This Row],[Year]]&lt;=2040,2040,2050))</f>
        <v>2030</v>
      </c>
    </row>
    <row r="4600" spans="1:7" x14ac:dyDescent="0.3">
      <c r="A4600" s="257" t="s">
        <v>4</v>
      </c>
      <c r="B4600" s="258" t="s">
        <v>269</v>
      </c>
      <c r="C4600" s="258">
        <v>2030</v>
      </c>
      <c r="D4600" s="259" t="s">
        <v>259</v>
      </c>
      <c r="E4600" s="266" t="s">
        <v>0</v>
      </c>
      <c r="F4600" s="261">
        <v>2.6143392710497602</v>
      </c>
      <c r="G4600" s="261">
        <f>IF(Table1[[#This Row],[Year]]&lt;=2030,2030,IF(Table1[[#This Row],[Year]]&lt;=2040,2040,2050))</f>
        <v>2030</v>
      </c>
    </row>
    <row r="4601" spans="1:7" x14ac:dyDescent="0.3">
      <c r="A4601" s="257" t="s">
        <v>4</v>
      </c>
      <c r="B4601" s="258" t="s">
        <v>264</v>
      </c>
      <c r="C4601" s="258">
        <v>2030</v>
      </c>
      <c r="D4601" s="259" t="s">
        <v>259</v>
      </c>
      <c r="E4601" s="266" t="s">
        <v>0</v>
      </c>
      <c r="F4601" s="261">
        <v>30.275674308606099</v>
      </c>
      <c r="G4601" s="261">
        <f>IF(Table1[[#This Row],[Year]]&lt;=2030,2030,IF(Table1[[#This Row],[Year]]&lt;=2040,2040,2050))</f>
        <v>2030</v>
      </c>
    </row>
    <row r="4602" spans="1:7" x14ac:dyDescent="0.3">
      <c r="A4602" s="257" t="s">
        <v>4</v>
      </c>
      <c r="B4602" s="258" t="s">
        <v>268</v>
      </c>
      <c r="C4602" s="258">
        <v>2030</v>
      </c>
      <c r="D4602" s="259" t="s">
        <v>259</v>
      </c>
      <c r="E4602" s="266" t="s">
        <v>0</v>
      </c>
      <c r="F4602" s="261">
        <v>1.7191666013898601</v>
      </c>
      <c r="G4602" s="261">
        <f>IF(Table1[[#This Row],[Year]]&lt;=2030,2030,IF(Table1[[#This Row],[Year]]&lt;=2040,2040,2050))</f>
        <v>2030</v>
      </c>
    </row>
    <row r="4603" spans="1:7" x14ac:dyDescent="0.3">
      <c r="A4603" s="257" t="s">
        <v>4</v>
      </c>
      <c r="B4603" s="258" t="s">
        <v>263</v>
      </c>
      <c r="C4603" s="258">
        <v>2030</v>
      </c>
      <c r="D4603" s="259" t="s">
        <v>259</v>
      </c>
      <c r="E4603" s="266" t="s">
        <v>0</v>
      </c>
      <c r="F4603" s="261">
        <v>15.5659882420823</v>
      </c>
      <c r="G4603" s="261">
        <f>IF(Table1[[#This Row],[Year]]&lt;=2030,2030,IF(Table1[[#This Row],[Year]]&lt;=2040,2040,2050))</f>
        <v>2030</v>
      </c>
    </row>
    <row r="4604" spans="1:7" x14ac:dyDescent="0.3">
      <c r="A4604" s="257" t="s">
        <v>4</v>
      </c>
      <c r="B4604" s="258" t="s">
        <v>262</v>
      </c>
      <c r="C4604" s="258">
        <v>2030</v>
      </c>
      <c r="D4604" s="259" t="s">
        <v>259</v>
      </c>
      <c r="E4604" s="266" t="s">
        <v>0</v>
      </c>
      <c r="F4604" s="261">
        <v>67.758438793889795</v>
      </c>
      <c r="G4604" s="261">
        <f>IF(Table1[[#This Row],[Year]]&lt;=2030,2030,IF(Table1[[#This Row],[Year]]&lt;=2040,2040,2050))</f>
        <v>2030</v>
      </c>
    </row>
    <row r="4605" spans="1:7" x14ac:dyDescent="0.3">
      <c r="A4605" s="257" t="s">
        <v>4</v>
      </c>
      <c r="B4605" s="258" t="s">
        <v>261</v>
      </c>
      <c r="C4605" s="258">
        <v>2030</v>
      </c>
      <c r="D4605" s="259" t="s">
        <v>259</v>
      </c>
      <c r="E4605" s="266" t="s">
        <v>0</v>
      </c>
      <c r="F4605" s="261">
        <v>0.65736570623670298</v>
      </c>
      <c r="G4605" s="261">
        <f>IF(Table1[[#This Row],[Year]]&lt;=2030,2030,IF(Table1[[#This Row],[Year]]&lt;=2040,2040,2050))</f>
        <v>2030</v>
      </c>
    </row>
    <row r="4606" spans="1:7" x14ac:dyDescent="0.3">
      <c r="A4606" s="257" t="s">
        <v>4</v>
      </c>
      <c r="B4606" s="258" t="s">
        <v>18</v>
      </c>
      <c r="C4606" s="258">
        <v>2030</v>
      </c>
      <c r="D4606" s="259" t="s">
        <v>259</v>
      </c>
      <c r="E4606" s="266" t="s">
        <v>0</v>
      </c>
      <c r="F4606" s="261">
        <v>2047.65292562063</v>
      </c>
      <c r="G4606" s="261">
        <f>IF(Table1[[#This Row],[Year]]&lt;=2030,2030,IF(Table1[[#This Row],[Year]]&lt;=2040,2040,2050))</f>
        <v>2030</v>
      </c>
    </row>
    <row r="4607" spans="1:7" x14ac:dyDescent="0.3">
      <c r="A4607" s="257" t="s">
        <v>4</v>
      </c>
      <c r="B4607" s="258" t="s">
        <v>260</v>
      </c>
      <c r="C4607" s="258">
        <v>2030</v>
      </c>
      <c r="D4607" s="259" t="s">
        <v>259</v>
      </c>
      <c r="E4607" s="266" t="s">
        <v>0</v>
      </c>
      <c r="F4607" s="261">
        <v>5.6772306954201301</v>
      </c>
      <c r="G4607" s="261">
        <f>IF(Table1[[#This Row],[Year]]&lt;=2030,2030,IF(Table1[[#This Row],[Year]]&lt;=2040,2040,2050))</f>
        <v>2030</v>
      </c>
    </row>
    <row r="4608" spans="1:7" x14ac:dyDescent="0.3">
      <c r="A4608" s="257" t="s">
        <v>4</v>
      </c>
      <c r="B4608" s="258" t="s">
        <v>267</v>
      </c>
      <c r="C4608" s="258">
        <v>2030</v>
      </c>
      <c r="D4608" s="259" t="s">
        <v>259</v>
      </c>
      <c r="E4608" s="266" t="s">
        <v>0</v>
      </c>
      <c r="F4608" s="261">
        <v>0.292415781781458</v>
      </c>
      <c r="G4608" s="261">
        <f>IF(Table1[[#This Row],[Year]]&lt;=2030,2030,IF(Table1[[#This Row],[Year]]&lt;=2040,2040,2050))</f>
        <v>2030</v>
      </c>
    </row>
    <row r="4609" spans="1:7" x14ac:dyDescent="0.3">
      <c r="A4609" s="257" t="s">
        <v>2</v>
      </c>
      <c r="B4609" s="258" t="s">
        <v>264</v>
      </c>
      <c r="C4609" s="258">
        <v>2030</v>
      </c>
      <c r="D4609" s="259" t="s">
        <v>259</v>
      </c>
      <c r="E4609" s="266" t="s">
        <v>0</v>
      </c>
      <c r="F4609" s="261">
        <v>5.5534259704710198</v>
      </c>
      <c r="G4609" s="261">
        <f>IF(Table1[[#This Row],[Year]]&lt;=2030,2030,IF(Table1[[#This Row],[Year]]&lt;=2040,2040,2050))</f>
        <v>2030</v>
      </c>
    </row>
    <row r="4610" spans="1:7" x14ac:dyDescent="0.3">
      <c r="A4610" s="257" t="s">
        <v>2</v>
      </c>
      <c r="B4610" s="258" t="s">
        <v>263</v>
      </c>
      <c r="C4610" s="258">
        <v>2030</v>
      </c>
      <c r="D4610" s="259" t="s">
        <v>259</v>
      </c>
      <c r="E4610" s="266" t="s">
        <v>0</v>
      </c>
      <c r="F4610" s="261">
        <v>7.1378381743087296</v>
      </c>
      <c r="G4610" s="261">
        <f>IF(Table1[[#This Row],[Year]]&lt;=2030,2030,IF(Table1[[#This Row],[Year]]&lt;=2040,2040,2050))</f>
        <v>2030</v>
      </c>
    </row>
    <row r="4611" spans="1:7" x14ac:dyDescent="0.3">
      <c r="A4611" s="257" t="s">
        <v>2</v>
      </c>
      <c r="B4611" s="258" t="s">
        <v>262</v>
      </c>
      <c r="C4611" s="258">
        <v>2030</v>
      </c>
      <c r="D4611" s="259" t="s">
        <v>259</v>
      </c>
      <c r="E4611" s="266" t="s">
        <v>0</v>
      </c>
      <c r="F4611" s="261">
        <v>2.13448466876123</v>
      </c>
      <c r="G4611" s="261">
        <f>IF(Table1[[#This Row],[Year]]&lt;=2030,2030,IF(Table1[[#This Row],[Year]]&lt;=2040,2040,2050))</f>
        <v>2030</v>
      </c>
    </row>
    <row r="4612" spans="1:7" x14ac:dyDescent="0.3">
      <c r="A4612" s="257" t="s">
        <v>2</v>
      </c>
      <c r="B4612" s="258" t="s">
        <v>261</v>
      </c>
      <c r="C4612" s="258">
        <v>2030</v>
      </c>
      <c r="D4612" s="259" t="s">
        <v>259</v>
      </c>
      <c r="E4612" s="266" t="s">
        <v>0</v>
      </c>
      <c r="F4612" s="261">
        <v>4.7422727761105198E-2</v>
      </c>
      <c r="G4612" s="261">
        <f>IF(Table1[[#This Row],[Year]]&lt;=2030,2030,IF(Table1[[#This Row],[Year]]&lt;=2040,2040,2050))</f>
        <v>2030</v>
      </c>
    </row>
    <row r="4613" spans="1:7" x14ac:dyDescent="0.3">
      <c r="A4613" s="257" t="s">
        <v>2</v>
      </c>
      <c r="B4613" s="258" t="s">
        <v>18</v>
      </c>
      <c r="C4613" s="258">
        <v>2030</v>
      </c>
      <c r="D4613" s="259" t="s">
        <v>259</v>
      </c>
      <c r="E4613" s="266" t="s">
        <v>0</v>
      </c>
      <c r="F4613" s="261">
        <v>1199.2824217616801</v>
      </c>
      <c r="G4613" s="261">
        <f>IF(Table1[[#This Row],[Year]]&lt;=2030,2030,IF(Table1[[#This Row],[Year]]&lt;=2040,2040,2050))</f>
        <v>2030</v>
      </c>
    </row>
    <row r="4614" spans="1:7" x14ac:dyDescent="0.3">
      <c r="A4614" s="257" t="s">
        <v>2</v>
      </c>
      <c r="B4614" s="258" t="s">
        <v>266</v>
      </c>
      <c r="C4614" s="258">
        <v>2030</v>
      </c>
      <c r="D4614" s="259" t="s">
        <v>259</v>
      </c>
      <c r="E4614" s="266" t="s">
        <v>0</v>
      </c>
      <c r="F4614" s="261">
        <v>33.032811349081904</v>
      </c>
      <c r="G4614" s="261">
        <f>IF(Table1[[#This Row],[Year]]&lt;=2030,2030,IF(Table1[[#This Row],[Year]]&lt;=2040,2040,2050))</f>
        <v>2030</v>
      </c>
    </row>
    <row r="4615" spans="1:7" x14ac:dyDescent="0.3">
      <c r="A4615" s="257" t="s">
        <v>2</v>
      </c>
      <c r="B4615" s="258" t="s">
        <v>260</v>
      </c>
      <c r="C4615" s="258">
        <v>2030</v>
      </c>
      <c r="D4615" s="259" t="s">
        <v>259</v>
      </c>
      <c r="E4615" s="266" t="s">
        <v>0</v>
      </c>
      <c r="F4615" s="261">
        <v>2.9565617344238598E-2</v>
      </c>
      <c r="G4615" s="261">
        <f>IF(Table1[[#This Row],[Year]]&lt;=2030,2030,IF(Table1[[#This Row],[Year]]&lt;=2040,2040,2050))</f>
        <v>2030</v>
      </c>
    </row>
    <row r="4616" spans="1:7" x14ac:dyDescent="0.3">
      <c r="A4616" s="257" t="s">
        <v>3</v>
      </c>
      <c r="B4616" s="258" t="s">
        <v>265</v>
      </c>
      <c r="C4616" s="258">
        <v>2030</v>
      </c>
      <c r="D4616" s="259" t="s">
        <v>259</v>
      </c>
      <c r="E4616" s="266" t="s">
        <v>0</v>
      </c>
      <c r="F4616" s="261">
        <v>24.1614139541886</v>
      </c>
      <c r="G4616" s="261">
        <f>IF(Table1[[#This Row],[Year]]&lt;=2030,2030,IF(Table1[[#This Row],[Year]]&lt;=2040,2040,2050))</f>
        <v>2030</v>
      </c>
    </row>
    <row r="4617" spans="1:7" x14ac:dyDescent="0.3">
      <c r="A4617" s="257" t="s">
        <v>3</v>
      </c>
      <c r="B4617" s="258" t="s">
        <v>264</v>
      </c>
      <c r="C4617" s="258">
        <v>2030</v>
      </c>
      <c r="D4617" s="259" t="s">
        <v>259</v>
      </c>
      <c r="E4617" s="266" t="s">
        <v>0</v>
      </c>
      <c r="F4617" s="261">
        <v>6.68410349805891</v>
      </c>
      <c r="G4617" s="261">
        <f>IF(Table1[[#This Row],[Year]]&lt;=2030,2030,IF(Table1[[#This Row],[Year]]&lt;=2040,2040,2050))</f>
        <v>2030</v>
      </c>
    </row>
    <row r="4618" spans="1:7" x14ac:dyDescent="0.3">
      <c r="A4618" s="257" t="s">
        <v>3</v>
      </c>
      <c r="B4618" s="258" t="s">
        <v>263</v>
      </c>
      <c r="C4618" s="258">
        <v>2030</v>
      </c>
      <c r="D4618" s="259" t="s">
        <v>259</v>
      </c>
      <c r="E4618" s="266" t="s">
        <v>0</v>
      </c>
      <c r="F4618" s="261">
        <v>15.182652099099</v>
      </c>
      <c r="G4618" s="261">
        <f>IF(Table1[[#This Row],[Year]]&lt;=2030,2030,IF(Table1[[#This Row],[Year]]&lt;=2040,2040,2050))</f>
        <v>2030</v>
      </c>
    </row>
    <row r="4619" spans="1:7" x14ac:dyDescent="0.3">
      <c r="A4619" s="257" t="s">
        <v>3</v>
      </c>
      <c r="B4619" s="258" t="s">
        <v>262</v>
      </c>
      <c r="C4619" s="258">
        <v>2030</v>
      </c>
      <c r="D4619" s="259" t="s">
        <v>259</v>
      </c>
      <c r="E4619" s="266" t="s">
        <v>0</v>
      </c>
      <c r="F4619" s="261">
        <v>123.848846072024</v>
      </c>
      <c r="G4619" s="261">
        <f>IF(Table1[[#This Row],[Year]]&lt;=2030,2030,IF(Table1[[#This Row],[Year]]&lt;=2040,2040,2050))</f>
        <v>2030</v>
      </c>
    </row>
    <row r="4620" spans="1:7" x14ac:dyDescent="0.3">
      <c r="A4620" s="257" t="s">
        <v>3</v>
      </c>
      <c r="B4620" s="258" t="s">
        <v>261</v>
      </c>
      <c r="C4620" s="258">
        <v>2030</v>
      </c>
      <c r="D4620" s="259" t="s">
        <v>259</v>
      </c>
      <c r="E4620" s="266" t="s">
        <v>0</v>
      </c>
      <c r="F4620" s="261">
        <v>0.63667719505351195</v>
      </c>
      <c r="G4620" s="261">
        <f>IF(Table1[[#This Row],[Year]]&lt;=2030,2030,IF(Table1[[#This Row],[Year]]&lt;=2040,2040,2050))</f>
        <v>2030</v>
      </c>
    </row>
    <row r="4621" spans="1:7" x14ac:dyDescent="0.3">
      <c r="A4621" s="257" t="s">
        <v>3</v>
      </c>
      <c r="B4621" s="258" t="s">
        <v>18</v>
      </c>
      <c r="C4621" s="258">
        <v>2030</v>
      </c>
      <c r="D4621" s="259" t="s">
        <v>259</v>
      </c>
      <c r="E4621" s="266" t="s">
        <v>0</v>
      </c>
      <c r="F4621" s="261">
        <v>2172.3295388086499</v>
      </c>
      <c r="G4621" s="261">
        <f>IF(Table1[[#This Row],[Year]]&lt;=2030,2030,IF(Table1[[#This Row],[Year]]&lt;=2040,2040,2050))</f>
        <v>2030</v>
      </c>
    </row>
    <row r="4622" spans="1:7" x14ac:dyDescent="0.3">
      <c r="A4622" s="257" t="s">
        <v>3</v>
      </c>
      <c r="B4622" s="258" t="s">
        <v>260</v>
      </c>
      <c r="C4622" s="258">
        <v>2030</v>
      </c>
      <c r="D4622" s="259" t="s">
        <v>259</v>
      </c>
      <c r="E4622" s="266" t="s">
        <v>0</v>
      </c>
      <c r="F4622" s="261">
        <v>1.2929280989574301</v>
      </c>
      <c r="G4622" s="261">
        <f>IF(Table1[[#This Row],[Year]]&lt;=2030,2030,IF(Table1[[#This Row],[Year]]&lt;=2040,2040,2050))</f>
        <v>2030</v>
      </c>
    </row>
    <row r="4623" spans="1:7" x14ac:dyDescent="0.3">
      <c r="A4623" s="257" t="s">
        <v>1</v>
      </c>
      <c r="B4623" s="258" t="s">
        <v>265</v>
      </c>
      <c r="C4623" s="258">
        <v>2031</v>
      </c>
      <c r="D4623" s="259" t="s">
        <v>259</v>
      </c>
      <c r="E4623" s="266" t="s">
        <v>0</v>
      </c>
      <c r="F4623" s="261">
        <v>3.9575026416916201</v>
      </c>
      <c r="G4623" s="261">
        <f>IF(Table1[[#This Row],[Year]]&lt;=2030,2030,IF(Table1[[#This Row],[Year]]&lt;=2040,2040,2050))</f>
        <v>2040</v>
      </c>
    </row>
    <row r="4624" spans="1:7" x14ac:dyDescent="0.3">
      <c r="A4624" s="257" t="s">
        <v>1</v>
      </c>
      <c r="B4624" s="258" t="s">
        <v>269</v>
      </c>
      <c r="C4624" s="258">
        <v>2031</v>
      </c>
      <c r="D4624" s="259" t="s">
        <v>259</v>
      </c>
      <c r="E4624" s="266" t="s">
        <v>0</v>
      </c>
      <c r="F4624" s="261">
        <v>3.1548388527309998</v>
      </c>
      <c r="G4624" s="261">
        <f>IF(Table1[[#This Row],[Year]]&lt;=2030,2030,IF(Table1[[#This Row],[Year]]&lt;=2040,2040,2050))</f>
        <v>2040</v>
      </c>
    </row>
    <row r="4625" spans="1:7" x14ac:dyDescent="0.3">
      <c r="A4625" s="257" t="s">
        <v>1</v>
      </c>
      <c r="B4625" s="258" t="s">
        <v>264</v>
      </c>
      <c r="C4625" s="258">
        <v>2031</v>
      </c>
      <c r="D4625" s="259" t="s">
        <v>259</v>
      </c>
      <c r="E4625" s="266" t="s">
        <v>0</v>
      </c>
      <c r="F4625" s="261">
        <v>2.0144656034600001</v>
      </c>
      <c r="G4625" s="261">
        <f>IF(Table1[[#This Row],[Year]]&lt;=2030,2030,IF(Table1[[#This Row],[Year]]&lt;=2040,2040,2050))</f>
        <v>2040</v>
      </c>
    </row>
    <row r="4626" spans="1:7" x14ac:dyDescent="0.3">
      <c r="A4626" s="257" t="s">
        <v>1</v>
      </c>
      <c r="B4626" s="258" t="s">
        <v>268</v>
      </c>
      <c r="C4626" s="258">
        <v>2031</v>
      </c>
      <c r="D4626" s="259" t="s">
        <v>259</v>
      </c>
      <c r="E4626" s="266" t="s">
        <v>0</v>
      </c>
      <c r="F4626" s="261">
        <v>1.7435624784554999</v>
      </c>
      <c r="G4626" s="261">
        <f>IF(Table1[[#This Row],[Year]]&lt;=2030,2030,IF(Table1[[#This Row],[Year]]&lt;=2040,2040,2050))</f>
        <v>2040</v>
      </c>
    </row>
    <row r="4627" spans="1:7" x14ac:dyDescent="0.3">
      <c r="A4627" s="257" t="s">
        <v>1</v>
      </c>
      <c r="B4627" s="258" t="s">
        <v>263</v>
      </c>
      <c r="C4627" s="258">
        <v>2031</v>
      </c>
      <c r="D4627" s="259" t="s">
        <v>259</v>
      </c>
      <c r="E4627" s="266" t="s">
        <v>0</v>
      </c>
      <c r="F4627" s="261">
        <v>2.9932195645322102</v>
      </c>
      <c r="G4627" s="261">
        <f>IF(Table1[[#This Row],[Year]]&lt;=2030,2030,IF(Table1[[#This Row],[Year]]&lt;=2040,2040,2050))</f>
        <v>2040</v>
      </c>
    </row>
    <row r="4628" spans="1:7" x14ac:dyDescent="0.3">
      <c r="A4628" s="257" t="s">
        <v>1</v>
      </c>
      <c r="B4628" s="258" t="s">
        <v>262</v>
      </c>
      <c r="C4628" s="258">
        <v>2031</v>
      </c>
      <c r="D4628" s="259" t="s">
        <v>259</v>
      </c>
      <c r="E4628" s="266" t="s">
        <v>0</v>
      </c>
      <c r="F4628" s="261">
        <v>0.76590168476551901</v>
      </c>
      <c r="G4628" s="261">
        <f>IF(Table1[[#This Row],[Year]]&lt;=2030,2030,IF(Table1[[#This Row],[Year]]&lt;=2040,2040,2050))</f>
        <v>2040</v>
      </c>
    </row>
    <row r="4629" spans="1:7" x14ac:dyDescent="0.3">
      <c r="A4629" s="257" t="s">
        <v>1</v>
      </c>
      <c r="B4629" s="258" t="s">
        <v>261</v>
      </c>
      <c r="C4629" s="258">
        <v>2031</v>
      </c>
      <c r="D4629" s="259" t="s">
        <v>259</v>
      </c>
      <c r="E4629" s="266" t="s">
        <v>0</v>
      </c>
      <c r="F4629" s="261">
        <v>3.99257852258771E-2</v>
      </c>
      <c r="G4629" s="261">
        <f>IF(Table1[[#This Row],[Year]]&lt;=2030,2030,IF(Table1[[#This Row],[Year]]&lt;=2040,2040,2050))</f>
        <v>2040</v>
      </c>
    </row>
    <row r="4630" spans="1:7" x14ac:dyDescent="0.3">
      <c r="A4630" s="257" t="s">
        <v>1</v>
      </c>
      <c r="B4630" s="258" t="s">
        <v>18</v>
      </c>
      <c r="C4630" s="258">
        <v>2031</v>
      </c>
      <c r="D4630" s="259" t="s">
        <v>259</v>
      </c>
      <c r="E4630" s="266" t="s">
        <v>0</v>
      </c>
      <c r="F4630" s="261">
        <v>422.76273693376697</v>
      </c>
      <c r="G4630" s="261">
        <f>IF(Table1[[#This Row],[Year]]&lt;=2030,2030,IF(Table1[[#This Row],[Year]]&lt;=2040,2040,2050))</f>
        <v>2040</v>
      </c>
    </row>
    <row r="4631" spans="1:7" x14ac:dyDescent="0.3">
      <c r="A4631" s="257" t="s">
        <v>1</v>
      </c>
      <c r="B4631" s="258" t="s">
        <v>260</v>
      </c>
      <c r="C4631" s="258">
        <v>2031</v>
      </c>
      <c r="D4631" s="259" t="s">
        <v>259</v>
      </c>
      <c r="E4631" s="266" t="s">
        <v>0</v>
      </c>
      <c r="F4631" s="261">
        <v>0.115640421484483</v>
      </c>
      <c r="G4631" s="261">
        <f>IF(Table1[[#This Row],[Year]]&lt;=2030,2030,IF(Table1[[#This Row],[Year]]&lt;=2040,2040,2050))</f>
        <v>2040</v>
      </c>
    </row>
    <row r="4632" spans="1:7" x14ac:dyDescent="0.3">
      <c r="A4632" s="257" t="s">
        <v>1</v>
      </c>
      <c r="B4632" s="258" t="s">
        <v>267</v>
      </c>
      <c r="C4632" s="258">
        <v>2031</v>
      </c>
      <c r="D4632" s="259" t="s">
        <v>259</v>
      </c>
      <c r="E4632" s="266" t="s">
        <v>0</v>
      </c>
      <c r="F4632" s="261">
        <v>8.6032004389421796E-2</v>
      </c>
      <c r="G4632" s="261">
        <f>IF(Table1[[#This Row],[Year]]&lt;=2030,2030,IF(Table1[[#This Row],[Year]]&lt;=2040,2040,2050))</f>
        <v>2040</v>
      </c>
    </row>
    <row r="4633" spans="1:7" x14ac:dyDescent="0.3">
      <c r="A4633" s="257" t="s">
        <v>4</v>
      </c>
      <c r="B4633" s="258" t="s">
        <v>265</v>
      </c>
      <c r="C4633" s="258">
        <v>2031</v>
      </c>
      <c r="D4633" s="259" t="s">
        <v>259</v>
      </c>
      <c r="E4633" s="266" t="s">
        <v>0</v>
      </c>
      <c r="F4633" s="261">
        <v>51.299638371665303</v>
      </c>
      <c r="G4633" s="261">
        <f>IF(Table1[[#This Row],[Year]]&lt;=2030,2030,IF(Table1[[#This Row],[Year]]&lt;=2040,2040,2050))</f>
        <v>2040</v>
      </c>
    </row>
    <row r="4634" spans="1:7" x14ac:dyDescent="0.3">
      <c r="A4634" s="257" t="s">
        <v>4</v>
      </c>
      <c r="B4634" s="258" t="s">
        <v>269</v>
      </c>
      <c r="C4634" s="258">
        <v>2031</v>
      </c>
      <c r="D4634" s="259" t="s">
        <v>259</v>
      </c>
      <c r="E4634" s="266" t="s">
        <v>0</v>
      </c>
      <c r="F4634" s="261">
        <v>2.48984692480929</v>
      </c>
      <c r="G4634" s="261">
        <f>IF(Table1[[#This Row],[Year]]&lt;=2030,2030,IF(Table1[[#This Row],[Year]]&lt;=2040,2040,2050))</f>
        <v>2040</v>
      </c>
    </row>
    <row r="4635" spans="1:7" x14ac:dyDescent="0.3">
      <c r="A4635" s="257" t="s">
        <v>4</v>
      </c>
      <c r="B4635" s="258" t="s">
        <v>264</v>
      </c>
      <c r="C4635" s="258">
        <v>2031</v>
      </c>
      <c r="D4635" s="259" t="s">
        <v>259</v>
      </c>
      <c r="E4635" s="266" t="s">
        <v>0</v>
      </c>
      <c r="F4635" s="261">
        <v>31.931376578934302</v>
      </c>
      <c r="G4635" s="261">
        <f>IF(Table1[[#This Row],[Year]]&lt;=2030,2030,IF(Table1[[#This Row],[Year]]&lt;=2040,2040,2050))</f>
        <v>2040</v>
      </c>
    </row>
    <row r="4636" spans="1:7" x14ac:dyDescent="0.3">
      <c r="A4636" s="257" t="s">
        <v>4</v>
      </c>
      <c r="B4636" s="258" t="s">
        <v>268</v>
      </c>
      <c r="C4636" s="258">
        <v>2031</v>
      </c>
      <c r="D4636" s="259" t="s">
        <v>259</v>
      </c>
      <c r="E4636" s="266" t="s">
        <v>0</v>
      </c>
      <c r="F4636" s="261">
        <v>1.6373015251331999</v>
      </c>
      <c r="G4636" s="261">
        <f>IF(Table1[[#This Row],[Year]]&lt;=2030,2030,IF(Table1[[#This Row],[Year]]&lt;=2040,2040,2050))</f>
        <v>2040</v>
      </c>
    </row>
    <row r="4637" spans="1:7" x14ac:dyDescent="0.3">
      <c r="A4637" s="257" t="s">
        <v>4</v>
      </c>
      <c r="B4637" s="258" t="s">
        <v>263</v>
      </c>
      <c r="C4637" s="258">
        <v>2031</v>
      </c>
      <c r="D4637" s="259" t="s">
        <v>259</v>
      </c>
      <c r="E4637" s="266" t="s">
        <v>0</v>
      </c>
      <c r="F4637" s="261">
        <v>14.5507626947107</v>
      </c>
      <c r="G4637" s="261">
        <f>IF(Table1[[#This Row],[Year]]&lt;=2030,2030,IF(Table1[[#This Row],[Year]]&lt;=2040,2040,2050))</f>
        <v>2040</v>
      </c>
    </row>
    <row r="4638" spans="1:7" x14ac:dyDescent="0.3">
      <c r="A4638" s="257" t="s">
        <v>4</v>
      </c>
      <c r="B4638" s="258" t="s">
        <v>262</v>
      </c>
      <c r="C4638" s="258">
        <v>2031</v>
      </c>
      <c r="D4638" s="259" t="s">
        <v>259</v>
      </c>
      <c r="E4638" s="266" t="s">
        <v>0</v>
      </c>
      <c r="F4638" s="261">
        <v>70.378937669981099</v>
      </c>
      <c r="G4638" s="261">
        <f>IF(Table1[[#This Row],[Year]]&lt;=2030,2030,IF(Table1[[#This Row],[Year]]&lt;=2040,2040,2050))</f>
        <v>2040</v>
      </c>
    </row>
    <row r="4639" spans="1:7" x14ac:dyDescent="0.3">
      <c r="A4639" s="257" t="s">
        <v>4</v>
      </c>
      <c r="B4639" s="258" t="s">
        <v>261</v>
      </c>
      <c r="C4639" s="258">
        <v>2031</v>
      </c>
      <c r="D4639" s="259" t="s">
        <v>259</v>
      </c>
      <c r="E4639" s="266" t="s">
        <v>0</v>
      </c>
      <c r="F4639" s="261">
        <v>0.60726454359363002</v>
      </c>
      <c r="G4639" s="261">
        <f>IF(Table1[[#This Row],[Year]]&lt;=2030,2030,IF(Table1[[#This Row],[Year]]&lt;=2040,2040,2050))</f>
        <v>2040</v>
      </c>
    </row>
    <row r="4640" spans="1:7" x14ac:dyDescent="0.3">
      <c r="A4640" s="257" t="s">
        <v>4</v>
      </c>
      <c r="B4640" s="258" t="s">
        <v>18</v>
      </c>
      <c r="C4640" s="258">
        <v>2031</v>
      </c>
      <c r="D4640" s="259" t="s">
        <v>259</v>
      </c>
      <c r="E4640" s="266" t="s">
        <v>0</v>
      </c>
      <c r="F4640" s="261">
        <v>1923.7377743387599</v>
      </c>
      <c r="G4640" s="261">
        <f>IF(Table1[[#This Row],[Year]]&lt;=2030,2030,IF(Table1[[#This Row],[Year]]&lt;=2040,2040,2050))</f>
        <v>2040</v>
      </c>
    </row>
    <row r="4641" spans="1:7" x14ac:dyDescent="0.3">
      <c r="A4641" s="257" t="s">
        <v>4</v>
      </c>
      <c r="B4641" s="258" t="s">
        <v>260</v>
      </c>
      <c r="C4641" s="258">
        <v>2031</v>
      </c>
      <c r="D4641" s="259" t="s">
        <v>259</v>
      </c>
      <c r="E4641" s="266" t="s">
        <v>0</v>
      </c>
      <c r="F4641" s="261">
        <v>5.9877044987703103</v>
      </c>
      <c r="G4641" s="261">
        <f>IF(Table1[[#This Row],[Year]]&lt;=2030,2030,IF(Table1[[#This Row],[Year]]&lt;=2040,2040,2050))</f>
        <v>2040</v>
      </c>
    </row>
    <row r="4642" spans="1:7" x14ac:dyDescent="0.3">
      <c r="A4642" s="257" t="s">
        <v>4</v>
      </c>
      <c r="B4642" s="258" t="s">
        <v>267</v>
      </c>
      <c r="C4642" s="258">
        <v>2031</v>
      </c>
      <c r="D4642" s="259" t="s">
        <v>259</v>
      </c>
      <c r="E4642" s="266" t="s">
        <v>0</v>
      </c>
      <c r="F4642" s="261">
        <v>0.27849122074424498</v>
      </c>
      <c r="G4642" s="261">
        <f>IF(Table1[[#This Row],[Year]]&lt;=2030,2030,IF(Table1[[#This Row],[Year]]&lt;=2040,2040,2050))</f>
        <v>2040</v>
      </c>
    </row>
    <row r="4643" spans="1:7" x14ac:dyDescent="0.3">
      <c r="A4643" s="257" t="s">
        <v>2</v>
      </c>
      <c r="B4643" s="258" t="s">
        <v>264</v>
      </c>
      <c r="C4643" s="258">
        <v>2031</v>
      </c>
      <c r="D4643" s="259" t="s">
        <v>259</v>
      </c>
      <c r="E4643" s="266" t="s">
        <v>0</v>
      </c>
      <c r="F4643" s="261">
        <v>5.5851598331594197</v>
      </c>
      <c r="G4643" s="261">
        <f>IF(Table1[[#This Row],[Year]]&lt;=2030,2030,IF(Table1[[#This Row],[Year]]&lt;=2040,2040,2050))</f>
        <v>2040</v>
      </c>
    </row>
    <row r="4644" spans="1:7" x14ac:dyDescent="0.3">
      <c r="A4644" s="257" t="s">
        <v>2</v>
      </c>
      <c r="B4644" s="258" t="s">
        <v>263</v>
      </c>
      <c r="C4644" s="258">
        <v>2031</v>
      </c>
      <c r="D4644" s="259" t="s">
        <v>259</v>
      </c>
      <c r="E4644" s="266" t="s">
        <v>0</v>
      </c>
      <c r="F4644" s="261">
        <v>6.6724265324716603</v>
      </c>
      <c r="G4644" s="261">
        <f>IF(Table1[[#This Row],[Year]]&lt;=2030,2030,IF(Table1[[#This Row],[Year]]&lt;=2040,2040,2050))</f>
        <v>2040</v>
      </c>
    </row>
    <row r="4645" spans="1:7" x14ac:dyDescent="0.3">
      <c r="A4645" s="257" t="s">
        <v>2</v>
      </c>
      <c r="B4645" s="258" t="s">
        <v>262</v>
      </c>
      <c r="C4645" s="258">
        <v>2031</v>
      </c>
      <c r="D4645" s="259" t="s">
        <v>259</v>
      </c>
      <c r="E4645" s="266" t="s">
        <v>0</v>
      </c>
      <c r="F4645" s="261">
        <v>2.21731779607153</v>
      </c>
      <c r="G4645" s="261">
        <f>IF(Table1[[#This Row],[Year]]&lt;=2030,2030,IF(Table1[[#This Row],[Year]]&lt;=2040,2040,2050))</f>
        <v>2040</v>
      </c>
    </row>
    <row r="4646" spans="1:7" x14ac:dyDescent="0.3">
      <c r="A4646" s="257" t="s">
        <v>2</v>
      </c>
      <c r="B4646" s="258" t="s">
        <v>261</v>
      </c>
      <c r="C4646" s="258">
        <v>2031</v>
      </c>
      <c r="D4646" s="259" t="s">
        <v>259</v>
      </c>
      <c r="E4646" s="266" t="s">
        <v>0</v>
      </c>
      <c r="F4646" s="261">
        <v>4.3808402015183497E-2</v>
      </c>
      <c r="G4646" s="261">
        <f>IF(Table1[[#This Row],[Year]]&lt;=2030,2030,IF(Table1[[#This Row],[Year]]&lt;=2040,2040,2050))</f>
        <v>2040</v>
      </c>
    </row>
    <row r="4647" spans="1:7" x14ac:dyDescent="0.3">
      <c r="A4647" s="257" t="s">
        <v>2</v>
      </c>
      <c r="B4647" s="258" t="s">
        <v>18</v>
      </c>
      <c r="C4647" s="258">
        <v>2031</v>
      </c>
      <c r="D4647" s="259" t="s">
        <v>259</v>
      </c>
      <c r="E4647" s="266" t="s">
        <v>0</v>
      </c>
      <c r="F4647" s="261">
        <v>1128.37063285201</v>
      </c>
      <c r="G4647" s="261">
        <f>IF(Table1[[#This Row],[Year]]&lt;=2030,2030,IF(Table1[[#This Row],[Year]]&lt;=2040,2040,2050))</f>
        <v>2040</v>
      </c>
    </row>
    <row r="4648" spans="1:7" x14ac:dyDescent="0.3">
      <c r="A4648" s="257" t="s">
        <v>2</v>
      </c>
      <c r="B4648" s="258" t="s">
        <v>266</v>
      </c>
      <c r="C4648" s="258">
        <v>2031</v>
      </c>
      <c r="D4648" s="259" t="s">
        <v>259</v>
      </c>
      <c r="E4648" s="266" t="s">
        <v>0</v>
      </c>
      <c r="F4648" s="261">
        <v>31.4598203324589</v>
      </c>
      <c r="G4648" s="261">
        <f>IF(Table1[[#This Row],[Year]]&lt;=2030,2030,IF(Table1[[#This Row],[Year]]&lt;=2040,2040,2050))</f>
        <v>2040</v>
      </c>
    </row>
    <row r="4649" spans="1:7" x14ac:dyDescent="0.3">
      <c r="A4649" s="257" t="s">
        <v>2</v>
      </c>
      <c r="B4649" s="258" t="s">
        <v>260</v>
      </c>
      <c r="C4649" s="258">
        <v>2031</v>
      </c>
      <c r="D4649" s="259" t="s">
        <v>259</v>
      </c>
      <c r="E4649" s="266" t="s">
        <v>0</v>
      </c>
      <c r="F4649" s="261">
        <v>2.9734563729062899E-2</v>
      </c>
      <c r="G4649" s="261">
        <f>IF(Table1[[#This Row],[Year]]&lt;=2030,2030,IF(Table1[[#This Row],[Year]]&lt;=2040,2040,2050))</f>
        <v>2040</v>
      </c>
    </row>
    <row r="4650" spans="1:7" x14ac:dyDescent="0.3">
      <c r="A4650" s="257" t="s">
        <v>3</v>
      </c>
      <c r="B4650" s="258" t="s">
        <v>265</v>
      </c>
      <c r="C4650" s="258">
        <v>2031</v>
      </c>
      <c r="D4650" s="259" t="s">
        <v>259</v>
      </c>
      <c r="E4650" s="266" t="s">
        <v>0</v>
      </c>
      <c r="F4650" s="261">
        <v>25.557437349823001</v>
      </c>
      <c r="G4650" s="261">
        <f>IF(Table1[[#This Row],[Year]]&lt;=2030,2030,IF(Table1[[#This Row],[Year]]&lt;=2040,2040,2050))</f>
        <v>2040</v>
      </c>
    </row>
    <row r="4651" spans="1:7" x14ac:dyDescent="0.3">
      <c r="A4651" s="257" t="s">
        <v>3</v>
      </c>
      <c r="B4651" s="258" t="s">
        <v>264</v>
      </c>
      <c r="C4651" s="258">
        <v>2031</v>
      </c>
      <c r="D4651" s="259" t="s">
        <v>259</v>
      </c>
      <c r="E4651" s="266" t="s">
        <v>0</v>
      </c>
      <c r="F4651" s="261">
        <v>7.0703046069768103</v>
      </c>
      <c r="G4651" s="261">
        <f>IF(Table1[[#This Row],[Year]]&lt;=2030,2030,IF(Table1[[#This Row],[Year]]&lt;=2040,2040,2050))</f>
        <v>2040</v>
      </c>
    </row>
    <row r="4652" spans="1:7" x14ac:dyDescent="0.3">
      <c r="A4652" s="257" t="s">
        <v>3</v>
      </c>
      <c r="B4652" s="258" t="s">
        <v>263</v>
      </c>
      <c r="C4652" s="258">
        <v>2031</v>
      </c>
      <c r="D4652" s="259" t="s">
        <v>259</v>
      </c>
      <c r="E4652" s="266" t="s">
        <v>0</v>
      </c>
      <c r="F4652" s="261">
        <v>14.0748403923934</v>
      </c>
      <c r="G4652" s="261">
        <f>IF(Table1[[#This Row],[Year]]&lt;=2030,2030,IF(Table1[[#This Row],[Year]]&lt;=2040,2040,2050))</f>
        <v>2040</v>
      </c>
    </row>
    <row r="4653" spans="1:7" x14ac:dyDescent="0.3">
      <c r="A4653" s="257" t="s">
        <v>3</v>
      </c>
      <c r="B4653" s="258" t="s">
        <v>262</v>
      </c>
      <c r="C4653" s="258">
        <v>2031</v>
      </c>
      <c r="D4653" s="259" t="s">
        <v>259</v>
      </c>
      <c r="E4653" s="266" t="s">
        <v>0</v>
      </c>
      <c r="F4653" s="261">
        <v>128.61207060058001</v>
      </c>
      <c r="G4653" s="261">
        <f>IF(Table1[[#This Row],[Year]]&lt;=2030,2030,IF(Table1[[#This Row],[Year]]&lt;=2040,2040,2050))</f>
        <v>2040</v>
      </c>
    </row>
    <row r="4654" spans="1:7" x14ac:dyDescent="0.3">
      <c r="A4654" s="257" t="s">
        <v>3</v>
      </c>
      <c r="B4654" s="258" t="s">
        <v>261</v>
      </c>
      <c r="C4654" s="258">
        <v>2031</v>
      </c>
      <c r="D4654" s="259" t="s">
        <v>259</v>
      </c>
      <c r="E4654" s="266" t="s">
        <v>0</v>
      </c>
      <c r="F4654" s="261">
        <v>0.58815280840255202</v>
      </c>
      <c r="G4654" s="261">
        <f>IF(Table1[[#This Row],[Year]]&lt;=2030,2030,IF(Table1[[#This Row],[Year]]&lt;=2040,2040,2050))</f>
        <v>2040</v>
      </c>
    </row>
    <row r="4655" spans="1:7" x14ac:dyDescent="0.3">
      <c r="A4655" s="257" t="s">
        <v>3</v>
      </c>
      <c r="B4655" s="258" t="s">
        <v>18</v>
      </c>
      <c r="C4655" s="258">
        <v>2031</v>
      </c>
      <c r="D4655" s="259" t="s">
        <v>259</v>
      </c>
      <c r="E4655" s="266" t="s">
        <v>0</v>
      </c>
      <c r="F4655" s="261">
        <v>2012.7488299654001</v>
      </c>
      <c r="G4655" s="261">
        <f>IF(Table1[[#This Row],[Year]]&lt;=2030,2030,IF(Table1[[#This Row],[Year]]&lt;=2040,2040,2050))</f>
        <v>2040</v>
      </c>
    </row>
    <row r="4656" spans="1:7" x14ac:dyDescent="0.3">
      <c r="A4656" s="257" t="s">
        <v>3</v>
      </c>
      <c r="B4656" s="258" t="s">
        <v>260</v>
      </c>
      <c r="C4656" s="258">
        <v>2031</v>
      </c>
      <c r="D4656" s="259" t="s">
        <v>259</v>
      </c>
      <c r="E4656" s="266" t="s">
        <v>0</v>
      </c>
      <c r="F4656" s="261">
        <v>1.3676322482443899</v>
      </c>
      <c r="G4656" s="261">
        <f>IF(Table1[[#This Row],[Year]]&lt;=2030,2030,IF(Table1[[#This Row],[Year]]&lt;=2040,2040,2050))</f>
        <v>2040</v>
      </c>
    </row>
    <row r="4657" spans="1:7" x14ac:dyDescent="0.3">
      <c r="A4657" s="257" t="s">
        <v>1</v>
      </c>
      <c r="B4657" s="258" t="s">
        <v>265</v>
      </c>
      <c r="C4657" s="258">
        <v>2032</v>
      </c>
      <c r="D4657" s="259" t="s">
        <v>259</v>
      </c>
      <c r="E4657" s="266" t="s">
        <v>0</v>
      </c>
      <c r="F4657" s="261">
        <v>4.1514175399387598</v>
      </c>
      <c r="G4657" s="261">
        <f>IF(Table1[[#This Row],[Year]]&lt;=2030,2030,IF(Table1[[#This Row],[Year]]&lt;=2040,2040,2050))</f>
        <v>2040</v>
      </c>
    </row>
    <row r="4658" spans="1:7" x14ac:dyDescent="0.3">
      <c r="A4658" s="257" t="s">
        <v>1</v>
      </c>
      <c r="B4658" s="258" t="s">
        <v>269</v>
      </c>
      <c r="C4658" s="258">
        <v>2032</v>
      </c>
      <c r="D4658" s="259" t="s">
        <v>259</v>
      </c>
      <c r="E4658" s="266" t="s">
        <v>0</v>
      </c>
      <c r="F4658" s="261">
        <v>3.0046084311723802</v>
      </c>
      <c r="G4658" s="261">
        <f>IF(Table1[[#This Row],[Year]]&lt;=2030,2030,IF(Table1[[#This Row],[Year]]&lt;=2040,2040,2050))</f>
        <v>2040</v>
      </c>
    </row>
    <row r="4659" spans="1:7" x14ac:dyDescent="0.3">
      <c r="A4659" s="257" t="s">
        <v>1</v>
      </c>
      <c r="B4659" s="258" t="s">
        <v>264</v>
      </c>
      <c r="C4659" s="258">
        <v>2032</v>
      </c>
      <c r="D4659" s="259" t="s">
        <v>259</v>
      </c>
      <c r="E4659" s="266" t="s">
        <v>0</v>
      </c>
      <c r="F4659" s="261">
        <v>2.1131730277841299</v>
      </c>
      <c r="G4659" s="261">
        <f>IF(Table1[[#This Row],[Year]]&lt;=2030,2030,IF(Table1[[#This Row],[Year]]&lt;=2040,2040,2050))</f>
        <v>2040</v>
      </c>
    </row>
    <row r="4660" spans="1:7" x14ac:dyDescent="0.3">
      <c r="A4660" s="257" t="s">
        <v>1</v>
      </c>
      <c r="B4660" s="258" t="s">
        <v>268</v>
      </c>
      <c r="C4660" s="258">
        <v>2032</v>
      </c>
      <c r="D4660" s="259" t="s">
        <v>259</v>
      </c>
      <c r="E4660" s="266" t="s">
        <v>0</v>
      </c>
      <c r="F4660" s="261">
        <v>1.6605356937671401</v>
      </c>
      <c r="G4660" s="261">
        <f>IF(Table1[[#This Row],[Year]]&lt;=2030,2030,IF(Table1[[#This Row],[Year]]&lt;=2040,2040,2050))</f>
        <v>2040</v>
      </c>
    </row>
    <row r="4661" spans="1:7" x14ac:dyDescent="0.3">
      <c r="A4661" s="257" t="s">
        <v>1</v>
      </c>
      <c r="B4661" s="258" t="s">
        <v>263</v>
      </c>
      <c r="C4661" s="258">
        <v>2032</v>
      </c>
      <c r="D4661" s="259" t="s">
        <v>259</v>
      </c>
      <c r="E4661" s="266" t="s">
        <v>0</v>
      </c>
      <c r="F4661" s="261">
        <v>2.74649595493403</v>
      </c>
      <c r="G4661" s="261">
        <f>IF(Table1[[#This Row],[Year]]&lt;=2030,2030,IF(Table1[[#This Row],[Year]]&lt;=2040,2040,2050))</f>
        <v>2040</v>
      </c>
    </row>
    <row r="4662" spans="1:7" x14ac:dyDescent="0.3">
      <c r="A4662" s="257" t="s">
        <v>1</v>
      </c>
      <c r="B4662" s="258" t="s">
        <v>262</v>
      </c>
      <c r="C4662" s="258">
        <v>2032</v>
      </c>
      <c r="D4662" s="259" t="s">
        <v>259</v>
      </c>
      <c r="E4662" s="266" t="s">
        <v>0</v>
      </c>
      <c r="F4662" s="261">
        <v>0.83907675469295195</v>
      </c>
      <c r="G4662" s="261">
        <f>IF(Table1[[#This Row],[Year]]&lt;=2030,2030,IF(Table1[[#This Row],[Year]]&lt;=2040,2040,2050))</f>
        <v>2040</v>
      </c>
    </row>
    <row r="4663" spans="1:7" x14ac:dyDescent="0.3">
      <c r="A4663" s="257" t="s">
        <v>1</v>
      </c>
      <c r="B4663" s="258" t="s">
        <v>261</v>
      </c>
      <c r="C4663" s="258">
        <v>2032</v>
      </c>
      <c r="D4663" s="259" t="s">
        <v>259</v>
      </c>
      <c r="E4663" s="266" t="s">
        <v>0</v>
      </c>
      <c r="F4663" s="261">
        <v>3.6847497177168398E-2</v>
      </c>
      <c r="G4663" s="261">
        <f>IF(Table1[[#This Row],[Year]]&lt;=2030,2030,IF(Table1[[#This Row],[Year]]&lt;=2040,2040,2050))</f>
        <v>2040</v>
      </c>
    </row>
    <row r="4664" spans="1:7" x14ac:dyDescent="0.3">
      <c r="A4664" s="257" t="s">
        <v>1</v>
      </c>
      <c r="B4664" s="258" t="s">
        <v>18</v>
      </c>
      <c r="C4664" s="258">
        <v>2032</v>
      </c>
      <c r="D4664" s="259" t="s">
        <v>259</v>
      </c>
      <c r="E4664" s="266" t="s">
        <v>0</v>
      </c>
      <c r="F4664" s="261">
        <v>395.66968194960799</v>
      </c>
      <c r="G4664" s="261">
        <f>IF(Table1[[#This Row],[Year]]&lt;=2030,2030,IF(Table1[[#This Row],[Year]]&lt;=2040,2040,2050))</f>
        <v>2040</v>
      </c>
    </row>
    <row r="4665" spans="1:7" x14ac:dyDescent="0.3">
      <c r="A4665" s="257" t="s">
        <v>1</v>
      </c>
      <c r="B4665" s="258" t="s">
        <v>260</v>
      </c>
      <c r="C4665" s="258">
        <v>2032</v>
      </c>
      <c r="D4665" s="259" t="s">
        <v>259</v>
      </c>
      <c r="E4665" s="266" t="s">
        <v>0</v>
      </c>
      <c r="F4665" s="261">
        <v>0.121306722330168</v>
      </c>
      <c r="G4665" s="261">
        <f>IF(Table1[[#This Row],[Year]]&lt;=2030,2030,IF(Table1[[#This Row],[Year]]&lt;=2040,2040,2050))</f>
        <v>2040</v>
      </c>
    </row>
    <row r="4666" spans="1:7" x14ac:dyDescent="0.3">
      <c r="A4666" s="257" t="s">
        <v>1</v>
      </c>
      <c r="B4666" s="258" t="s">
        <v>267</v>
      </c>
      <c r="C4666" s="258">
        <v>2032</v>
      </c>
      <c r="D4666" s="259" t="s">
        <v>259</v>
      </c>
      <c r="E4666" s="266" t="s">
        <v>0</v>
      </c>
      <c r="F4666" s="261">
        <v>8.1935242275639905E-2</v>
      </c>
      <c r="G4666" s="261">
        <f>IF(Table1[[#This Row],[Year]]&lt;=2030,2030,IF(Table1[[#This Row],[Year]]&lt;=2040,2040,2050))</f>
        <v>2040</v>
      </c>
    </row>
    <row r="4667" spans="1:7" x14ac:dyDescent="0.3">
      <c r="A4667" s="257" t="s">
        <v>4</v>
      </c>
      <c r="B4667" s="258" t="s">
        <v>265</v>
      </c>
      <c r="C4667" s="258">
        <v>2032</v>
      </c>
      <c r="D4667" s="259" t="s">
        <v>259</v>
      </c>
      <c r="E4667" s="266" t="s">
        <v>0</v>
      </c>
      <c r="F4667" s="261">
        <v>52.853425114664198</v>
      </c>
      <c r="G4667" s="261">
        <f>IF(Table1[[#This Row],[Year]]&lt;=2030,2030,IF(Table1[[#This Row],[Year]]&lt;=2040,2040,2050))</f>
        <v>2040</v>
      </c>
    </row>
    <row r="4668" spans="1:7" x14ac:dyDescent="0.3">
      <c r="A4668" s="257" t="s">
        <v>4</v>
      </c>
      <c r="B4668" s="258" t="s">
        <v>269</v>
      </c>
      <c r="C4668" s="258">
        <v>2032</v>
      </c>
      <c r="D4668" s="259" t="s">
        <v>259</v>
      </c>
      <c r="E4668" s="266" t="s">
        <v>0</v>
      </c>
      <c r="F4668" s="261">
        <v>2.3712827855326601</v>
      </c>
      <c r="G4668" s="261">
        <f>IF(Table1[[#This Row],[Year]]&lt;=2030,2030,IF(Table1[[#This Row],[Year]]&lt;=2040,2040,2050))</f>
        <v>2040</v>
      </c>
    </row>
    <row r="4669" spans="1:7" x14ac:dyDescent="0.3">
      <c r="A4669" s="257" t="s">
        <v>4</v>
      </c>
      <c r="B4669" s="258" t="s">
        <v>264</v>
      </c>
      <c r="C4669" s="258">
        <v>2032</v>
      </c>
      <c r="D4669" s="259" t="s">
        <v>259</v>
      </c>
      <c r="E4669" s="266" t="s">
        <v>0</v>
      </c>
      <c r="F4669" s="261">
        <v>32.898528613312997</v>
      </c>
      <c r="G4669" s="261">
        <f>IF(Table1[[#This Row],[Year]]&lt;=2030,2030,IF(Table1[[#This Row],[Year]]&lt;=2040,2040,2050))</f>
        <v>2040</v>
      </c>
    </row>
    <row r="4670" spans="1:7" x14ac:dyDescent="0.3">
      <c r="A4670" s="257" t="s">
        <v>4</v>
      </c>
      <c r="B4670" s="258" t="s">
        <v>268</v>
      </c>
      <c r="C4670" s="258">
        <v>2032</v>
      </c>
      <c r="D4670" s="259" t="s">
        <v>259</v>
      </c>
      <c r="E4670" s="266" t="s">
        <v>0</v>
      </c>
      <c r="F4670" s="261">
        <v>1.5593347858411399</v>
      </c>
      <c r="G4670" s="261">
        <f>IF(Table1[[#This Row],[Year]]&lt;=2030,2030,IF(Table1[[#This Row],[Year]]&lt;=2040,2040,2050))</f>
        <v>2040</v>
      </c>
    </row>
    <row r="4671" spans="1:7" x14ac:dyDescent="0.3">
      <c r="A4671" s="257" t="s">
        <v>4</v>
      </c>
      <c r="B4671" s="258" t="s">
        <v>263</v>
      </c>
      <c r="C4671" s="258">
        <v>2032</v>
      </c>
      <c r="D4671" s="259" t="s">
        <v>259</v>
      </c>
      <c r="E4671" s="266" t="s">
        <v>0</v>
      </c>
      <c r="F4671" s="261">
        <v>13.598607778511299</v>
      </c>
      <c r="G4671" s="261">
        <f>IF(Table1[[#This Row],[Year]]&lt;=2030,2030,IF(Table1[[#This Row],[Year]]&lt;=2040,2040,2050))</f>
        <v>2040</v>
      </c>
    </row>
    <row r="4672" spans="1:7" x14ac:dyDescent="0.3">
      <c r="A4672" s="257" t="s">
        <v>4</v>
      </c>
      <c r="B4672" s="258" t="s">
        <v>262</v>
      </c>
      <c r="C4672" s="258">
        <v>2032</v>
      </c>
      <c r="D4672" s="259" t="s">
        <v>259</v>
      </c>
      <c r="E4672" s="266" t="s">
        <v>0</v>
      </c>
      <c r="F4672" s="261">
        <v>72.351021002040298</v>
      </c>
      <c r="G4672" s="261">
        <f>IF(Table1[[#This Row],[Year]]&lt;=2030,2030,IF(Table1[[#This Row],[Year]]&lt;=2040,2040,2050))</f>
        <v>2040</v>
      </c>
    </row>
    <row r="4673" spans="1:7" x14ac:dyDescent="0.3">
      <c r="A4673" s="257" t="s">
        <v>4</v>
      </c>
      <c r="B4673" s="258" t="s">
        <v>261</v>
      </c>
      <c r="C4673" s="258">
        <v>2032</v>
      </c>
      <c r="D4673" s="259" t="s">
        <v>259</v>
      </c>
      <c r="E4673" s="266" t="s">
        <v>0</v>
      </c>
      <c r="F4673" s="261">
        <v>0.56044429506568805</v>
      </c>
      <c r="G4673" s="261">
        <f>IF(Table1[[#This Row],[Year]]&lt;=2030,2030,IF(Table1[[#This Row],[Year]]&lt;=2040,2040,2050))</f>
        <v>2040</v>
      </c>
    </row>
    <row r="4674" spans="1:7" x14ac:dyDescent="0.3">
      <c r="A4674" s="257" t="s">
        <v>4</v>
      </c>
      <c r="B4674" s="258" t="s">
        <v>18</v>
      </c>
      <c r="C4674" s="258">
        <v>2032</v>
      </c>
      <c r="D4674" s="259" t="s">
        <v>259</v>
      </c>
      <c r="E4674" s="266" t="s">
        <v>0</v>
      </c>
      <c r="F4674" s="261">
        <v>1784.22545196648</v>
      </c>
      <c r="G4674" s="261">
        <f>IF(Table1[[#This Row],[Year]]&lt;=2030,2030,IF(Table1[[#This Row],[Year]]&lt;=2040,2040,2050))</f>
        <v>2040</v>
      </c>
    </row>
    <row r="4675" spans="1:7" x14ac:dyDescent="0.3">
      <c r="A4675" s="257" t="s">
        <v>4</v>
      </c>
      <c r="B4675" s="258" t="s">
        <v>260</v>
      </c>
      <c r="C4675" s="258">
        <v>2032</v>
      </c>
      <c r="D4675" s="259" t="s">
        <v>259</v>
      </c>
      <c r="E4675" s="266" t="s">
        <v>0</v>
      </c>
      <c r="F4675" s="261">
        <v>6.1690628117428004</v>
      </c>
      <c r="G4675" s="261">
        <f>IF(Table1[[#This Row],[Year]]&lt;=2030,2030,IF(Table1[[#This Row],[Year]]&lt;=2040,2040,2050))</f>
        <v>2040</v>
      </c>
    </row>
    <row r="4676" spans="1:7" x14ac:dyDescent="0.3">
      <c r="A4676" s="257" t="s">
        <v>4</v>
      </c>
      <c r="B4676" s="258" t="s">
        <v>267</v>
      </c>
      <c r="C4676" s="258">
        <v>2032</v>
      </c>
      <c r="D4676" s="259" t="s">
        <v>259</v>
      </c>
      <c r="E4676" s="266" t="s">
        <v>0</v>
      </c>
      <c r="F4676" s="261">
        <v>0.26522973404213801</v>
      </c>
      <c r="G4676" s="261">
        <f>IF(Table1[[#This Row],[Year]]&lt;=2030,2030,IF(Table1[[#This Row],[Year]]&lt;=2040,2040,2050))</f>
        <v>2040</v>
      </c>
    </row>
    <row r="4677" spans="1:7" x14ac:dyDescent="0.3">
      <c r="A4677" s="257" t="s">
        <v>2</v>
      </c>
      <c r="B4677" s="258" t="s">
        <v>264</v>
      </c>
      <c r="C4677" s="258">
        <v>2032</v>
      </c>
      <c r="D4677" s="259" t="s">
        <v>259</v>
      </c>
      <c r="E4677" s="266" t="s">
        <v>0</v>
      </c>
      <c r="F4677" s="261">
        <v>5.6012786205567098</v>
      </c>
      <c r="G4677" s="261">
        <f>IF(Table1[[#This Row],[Year]]&lt;=2030,2030,IF(Table1[[#This Row],[Year]]&lt;=2040,2040,2050))</f>
        <v>2040</v>
      </c>
    </row>
    <row r="4678" spans="1:7" x14ac:dyDescent="0.3">
      <c r="A4678" s="257" t="s">
        <v>2</v>
      </c>
      <c r="B4678" s="258" t="s">
        <v>263</v>
      </c>
      <c r="C4678" s="258">
        <v>2032</v>
      </c>
      <c r="D4678" s="259" t="s">
        <v>259</v>
      </c>
      <c r="E4678" s="266" t="s">
        <v>0</v>
      </c>
      <c r="F4678" s="261">
        <v>6.1339809066493602</v>
      </c>
      <c r="G4678" s="261">
        <f>IF(Table1[[#This Row],[Year]]&lt;=2030,2030,IF(Table1[[#This Row],[Year]]&lt;=2040,2040,2050))</f>
        <v>2040</v>
      </c>
    </row>
    <row r="4679" spans="1:7" x14ac:dyDescent="0.3">
      <c r="A4679" s="257" t="s">
        <v>2</v>
      </c>
      <c r="B4679" s="258" t="s">
        <v>262</v>
      </c>
      <c r="C4679" s="258">
        <v>2032</v>
      </c>
      <c r="D4679" s="259" t="s">
        <v>259</v>
      </c>
      <c r="E4679" s="266" t="s">
        <v>0</v>
      </c>
      <c r="F4679" s="261">
        <v>2.27962653178861</v>
      </c>
      <c r="G4679" s="261">
        <f>IF(Table1[[#This Row],[Year]]&lt;=2030,2030,IF(Table1[[#This Row],[Year]]&lt;=2040,2040,2050))</f>
        <v>2040</v>
      </c>
    </row>
    <row r="4680" spans="1:7" x14ac:dyDescent="0.3">
      <c r="A4680" s="257" t="s">
        <v>2</v>
      </c>
      <c r="B4680" s="258" t="s">
        <v>261</v>
      </c>
      <c r="C4680" s="258">
        <v>2032</v>
      </c>
      <c r="D4680" s="259" t="s">
        <v>259</v>
      </c>
      <c r="E4680" s="266" t="s">
        <v>0</v>
      </c>
      <c r="F4680" s="261">
        <v>4.0430763238802903E-2</v>
      </c>
      <c r="G4680" s="261">
        <f>IF(Table1[[#This Row],[Year]]&lt;=2030,2030,IF(Table1[[#This Row],[Year]]&lt;=2040,2040,2050))</f>
        <v>2040</v>
      </c>
    </row>
    <row r="4681" spans="1:7" x14ac:dyDescent="0.3">
      <c r="A4681" s="257" t="s">
        <v>2</v>
      </c>
      <c r="B4681" s="258" t="s">
        <v>18</v>
      </c>
      <c r="C4681" s="258">
        <v>2032</v>
      </c>
      <c r="D4681" s="259" t="s">
        <v>259</v>
      </c>
      <c r="E4681" s="266" t="s">
        <v>0</v>
      </c>
      <c r="F4681" s="261">
        <v>1063.8909436188101</v>
      </c>
      <c r="G4681" s="261">
        <f>IF(Table1[[#This Row],[Year]]&lt;=2030,2030,IF(Table1[[#This Row],[Year]]&lt;=2040,2040,2050))</f>
        <v>2040</v>
      </c>
    </row>
    <row r="4682" spans="1:7" x14ac:dyDescent="0.3">
      <c r="A4682" s="257" t="s">
        <v>2</v>
      </c>
      <c r="B4682" s="258" t="s">
        <v>266</v>
      </c>
      <c r="C4682" s="258">
        <v>2032</v>
      </c>
      <c r="D4682" s="259" t="s">
        <v>259</v>
      </c>
      <c r="E4682" s="266" t="s">
        <v>0</v>
      </c>
      <c r="F4682" s="261">
        <v>29.961733649960902</v>
      </c>
      <c r="G4682" s="261">
        <f>IF(Table1[[#This Row],[Year]]&lt;=2030,2030,IF(Table1[[#This Row],[Year]]&lt;=2040,2040,2050))</f>
        <v>2040</v>
      </c>
    </row>
    <row r="4683" spans="1:7" x14ac:dyDescent="0.3">
      <c r="A4683" s="257" t="s">
        <v>2</v>
      </c>
      <c r="B4683" s="258" t="s">
        <v>260</v>
      </c>
      <c r="C4683" s="258">
        <v>2032</v>
      </c>
      <c r="D4683" s="259" t="s">
        <v>259</v>
      </c>
      <c r="E4683" s="266" t="s">
        <v>0</v>
      </c>
      <c r="F4683" s="261">
        <v>2.9820377765798999E-2</v>
      </c>
      <c r="G4683" s="261">
        <f>IF(Table1[[#This Row],[Year]]&lt;=2030,2030,IF(Table1[[#This Row],[Year]]&lt;=2040,2040,2050))</f>
        <v>2040</v>
      </c>
    </row>
    <row r="4684" spans="1:7" x14ac:dyDescent="0.3">
      <c r="A4684" s="257" t="s">
        <v>3</v>
      </c>
      <c r="B4684" s="258" t="s">
        <v>265</v>
      </c>
      <c r="C4684" s="258">
        <v>2032</v>
      </c>
      <c r="D4684" s="259" t="s">
        <v>259</v>
      </c>
      <c r="E4684" s="266" t="s">
        <v>0</v>
      </c>
      <c r="F4684" s="261">
        <v>26.765718349605098</v>
      </c>
      <c r="G4684" s="261">
        <f>IF(Table1[[#This Row],[Year]]&lt;=2030,2030,IF(Table1[[#This Row],[Year]]&lt;=2040,2040,2050))</f>
        <v>2040</v>
      </c>
    </row>
    <row r="4685" spans="1:7" x14ac:dyDescent="0.3">
      <c r="A4685" s="257" t="s">
        <v>3</v>
      </c>
      <c r="B4685" s="258" t="s">
        <v>264</v>
      </c>
      <c r="C4685" s="258">
        <v>2032</v>
      </c>
      <c r="D4685" s="259" t="s">
        <v>259</v>
      </c>
      <c r="E4685" s="266" t="s">
        <v>0</v>
      </c>
      <c r="F4685" s="261">
        <v>7.4045679606280199</v>
      </c>
      <c r="G4685" s="261">
        <f>IF(Table1[[#This Row],[Year]]&lt;=2030,2030,IF(Table1[[#This Row],[Year]]&lt;=2040,2040,2050))</f>
        <v>2040</v>
      </c>
    </row>
    <row r="4686" spans="1:7" x14ac:dyDescent="0.3">
      <c r="A4686" s="257" t="s">
        <v>3</v>
      </c>
      <c r="B4686" s="258" t="s">
        <v>263</v>
      </c>
      <c r="C4686" s="258">
        <v>2032</v>
      </c>
      <c r="D4686" s="259" t="s">
        <v>259</v>
      </c>
      <c r="E4686" s="266" t="s">
        <v>0</v>
      </c>
      <c r="F4686" s="261">
        <v>12.8653912805479</v>
      </c>
      <c r="G4686" s="261">
        <f>IF(Table1[[#This Row],[Year]]&lt;=2030,2030,IF(Table1[[#This Row],[Year]]&lt;=2040,2040,2050))</f>
        <v>2040</v>
      </c>
    </row>
    <row r="4687" spans="1:7" x14ac:dyDescent="0.3">
      <c r="A4687" s="257" t="s">
        <v>3</v>
      </c>
      <c r="B4687" s="258" t="s">
        <v>262</v>
      </c>
      <c r="C4687" s="258">
        <v>2032</v>
      </c>
      <c r="D4687" s="259" t="s">
        <v>259</v>
      </c>
      <c r="E4687" s="266" t="s">
        <v>0</v>
      </c>
      <c r="F4687" s="261">
        <v>132.19463004303799</v>
      </c>
      <c r="G4687" s="261">
        <f>IF(Table1[[#This Row],[Year]]&lt;=2030,2030,IF(Table1[[#This Row],[Year]]&lt;=2040,2040,2050))</f>
        <v>2040</v>
      </c>
    </row>
    <row r="4688" spans="1:7" x14ac:dyDescent="0.3">
      <c r="A4688" s="257" t="s">
        <v>3</v>
      </c>
      <c r="B4688" s="258" t="s">
        <v>261</v>
      </c>
      <c r="C4688" s="258">
        <v>2032</v>
      </c>
      <c r="D4688" s="259" t="s">
        <v>259</v>
      </c>
      <c r="E4688" s="266" t="s">
        <v>0</v>
      </c>
      <c r="F4688" s="261">
        <v>0.54280607944838699</v>
      </c>
      <c r="G4688" s="261">
        <f>IF(Table1[[#This Row],[Year]]&lt;=2030,2030,IF(Table1[[#This Row],[Year]]&lt;=2040,2040,2050))</f>
        <v>2040</v>
      </c>
    </row>
    <row r="4689" spans="1:7" x14ac:dyDescent="0.3">
      <c r="A4689" s="257" t="s">
        <v>3</v>
      </c>
      <c r="B4689" s="258" t="s">
        <v>18</v>
      </c>
      <c r="C4689" s="258">
        <v>2032</v>
      </c>
      <c r="D4689" s="259" t="s">
        <v>259</v>
      </c>
      <c r="E4689" s="266" t="s">
        <v>0</v>
      </c>
      <c r="F4689" s="261">
        <v>1875.46108864498</v>
      </c>
      <c r="G4689" s="261">
        <f>IF(Table1[[#This Row],[Year]]&lt;=2030,2030,IF(Table1[[#This Row],[Year]]&lt;=2040,2040,2050))</f>
        <v>2040</v>
      </c>
    </row>
    <row r="4690" spans="1:7" x14ac:dyDescent="0.3">
      <c r="A4690" s="257" t="s">
        <v>3</v>
      </c>
      <c r="B4690" s="258" t="s">
        <v>260</v>
      </c>
      <c r="C4690" s="258">
        <v>2032</v>
      </c>
      <c r="D4690" s="259" t="s">
        <v>259</v>
      </c>
      <c r="E4690" s="266" t="s">
        <v>0</v>
      </c>
      <c r="F4690" s="261">
        <v>1.4322899068986701</v>
      </c>
      <c r="G4690" s="261">
        <f>IF(Table1[[#This Row],[Year]]&lt;=2030,2030,IF(Table1[[#This Row],[Year]]&lt;=2040,2040,2050))</f>
        <v>2040</v>
      </c>
    </row>
    <row r="4691" spans="1:7" x14ac:dyDescent="0.3">
      <c r="A4691" s="257" t="s">
        <v>1</v>
      </c>
      <c r="B4691" s="258" t="s">
        <v>265</v>
      </c>
      <c r="C4691" s="258">
        <v>2033</v>
      </c>
      <c r="D4691" s="259" t="s">
        <v>259</v>
      </c>
      <c r="E4691" s="266" t="s">
        <v>0</v>
      </c>
      <c r="F4691" s="261">
        <v>4.31789042374582</v>
      </c>
      <c r="G4691" s="261">
        <f>IF(Table1[[#This Row],[Year]]&lt;=2030,2030,IF(Table1[[#This Row],[Year]]&lt;=2040,2040,2050))</f>
        <v>2040</v>
      </c>
    </row>
    <row r="4692" spans="1:7" x14ac:dyDescent="0.3">
      <c r="A4692" s="257" t="s">
        <v>1</v>
      </c>
      <c r="B4692" s="258" t="s">
        <v>269</v>
      </c>
      <c r="C4692" s="258">
        <v>2033</v>
      </c>
      <c r="D4692" s="259" t="s">
        <v>259</v>
      </c>
      <c r="E4692" s="266" t="s">
        <v>0</v>
      </c>
      <c r="F4692" s="261">
        <v>2.8615318392117901</v>
      </c>
      <c r="G4692" s="261">
        <f>IF(Table1[[#This Row],[Year]]&lt;=2030,2030,IF(Table1[[#This Row],[Year]]&lt;=2040,2040,2050))</f>
        <v>2040</v>
      </c>
    </row>
    <row r="4693" spans="1:7" x14ac:dyDescent="0.3">
      <c r="A4693" s="257" t="s">
        <v>1</v>
      </c>
      <c r="B4693" s="258" t="s">
        <v>264</v>
      </c>
      <c r="C4693" s="258">
        <v>2033</v>
      </c>
      <c r="D4693" s="259" t="s">
        <v>259</v>
      </c>
      <c r="E4693" s="266" t="s">
        <v>0</v>
      </c>
      <c r="F4693" s="261">
        <v>2.1979117958155698</v>
      </c>
      <c r="G4693" s="261">
        <f>IF(Table1[[#This Row],[Year]]&lt;=2030,2030,IF(Table1[[#This Row],[Year]]&lt;=2040,2040,2050))</f>
        <v>2040</v>
      </c>
    </row>
    <row r="4694" spans="1:7" x14ac:dyDescent="0.3">
      <c r="A4694" s="257" t="s">
        <v>1</v>
      </c>
      <c r="B4694" s="258" t="s">
        <v>268</v>
      </c>
      <c r="C4694" s="258">
        <v>2033</v>
      </c>
      <c r="D4694" s="259" t="s">
        <v>259</v>
      </c>
      <c r="E4694" s="266" t="s">
        <v>0</v>
      </c>
      <c r="F4694" s="261">
        <v>1.5814625654925101</v>
      </c>
      <c r="G4694" s="261">
        <f>IF(Table1[[#This Row],[Year]]&lt;=2030,2030,IF(Table1[[#This Row],[Year]]&lt;=2040,2040,2050))</f>
        <v>2040</v>
      </c>
    </row>
    <row r="4695" spans="1:7" x14ac:dyDescent="0.3">
      <c r="A4695" s="257" t="s">
        <v>1</v>
      </c>
      <c r="B4695" s="258" t="s">
        <v>263</v>
      </c>
      <c r="C4695" s="258">
        <v>2033</v>
      </c>
      <c r="D4695" s="259" t="s">
        <v>259</v>
      </c>
      <c r="E4695" s="266" t="s">
        <v>0</v>
      </c>
      <c r="F4695" s="261">
        <v>2.5279789861333701</v>
      </c>
      <c r="G4695" s="261">
        <f>IF(Table1[[#This Row],[Year]]&lt;=2030,2030,IF(Table1[[#This Row],[Year]]&lt;=2040,2040,2050))</f>
        <v>2040</v>
      </c>
    </row>
    <row r="4696" spans="1:7" x14ac:dyDescent="0.3">
      <c r="A4696" s="257" t="s">
        <v>1</v>
      </c>
      <c r="B4696" s="258" t="s">
        <v>262</v>
      </c>
      <c r="C4696" s="258">
        <v>2033</v>
      </c>
      <c r="D4696" s="259" t="s">
        <v>259</v>
      </c>
      <c r="E4696" s="266" t="s">
        <v>0</v>
      </c>
      <c r="F4696" s="261">
        <v>0.89910431454339601</v>
      </c>
      <c r="G4696" s="261">
        <f>IF(Table1[[#This Row],[Year]]&lt;=2030,2030,IF(Table1[[#This Row],[Year]]&lt;=2040,2040,2050))</f>
        <v>2040</v>
      </c>
    </row>
    <row r="4697" spans="1:7" x14ac:dyDescent="0.3">
      <c r="A4697" s="257" t="s">
        <v>1</v>
      </c>
      <c r="B4697" s="258" t="s">
        <v>261</v>
      </c>
      <c r="C4697" s="258">
        <v>2033</v>
      </c>
      <c r="D4697" s="259" t="s">
        <v>259</v>
      </c>
      <c r="E4697" s="266" t="s">
        <v>0</v>
      </c>
      <c r="F4697" s="261">
        <v>3.3971844758436801E-2</v>
      </c>
      <c r="G4697" s="261">
        <f>IF(Table1[[#This Row],[Year]]&lt;=2030,2030,IF(Table1[[#This Row],[Year]]&lt;=2040,2040,2050))</f>
        <v>2040</v>
      </c>
    </row>
    <row r="4698" spans="1:7" x14ac:dyDescent="0.3">
      <c r="A4698" s="257" t="s">
        <v>1</v>
      </c>
      <c r="B4698" s="258" t="s">
        <v>18</v>
      </c>
      <c r="C4698" s="258">
        <v>2033</v>
      </c>
      <c r="D4698" s="259" t="s">
        <v>259</v>
      </c>
      <c r="E4698" s="266" t="s">
        <v>0</v>
      </c>
      <c r="F4698" s="261">
        <v>371.50719969619001</v>
      </c>
      <c r="G4698" s="261">
        <f>IF(Table1[[#This Row],[Year]]&lt;=2030,2030,IF(Table1[[#This Row],[Year]]&lt;=2040,2040,2050))</f>
        <v>2040</v>
      </c>
    </row>
    <row r="4699" spans="1:7" x14ac:dyDescent="0.3">
      <c r="A4699" s="257" t="s">
        <v>1</v>
      </c>
      <c r="B4699" s="258" t="s">
        <v>260</v>
      </c>
      <c r="C4699" s="258">
        <v>2033</v>
      </c>
      <c r="D4699" s="259" t="s">
        <v>259</v>
      </c>
      <c r="E4699" s="266" t="s">
        <v>0</v>
      </c>
      <c r="F4699" s="261">
        <v>0.12617115229829501</v>
      </c>
      <c r="G4699" s="261">
        <f>IF(Table1[[#This Row],[Year]]&lt;=2030,2030,IF(Table1[[#This Row],[Year]]&lt;=2040,2040,2050))</f>
        <v>2040</v>
      </c>
    </row>
    <row r="4700" spans="1:7" x14ac:dyDescent="0.3">
      <c r="A4700" s="257" t="s">
        <v>1</v>
      </c>
      <c r="B4700" s="258" t="s">
        <v>267</v>
      </c>
      <c r="C4700" s="258">
        <v>2033</v>
      </c>
      <c r="D4700" s="259" t="s">
        <v>259</v>
      </c>
      <c r="E4700" s="266" t="s">
        <v>0</v>
      </c>
      <c r="F4700" s="261">
        <v>7.8033564072038E-2</v>
      </c>
      <c r="G4700" s="261">
        <f>IF(Table1[[#This Row],[Year]]&lt;=2030,2030,IF(Table1[[#This Row],[Year]]&lt;=2040,2040,2050))</f>
        <v>2040</v>
      </c>
    </row>
    <row r="4701" spans="1:7" x14ac:dyDescent="0.3">
      <c r="A4701" s="257" t="s">
        <v>4</v>
      </c>
      <c r="B4701" s="258" t="s">
        <v>265</v>
      </c>
      <c r="C4701" s="258">
        <v>2033</v>
      </c>
      <c r="D4701" s="259" t="s">
        <v>259</v>
      </c>
      <c r="E4701" s="266" t="s">
        <v>0</v>
      </c>
      <c r="F4701" s="261">
        <v>53.659118241545897</v>
      </c>
      <c r="G4701" s="261">
        <f>IF(Table1[[#This Row],[Year]]&lt;=2030,2030,IF(Table1[[#This Row],[Year]]&lt;=2040,2040,2050))</f>
        <v>2040</v>
      </c>
    </row>
    <row r="4702" spans="1:7" x14ac:dyDescent="0.3">
      <c r="A4702" s="257" t="s">
        <v>4</v>
      </c>
      <c r="B4702" s="258" t="s">
        <v>269</v>
      </c>
      <c r="C4702" s="258">
        <v>2033</v>
      </c>
      <c r="D4702" s="259" t="s">
        <v>259</v>
      </c>
      <c r="E4702" s="266" t="s">
        <v>0</v>
      </c>
      <c r="F4702" s="261">
        <v>2.2583645576501499</v>
      </c>
      <c r="G4702" s="261">
        <f>IF(Table1[[#This Row],[Year]]&lt;=2030,2030,IF(Table1[[#This Row],[Year]]&lt;=2040,2040,2050))</f>
        <v>2040</v>
      </c>
    </row>
    <row r="4703" spans="1:7" x14ac:dyDescent="0.3">
      <c r="A4703" s="257" t="s">
        <v>4</v>
      </c>
      <c r="B4703" s="258" t="s">
        <v>264</v>
      </c>
      <c r="C4703" s="258">
        <v>2033</v>
      </c>
      <c r="D4703" s="259" t="s">
        <v>259</v>
      </c>
      <c r="E4703" s="266" t="s">
        <v>0</v>
      </c>
      <c r="F4703" s="261">
        <v>33.400030991461001</v>
      </c>
      <c r="G4703" s="261">
        <f>IF(Table1[[#This Row],[Year]]&lt;=2030,2030,IF(Table1[[#This Row],[Year]]&lt;=2040,2040,2050))</f>
        <v>2040</v>
      </c>
    </row>
    <row r="4704" spans="1:7" x14ac:dyDescent="0.3">
      <c r="A4704" s="257" t="s">
        <v>4</v>
      </c>
      <c r="B4704" s="258" t="s">
        <v>268</v>
      </c>
      <c r="C4704" s="258">
        <v>2033</v>
      </c>
      <c r="D4704" s="259" t="s">
        <v>259</v>
      </c>
      <c r="E4704" s="266" t="s">
        <v>0</v>
      </c>
      <c r="F4704" s="261">
        <v>1.48508074842014</v>
      </c>
      <c r="G4704" s="261">
        <f>IF(Table1[[#This Row],[Year]]&lt;=2030,2030,IF(Table1[[#This Row],[Year]]&lt;=2040,2040,2050))</f>
        <v>2040</v>
      </c>
    </row>
    <row r="4705" spans="1:7" x14ac:dyDescent="0.3">
      <c r="A4705" s="257" t="s">
        <v>4</v>
      </c>
      <c r="B4705" s="258" t="s">
        <v>263</v>
      </c>
      <c r="C4705" s="258">
        <v>2033</v>
      </c>
      <c r="D4705" s="259" t="s">
        <v>259</v>
      </c>
      <c r="E4705" s="266" t="s">
        <v>0</v>
      </c>
      <c r="F4705" s="261">
        <v>12.4297771942124</v>
      </c>
      <c r="G4705" s="261">
        <f>IF(Table1[[#This Row],[Year]]&lt;=2030,2030,IF(Table1[[#This Row],[Year]]&lt;=2040,2040,2050))</f>
        <v>2040</v>
      </c>
    </row>
    <row r="4706" spans="1:7" x14ac:dyDescent="0.3">
      <c r="A4706" s="257" t="s">
        <v>4</v>
      </c>
      <c r="B4706" s="258" t="s">
        <v>262</v>
      </c>
      <c r="C4706" s="258">
        <v>2033</v>
      </c>
      <c r="D4706" s="259" t="s">
        <v>259</v>
      </c>
      <c r="E4706" s="266" t="s">
        <v>0</v>
      </c>
      <c r="F4706" s="261">
        <v>73.744369276175107</v>
      </c>
      <c r="G4706" s="261">
        <f>IF(Table1[[#This Row],[Year]]&lt;=2030,2030,IF(Table1[[#This Row],[Year]]&lt;=2040,2040,2050))</f>
        <v>2040</v>
      </c>
    </row>
    <row r="4707" spans="1:7" x14ac:dyDescent="0.3">
      <c r="A4707" s="257" t="s">
        <v>4</v>
      </c>
      <c r="B4707" s="258" t="s">
        <v>261</v>
      </c>
      <c r="C4707" s="258">
        <v>2033</v>
      </c>
      <c r="D4707" s="259" t="s">
        <v>259</v>
      </c>
      <c r="E4707" s="266" t="s">
        <v>0</v>
      </c>
      <c r="F4707" s="261">
        <v>0.51670610072046597</v>
      </c>
      <c r="G4707" s="261">
        <f>IF(Table1[[#This Row],[Year]]&lt;=2030,2030,IF(Table1[[#This Row],[Year]]&lt;=2040,2040,2050))</f>
        <v>2040</v>
      </c>
    </row>
    <row r="4708" spans="1:7" x14ac:dyDescent="0.3">
      <c r="A4708" s="257" t="s">
        <v>4</v>
      </c>
      <c r="B4708" s="258" t="s">
        <v>18</v>
      </c>
      <c r="C4708" s="258">
        <v>2033</v>
      </c>
      <c r="D4708" s="259" t="s">
        <v>259</v>
      </c>
      <c r="E4708" s="266" t="s">
        <v>0</v>
      </c>
      <c r="F4708" s="261">
        <v>1644.9928825394099</v>
      </c>
      <c r="G4708" s="261">
        <f>IF(Table1[[#This Row],[Year]]&lt;=2030,2030,IF(Table1[[#This Row],[Year]]&lt;=2040,2040,2050))</f>
        <v>2040</v>
      </c>
    </row>
    <row r="4709" spans="1:7" x14ac:dyDescent="0.3">
      <c r="A4709" s="257" t="s">
        <v>4</v>
      </c>
      <c r="B4709" s="258" t="s">
        <v>260</v>
      </c>
      <c r="C4709" s="258">
        <v>2033</v>
      </c>
      <c r="D4709" s="259" t="s">
        <v>259</v>
      </c>
      <c r="E4709" s="266" t="s">
        <v>0</v>
      </c>
      <c r="F4709" s="261">
        <v>6.2631034816887796</v>
      </c>
      <c r="G4709" s="261">
        <f>IF(Table1[[#This Row],[Year]]&lt;=2030,2030,IF(Table1[[#This Row],[Year]]&lt;=2040,2040,2050))</f>
        <v>2040</v>
      </c>
    </row>
    <row r="4710" spans="1:7" x14ac:dyDescent="0.3">
      <c r="A4710" s="257" t="s">
        <v>4</v>
      </c>
      <c r="B4710" s="258" t="s">
        <v>267</v>
      </c>
      <c r="C4710" s="258">
        <v>2033</v>
      </c>
      <c r="D4710" s="259" t="s">
        <v>259</v>
      </c>
      <c r="E4710" s="266" t="s">
        <v>0</v>
      </c>
      <c r="F4710" s="261">
        <v>0.25259974670679802</v>
      </c>
      <c r="G4710" s="261">
        <f>IF(Table1[[#This Row],[Year]]&lt;=2030,2030,IF(Table1[[#This Row],[Year]]&lt;=2040,2040,2050))</f>
        <v>2040</v>
      </c>
    </row>
    <row r="4711" spans="1:7" x14ac:dyDescent="0.3">
      <c r="A4711" s="257" t="s">
        <v>2</v>
      </c>
      <c r="B4711" s="258" t="s">
        <v>264</v>
      </c>
      <c r="C4711" s="258">
        <v>2033</v>
      </c>
      <c r="D4711" s="259" t="s">
        <v>259</v>
      </c>
      <c r="E4711" s="266" t="s">
        <v>0</v>
      </c>
      <c r="F4711" s="261">
        <v>5.6031975238182898</v>
      </c>
      <c r="G4711" s="261">
        <f>IF(Table1[[#This Row],[Year]]&lt;=2030,2030,IF(Table1[[#This Row],[Year]]&lt;=2040,2040,2050))</f>
        <v>2040</v>
      </c>
    </row>
    <row r="4712" spans="1:7" x14ac:dyDescent="0.3">
      <c r="A4712" s="257" t="s">
        <v>2</v>
      </c>
      <c r="B4712" s="258" t="s">
        <v>263</v>
      </c>
      <c r="C4712" s="258">
        <v>2033</v>
      </c>
      <c r="D4712" s="259" t="s">
        <v>259</v>
      </c>
      <c r="E4712" s="266" t="s">
        <v>0</v>
      </c>
      <c r="F4712" s="261">
        <v>5.6460645006784</v>
      </c>
      <c r="G4712" s="261">
        <f>IF(Table1[[#This Row],[Year]]&lt;=2030,2030,IF(Table1[[#This Row],[Year]]&lt;=2040,2040,2050))</f>
        <v>2040</v>
      </c>
    </row>
    <row r="4713" spans="1:7" x14ac:dyDescent="0.3">
      <c r="A4713" s="257" t="s">
        <v>2</v>
      </c>
      <c r="B4713" s="258" t="s">
        <v>262</v>
      </c>
      <c r="C4713" s="258">
        <v>2033</v>
      </c>
      <c r="D4713" s="259" t="s">
        <v>259</v>
      </c>
      <c r="E4713" s="266" t="s">
        <v>0</v>
      </c>
      <c r="F4713" s="261">
        <v>2.32361706195874</v>
      </c>
      <c r="G4713" s="261">
        <f>IF(Table1[[#This Row],[Year]]&lt;=2030,2030,IF(Table1[[#This Row],[Year]]&lt;=2040,2040,2050))</f>
        <v>2040</v>
      </c>
    </row>
    <row r="4714" spans="1:7" x14ac:dyDescent="0.3">
      <c r="A4714" s="257" t="s">
        <v>2</v>
      </c>
      <c r="B4714" s="258" t="s">
        <v>261</v>
      </c>
      <c r="C4714" s="258">
        <v>2033</v>
      </c>
      <c r="D4714" s="259" t="s">
        <v>259</v>
      </c>
      <c r="E4714" s="266" t="s">
        <v>0</v>
      </c>
      <c r="F4714" s="261">
        <v>3.7275465565807298E-2</v>
      </c>
      <c r="G4714" s="261">
        <f>IF(Table1[[#This Row],[Year]]&lt;=2030,2030,IF(Table1[[#This Row],[Year]]&lt;=2040,2040,2050))</f>
        <v>2040</v>
      </c>
    </row>
    <row r="4715" spans="1:7" x14ac:dyDescent="0.3">
      <c r="A4715" s="257" t="s">
        <v>2</v>
      </c>
      <c r="B4715" s="258" t="s">
        <v>18</v>
      </c>
      <c r="C4715" s="258">
        <v>2033</v>
      </c>
      <c r="D4715" s="259" t="s">
        <v>259</v>
      </c>
      <c r="E4715" s="266" t="s">
        <v>0</v>
      </c>
      <c r="F4715" s="261">
        <v>1004.6430812687601</v>
      </c>
      <c r="G4715" s="261">
        <f>IF(Table1[[#This Row],[Year]]&lt;=2030,2030,IF(Table1[[#This Row],[Year]]&lt;=2040,2040,2050))</f>
        <v>2040</v>
      </c>
    </row>
    <row r="4716" spans="1:7" x14ac:dyDescent="0.3">
      <c r="A4716" s="257" t="s">
        <v>2</v>
      </c>
      <c r="B4716" s="258" t="s">
        <v>266</v>
      </c>
      <c r="C4716" s="258">
        <v>2033</v>
      </c>
      <c r="D4716" s="259" t="s">
        <v>259</v>
      </c>
      <c r="E4716" s="266" t="s">
        <v>0</v>
      </c>
      <c r="F4716" s="261">
        <v>28.534984428534202</v>
      </c>
      <c r="G4716" s="261">
        <f>IF(Table1[[#This Row],[Year]]&lt;=2030,2030,IF(Table1[[#This Row],[Year]]&lt;=2040,2040,2050))</f>
        <v>2040</v>
      </c>
    </row>
    <row r="4717" spans="1:7" x14ac:dyDescent="0.3">
      <c r="A4717" s="257" t="s">
        <v>2</v>
      </c>
      <c r="B4717" s="258" t="s">
        <v>260</v>
      </c>
      <c r="C4717" s="258">
        <v>2033</v>
      </c>
      <c r="D4717" s="259" t="s">
        <v>259</v>
      </c>
      <c r="E4717" s="266" t="s">
        <v>0</v>
      </c>
      <c r="F4717" s="261">
        <v>2.9830593722553301E-2</v>
      </c>
      <c r="G4717" s="261">
        <f>IF(Table1[[#This Row],[Year]]&lt;=2030,2030,IF(Table1[[#This Row],[Year]]&lt;=2040,2040,2050))</f>
        <v>2040</v>
      </c>
    </row>
    <row r="4718" spans="1:7" x14ac:dyDescent="0.3">
      <c r="A4718" s="257" t="s">
        <v>3</v>
      </c>
      <c r="B4718" s="258" t="s">
        <v>265</v>
      </c>
      <c r="C4718" s="258">
        <v>2033</v>
      </c>
      <c r="D4718" s="259" t="s">
        <v>259</v>
      </c>
      <c r="E4718" s="266" t="s">
        <v>0</v>
      </c>
      <c r="F4718" s="261">
        <v>27.8009715957803</v>
      </c>
      <c r="G4718" s="261">
        <f>IF(Table1[[#This Row],[Year]]&lt;=2030,2030,IF(Table1[[#This Row],[Year]]&lt;=2040,2040,2050))</f>
        <v>2040</v>
      </c>
    </row>
    <row r="4719" spans="1:7" x14ac:dyDescent="0.3">
      <c r="A4719" s="257" t="s">
        <v>3</v>
      </c>
      <c r="B4719" s="258" t="s">
        <v>264</v>
      </c>
      <c r="C4719" s="258">
        <v>2033</v>
      </c>
      <c r="D4719" s="259" t="s">
        <v>259</v>
      </c>
      <c r="E4719" s="266" t="s">
        <v>0</v>
      </c>
      <c r="F4719" s="261">
        <v>7.6909642724190803</v>
      </c>
      <c r="G4719" s="261">
        <f>IF(Table1[[#This Row],[Year]]&lt;=2030,2030,IF(Table1[[#This Row],[Year]]&lt;=2040,2040,2050))</f>
        <v>2040</v>
      </c>
    </row>
    <row r="4720" spans="1:7" x14ac:dyDescent="0.3">
      <c r="A4720" s="257" t="s">
        <v>3</v>
      </c>
      <c r="B4720" s="258" t="s">
        <v>263</v>
      </c>
      <c r="C4720" s="258">
        <v>2033</v>
      </c>
      <c r="D4720" s="259" t="s">
        <v>259</v>
      </c>
      <c r="E4720" s="266" t="s">
        <v>0</v>
      </c>
      <c r="F4720" s="261">
        <v>11.8050085857786</v>
      </c>
      <c r="G4720" s="261">
        <f>IF(Table1[[#This Row],[Year]]&lt;=2030,2030,IF(Table1[[#This Row],[Year]]&lt;=2040,2040,2050))</f>
        <v>2040</v>
      </c>
    </row>
    <row r="4721" spans="1:7" x14ac:dyDescent="0.3">
      <c r="A4721" s="257" t="s">
        <v>3</v>
      </c>
      <c r="B4721" s="258" t="s">
        <v>262</v>
      </c>
      <c r="C4721" s="258">
        <v>2033</v>
      </c>
      <c r="D4721" s="259" t="s">
        <v>259</v>
      </c>
      <c r="E4721" s="266" t="s">
        <v>0</v>
      </c>
      <c r="F4721" s="261">
        <v>134.723432834628</v>
      </c>
      <c r="G4721" s="261">
        <f>IF(Table1[[#This Row],[Year]]&lt;=2030,2030,IF(Table1[[#This Row],[Year]]&lt;=2040,2040,2050))</f>
        <v>2040</v>
      </c>
    </row>
    <row r="4722" spans="1:7" x14ac:dyDescent="0.3">
      <c r="A4722" s="257" t="s">
        <v>3</v>
      </c>
      <c r="B4722" s="258" t="s">
        <v>261</v>
      </c>
      <c r="C4722" s="258">
        <v>2033</v>
      </c>
      <c r="D4722" s="259" t="s">
        <v>259</v>
      </c>
      <c r="E4722" s="266" t="s">
        <v>0</v>
      </c>
      <c r="F4722" s="261">
        <v>0.50044440674744795</v>
      </c>
      <c r="G4722" s="261">
        <f>IF(Table1[[#This Row],[Year]]&lt;=2030,2030,IF(Table1[[#This Row],[Year]]&lt;=2040,2040,2050))</f>
        <v>2040</v>
      </c>
    </row>
    <row r="4723" spans="1:7" x14ac:dyDescent="0.3">
      <c r="A4723" s="257" t="s">
        <v>3</v>
      </c>
      <c r="B4723" s="258" t="s">
        <v>18</v>
      </c>
      <c r="C4723" s="258">
        <v>2033</v>
      </c>
      <c r="D4723" s="259" t="s">
        <v>259</v>
      </c>
      <c r="E4723" s="266" t="s">
        <v>0</v>
      </c>
      <c r="F4723" s="261">
        <v>1754.2577272061401</v>
      </c>
      <c r="G4723" s="261">
        <f>IF(Table1[[#This Row],[Year]]&lt;=2030,2030,IF(Table1[[#This Row],[Year]]&lt;=2040,2040,2050))</f>
        <v>2040</v>
      </c>
    </row>
    <row r="4724" spans="1:7" x14ac:dyDescent="0.3">
      <c r="A4724" s="257" t="s">
        <v>3</v>
      </c>
      <c r="B4724" s="258" t="s">
        <v>260</v>
      </c>
      <c r="C4724" s="258">
        <v>2033</v>
      </c>
      <c r="D4724" s="259" t="s">
        <v>259</v>
      </c>
      <c r="E4724" s="266" t="s">
        <v>0</v>
      </c>
      <c r="F4724" s="261">
        <v>1.48768848638805</v>
      </c>
      <c r="G4724" s="261">
        <f>IF(Table1[[#This Row],[Year]]&lt;=2030,2030,IF(Table1[[#This Row],[Year]]&lt;=2040,2040,2050))</f>
        <v>2040</v>
      </c>
    </row>
    <row r="4725" spans="1:7" x14ac:dyDescent="0.3">
      <c r="A4725" s="257" t="s">
        <v>1</v>
      </c>
      <c r="B4725" s="258" t="s">
        <v>265</v>
      </c>
      <c r="C4725" s="258">
        <v>2034</v>
      </c>
      <c r="D4725" s="259" t="s">
        <v>259</v>
      </c>
      <c r="E4725" s="266" t="s">
        <v>0</v>
      </c>
      <c r="F4725" s="261">
        <v>4.8059136099064199</v>
      </c>
      <c r="G4725" s="261">
        <f>IF(Table1[[#This Row],[Year]]&lt;=2030,2030,IF(Table1[[#This Row],[Year]]&lt;=2040,2040,2050))</f>
        <v>2040</v>
      </c>
    </row>
    <row r="4726" spans="1:7" x14ac:dyDescent="0.3">
      <c r="A4726" s="257" t="s">
        <v>1</v>
      </c>
      <c r="B4726" s="258" t="s">
        <v>269</v>
      </c>
      <c r="C4726" s="258">
        <v>2034</v>
      </c>
      <c r="D4726" s="259" t="s">
        <v>259</v>
      </c>
      <c r="E4726" s="266" t="s">
        <v>0</v>
      </c>
      <c r="F4726" s="261">
        <v>2.72526841829694</v>
      </c>
      <c r="G4726" s="261">
        <f>IF(Table1[[#This Row],[Year]]&lt;=2030,2030,IF(Table1[[#This Row],[Year]]&lt;=2040,2040,2050))</f>
        <v>2040</v>
      </c>
    </row>
    <row r="4727" spans="1:7" x14ac:dyDescent="0.3">
      <c r="A4727" s="257" t="s">
        <v>1</v>
      </c>
      <c r="B4727" s="258" t="s">
        <v>264</v>
      </c>
      <c r="C4727" s="258">
        <v>2034</v>
      </c>
      <c r="D4727" s="259" t="s">
        <v>259</v>
      </c>
      <c r="E4727" s="266" t="s">
        <v>0</v>
      </c>
      <c r="F4727" s="261">
        <v>2.4463275294791802</v>
      </c>
      <c r="G4727" s="261">
        <f>IF(Table1[[#This Row],[Year]]&lt;=2030,2030,IF(Table1[[#This Row],[Year]]&lt;=2040,2040,2050))</f>
        <v>2040</v>
      </c>
    </row>
    <row r="4728" spans="1:7" x14ac:dyDescent="0.3">
      <c r="A4728" s="257" t="s">
        <v>1</v>
      </c>
      <c r="B4728" s="258" t="s">
        <v>268</v>
      </c>
      <c r="C4728" s="258">
        <v>2034</v>
      </c>
      <c r="D4728" s="259" t="s">
        <v>259</v>
      </c>
      <c r="E4728" s="266" t="s">
        <v>0</v>
      </c>
      <c r="F4728" s="261">
        <v>1.5061548242785801</v>
      </c>
      <c r="G4728" s="261">
        <f>IF(Table1[[#This Row],[Year]]&lt;=2030,2030,IF(Table1[[#This Row],[Year]]&lt;=2040,2040,2050))</f>
        <v>2040</v>
      </c>
    </row>
    <row r="4729" spans="1:7" x14ac:dyDescent="0.3">
      <c r="A4729" s="257" t="s">
        <v>1</v>
      </c>
      <c r="B4729" s="258" t="s">
        <v>263</v>
      </c>
      <c r="C4729" s="258">
        <v>2034</v>
      </c>
      <c r="D4729" s="259" t="s">
        <v>259</v>
      </c>
      <c r="E4729" s="266" t="s">
        <v>0</v>
      </c>
      <c r="F4729" s="261">
        <v>2.5083604212175001</v>
      </c>
      <c r="G4729" s="261">
        <f>IF(Table1[[#This Row],[Year]]&lt;=2030,2030,IF(Table1[[#This Row],[Year]]&lt;=2040,2040,2050))</f>
        <v>2040</v>
      </c>
    </row>
    <row r="4730" spans="1:7" x14ac:dyDescent="0.3">
      <c r="A4730" s="257" t="s">
        <v>1</v>
      </c>
      <c r="B4730" s="258" t="s">
        <v>262</v>
      </c>
      <c r="C4730" s="258">
        <v>2034</v>
      </c>
      <c r="D4730" s="259" t="s">
        <v>259</v>
      </c>
      <c r="E4730" s="266" t="s">
        <v>0</v>
      </c>
      <c r="F4730" s="261">
        <v>0.94732036423624999</v>
      </c>
      <c r="G4730" s="261">
        <f>IF(Table1[[#This Row],[Year]]&lt;=2030,2030,IF(Table1[[#This Row],[Year]]&lt;=2040,2040,2050))</f>
        <v>2040</v>
      </c>
    </row>
    <row r="4731" spans="1:7" x14ac:dyDescent="0.3">
      <c r="A4731" s="257" t="s">
        <v>1</v>
      </c>
      <c r="B4731" s="258" t="s">
        <v>261</v>
      </c>
      <c r="C4731" s="258">
        <v>2034</v>
      </c>
      <c r="D4731" s="259" t="s">
        <v>259</v>
      </c>
      <c r="E4731" s="266" t="s">
        <v>0</v>
      </c>
      <c r="F4731" s="261">
        <v>3.1286509583264198E-2</v>
      </c>
      <c r="G4731" s="261">
        <f>IF(Table1[[#This Row],[Year]]&lt;=2030,2030,IF(Table1[[#This Row],[Year]]&lt;=2040,2040,2050))</f>
        <v>2040</v>
      </c>
    </row>
    <row r="4732" spans="1:7" x14ac:dyDescent="0.3">
      <c r="A4732" s="257" t="s">
        <v>1</v>
      </c>
      <c r="B4732" s="258" t="s">
        <v>18</v>
      </c>
      <c r="C4732" s="258">
        <v>2034</v>
      </c>
      <c r="D4732" s="259" t="s">
        <v>259</v>
      </c>
      <c r="E4732" s="266" t="s">
        <v>0</v>
      </c>
      <c r="F4732" s="261">
        <v>375.58785268746698</v>
      </c>
      <c r="G4732" s="261">
        <f>IF(Table1[[#This Row],[Year]]&lt;=2030,2030,IF(Table1[[#This Row],[Year]]&lt;=2040,2040,2050))</f>
        <v>2040</v>
      </c>
    </row>
    <row r="4733" spans="1:7" x14ac:dyDescent="0.3">
      <c r="A4733" s="257" t="s">
        <v>1</v>
      </c>
      <c r="B4733" s="258" t="s">
        <v>260</v>
      </c>
      <c r="C4733" s="258">
        <v>2034</v>
      </c>
      <c r="D4733" s="259" t="s">
        <v>259</v>
      </c>
      <c r="E4733" s="266" t="s">
        <v>0</v>
      </c>
      <c r="F4733" s="261">
        <v>0.14043146038938201</v>
      </c>
      <c r="G4733" s="261">
        <f>IF(Table1[[#This Row],[Year]]&lt;=2030,2030,IF(Table1[[#This Row],[Year]]&lt;=2040,2040,2050))</f>
        <v>2040</v>
      </c>
    </row>
    <row r="4734" spans="1:7" x14ac:dyDescent="0.3">
      <c r="A4734" s="257" t="s">
        <v>1</v>
      </c>
      <c r="B4734" s="258" t="s">
        <v>267</v>
      </c>
      <c r="C4734" s="258">
        <v>2034</v>
      </c>
      <c r="D4734" s="259" t="s">
        <v>259</v>
      </c>
      <c r="E4734" s="266" t="s">
        <v>0</v>
      </c>
      <c r="F4734" s="261">
        <v>7.4317680068607603E-2</v>
      </c>
      <c r="G4734" s="261">
        <f>IF(Table1[[#This Row],[Year]]&lt;=2030,2030,IF(Table1[[#This Row],[Year]]&lt;=2040,2040,2050))</f>
        <v>2040</v>
      </c>
    </row>
    <row r="4735" spans="1:7" x14ac:dyDescent="0.3">
      <c r="A4735" s="257" t="s">
        <v>4</v>
      </c>
      <c r="B4735" s="258" t="s">
        <v>265</v>
      </c>
      <c r="C4735" s="258">
        <v>2034</v>
      </c>
      <c r="D4735" s="259" t="s">
        <v>259</v>
      </c>
      <c r="E4735" s="266" t="s">
        <v>0</v>
      </c>
      <c r="F4735" s="261">
        <v>49.415635440814199</v>
      </c>
      <c r="G4735" s="261">
        <f>IF(Table1[[#This Row],[Year]]&lt;=2030,2030,IF(Table1[[#This Row],[Year]]&lt;=2040,2040,2050))</f>
        <v>2040</v>
      </c>
    </row>
    <row r="4736" spans="1:7" x14ac:dyDescent="0.3">
      <c r="A4736" s="257" t="s">
        <v>4</v>
      </c>
      <c r="B4736" s="258" t="s">
        <v>269</v>
      </c>
      <c r="C4736" s="258">
        <v>2034</v>
      </c>
      <c r="D4736" s="259" t="s">
        <v>259</v>
      </c>
      <c r="E4736" s="266" t="s">
        <v>0</v>
      </c>
      <c r="F4736" s="261">
        <v>2.1508233882382402</v>
      </c>
      <c r="G4736" s="261">
        <f>IF(Table1[[#This Row],[Year]]&lt;=2030,2030,IF(Table1[[#This Row],[Year]]&lt;=2040,2040,2050))</f>
        <v>2040</v>
      </c>
    </row>
    <row r="4737" spans="1:7" x14ac:dyDescent="0.3">
      <c r="A4737" s="257" t="s">
        <v>4</v>
      </c>
      <c r="B4737" s="258" t="s">
        <v>264</v>
      </c>
      <c r="C4737" s="258">
        <v>2034</v>
      </c>
      <c r="D4737" s="259" t="s">
        <v>259</v>
      </c>
      <c r="E4737" s="266" t="s">
        <v>0</v>
      </c>
      <c r="F4737" s="261">
        <v>30.7987689638239</v>
      </c>
      <c r="G4737" s="261">
        <f>IF(Table1[[#This Row],[Year]]&lt;=2030,2030,IF(Table1[[#This Row],[Year]]&lt;=2040,2040,2050))</f>
        <v>2040</v>
      </c>
    </row>
    <row r="4738" spans="1:7" x14ac:dyDescent="0.3">
      <c r="A4738" s="257" t="s">
        <v>4</v>
      </c>
      <c r="B4738" s="258" t="s">
        <v>268</v>
      </c>
      <c r="C4738" s="258">
        <v>2034</v>
      </c>
      <c r="D4738" s="259" t="s">
        <v>259</v>
      </c>
      <c r="E4738" s="266" t="s">
        <v>0</v>
      </c>
      <c r="F4738" s="261">
        <v>1.41436261754299</v>
      </c>
      <c r="G4738" s="261">
        <f>IF(Table1[[#This Row],[Year]]&lt;=2030,2030,IF(Table1[[#This Row],[Year]]&lt;=2040,2040,2050))</f>
        <v>2040</v>
      </c>
    </row>
    <row r="4739" spans="1:7" x14ac:dyDescent="0.3">
      <c r="A4739" s="257" t="s">
        <v>4</v>
      </c>
      <c r="B4739" s="258" t="s">
        <v>263</v>
      </c>
      <c r="C4739" s="258">
        <v>2034</v>
      </c>
      <c r="D4739" s="259" t="s">
        <v>259</v>
      </c>
      <c r="E4739" s="266" t="s">
        <v>0</v>
      </c>
      <c r="F4739" s="261">
        <v>10.387964690152801</v>
      </c>
      <c r="G4739" s="261">
        <f>IF(Table1[[#This Row],[Year]]&lt;=2030,2030,IF(Table1[[#This Row],[Year]]&lt;=2040,2040,2050))</f>
        <v>2040</v>
      </c>
    </row>
    <row r="4740" spans="1:7" x14ac:dyDescent="0.3">
      <c r="A4740" s="257" t="s">
        <v>4</v>
      </c>
      <c r="B4740" s="258" t="s">
        <v>262</v>
      </c>
      <c r="C4740" s="258">
        <v>2034</v>
      </c>
      <c r="D4740" s="259" t="s">
        <v>259</v>
      </c>
      <c r="E4740" s="266" t="s">
        <v>0</v>
      </c>
      <c r="F4740" s="261">
        <v>74.622702402567796</v>
      </c>
      <c r="G4740" s="261">
        <f>IF(Table1[[#This Row],[Year]]&lt;=2030,2030,IF(Table1[[#This Row],[Year]]&lt;=2040,2040,2050))</f>
        <v>2040</v>
      </c>
    </row>
    <row r="4741" spans="1:7" x14ac:dyDescent="0.3">
      <c r="A4741" s="257" t="s">
        <v>4</v>
      </c>
      <c r="B4741" s="258" t="s">
        <v>261</v>
      </c>
      <c r="C4741" s="258">
        <v>2034</v>
      </c>
      <c r="D4741" s="259" t="s">
        <v>259</v>
      </c>
      <c r="E4741" s="266" t="s">
        <v>0</v>
      </c>
      <c r="F4741" s="261">
        <v>0.47586259995219199</v>
      </c>
      <c r="G4741" s="261">
        <f>IF(Table1[[#This Row],[Year]]&lt;=2030,2030,IF(Table1[[#This Row],[Year]]&lt;=2040,2040,2050))</f>
        <v>2040</v>
      </c>
    </row>
    <row r="4742" spans="1:7" x14ac:dyDescent="0.3">
      <c r="A4742" s="257" t="s">
        <v>4</v>
      </c>
      <c r="B4742" s="258" t="s">
        <v>18</v>
      </c>
      <c r="C4742" s="258">
        <v>2034</v>
      </c>
      <c r="D4742" s="259" t="s">
        <v>259</v>
      </c>
      <c r="E4742" s="266" t="s">
        <v>0</v>
      </c>
      <c r="F4742" s="261">
        <v>1300.87145084806</v>
      </c>
      <c r="G4742" s="261">
        <f>IF(Table1[[#This Row],[Year]]&lt;=2030,2030,IF(Table1[[#This Row],[Year]]&lt;=2040,2040,2050))</f>
        <v>2040</v>
      </c>
    </row>
    <row r="4743" spans="1:7" x14ac:dyDescent="0.3">
      <c r="A4743" s="257" t="s">
        <v>4</v>
      </c>
      <c r="B4743" s="258" t="s">
        <v>260</v>
      </c>
      <c r="C4743" s="258">
        <v>2034</v>
      </c>
      <c r="D4743" s="259" t="s">
        <v>259</v>
      </c>
      <c r="E4743" s="266" t="s">
        <v>0</v>
      </c>
      <c r="F4743" s="261">
        <v>5.7919677266456899</v>
      </c>
      <c r="G4743" s="261">
        <f>IF(Table1[[#This Row],[Year]]&lt;=2030,2030,IF(Table1[[#This Row],[Year]]&lt;=2040,2040,2050))</f>
        <v>2040</v>
      </c>
    </row>
    <row r="4744" spans="1:7" x14ac:dyDescent="0.3">
      <c r="A4744" s="257" t="s">
        <v>4</v>
      </c>
      <c r="B4744" s="258" t="s">
        <v>267</v>
      </c>
      <c r="C4744" s="258">
        <v>2034</v>
      </c>
      <c r="D4744" s="259" t="s">
        <v>259</v>
      </c>
      <c r="E4744" s="266" t="s">
        <v>0</v>
      </c>
      <c r="F4744" s="261">
        <v>0.24057118733980801</v>
      </c>
      <c r="G4744" s="261">
        <f>IF(Table1[[#This Row],[Year]]&lt;=2030,2030,IF(Table1[[#This Row],[Year]]&lt;=2040,2040,2050))</f>
        <v>2040</v>
      </c>
    </row>
    <row r="4745" spans="1:7" x14ac:dyDescent="0.3">
      <c r="A4745" s="257" t="s">
        <v>2</v>
      </c>
      <c r="B4745" s="258" t="s">
        <v>264</v>
      </c>
      <c r="C4745" s="258">
        <v>2034</v>
      </c>
      <c r="D4745" s="259" t="s">
        <v>259</v>
      </c>
      <c r="E4745" s="266" t="s">
        <v>0</v>
      </c>
      <c r="F4745" s="261">
        <v>5.6217968381650003</v>
      </c>
      <c r="G4745" s="261">
        <f>IF(Table1[[#This Row],[Year]]&lt;=2030,2030,IF(Table1[[#This Row],[Year]]&lt;=2040,2040,2050))</f>
        <v>2040</v>
      </c>
    </row>
    <row r="4746" spans="1:7" x14ac:dyDescent="0.3">
      <c r="A4746" s="257" t="s">
        <v>2</v>
      </c>
      <c r="B4746" s="258" t="s">
        <v>263</v>
      </c>
      <c r="C4746" s="258">
        <v>2034</v>
      </c>
      <c r="D4746" s="259" t="s">
        <v>259</v>
      </c>
      <c r="E4746" s="266" t="s">
        <v>0</v>
      </c>
      <c r="F4746" s="261">
        <v>5.2305820962449499</v>
      </c>
      <c r="G4746" s="261">
        <f>IF(Table1[[#This Row],[Year]]&lt;=2030,2030,IF(Table1[[#This Row],[Year]]&lt;=2040,2040,2050))</f>
        <v>2040</v>
      </c>
    </row>
    <row r="4747" spans="1:7" x14ac:dyDescent="0.3">
      <c r="A4747" s="257" t="s">
        <v>2</v>
      </c>
      <c r="B4747" s="258" t="s">
        <v>262</v>
      </c>
      <c r="C4747" s="258">
        <v>2034</v>
      </c>
      <c r="D4747" s="259" t="s">
        <v>259</v>
      </c>
      <c r="E4747" s="266" t="s">
        <v>0</v>
      </c>
      <c r="F4747" s="261">
        <v>2.3513069111115801</v>
      </c>
      <c r="G4747" s="261">
        <f>IF(Table1[[#This Row],[Year]]&lt;=2030,2030,IF(Table1[[#This Row],[Year]]&lt;=2040,2040,2050))</f>
        <v>2040</v>
      </c>
    </row>
    <row r="4748" spans="1:7" x14ac:dyDescent="0.3">
      <c r="A4748" s="257" t="s">
        <v>2</v>
      </c>
      <c r="B4748" s="258" t="s">
        <v>261</v>
      </c>
      <c r="C4748" s="258">
        <v>2034</v>
      </c>
      <c r="D4748" s="259" t="s">
        <v>259</v>
      </c>
      <c r="E4748" s="266" t="s">
        <v>0</v>
      </c>
      <c r="F4748" s="261">
        <v>3.4328992697861702E-2</v>
      </c>
      <c r="G4748" s="261">
        <f>IF(Table1[[#This Row],[Year]]&lt;=2030,2030,IF(Table1[[#This Row],[Year]]&lt;=2040,2040,2050))</f>
        <v>2040</v>
      </c>
    </row>
    <row r="4749" spans="1:7" x14ac:dyDescent="0.3">
      <c r="A4749" s="257" t="s">
        <v>2</v>
      </c>
      <c r="B4749" s="258" t="s">
        <v>18</v>
      </c>
      <c r="C4749" s="258">
        <v>2034</v>
      </c>
      <c r="D4749" s="259" t="s">
        <v>259</v>
      </c>
      <c r="E4749" s="266" t="s">
        <v>0</v>
      </c>
      <c r="F4749" s="261">
        <v>953.99214330805103</v>
      </c>
      <c r="G4749" s="261">
        <f>IF(Table1[[#This Row],[Year]]&lt;=2030,2030,IF(Table1[[#This Row],[Year]]&lt;=2040,2040,2050))</f>
        <v>2040</v>
      </c>
    </row>
    <row r="4750" spans="1:7" x14ac:dyDescent="0.3">
      <c r="A4750" s="257" t="s">
        <v>2</v>
      </c>
      <c r="B4750" s="258" t="s">
        <v>266</v>
      </c>
      <c r="C4750" s="258">
        <v>2034</v>
      </c>
      <c r="D4750" s="259" t="s">
        <v>259</v>
      </c>
      <c r="E4750" s="266" t="s">
        <v>0</v>
      </c>
      <c r="F4750" s="261">
        <v>27.176175646223001</v>
      </c>
      <c r="G4750" s="261">
        <f>IF(Table1[[#This Row],[Year]]&lt;=2030,2030,IF(Table1[[#This Row],[Year]]&lt;=2040,2040,2050))</f>
        <v>2040</v>
      </c>
    </row>
    <row r="4751" spans="1:7" x14ac:dyDescent="0.3">
      <c r="A4751" s="257" t="s">
        <v>2</v>
      </c>
      <c r="B4751" s="258" t="s">
        <v>260</v>
      </c>
      <c r="C4751" s="258">
        <v>2034</v>
      </c>
      <c r="D4751" s="259" t="s">
        <v>259</v>
      </c>
      <c r="E4751" s="266" t="s">
        <v>0</v>
      </c>
      <c r="F4751" s="261">
        <v>2.9929613717375202E-2</v>
      </c>
      <c r="G4751" s="261">
        <f>IF(Table1[[#This Row],[Year]]&lt;=2030,2030,IF(Table1[[#This Row],[Year]]&lt;=2040,2040,2050))</f>
        <v>2040</v>
      </c>
    </row>
    <row r="4752" spans="1:7" x14ac:dyDescent="0.3">
      <c r="A4752" s="257" t="s">
        <v>3</v>
      </c>
      <c r="B4752" s="258" t="s">
        <v>265</v>
      </c>
      <c r="C4752" s="258">
        <v>2034</v>
      </c>
      <c r="D4752" s="259" t="s">
        <v>259</v>
      </c>
      <c r="E4752" s="266" t="s">
        <v>0</v>
      </c>
      <c r="F4752" s="261">
        <v>30.6177741929842</v>
      </c>
      <c r="G4752" s="261">
        <f>IF(Table1[[#This Row],[Year]]&lt;=2030,2030,IF(Table1[[#This Row],[Year]]&lt;=2040,2040,2050))</f>
        <v>2040</v>
      </c>
    </row>
    <row r="4753" spans="1:7" x14ac:dyDescent="0.3">
      <c r="A4753" s="257" t="s">
        <v>3</v>
      </c>
      <c r="B4753" s="258" t="s">
        <v>264</v>
      </c>
      <c r="C4753" s="258">
        <v>2034</v>
      </c>
      <c r="D4753" s="259" t="s">
        <v>259</v>
      </c>
      <c r="E4753" s="266" t="s">
        <v>0</v>
      </c>
      <c r="F4753" s="261">
        <v>8.4702150285631603</v>
      </c>
      <c r="G4753" s="261">
        <f>IF(Table1[[#This Row],[Year]]&lt;=2030,2030,IF(Table1[[#This Row],[Year]]&lt;=2040,2040,2050))</f>
        <v>2040</v>
      </c>
    </row>
    <row r="4754" spans="1:7" x14ac:dyDescent="0.3">
      <c r="A4754" s="257" t="s">
        <v>3</v>
      </c>
      <c r="B4754" s="258" t="s">
        <v>263</v>
      </c>
      <c r="C4754" s="258">
        <v>2034</v>
      </c>
      <c r="D4754" s="259" t="s">
        <v>259</v>
      </c>
      <c r="E4754" s="266" t="s">
        <v>0</v>
      </c>
      <c r="F4754" s="261">
        <v>11.5774702255877</v>
      </c>
      <c r="G4754" s="261">
        <f>IF(Table1[[#This Row],[Year]]&lt;=2030,2030,IF(Table1[[#This Row],[Year]]&lt;=2040,2040,2050))</f>
        <v>2040</v>
      </c>
    </row>
    <row r="4755" spans="1:7" x14ac:dyDescent="0.3">
      <c r="A4755" s="257" t="s">
        <v>3</v>
      </c>
      <c r="B4755" s="258" t="s">
        <v>262</v>
      </c>
      <c r="C4755" s="258">
        <v>2034</v>
      </c>
      <c r="D4755" s="259" t="s">
        <v>259</v>
      </c>
      <c r="E4755" s="266" t="s">
        <v>0</v>
      </c>
      <c r="F4755" s="261">
        <v>136.31452903518101</v>
      </c>
      <c r="G4755" s="261">
        <f>IF(Table1[[#This Row],[Year]]&lt;=2030,2030,IF(Table1[[#This Row],[Year]]&lt;=2040,2040,2050))</f>
        <v>2040</v>
      </c>
    </row>
    <row r="4756" spans="1:7" x14ac:dyDescent="0.3">
      <c r="A4756" s="257" t="s">
        <v>3</v>
      </c>
      <c r="B4756" s="258" t="s">
        <v>261</v>
      </c>
      <c r="C4756" s="258">
        <v>2034</v>
      </c>
      <c r="D4756" s="259" t="s">
        <v>259</v>
      </c>
      <c r="E4756" s="266" t="s">
        <v>0</v>
      </c>
      <c r="F4756" s="261">
        <v>0.46088632627778098</v>
      </c>
      <c r="G4756" s="261">
        <f>IF(Table1[[#This Row],[Year]]&lt;=2030,2030,IF(Table1[[#This Row],[Year]]&lt;=2040,2040,2050))</f>
        <v>2040</v>
      </c>
    </row>
    <row r="4757" spans="1:7" x14ac:dyDescent="0.3">
      <c r="A4757" s="257" t="s">
        <v>3</v>
      </c>
      <c r="B4757" s="258" t="s">
        <v>18</v>
      </c>
      <c r="C4757" s="258">
        <v>2034</v>
      </c>
      <c r="D4757" s="259" t="s">
        <v>259</v>
      </c>
      <c r="E4757" s="266" t="s">
        <v>0</v>
      </c>
      <c r="F4757" s="261">
        <v>1749.6304452828999</v>
      </c>
      <c r="G4757" s="261">
        <f>IF(Table1[[#This Row],[Year]]&lt;=2030,2030,IF(Table1[[#This Row],[Year]]&lt;=2040,2040,2050))</f>
        <v>2040</v>
      </c>
    </row>
    <row r="4758" spans="1:7" x14ac:dyDescent="0.3">
      <c r="A4758" s="257" t="s">
        <v>3</v>
      </c>
      <c r="B4758" s="258" t="s">
        <v>260</v>
      </c>
      <c r="C4758" s="258">
        <v>2034</v>
      </c>
      <c r="D4758" s="259" t="s">
        <v>259</v>
      </c>
      <c r="E4758" s="266" t="s">
        <v>0</v>
      </c>
      <c r="F4758" s="261">
        <v>1.63842152022648</v>
      </c>
      <c r="G4758" s="261">
        <f>IF(Table1[[#This Row],[Year]]&lt;=2030,2030,IF(Table1[[#This Row],[Year]]&lt;=2040,2040,2050))</f>
        <v>2040</v>
      </c>
    </row>
    <row r="4759" spans="1:7" x14ac:dyDescent="0.3">
      <c r="A4759" s="257" t="s">
        <v>1</v>
      </c>
      <c r="B4759" s="258" t="s">
        <v>265</v>
      </c>
      <c r="C4759" s="258">
        <v>2035</v>
      </c>
      <c r="D4759" s="259" t="s">
        <v>259</v>
      </c>
      <c r="E4759" s="266" t="s">
        <v>0</v>
      </c>
      <c r="F4759" s="261">
        <v>4.5770605808632601</v>
      </c>
      <c r="G4759" s="261">
        <f>IF(Table1[[#This Row],[Year]]&lt;=2030,2030,IF(Table1[[#This Row],[Year]]&lt;=2040,2040,2050))</f>
        <v>2040</v>
      </c>
    </row>
    <row r="4760" spans="1:7" x14ac:dyDescent="0.3">
      <c r="A4760" s="257" t="s">
        <v>1</v>
      </c>
      <c r="B4760" s="258" t="s">
        <v>269</v>
      </c>
      <c r="C4760" s="258">
        <v>2035</v>
      </c>
      <c r="D4760" s="259" t="s">
        <v>259</v>
      </c>
      <c r="E4760" s="266" t="s">
        <v>0</v>
      </c>
      <c r="F4760" s="261">
        <v>2.59549373171137</v>
      </c>
      <c r="G4760" s="261">
        <f>IF(Table1[[#This Row],[Year]]&lt;=2030,2030,IF(Table1[[#This Row],[Year]]&lt;=2040,2040,2050))</f>
        <v>2040</v>
      </c>
    </row>
    <row r="4761" spans="1:7" x14ac:dyDescent="0.3">
      <c r="A4761" s="257" t="s">
        <v>1</v>
      </c>
      <c r="B4761" s="258" t="s">
        <v>264</v>
      </c>
      <c r="C4761" s="258">
        <v>2035</v>
      </c>
      <c r="D4761" s="259" t="s">
        <v>259</v>
      </c>
      <c r="E4761" s="266" t="s">
        <v>0</v>
      </c>
      <c r="F4761" s="261">
        <v>2.3298357423611198</v>
      </c>
      <c r="G4761" s="261">
        <f>IF(Table1[[#This Row],[Year]]&lt;=2030,2030,IF(Table1[[#This Row],[Year]]&lt;=2040,2040,2050))</f>
        <v>2040</v>
      </c>
    </row>
    <row r="4762" spans="1:7" x14ac:dyDescent="0.3">
      <c r="A4762" s="257" t="s">
        <v>1</v>
      </c>
      <c r="B4762" s="258" t="s">
        <v>268</v>
      </c>
      <c r="C4762" s="258">
        <v>2035</v>
      </c>
      <c r="D4762" s="259" t="s">
        <v>259</v>
      </c>
      <c r="E4762" s="266" t="s">
        <v>0</v>
      </c>
      <c r="F4762" s="261">
        <v>1.4344331659795999</v>
      </c>
      <c r="G4762" s="261">
        <f>IF(Table1[[#This Row],[Year]]&lt;=2030,2030,IF(Table1[[#This Row],[Year]]&lt;=2040,2040,2050))</f>
        <v>2040</v>
      </c>
    </row>
    <row r="4763" spans="1:7" x14ac:dyDescent="0.3">
      <c r="A4763" s="257" t="s">
        <v>1</v>
      </c>
      <c r="B4763" s="258" t="s">
        <v>263</v>
      </c>
      <c r="C4763" s="258">
        <v>2035</v>
      </c>
      <c r="D4763" s="259" t="s">
        <v>259</v>
      </c>
      <c r="E4763" s="266" t="s">
        <v>0</v>
      </c>
      <c r="F4763" s="261">
        <v>2.1550293837275101</v>
      </c>
      <c r="G4763" s="261">
        <f>IF(Table1[[#This Row],[Year]]&lt;=2030,2030,IF(Table1[[#This Row],[Year]]&lt;=2040,2040,2050))</f>
        <v>2040</v>
      </c>
    </row>
    <row r="4764" spans="1:7" x14ac:dyDescent="0.3">
      <c r="A4764" s="257" t="s">
        <v>1</v>
      </c>
      <c r="B4764" s="258" t="s">
        <v>262</v>
      </c>
      <c r="C4764" s="258">
        <v>2035</v>
      </c>
      <c r="D4764" s="259" t="s">
        <v>259</v>
      </c>
      <c r="E4764" s="266" t="s">
        <v>0</v>
      </c>
      <c r="F4764" s="261">
        <v>0.984949242429498</v>
      </c>
      <c r="G4764" s="261">
        <f>IF(Table1[[#This Row],[Year]]&lt;=2030,2030,IF(Table1[[#This Row],[Year]]&lt;=2040,2040,2050))</f>
        <v>2040</v>
      </c>
    </row>
    <row r="4765" spans="1:7" x14ac:dyDescent="0.3">
      <c r="A4765" s="257" t="s">
        <v>1</v>
      </c>
      <c r="B4765" s="258" t="s">
        <v>261</v>
      </c>
      <c r="C4765" s="258">
        <v>2035</v>
      </c>
      <c r="D4765" s="259" t="s">
        <v>259</v>
      </c>
      <c r="E4765" s="266" t="s">
        <v>0</v>
      </c>
      <c r="F4765" s="261">
        <v>2.8779886953667198E-2</v>
      </c>
      <c r="G4765" s="261">
        <f>IF(Table1[[#This Row],[Year]]&lt;=2030,2030,IF(Table1[[#This Row],[Year]]&lt;=2040,2040,2050))</f>
        <v>2040</v>
      </c>
    </row>
    <row r="4766" spans="1:7" x14ac:dyDescent="0.3">
      <c r="A4766" s="257" t="s">
        <v>1</v>
      </c>
      <c r="B4766" s="258" t="s">
        <v>18</v>
      </c>
      <c r="C4766" s="258">
        <v>2035</v>
      </c>
      <c r="D4766" s="259" t="s">
        <v>259</v>
      </c>
      <c r="E4766" s="266" t="s">
        <v>0</v>
      </c>
      <c r="F4766" s="261">
        <v>329.68081173184203</v>
      </c>
      <c r="G4766" s="261">
        <f>IF(Table1[[#This Row],[Year]]&lt;=2030,2030,IF(Table1[[#This Row],[Year]]&lt;=2040,2040,2050))</f>
        <v>2040</v>
      </c>
    </row>
    <row r="4767" spans="1:7" x14ac:dyDescent="0.3">
      <c r="A4767" s="257" t="s">
        <v>1</v>
      </c>
      <c r="B4767" s="258" t="s">
        <v>260</v>
      </c>
      <c r="C4767" s="258">
        <v>2035</v>
      </c>
      <c r="D4767" s="259" t="s">
        <v>259</v>
      </c>
      <c r="E4767" s="266" t="s">
        <v>0</v>
      </c>
      <c r="F4767" s="261">
        <v>0.13374424798988699</v>
      </c>
      <c r="G4767" s="261">
        <f>IF(Table1[[#This Row],[Year]]&lt;=2030,2030,IF(Table1[[#This Row],[Year]]&lt;=2040,2040,2050))</f>
        <v>2040</v>
      </c>
    </row>
    <row r="4768" spans="1:7" x14ac:dyDescent="0.3">
      <c r="A4768" s="257" t="s">
        <v>1</v>
      </c>
      <c r="B4768" s="258" t="s">
        <v>267</v>
      </c>
      <c r="C4768" s="258">
        <v>2035</v>
      </c>
      <c r="D4768" s="259" t="s">
        <v>259</v>
      </c>
      <c r="E4768" s="266" t="s">
        <v>0</v>
      </c>
      <c r="F4768" s="261">
        <v>7.0778742922483401E-2</v>
      </c>
      <c r="G4768" s="261">
        <f>IF(Table1[[#This Row],[Year]]&lt;=2030,2030,IF(Table1[[#This Row],[Year]]&lt;=2040,2040,2050))</f>
        <v>2040</v>
      </c>
    </row>
    <row r="4769" spans="1:7" x14ac:dyDescent="0.3">
      <c r="A4769" s="257" t="s">
        <v>4</v>
      </c>
      <c r="B4769" s="258" t="s">
        <v>265</v>
      </c>
      <c r="C4769" s="258">
        <v>2035</v>
      </c>
      <c r="D4769" s="259" t="s">
        <v>259</v>
      </c>
      <c r="E4769" s="266" t="s">
        <v>0</v>
      </c>
      <c r="F4769" s="261">
        <v>51.662571651828699</v>
      </c>
      <c r="G4769" s="261">
        <f>IF(Table1[[#This Row],[Year]]&lt;=2030,2030,IF(Table1[[#This Row],[Year]]&lt;=2040,2040,2050))</f>
        <v>2040</v>
      </c>
    </row>
    <row r="4770" spans="1:7" x14ac:dyDescent="0.3">
      <c r="A4770" s="257" t="s">
        <v>4</v>
      </c>
      <c r="B4770" s="258" t="s">
        <v>269</v>
      </c>
      <c r="C4770" s="258">
        <v>2035</v>
      </c>
      <c r="D4770" s="259" t="s">
        <v>259</v>
      </c>
      <c r="E4770" s="266" t="s">
        <v>0</v>
      </c>
      <c r="F4770" s="261">
        <v>2.0484032268935599</v>
      </c>
      <c r="G4770" s="261">
        <f>IF(Table1[[#This Row],[Year]]&lt;=2030,2030,IF(Table1[[#This Row],[Year]]&lt;=2040,2040,2050))</f>
        <v>2040</v>
      </c>
    </row>
    <row r="4771" spans="1:7" x14ac:dyDescent="0.3">
      <c r="A4771" s="257" t="s">
        <v>4</v>
      </c>
      <c r="B4771" s="258" t="s">
        <v>264</v>
      </c>
      <c r="C4771" s="258">
        <v>2035</v>
      </c>
      <c r="D4771" s="259" t="s">
        <v>259</v>
      </c>
      <c r="E4771" s="266" t="s">
        <v>0</v>
      </c>
      <c r="F4771" s="261">
        <v>32.157283809662999</v>
      </c>
      <c r="G4771" s="261">
        <f>IF(Table1[[#This Row],[Year]]&lt;=2030,2030,IF(Table1[[#This Row],[Year]]&lt;=2040,2040,2050))</f>
        <v>2040</v>
      </c>
    </row>
    <row r="4772" spans="1:7" x14ac:dyDescent="0.3">
      <c r="A4772" s="257" t="s">
        <v>4</v>
      </c>
      <c r="B4772" s="258" t="s">
        <v>268</v>
      </c>
      <c r="C4772" s="258">
        <v>2035</v>
      </c>
      <c r="D4772" s="259" t="s">
        <v>259</v>
      </c>
      <c r="E4772" s="266" t="s">
        <v>0</v>
      </c>
      <c r="F4772" s="261">
        <v>1.3470120167076101</v>
      </c>
      <c r="G4772" s="261">
        <f>IF(Table1[[#This Row],[Year]]&lt;=2030,2030,IF(Table1[[#This Row],[Year]]&lt;=2040,2040,2050))</f>
        <v>2040</v>
      </c>
    </row>
    <row r="4773" spans="1:7" x14ac:dyDescent="0.3">
      <c r="A4773" s="257" t="s">
        <v>4</v>
      </c>
      <c r="B4773" s="258" t="s">
        <v>263</v>
      </c>
      <c r="C4773" s="258">
        <v>2035</v>
      </c>
      <c r="D4773" s="259" t="s">
        <v>259</v>
      </c>
      <c r="E4773" s="266" t="s">
        <v>0</v>
      </c>
      <c r="F4773" s="261">
        <v>9.9008137131253395</v>
      </c>
      <c r="G4773" s="261">
        <f>IF(Table1[[#This Row],[Year]]&lt;=2030,2030,IF(Table1[[#This Row],[Year]]&lt;=2040,2040,2050))</f>
        <v>2040</v>
      </c>
    </row>
    <row r="4774" spans="1:7" x14ac:dyDescent="0.3">
      <c r="A4774" s="257" t="s">
        <v>4</v>
      </c>
      <c r="B4774" s="258" t="s">
        <v>262</v>
      </c>
      <c r="C4774" s="258">
        <v>2035</v>
      </c>
      <c r="D4774" s="259" t="s">
        <v>259</v>
      </c>
      <c r="E4774" s="266" t="s">
        <v>0</v>
      </c>
      <c r="F4774" s="261">
        <v>75.044235544192404</v>
      </c>
      <c r="G4774" s="261">
        <f>IF(Table1[[#This Row],[Year]]&lt;=2030,2030,IF(Table1[[#This Row],[Year]]&lt;=2040,2040,2050))</f>
        <v>2040</v>
      </c>
    </row>
    <row r="4775" spans="1:7" x14ac:dyDescent="0.3">
      <c r="A4775" s="257" t="s">
        <v>4</v>
      </c>
      <c r="B4775" s="258" t="s">
        <v>261</v>
      </c>
      <c r="C4775" s="258">
        <v>2035</v>
      </c>
      <c r="D4775" s="259" t="s">
        <v>259</v>
      </c>
      <c r="E4775" s="266" t="s">
        <v>0</v>
      </c>
      <c r="F4775" s="261">
        <v>0.43773728723731198</v>
      </c>
      <c r="G4775" s="261">
        <f>IF(Table1[[#This Row],[Year]]&lt;=2030,2030,IF(Table1[[#This Row],[Year]]&lt;=2040,2040,2050))</f>
        <v>2040</v>
      </c>
    </row>
    <row r="4776" spans="1:7" x14ac:dyDescent="0.3">
      <c r="A4776" s="257" t="s">
        <v>4</v>
      </c>
      <c r="B4776" s="258" t="s">
        <v>18</v>
      </c>
      <c r="C4776" s="258">
        <v>2035</v>
      </c>
      <c r="D4776" s="259" t="s">
        <v>259</v>
      </c>
      <c r="E4776" s="266" t="s">
        <v>0</v>
      </c>
      <c r="F4776" s="261">
        <v>1247.2426965433399</v>
      </c>
      <c r="G4776" s="261">
        <f>IF(Table1[[#This Row],[Year]]&lt;=2030,2030,IF(Table1[[#This Row],[Year]]&lt;=2040,2040,2050))</f>
        <v>2040</v>
      </c>
    </row>
    <row r="4777" spans="1:7" x14ac:dyDescent="0.3">
      <c r="A4777" s="257" t="s">
        <v>4</v>
      </c>
      <c r="B4777" s="258" t="s">
        <v>260</v>
      </c>
      <c r="C4777" s="258">
        <v>2035</v>
      </c>
      <c r="D4777" s="259" t="s">
        <v>259</v>
      </c>
      <c r="E4777" s="266" t="s">
        <v>0</v>
      </c>
      <c r="F4777" s="261">
        <v>6.0300661469878598</v>
      </c>
      <c r="G4777" s="261">
        <f>IF(Table1[[#This Row],[Year]]&lt;=2030,2030,IF(Table1[[#This Row],[Year]]&lt;=2040,2040,2050))</f>
        <v>2040</v>
      </c>
    </row>
    <row r="4778" spans="1:7" x14ac:dyDescent="0.3">
      <c r="A4778" s="257" t="s">
        <v>4</v>
      </c>
      <c r="B4778" s="258" t="s">
        <v>267</v>
      </c>
      <c r="C4778" s="258">
        <v>2035</v>
      </c>
      <c r="D4778" s="259" t="s">
        <v>259</v>
      </c>
      <c r="E4778" s="266" t="s">
        <v>0</v>
      </c>
      <c r="F4778" s="261">
        <v>0.229115416514103</v>
      </c>
      <c r="G4778" s="261">
        <f>IF(Table1[[#This Row],[Year]]&lt;=2030,2030,IF(Table1[[#This Row],[Year]]&lt;=2040,2040,2050))</f>
        <v>2040</v>
      </c>
    </row>
    <row r="4779" spans="1:7" x14ac:dyDescent="0.3">
      <c r="A4779" s="257" t="s">
        <v>2</v>
      </c>
      <c r="B4779" s="258" t="s">
        <v>264</v>
      </c>
      <c r="C4779" s="258">
        <v>2035</v>
      </c>
      <c r="D4779" s="259" t="s">
        <v>259</v>
      </c>
      <c r="E4779" s="266" t="s">
        <v>0</v>
      </c>
      <c r="F4779" s="261">
        <v>5.5696058386042102</v>
      </c>
      <c r="G4779" s="261">
        <f>IF(Table1[[#This Row],[Year]]&lt;=2030,2030,IF(Table1[[#This Row],[Year]]&lt;=2040,2040,2050))</f>
        <v>2040</v>
      </c>
    </row>
    <row r="4780" spans="1:7" x14ac:dyDescent="0.3">
      <c r="A4780" s="257" t="s">
        <v>2</v>
      </c>
      <c r="B4780" s="258" t="s">
        <v>263</v>
      </c>
      <c r="C4780" s="258">
        <v>2035</v>
      </c>
      <c r="D4780" s="259" t="s">
        <v>259</v>
      </c>
      <c r="E4780" s="266" t="s">
        <v>0</v>
      </c>
      <c r="F4780" s="261">
        <v>4.8013938397982097</v>
      </c>
      <c r="G4780" s="261">
        <f>IF(Table1[[#This Row],[Year]]&lt;=2030,2030,IF(Table1[[#This Row],[Year]]&lt;=2040,2040,2050))</f>
        <v>2040</v>
      </c>
    </row>
    <row r="4781" spans="1:7" x14ac:dyDescent="0.3">
      <c r="A4781" s="257" t="s">
        <v>2</v>
      </c>
      <c r="B4781" s="258" t="s">
        <v>262</v>
      </c>
      <c r="C4781" s="258">
        <v>2035</v>
      </c>
      <c r="D4781" s="259" t="s">
        <v>259</v>
      </c>
      <c r="E4781" s="266" t="s">
        <v>0</v>
      </c>
      <c r="F4781" s="261">
        <v>2.3645393604254701</v>
      </c>
      <c r="G4781" s="261">
        <f>IF(Table1[[#This Row],[Year]]&lt;=2030,2030,IF(Table1[[#This Row],[Year]]&lt;=2040,2040,2050))</f>
        <v>2040</v>
      </c>
    </row>
    <row r="4782" spans="1:7" x14ac:dyDescent="0.3">
      <c r="A4782" s="257" t="s">
        <v>2</v>
      </c>
      <c r="B4782" s="258" t="s">
        <v>261</v>
      </c>
      <c r="C4782" s="258">
        <v>2035</v>
      </c>
      <c r="D4782" s="259" t="s">
        <v>259</v>
      </c>
      <c r="E4782" s="266" t="s">
        <v>0</v>
      </c>
      <c r="F4782" s="261">
        <v>3.1578611428301297E-2</v>
      </c>
      <c r="G4782" s="261">
        <f>IF(Table1[[#This Row],[Year]]&lt;=2030,2030,IF(Table1[[#This Row],[Year]]&lt;=2040,2040,2050))</f>
        <v>2040</v>
      </c>
    </row>
    <row r="4783" spans="1:7" x14ac:dyDescent="0.3">
      <c r="A4783" s="257" t="s">
        <v>2</v>
      </c>
      <c r="B4783" s="258" t="s">
        <v>18</v>
      </c>
      <c r="C4783" s="258">
        <v>2035</v>
      </c>
      <c r="D4783" s="259" t="s">
        <v>259</v>
      </c>
      <c r="E4783" s="266" t="s">
        <v>0</v>
      </c>
      <c r="F4783" s="261">
        <v>899.13380376505597</v>
      </c>
      <c r="G4783" s="261">
        <f>IF(Table1[[#This Row],[Year]]&lt;=2030,2030,IF(Table1[[#This Row],[Year]]&lt;=2040,2040,2050))</f>
        <v>2040</v>
      </c>
    </row>
    <row r="4784" spans="1:7" x14ac:dyDescent="0.3">
      <c r="A4784" s="257" t="s">
        <v>2</v>
      </c>
      <c r="B4784" s="258" t="s">
        <v>266</v>
      </c>
      <c r="C4784" s="258">
        <v>2035</v>
      </c>
      <c r="D4784" s="259" t="s">
        <v>259</v>
      </c>
      <c r="E4784" s="266" t="s">
        <v>0</v>
      </c>
      <c r="F4784" s="261">
        <v>25.8820720440219</v>
      </c>
      <c r="G4784" s="261">
        <f>IF(Table1[[#This Row],[Year]]&lt;=2030,2030,IF(Table1[[#This Row],[Year]]&lt;=2040,2040,2050))</f>
        <v>2040</v>
      </c>
    </row>
    <row r="4785" spans="1:7" x14ac:dyDescent="0.3">
      <c r="A4785" s="257" t="s">
        <v>2</v>
      </c>
      <c r="B4785" s="258" t="s">
        <v>260</v>
      </c>
      <c r="C4785" s="258">
        <v>2035</v>
      </c>
      <c r="D4785" s="259" t="s">
        <v>259</v>
      </c>
      <c r="E4785" s="266" t="s">
        <v>0</v>
      </c>
      <c r="F4785" s="261">
        <v>2.9651756565766001E-2</v>
      </c>
      <c r="G4785" s="261">
        <f>IF(Table1[[#This Row],[Year]]&lt;=2030,2030,IF(Table1[[#This Row],[Year]]&lt;=2040,2040,2050))</f>
        <v>2040</v>
      </c>
    </row>
    <row r="4786" spans="1:7" x14ac:dyDescent="0.3">
      <c r="A4786" s="257" t="s">
        <v>3</v>
      </c>
      <c r="B4786" s="258" t="s">
        <v>265</v>
      </c>
      <c r="C4786" s="258">
        <v>2035</v>
      </c>
      <c r="D4786" s="259" t="s">
        <v>259</v>
      </c>
      <c r="E4786" s="266" t="s">
        <v>0</v>
      </c>
      <c r="F4786" s="261">
        <v>30.387832547137901</v>
      </c>
      <c r="G4786" s="261">
        <f>IF(Table1[[#This Row],[Year]]&lt;=2030,2030,IF(Table1[[#This Row],[Year]]&lt;=2040,2040,2050))</f>
        <v>2040</v>
      </c>
    </row>
    <row r="4787" spans="1:7" x14ac:dyDescent="0.3">
      <c r="A4787" s="257" t="s">
        <v>3</v>
      </c>
      <c r="B4787" s="258" t="s">
        <v>264</v>
      </c>
      <c r="C4787" s="258">
        <v>2035</v>
      </c>
      <c r="D4787" s="259" t="s">
        <v>259</v>
      </c>
      <c r="E4787" s="266" t="s">
        <v>0</v>
      </c>
      <c r="F4787" s="261">
        <v>8.4066031156898209</v>
      </c>
      <c r="G4787" s="261">
        <f>IF(Table1[[#This Row],[Year]]&lt;=2030,2030,IF(Table1[[#This Row],[Year]]&lt;=2040,2040,2050))</f>
        <v>2040</v>
      </c>
    </row>
    <row r="4788" spans="1:7" x14ac:dyDescent="0.3">
      <c r="A4788" s="257" t="s">
        <v>3</v>
      </c>
      <c r="B4788" s="258" t="s">
        <v>263</v>
      </c>
      <c r="C4788" s="258">
        <v>2035</v>
      </c>
      <c r="D4788" s="259" t="s">
        <v>259</v>
      </c>
      <c r="E4788" s="266" t="s">
        <v>0</v>
      </c>
      <c r="F4788" s="261">
        <v>10.340798510696301</v>
      </c>
      <c r="G4788" s="261">
        <f>IF(Table1[[#This Row],[Year]]&lt;=2030,2030,IF(Table1[[#This Row],[Year]]&lt;=2040,2040,2050))</f>
        <v>2040</v>
      </c>
    </row>
    <row r="4789" spans="1:7" x14ac:dyDescent="0.3">
      <c r="A4789" s="257" t="s">
        <v>3</v>
      </c>
      <c r="B4789" s="258" t="s">
        <v>262</v>
      </c>
      <c r="C4789" s="258">
        <v>2035</v>
      </c>
      <c r="D4789" s="259" t="s">
        <v>259</v>
      </c>
      <c r="E4789" s="266" t="s">
        <v>0</v>
      </c>
      <c r="F4789" s="261">
        <v>137.073940934804</v>
      </c>
      <c r="G4789" s="261">
        <f>IF(Table1[[#This Row],[Year]]&lt;=2030,2030,IF(Table1[[#This Row],[Year]]&lt;=2040,2040,2050))</f>
        <v>2040</v>
      </c>
    </row>
    <row r="4790" spans="1:7" x14ac:dyDescent="0.3">
      <c r="A4790" s="257" t="s">
        <v>3</v>
      </c>
      <c r="B4790" s="258" t="s">
        <v>261</v>
      </c>
      <c r="C4790" s="258">
        <v>2035</v>
      </c>
      <c r="D4790" s="259" t="s">
        <v>259</v>
      </c>
      <c r="E4790" s="266" t="s">
        <v>0</v>
      </c>
      <c r="F4790" s="261">
        <v>0.423960887470197</v>
      </c>
      <c r="G4790" s="261">
        <f>IF(Table1[[#This Row],[Year]]&lt;=2030,2030,IF(Table1[[#This Row],[Year]]&lt;=2040,2040,2050))</f>
        <v>2040</v>
      </c>
    </row>
    <row r="4791" spans="1:7" x14ac:dyDescent="0.3">
      <c r="A4791" s="257" t="s">
        <v>3</v>
      </c>
      <c r="B4791" s="258" t="s">
        <v>18</v>
      </c>
      <c r="C4791" s="258">
        <v>2035</v>
      </c>
      <c r="D4791" s="259" t="s">
        <v>259</v>
      </c>
      <c r="E4791" s="266" t="s">
        <v>0</v>
      </c>
      <c r="F4791" s="261">
        <v>1595.1080853896101</v>
      </c>
      <c r="G4791" s="261">
        <f>IF(Table1[[#This Row],[Year]]&lt;=2030,2030,IF(Table1[[#This Row],[Year]]&lt;=2040,2040,2050))</f>
        <v>2040</v>
      </c>
    </row>
    <row r="4792" spans="1:7" x14ac:dyDescent="0.3">
      <c r="A4792" s="257" t="s">
        <v>3</v>
      </c>
      <c r="B4792" s="258" t="s">
        <v>260</v>
      </c>
      <c r="C4792" s="258">
        <v>2035</v>
      </c>
      <c r="D4792" s="259" t="s">
        <v>259</v>
      </c>
      <c r="E4792" s="266" t="s">
        <v>0</v>
      </c>
      <c r="F4792" s="261">
        <v>1.6261168589347701</v>
      </c>
      <c r="G4792" s="261">
        <f>IF(Table1[[#This Row],[Year]]&lt;=2030,2030,IF(Table1[[#This Row],[Year]]&lt;=2040,2040,2050))</f>
        <v>2040</v>
      </c>
    </row>
    <row r="4793" spans="1:7" x14ac:dyDescent="0.3">
      <c r="A4793" s="257" t="s">
        <v>1</v>
      </c>
      <c r="B4793" s="258" t="s">
        <v>265</v>
      </c>
      <c r="C4793" s="258">
        <v>2036</v>
      </c>
      <c r="D4793" s="259" t="s">
        <v>259</v>
      </c>
      <c r="E4793" s="266" t="s">
        <v>0</v>
      </c>
      <c r="F4793" s="261">
        <v>4.6736799254764803</v>
      </c>
      <c r="G4793" s="261">
        <f>IF(Table1[[#This Row],[Year]]&lt;=2030,2030,IF(Table1[[#This Row],[Year]]&lt;=2040,2040,2050))</f>
        <v>2040</v>
      </c>
    </row>
    <row r="4794" spans="1:7" x14ac:dyDescent="0.3">
      <c r="A4794" s="257" t="s">
        <v>1</v>
      </c>
      <c r="B4794" s="258" t="s">
        <v>269</v>
      </c>
      <c r="C4794" s="258">
        <v>2036</v>
      </c>
      <c r="D4794" s="259" t="s">
        <v>259</v>
      </c>
      <c r="E4794" s="266" t="s">
        <v>0</v>
      </c>
      <c r="F4794" s="261">
        <v>2.47189879210607</v>
      </c>
      <c r="G4794" s="261">
        <f>IF(Table1[[#This Row],[Year]]&lt;=2030,2030,IF(Table1[[#This Row],[Year]]&lt;=2040,2040,2050))</f>
        <v>2040</v>
      </c>
    </row>
    <row r="4795" spans="1:7" x14ac:dyDescent="0.3">
      <c r="A4795" s="257" t="s">
        <v>1</v>
      </c>
      <c r="B4795" s="258" t="s">
        <v>264</v>
      </c>
      <c r="C4795" s="258">
        <v>2036</v>
      </c>
      <c r="D4795" s="259" t="s">
        <v>259</v>
      </c>
      <c r="E4795" s="266" t="s">
        <v>0</v>
      </c>
      <c r="F4795" s="261">
        <v>2.37901735106094</v>
      </c>
      <c r="G4795" s="261">
        <f>IF(Table1[[#This Row],[Year]]&lt;=2030,2030,IF(Table1[[#This Row],[Year]]&lt;=2040,2040,2050))</f>
        <v>2040</v>
      </c>
    </row>
    <row r="4796" spans="1:7" x14ac:dyDescent="0.3">
      <c r="A4796" s="257" t="s">
        <v>1</v>
      </c>
      <c r="B4796" s="258" t="s">
        <v>268</v>
      </c>
      <c r="C4796" s="258">
        <v>2036</v>
      </c>
      <c r="D4796" s="259" t="s">
        <v>259</v>
      </c>
      <c r="E4796" s="266" t="s">
        <v>0</v>
      </c>
      <c r="F4796" s="261">
        <v>1.36612682474248</v>
      </c>
      <c r="G4796" s="261">
        <f>IF(Table1[[#This Row],[Year]]&lt;=2030,2030,IF(Table1[[#This Row],[Year]]&lt;=2040,2040,2050))</f>
        <v>2040</v>
      </c>
    </row>
    <row r="4797" spans="1:7" x14ac:dyDescent="0.3">
      <c r="A4797" s="257" t="s">
        <v>1</v>
      </c>
      <c r="B4797" s="258" t="s">
        <v>263</v>
      </c>
      <c r="C4797" s="258">
        <v>2036</v>
      </c>
      <c r="D4797" s="259" t="s">
        <v>259</v>
      </c>
      <c r="E4797" s="266" t="s">
        <v>0</v>
      </c>
      <c r="F4797" s="261">
        <v>1.9938686601851501</v>
      </c>
      <c r="G4797" s="261">
        <f>IF(Table1[[#This Row],[Year]]&lt;=2030,2030,IF(Table1[[#This Row],[Year]]&lt;=2040,2040,2050))</f>
        <v>2040</v>
      </c>
    </row>
    <row r="4798" spans="1:7" x14ac:dyDescent="0.3">
      <c r="A4798" s="257" t="s">
        <v>1</v>
      </c>
      <c r="B4798" s="258" t="s">
        <v>262</v>
      </c>
      <c r="C4798" s="258">
        <v>2036</v>
      </c>
      <c r="D4798" s="259" t="s">
        <v>259</v>
      </c>
      <c r="E4798" s="266" t="s">
        <v>0</v>
      </c>
      <c r="F4798" s="261">
        <v>1.01311205433233</v>
      </c>
      <c r="G4798" s="261">
        <f>IF(Table1[[#This Row],[Year]]&lt;=2030,2030,IF(Table1[[#This Row],[Year]]&lt;=2040,2040,2050))</f>
        <v>2040</v>
      </c>
    </row>
    <row r="4799" spans="1:7" x14ac:dyDescent="0.3">
      <c r="A4799" s="257" t="s">
        <v>1</v>
      </c>
      <c r="B4799" s="258" t="s">
        <v>261</v>
      </c>
      <c r="C4799" s="258">
        <v>2036</v>
      </c>
      <c r="D4799" s="259" t="s">
        <v>259</v>
      </c>
      <c r="E4799" s="266" t="s">
        <v>0</v>
      </c>
      <c r="F4799" s="261">
        <v>2.6441045822618501E-2</v>
      </c>
      <c r="G4799" s="261">
        <f>IF(Table1[[#This Row],[Year]]&lt;=2030,2030,IF(Table1[[#This Row],[Year]]&lt;=2040,2040,2050))</f>
        <v>2040</v>
      </c>
    </row>
    <row r="4800" spans="1:7" x14ac:dyDescent="0.3">
      <c r="A4800" s="257" t="s">
        <v>1</v>
      </c>
      <c r="B4800" s="258" t="s">
        <v>18</v>
      </c>
      <c r="C4800" s="258">
        <v>2036</v>
      </c>
      <c r="D4800" s="259" t="s">
        <v>259</v>
      </c>
      <c r="E4800" s="266" t="s">
        <v>0</v>
      </c>
      <c r="F4800" s="261">
        <v>311.38926709208403</v>
      </c>
      <c r="G4800" s="261">
        <f>IF(Table1[[#This Row],[Year]]&lt;=2030,2030,IF(Table1[[#This Row],[Year]]&lt;=2040,2040,2050))</f>
        <v>2040</v>
      </c>
    </row>
    <row r="4801" spans="1:7" x14ac:dyDescent="0.3">
      <c r="A4801" s="257" t="s">
        <v>1</v>
      </c>
      <c r="B4801" s="258" t="s">
        <v>260</v>
      </c>
      <c r="C4801" s="258">
        <v>2036</v>
      </c>
      <c r="D4801" s="259" t="s">
        <v>259</v>
      </c>
      <c r="E4801" s="266" t="s">
        <v>0</v>
      </c>
      <c r="F4801" s="261">
        <v>0.136567518811471</v>
      </c>
      <c r="G4801" s="261">
        <f>IF(Table1[[#This Row],[Year]]&lt;=2030,2030,IF(Table1[[#This Row],[Year]]&lt;=2040,2040,2050))</f>
        <v>2040</v>
      </c>
    </row>
    <row r="4802" spans="1:7" x14ac:dyDescent="0.3">
      <c r="A4802" s="257" t="s">
        <v>1</v>
      </c>
      <c r="B4802" s="258" t="s">
        <v>267</v>
      </c>
      <c r="C4802" s="258">
        <v>2036</v>
      </c>
      <c r="D4802" s="259" t="s">
        <v>259</v>
      </c>
      <c r="E4802" s="266" t="s">
        <v>0</v>
      </c>
      <c r="F4802" s="261">
        <v>6.7408326592841294E-2</v>
      </c>
      <c r="G4802" s="261">
        <f>IF(Table1[[#This Row],[Year]]&lt;=2030,2030,IF(Table1[[#This Row],[Year]]&lt;=2040,2040,2050))</f>
        <v>2040</v>
      </c>
    </row>
    <row r="4803" spans="1:7" x14ac:dyDescent="0.3">
      <c r="A4803" s="257" t="s">
        <v>4</v>
      </c>
      <c r="B4803" s="258" t="s">
        <v>265</v>
      </c>
      <c r="C4803" s="258">
        <v>2036</v>
      </c>
      <c r="D4803" s="259" t="s">
        <v>259</v>
      </c>
      <c r="E4803" s="266" t="s">
        <v>0</v>
      </c>
      <c r="F4803" s="261">
        <v>52.1623142787615</v>
      </c>
      <c r="G4803" s="261">
        <f>IF(Table1[[#This Row],[Year]]&lt;=2030,2030,IF(Table1[[#This Row],[Year]]&lt;=2040,2040,2050))</f>
        <v>2040</v>
      </c>
    </row>
    <row r="4804" spans="1:7" x14ac:dyDescent="0.3">
      <c r="A4804" s="257" t="s">
        <v>4</v>
      </c>
      <c r="B4804" s="258" t="s">
        <v>269</v>
      </c>
      <c r="C4804" s="258">
        <v>2036</v>
      </c>
      <c r="D4804" s="259" t="s">
        <v>259</v>
      </c>
      <c r="E4804" s="266" t="s">
        <v>0</v>
      </c>
      <c r="F4804" s="261">
        <v>1.95086021608911</v>
      </c>
      <c r="G4804" s="261">
        <f>IF(Table1[[#This Row],[Year]]&lt;=2030,2030,IF(Table1[[#This Row],[Year]]&lt;=2040,2040,2050))</f>
        <v>2040</v>
      </c>
    </row>
    <row r="4805" spans="1:7" x14ac:dyDescent="0.3">
      <c r="A4805" s="257" t="s">
        <v>4</v>
      </c>
      <c r="B4805" s="258" t="s">
        <v>264</v>
      </c>
      <c r="C4805" s="258">
        <v>2036</v>
      </c>
      <c r="D4805" s="259" t="s">
        <v>259</v>
      </c>
      <c r="E4805" s="266" t="s">
        <v>0</v>
      </c>
      <c r="F4805" s="261">
        <v>32.468347796070098</v>
      </c>
      <c r="G4805" s="261">
        <f>IF(Table1[[#This Row],[Year]]&lt;=2030,2030,IF(Table1[[#This Row],[Year]]&lt;=2040,2040,2050))</f>
        <v>2040</v>
      </c>
    </row>
    <row r="4806" spans="1:7" x14ac:dyDescent="0.3">
      <c r="A4806" s="257" t="s">
        <v>4</v>
      </c>
      <c r="B4806" s="258" t="s">
        <v>268</v>
      </c>
      <c r="C4806" s="258">
        <v>2036</v>
      </c>
      <c r="D4806" s="259" t="s">
        <v>259</v>
      </c>
      <c r="E4806" s="266" t="s">
        <v>0</v>
      </c>
      <c r="F4806" s="261">
        <v>1.2828685873405801</v>
      </c>
      <c r="G4806" s="261">
        <f>IF(Table1[[#This Row],[Year]]&lt;=2030,2030,IF(Table1[[#This Row],[Year]]&lt;=2040,2040,2050))</f>
        <v>2040</v>
      </c>
    </row>
    <row r="4807" spans="1:7" x14ac:dyDescent="0.3">
      <c r="A4807" s="257" t="s">
        <v>4</v>
      </c>
      <c r="B4807" s="258" t="s">
        <v>263</v>
      </c>
      <c r="C4807" s="258">
        <v>2036</v>
      </c>
      <c r="D4807" s="259" t="s">
        <v>259</v>
      </c>
      <c r="E4807" s="266" t="s">
        <v>0</v>
      </c>
      <c r="F4807" s="261">
        <v>9.1517688786123106</v>
      </c>
      <c r="G4807" s="261">
        <f>IF(Table1[[#This Row],[Year]]&lt;=2030,2030,IF(Table1[[#This Row],[Year]]&lt;=2040,2040,2050))</f>
        <v>2040</v>
      </c>
    </row>
    <row r="4808" spans="1:7" x14ac:dyDescent="0.3">
      <c r="A4808" s="257" t="s">
        <v>4</v>
      </c>
      <c r="B4808" s="258" t="s">
        <v>262</v>
      </c>
      <c r="C4808" s="258">
        <v>2036</v>
      </c>
      <c r="D4808" s="259" t="s">
        <v>259</v>
      </c>
      <c r="E4808" s="266" t="s">
        <v>0</v>
      </c>
      <c r="F4808" s="261">
        <v>75.062102329012603</v>
      </c>
      <c r="G4808" s="261">
        <f>IF(Table1[[#This Row],[Year]]&lt;=2030,2030,IF(Table1[[#This Row],[Year]]&lt;=2040,2040,2050))</f>
        <v>2040</v>
      </c>
    </row>
    <row r="4809" spans="1:7" x14ac:dyDescent="0.3">
      <c r="A4809" s="257" t="s">
        <v>4</v>
      </c>
      <c r="B4809" s="258" t="s">
        <v>261</v>
      </c>
      <c r="C4809" s="258">
        <v>2036</v>
      </c>
      <c r="D4809" s="259" t="s">
        <v>259</v>
      </c>
      <c r="E4809" s="266" t="s">
        <v>0</v>
      </c>
      <c r="F4809" s="261">
        <v>0.40216390317112299</v>
      </c>
      <c r="G4809" s="261">
        <f>IF(Table1[[#This Row],[Year]]&lt;=2030,2030,IF(Table1[[#This Row],[Year]]&lt;=2040,2040,2050))</f>
        <v>2040</v>
      </c>
    </row>
    <row r="4810" spans="1:7" x14ac:dyDescent="0.3">
      <c r="A4810" s="257" t="s">
        <v>4</v>
      </c>
      <c r="B4810" s="258" t="s">
        <v>18</v>
      </c>
      <c r="C4810" s="258">
        <v>2036</v>
      </c>
      <c r="D4810" s="259" t="s">
        <v>259</v>
      </c>
      <c r="E4810" s="266" t="s">
        <v>0</v>
      </c>
      <c r="F4810" s="261">
        <v>1160.21426879616</v>
      </c>
      <c r="G4810" s="261">
        <f>IF(Table1[[#This Row],[Year]]&lt;=2030,2030,IF(Table1[[#This Row],[Year]]&lt;=2040,2040,2050))</f>
        <v>2040</v>
      </c>
    </row>
    <row r="4811" spans="1:7" x14ac:dyDescent="0.3">
      <c r="A4811" s="257" t="s">
        <v>4</v>
      </c>
      <c r="B4811" s="258" t="s">
        <v>260</v>
      </c>
      <c r="C4811" s="258">
        <v>2036</v>
      </c>
      <c r="D4811" s="259" t="s">
        <v>259</v>
      </c>
      <c r="E4811" s="266" t="s">
        <v>0</v>
      </c>
      <c r="F4811" s="261">
        <v>6.08839621071722</v>
      </c>
      <c r="G4811" s="261">
        <f>IF(Table1[[#This Row],[Year]]&lt;=2030,2030,IF(Table1[[#This Row],[Year]]&lt;=2040,2040,2050))</f>
        <v>2040</v>
      </c>
    </row>
    <row r="4812" spans="1:7" x14ac:dyDescent="0.3">
      <c r="A4812" s="257" t="s">
        <v>4</v>
      </c>
      <c r="B4812" s="258" t="s">
        <v>267</v>
      </c>
      <c r="C4812" s="258">
        <v>2036</v>
      </c>
      <c r="D4812" s="259" t="s">
        <v>259</v>
      </c>
      <c r="E4812" s="266" t="s">
        <v>0</v>
      </c>
      <c r="F4812" s="261">
        <v>0.21820515858486</v>
      </c>
      <c r="G4812" s="261">
        <f>IF(Table1[[#This Row],[Year]]&lt;=2030,2030,IF(Table1[[#This Row],[Year]]&lt;=2040,2040,2050))</f>
        <v>2040</v>
      </c>
    </row>
    <row r="4813" spans="1:7" x14ac:dyDescent="0.3">
      <c r="A4813" s="257" t="s">
        <v>2</v>
      </c>
      <c r="B4813" s="258" t="s">
        <v>264</v>
      </c>
      <c r="C4813" s="258">
        <v>2036</v>
      </c>
      <c r="D4813" s="259" t="s">
        <v>259</v>
      </c>
      <c r="E4813" s="266" t="s">
        <v>0</v>
      </c>
      <c r="F4813" s="261">
        <v>5.5364534228982301</v>
      </c>
      <c r="G4813" s="261">
        <f>IF(Table1[[#This Row],[Year]]&lt;=2030,2030,IF(Table1[[#This Row],[Year]]&lt;=2040,2040,2050))</f>
        <v>2040</v>
      </c>
    </row>
    <row r="4814" spans="1:7" x14ac:dyDescent="0.3">
      <c r="A4814" s="257" t="s">
        <v>2</v>
      </c>
      <c r="B4814" s="258" t="s">
        <v>263</v>
      </c>
      <c r="C4814" s="258">
        <v>2036</v>
      </c>
      <c r="D4814" s="259" t="s">
        <v>259</v>
      </c>
      <c r="E4814" s="266" t="s">
        <v>0</v>
      </c>
      <c r="F4814" s="261">
        <v>4.4339638908579602</v>
      </c>
      <c r="G4814" s="261">
        <f>IF(Table1[[#This Row],[Year]]&lt;=2030,2030,IF(Table1[[#This Row],[Year]]&lt;=2040,2040,2050))</f>
        <v>2040</v>
      </c>
    </row>
    <row r="4815" spans="1:7" x14ac:dyDescent="0.3">
      <c r="A4815" s="257" t="s">
        <v>2</v>
      </c>
      <c r="B4815" s="258" t="s">
        <v>262</v>
      </c>
      <c r="C4815" s="258">
        <v>2036</v>
      </c>
      <c r="D4815" s="259" t="s">
        <v>259</v>
      </c>
      <c r="E4815" s="266" t="s">
        <v>0</v>
      </c>
      <c r="F4815" s="261">
        <v>2.3649968351252499</v>
      </c>
      <c r="G4815" s="261">
        <f>IF(Table1[[#This Row],[Year]]&lt;=2030,2030,IF(Table1[[#This Row],[Year]]&lt;=2040,2040,2050))</f>
        <v>2040</v>
      </c>
    </row>
    <row r="4816" spans="1:7" x14ac:dyDescent="0.3">
      <c r="A4816" s="257" t="s">
        <v>2</v>
      </c>
      <c r="B4816" s="258" t="s">
        <v>261</v>
      </c>
      <c r="C4816" s="258">
        <v>2036</v>
      </c>
      <c r="D4816" s="259" t="s">
        <v>259</v>
      </c>
      <c r="E4816" s="266" t="s">
        <v>0</v>
      </c>
      <c r="F4816" s="261">
        <v>2.9012327711175599E-2</v>
      </c>
      <c r="G4816" s="261">
        <f>IF(Table1[[#This Row],[Year]]&lt;=2030,2030,IF(Table1[[#This Row],[Year]]&lt;=2040,2040,2050))</f>
        <v>2040</v>
      </c>
    </row>
    <row r="4817" spans="1:7" x14ac:dyDescent="0.3">
      <c r="A4817" s="257" t="s">
        <v>2</v>
      </c>
      <c r="B4817" s="258" t="s">
        <v>18</v>
      </c>
      <c r="C4817" s="258">
        <v>2036</v>
      </c>
      <c r="D4817" s="259" t="s">
        <v>259</v>
      </c>
      <c r="E4817" s="266" t="s">
        <v>0</v>
      </c>
      <c r="F4817" s="261">
        <v>852.094802760378</v>
      </c>
      <c r="G4817" s="261">
        <f>IF(Table1[[#This Row],[Year]]&lt;=2030,2030,IF(Table1[[#This Row],[Year]]&lt;=2040,2040,2050))</f>
        <v>2040</v>
      </c>
    </row>
    <row r="4818" spans="1:7" x14ac:dyDescent="0.3">
      <c r="A4818" s="257" t="s">
        <v>2</v>
      </c>
      <c r="B4818" s="258" t="s">
        <v>266</v>
      </c>
      <c r="C4818" s="258">
        <v>2036</v>
      </c>
      <c r="D4818" s="259" t="s">
        <v>259</v>
      </c>
      <c r="E4818" s="266" t="s">
        <v>0</v>
      </c>
      <c r="F4818" s="261">
        <v>24.649592422878001</v>
      </c>
      <c r="G4818" s="261">
        <f>IF(Table1[[#This Row],[Year]]&lt;=2030,2030,IF(Table1[[#This Row],[Year]]&lt;=2040,2040,2050))</f>
        <v>2040</v>
      </c>
    </row>
    <row r="4819" spans="1:7" x14ac:dyDescent="0.3">
      <c r="A4819" s="257" t="s">
        <v>2</v>
      </c>
      <c r="B4819" s="258" t="s">
        <v>260</v>
      </c>
      <c r="C4819" s="258">
        <v>2036</v>
      </c>
      <c r="D4819" s="259" t="s">
        <v>259</v>
      </c>
      <c r="E4819" s="266" t="s">
        <v>0</v>
      </c>
      <c r="F4819" s="261">
        <v>2.94752580147793E-2</v>
      </c>
      <c r="G4819" s="261">
        <f>IF(Table1[[#This Row],[Year]]&lt;=2030,2030,IF(Table1[[#This Row],[Year]]&lt;=2040,2040,2050))</f>
        <v>2040</v>
      </c>
    </row>
    <row r="4820" spans="1:7" x14ac:dyDescent="0.3">
      <c r="A4820" s="257" t="s">
        <v>3</v>
      </c>
      <c r="B4820" s="258" t="s">
        <v>265</v>
      </c>
      <c r="C4820" s="258">
        <v>2036</v>
      </c>
      <c r="D4820" s="259" t="s">
        <v>259</v>
      </c>
      <c r="E4820" s="266" t="s">
        <v>0</v>
      </c>
      <c r="F4820" s="261">
        <v>30.207551251662998</v>
      </c>
      <c r="G4820" s="261">
        <f>IF(Table1[[#This Row],[Year]]&lt;=2030,2030,IF(Table1[[#This Row],[Year]]&lt;=2040,2040,2050))</f>
        <v>2040</v>
      </c>
    </row>
    <row r="4821" spans="1:7" x14ac:dyDescent="0.3">
      <c r="A4821" s="257" t="s">
        <v>3</v>
      </c>
      <c r="B4821" s="258" t="s">
        <v>264</v>
      </c>
      <c r="C4821" s="258">
        <v>2036</v>
      </c>
      <c r="D4821" s="259" t="s">
        <v>259</v>
      </c>
      <c r="E4821" s="266" t="s">
        <v>0</v>
      </c>
      <c r="F4821" s="261">
        <v>8.3567294270057193</v>
      </c>
      <c r="G4821" s="261">
        <f>IF(Table1[[#This Row],[Year]]&lt;=2030,2030,IF(Table1[[#This Row],[Year]]&lt;=2040,2040,2050))</f>
        <v>2040</v>
      </c>
    </row>
    <row r="4822" spans="1:7" x14ac:dyDescent="0.3">
      <c r="A4822" s="257" t="s">
        <v>3</v>
      </c>
      <c r="B4822" s="258" t="s">
        <v>263</v>
      </c>
      <c r="C4822" s="258">
        <v>2036</v>
      </c>
      <c r="D4822" s="259" t="s">
        <v>259</v>
      </c>
      <c r="E4822" s="266" t="s">
        <v>0</v>
      </c>
      <c r="F4822" s="261">
        <v>9.31125428329835</v>
      </c>
      <c r="G4822" s="261">
        <f>IF(Table1[[#This Row],[Year]]&lt;=2030,2030,IF(Table1[[#This Row],[Year]]&lt;=2040,2040,2050))</f>
        <v>2040</v>
      </c>
    </row>
    <row r="4823" spans="1:7" x14ac:dyDescent="0.3">
      <c r="A4823" s="257" t="s">
        <v>3</v>
      </c>
      <c r="B4823" s="258" t="s">
        <v>262</v>
      </c>
      <c r="C4823" s="258">
        <v>2036</v>
      </c>
      <c r="D4823" s="259" t="s">
        <v>259</v>
      </c>
      <c r="E4823" s="266" t="s">
        <v>0</v>
      </c>
      <c r="F4823" s="261">
        <v>137.09843420770599</v>
      </c>
      <c r="G4823" s="261">
        <f>IF(Table1[[#This Row],[Year]]&lt;=2030,2030,IF(Table1[[#This Row],[Year]]&lt;=2040,2040,2050))</f>
        <v>2040</v>
      </c>
    </row>
    <row r="4824" spans="1:7" x14ac:dyDescent="0.3">
      <c r="A4824" s="257" t="s">
        <v>3</v>
      </c>
      <c r="B4824" s="258" t="s">
        <v>261</v>
      </c>
      <c r="C4824" s="258">
        <v>2036</v>
      </c>
      <c r="D4824" s="259" t="s">
        <v>259</v>
      </c>
      <c r="E4824" s="266" t="s">
        <v>0</v>
      </c>
      <c r="F4824" s="261">
        <v>0.389507063410097</v>
      </c>
      <c r="G4824" s="261">
        <f>IF(Table1[[#This Row],[Year]]&lt;=2030,2030,IF(Table1[[#This Row],[Year]]&lt;=2040,2040,2050))</f>
        <v>2040</v>
      </c>
    </row>
    <row r="4825" spans="1:7" x14ac:dyDescent="0.3">
      <c r="A4825" s="257" t="s">
        <v>3</v>
      </c>
      <c r="B4825" s="258" t="s">
        <v>18</v>
      </c>
      <c r="C4825" s="258">
        <v>2036</v>
      </c>
      <c r="D4825" s="259" t="s">
        <v>259</v>
      </c>
      <c r="E4825" s="266" t="s">
        <v>0</v>
      </c>
      <c r="F4825" s="261">
        <v>1466.4129019100801</v>
      </c>
      <c r="G4825" s="261">
        <f>IF(Table1[[#This Row],[Year]]&lt;=2030,2030,IF(Table1[[#This Row],[Year]]&lt;=2040,2040,2050))</f>
        <v>2040</v>
      </c>
    </row>
    <row r="4826" spans="1:7" x14ac:dyDescent="0.3">
      <c r="A4826" s="257" t="s">
        <v>3</v>
      </c>
      <c r="B4826" s="258" t="s">
        <v>260</v>
      </c>
      <c r="C4826" s="258">
        <v>2036</v>
      </c>
      <c r="D4826" s="259" t="s">
        <v>259</v>
      </c>
      <c r="E4826" s="266" t="s">
        <v>0</v>
      </c>
      <c r="F4826" s="261">
        <v>1.6164696274822601</v>
      </c>
      <c r="G4826" s="261">
        <f>IF(Table1[[#This Row],[Year]]&lt;=2030,2030,IF(Table1[[#This Row],[Year]]&lt;=2040,2040,2050))</f>
        <v>2040</v>
      </c>
    </row>
    <row r="4827" spans="1:7" x14ac:dyDescent="0.3">
      <c r="A4827" s="257" t="s">
        <v>1</v>
      </c>
      <c r="B4827" s="258" t="s">
        <v>265</v>
      </c>
      <c r="C4827" s="258">
        <v>2037</v>
      </c>
      <c r="D4827" s="259" t="s">
        <v>259</v>
      </c>
      <c r="E4827" s="266" t="s">
        <v>0</v>
      </c>
      <c r="F4827" s="261">
        <v>4.7507186055667496</v>
      </c>
      <c r="G4827" s="261">
        <f>IF(Table1[[#This Row],[Year]]&lt;=2030,2030,IF(Table1[[#This Row],[Year]]&lt;=2040,2040,2050))</f>
        <v>2040</v>
      </c>
    </row>
    <row r="4828" spans="1:7" x14ac:dyDescent="0.3">
      <c r="A4828" s="257" t="s">
        <v>1</v>
      </c>
      <c r="B4828" s="258" t="s">
        <v>269</v>
      </c>
      <c r="C4828" s="258">
        <v>2037</v>
      </c>
      <c r="D4828" s="259" t="s">
        <v>259</v>
      </c>
      <c r="E4828" s="266" t="s">
        <v>0</v>
      </c>
      <c r="F4828" s="261">
        <v>2.3541893258152999</v>
      </c>
      <c r="G4828" s="261">
        <f>IF(Table1[[#This Row],[Year]]&lt;=2030,2030,IF(Table1[[#This Row],[Year]]&lt;=2040,2040,2050))</f>
        <v>2040</v>
      </c>
    </row>
    <row r="4829" spans="1:7" x14ac:dyDescent="0.3">
      <c r="A4829" s="257" t="s">
        <v>1</v>
      </c>
      <c r="B4829" s="258" t="s">
        <v>264</v>
      </c>
      <c r="C4829" s="258">
        <v>2037</v>
      </c>
      <c r="D4829" s="259" t="s">
        <v>259</v>
      </c>
      <c r="E4829" s="266" t="s">
        <v>0</v>
      </c>
      <c r="F4829" s="261">
        <v>2.4182319227817199</v>
      </c>
      <c r="G4829" s="261">
        <f>IF(Table1[[#This Row],[Year]]&lt;=2030,2030,IF(Table1[[#This Row],[Year]]&lt;=2040,2040,2050))</f>
        <v>2040</v>
      </c>
    </row>
    <row r="4830" spans="1:7" x14ac:dyDescent="0.3">
      <c r="A4830" s="257" t="s">
        <v>1</v>
      </c>
      <c r="B4830" s="258" t="s">
        <v>268</v>
      </c>
      <c r="C4830" s="258">
        <v>2037</v>
      </c>
      <c r="D4830" s="259" t="s">
        <v>259</v>
      </c>
      <c r="E4830" s="266" t="s">
        <v>0</v>
      </c>
      <c r="F4830" s="261">
        <v>1.3010731664214099</v>
      </c>
      <c r="G4830" s="261">
        <f>IF(Table1[[#This Row],[Year]]&lt;=2030,2030,IF(Table1[[#This Row],[Year]]&lt;=2040,2040,2050))</f>
        <v>2040</v>
      </c>
    </row>
    <row r="4831" spans="1:7" x14ac:dyDescent="0.3">
      <c r="A4831" s="257" t="s">
        <v>1</v>
      </c>
      <c r="B4831" s="258" t="s">
        <v>263</v>
      </c>
      <c r="C4831" s="258">
        <v>2037</v>
      </c>
      <c r="D4831" s="259" t="s">
        <v>259</v>
      </c>
      <c r="E4831" s="266" t="s">
        <v>0</v>
      </c>
      <c r="F4831" s="261">
        <v>1.8464793790090099</v>
      </c>
      <c r="G4831" s="261">
        <f>IF(Table1[[#This Row],[Year]]&lt;=2030,2030,IF(Table1[[#This Row],[Year]]&lt;=2040,2040,2050))</f>
        <v>2040</v>
      </c>
    </row>
    <row r="4832" spans="1:7" x14ac:dyDescent="0.3">
      <c r="A4832" s="257" t="s">
        <v>1</v>
      </c>
      <c r="B4832" s="258" t="s">
        <v>262</v>
      </c>
      <c r="C4832" s="258">
        <v>2037</v>
      </c>
      <c r="D4832" s="259" t="s">
        <v>259</v>
      </c>
      <c r="E4832" s="266" t="s">
        <v>0</v>
      </c>
      <c r="F4832" s="261">
        <v>1.0328345017924101</v>
      </c>
      <c r="G4832" s="261">
        <f>IF(Table1[[#This Row],[Year]]&lt;=2030,2030,IF(Table1[[#This Row],[Year]]&lt;=2040,2040,2050))</f>
        <v>2040</v>
      </c>
    </row>
    <row r="4833" spans="1:7" x14ac:dyDescent="0.3">
      <c r="A4833" s="257" t="s">
        <v>1</v>
      </c>
      <c r="B4833" s="258" t="s">
        <v>261</v>
      </c>
      <c r="C4833" s="258">
        <v>2037</v>
      </c>
      <c r="D4833" s="259" t="s">
        <v>259</v>
      </c>
      <c r="E4833" s="266" t="s">
        <v>0</v>
      </c>
      <c r="F4833" s="261">
        <v>2.4259690951321199E-2</v>
      </c>
      <c r="G4833" s="261">
        <f>IF(Table1[[#This Row],[Year]]&lt;=2030,2030,IF(Table1[[#This Row],[Year]]&lt;=2040,2040,2050))</f>
        <v>2040</v>
      </c>
    </row>
    <row r="4834" spans="1:7" x14ac:dyDescent="0.3">
      <c r="A4834" s="257" t="s">
        <v>1</v>
      </c>
      <c r="B4834" s="258" t="s">
        <v>18</v>
      </c>
      <c r="C4834" s="258">
        <v>2037</v>
      </c>
      <c r="D4834" s="259" t="s">
        <v>259</v>
      </c>
      <c r="E4834" s="266" t="s">
        <v>0</v>
      </c>
      <c r="F4834" s="261">
        <v>294.435035658299</v>
      </c>
      <c r="G4834" s="261">
        <f>IF(Table1[[#This Row],[Year]]&lt;=2030,2030,IF(Table1[[#This Row],[Year]]&lt;=2040,2040,2050))</f>
        <v>2040</v>
      </c>
    </row>
    <row r="4835" spans="1:7" x14ac:dyDescent="0.3">
      <c r="A4835" s="257" t="s">
        <v>1</v>
      </c>
      <c r="B4835" s="258" t="s">
        <v>260</v>
      </c>
      <c r="C4835" s="258">
        <v>2037</v>
      </c>
      <c r="D4835" s="259" t="s">
        <v>259</v>
      </c>
      <c r="E4835" s="266" t="s">
        <v>0</v>
      </c>
      <c r="F4835" s="261">
        <v>0.13881863175891301</v>
      </c>
      <c r="G4835" s="261">
        <f>IF(Table1[[#This Row],[Year]]&lt;=2030,2030,IF(Table1[[#This Row],[Year]]&lt;=2040,2040,2050))</f>
        <v>2040</v>
      </c>
    </row>
    <row r="4836" spans="1:7" x14ac:dyDescent="0.3">
      <c r="A4836" s="257" t="s">
        <v>1</v>
      </c>
      <c r="B4836" s="258" t="s">
        <v>267</v>
      </c>
      <c r="C4836" s="258">
        <v>2037</v>
      </c>
      <c r="D4836" s="259" t="s">
        <v>259</v>
      </c>
      <c r="E4836" s="266" t="s">
        <v>0</v>
      </c>
      <c r="F4836" s="261">
        <v>6.4198406278896503E-2</v>
      </c>
      <c r="G4836" s="261">
        <f>IF(Table1[[#This Row],[Year]]&lt;=2030,2030,IF(Table1[[#This Row],[Year]]&lt;=2040,2040,2050))</f>
        <v>2040</v>
      </c>
    </row>
    <row r="4837" spans="1:7" x14ac:dyDescent="0.3">
      <c r="A4837" s="257" t="s">
        <v>4</v>
      </c>
      <c r="B4837" s="258" t="s">
        <v>265</v>
      </c>
      <c r="C4837" s="258">
        <v>2037</v>
      </c>
      <c r="D4837" s="259" t="s">
        <v>259</v>
      </c>
      <c r="E4837" s="266" t="s">
        <v>0</v>
      </c>
      <c r="F4837" s="261">
        <v>50.919750983053198</v>
      </c>
      <c r="G4837" s="261">
        <f>IF(Table1[[#This Row],[Year]]&lt;=2030,2030,IF(Table1[[#This Row],[Year]]&lt;=2040,2040,2050))</f>
        <v>2040</v>
      </c>
    </row>
    <row r="4838" spans="1:7" x14ac:dyDescent="0.3">
      <c r="A4838" s="257" t="s">
        <v>4</v>
      </c>
      <c r="B4838" s="258" t="s">
        <v>269</v>
      </c>
      <c r="C4838" s="258">
        <v>2037</v>
      </c>
      <c r="D4838" s="259" t="s">
        <v>259</v>
      </c>
      <c r="E4838" s="266" t="s">
        <v>0</v>
      </c>
      <c r="F4838" s="261">
        <v>1.85796211056105</v>
      </c>
      <c r="G4838" s="261">
        <f>IF(Table1[[#This Row],[Year]]&lt;=2030,2030,IF(Table1[[#This Row],[Year]]&lt;=2040,2040,2050))</f>
        <v>2040</v>
      </c>
    </row>
    <row r="4839" spans="1:7" x14ac:dyDescent="0.3">
      <c r="A4839" s="257" t="s">
        <v>4</v>
      </c>
      <c r="B4839" s="258" t="s">
        <v>264</v>
      </c>
      <c r="C4839" s="258">
        <v>2037</v>
      </c>
      <c r="D4839" s="259" t="s">
        <v>259</v>
      </c>
      <c r="E4839" s="266" t="s">
        <v>0</v>
      </c>
      <c r="F4839" s="261">
        <v>31.6949162909401</v>
      </c>
      <c r="G4839" s="261">
        <f>IF(Table1[[#This Row],[Year]]&lt;=2030,2030,IF(Table1[[#This Row],[Year]]&lt;=2040,2040,2050))</f>
        <v>2040</v>
      </c>
    </row>
    <row r="4840" spans="1:7" x14ac:dyDescent="0.3">
      <c r="A4840" s="257" t="s">
        <v>4</v>
      </c>
      <c r="B4840" s="258" t="s">
        <v>268</v>
      </c>
      <c r="C4840" s="258">
        <v>2037</v>
      </c>
      <c r="D4840" s="259" t="s">
        <v>259</v>
      </c>
      <c r="E4840" s="266" t="s">
        <v>0</v>
      </c>
      <c r="F4840" s="261">
        <v>1.2217796069910301</v>
      </c>
      <c r="G4840" s="261">
        <f>IF(Table1[[#This Row],[Year]]&lt;=2030,2030,IF(Table1[[#This Row],[Year]]&lt;=2040,2040,2050))</f>
        <v>2040</v>
      </c>
    </row>
    <row r="4841" spans="1:7" x14ac:dyDescent="0.3">
      <c r="A4841" s="257" t="s">
        <v>4</v>
      </c>
      <c r="B4841" s="258" t="s">
        <v>263</v>
      </c>
      <c r="C4841" s="258">
        <v>2037</v>
      </c>
      <c r="D4841" s="259" t="s">
        <v>259</v>
      </c>
      <c r="E4841" s="266" t="s">
        <v>0</v>
      </c>
      <c r="F4841" s="261">
        <v>8.2204799448600294</v>
      </c>
      <c r="G4841" s="261">
        <f>IF(Table1[[#This Row],[Year]]&lt;=2030,2030,IF(Table1[[#This Row],[Year]]&lt;=2040,2040,2050))</f>
        <v>2040</v>
      </c>
    </row>
    <row r="4842" spans="1:7" x14ac:dyDescent="0.3">
      <c r="A4842" s="257" t="s">
        <v>4</v>
      </c>
      <c r="B4842" s="258" t="s">
        <v>262</v>
      </c>
      <c r="C4842" s="258">
        <v>2037</v>
      </c>
      <c r="D4842" s="259" t="s">
        <v>259</v>
      </c>
      <c r="E4842" s="266" t="s">
        <v>0</v>
      </c>
      <c r="F4842" s="261">
        <v>74.724747681139704</v>
      </c>
      <c r="G4842" s="261">
        <f>IF(Table1[[#This Row],[Year]]&lt;=2030,2030,IF(Table1[[#This Row],[Year]]&lt;=2040,2040,2050))</f>
        <v>2040</v>
      </c>
    </row>
    <row r="4843" spans="1:7" x14ac:dyDescent="0.3">
      <c r="A4843" s="257" t="s">
        <v>4</v>
      </c>
      <c r="B4843" s="258" t="s">
        <v>261</v>
      </c>
      <c r="C4843" s="258">
        <v>2037</v>
      </c>
      <c r="D4843" s="259" t="s">
        <v>259</v>
      </c>
      <c r="E4843" s="266" t="s">
        <v>0</v>
      </c>
      <c r="F4843" s="261">
        <v>0.36898585888620999</v>
      </c>
      <c r="G4843" s="261">
        <f>IF(Table1[[#This Row],[Year]]&lt;=2030,2030,IF(Table1[[#This Row],[Year]]&lt;=2040,2040,2050))</f>
        <v>2040</v>
      </c>
    </row>
    <row r="4844" spans="1:7" x14ac:dyDescent="0.3">
      <c r="A4844" s="257" t="s">
        <v>4</v>
      </c>
      <c r="B4844" s="258" t="s">
        <v>18</v>
      </c>
      <c r="C4844" s="258">
        <v>2037</v>
      </c>
      <c r="D4844" s="259" t="s">
        <v>259</v>
      </c>
      <c r="E4844" s="266" t="s">
        <v>0</v>
      </c>
      <c r="F4844" s="261">
        <v>1048.9113218449099</v>
      </c>
      <c r="G4844" s="261">
        <f>IF(Table1[[#This Row],[Year]]&lt;=2030,2030,IF(Table1[[#This Row],[Year]]&lt;=2040,2040,2050))</f>
        <v>2040</v>
      </c>
    </row>
    <row r="4845" spans="1:7" x14ac:dyDescent="0.3">
      <c r="A4845" s="257" t="s">
        <v>4</v>
      </c>
      <c r="B4845" s="258" t="s">
        <v>260</v>
      </c>
      <c r="C4845" s="258">
        <v>2037</v>
      </c>
      <c r="D4845" s="259" t="s">
        <v>259</v>
      </c>
      <c r="E4845" s="266" t="s">
        <v>0</v>
      </c>
      <c r="F4845" s="261">
        <v>5.9433639634757096</v>
      </c>
      <c r="G4845" s="261">
        <f>IF(Table1[[#This Row],[Year]]&lt;=2030,2030,IF(Table1[[#This Row],[Year]]&lt;=2040,2040,2050))</f>
        <v>2040</v>
      </c>
    </row>
    <row r="4846" spans="1:7" x14ac:dyDescent="0.3">
      <c r="A4846" s="257" t="s">
        <v>4</v>
      </c>
      <c r="B4846" s="258" t="s">
        <v>267</v>
      </c>
      <c r="C4846" s="258">
        <v>2037</v>
      </c>
      <c r="D4846" s="259" t="s">
        <v>259</v>
      </c>
      <c r="E4846" s="266" t="s">
        <v>0</v>
      </c>
      <c r="F4846" s="261">
        <v>0.20781443674748601</v>
      </c>
      <c r="G4846" s="261">
        <f>IF(Table1[[#This Row],[Year]]&lt;=2030,2030,IF(Table1[[#This Row],[Year]]&lt;=2040,2040,2050))</f>
        <v>2040</v>
      </c>
    </row>
    <row r="4847" spans="1:7" x14ac:dyDescent="0.3">
      <c r="A4847" s="257" t="s">
        <v>2</v>
      </c>
      <c r="B4847" s="258" t="s">
        <v>264</v>
      </c>
      <c r="C4847" s="258">
        <v>2037</v>
      </c>
      <c r="D4847" s="259" t="s">
        <v>259</v>
      </c>
      <c r="E4847" s="266" t="s">
        <v>0</v>
      </c>
      <c r="F4847" s="261">
        <v>5.4938288884191104</v>
      </c>
      <c r="G4847" s="261">
        <f>IF(Table1[[#This Row],[Year]]&lt;=2030,2030,IF(Table1[[#This Row],[Year]]&lt;=2040,2040,2050))</f>
        <v>2040</v>
      </c>
    </row>
    <row r="4848" spans="1:7" x14ac:dyDescent="0.3">
      <c r="A4848" s="257" t="s">
        <v>2</v>
      </c>
      <c r="B4848" s="258" t="s">
        <v>263</v>
      </c>
      <c r="C4848" s="258">
        <v>2037</v>
      </c>
      <c r="D4848" s="259" t="s">
        <v>259</v>
      </c>
      <c r="E4848" s="266" t="s">
        <v>0</v>
      </c>
      <c r="F4848" s="261">
        <v>4.09756109415639</v>
      </c>
      <c r="G4848" s="261">
        <f>IF(Table1[[#This Row],[Year]]&lt;=2030,2030,IF(Table1[[#This Row],[Year]]&lt;=2040,2040,2050))</f>
        <v>2040</v>
      </c>
    </row>
    <row r="4849" spans="1:7" x14ac:dyDescent="0.3">
      <c r="A4849" s="257" t="s">
        <v>2</v>
      </c>
      <c r="B4849" s="258" t="s">
        <v>262</v>
      </c>
      <c r="C4849" s="258">
        <v>2037</v>
      </c>
      <c r="D4849" s="259" t="s">
        <v>259</v>
      </c>
      <c r="E4849" s="266" t="s">
        <v>0</v>
      </c>
      <c r="F4849" s="261">
        <v>2.3542133316860099</v>
      </c>
      <c r="G4849" s="261">
        <f>IF(Table1[[#This Row],[Year]]&lt;=2030,2030,IF(Table1[[#This Row],[Year]]&lt;=2040,2040,2050))</f>
        <v>2040</v>
      </c>
    </row>
    <row r="4850" spans="1:7" x14ac:dyDescent="0.3">
      <c r="A4850" s="257" t="s">
        <v>2</v>
      </c>
      <c r="B4850" s="258" t="s">
        <v>261</v>
      </c>
      <c r="C4850" s="258">
        <v>2037</v>
      </c>
      <c r="D4850" s="259" t="s">
        <v>259</v>
      </c>
      <c r="E4850" s="266" t="s">
        <v>0</v>
      </c>
      <c r="F4850" s="261">
        <v>2.6618845138473901E-2</v>
      </c>
      <c r="G4850" s="261">
        <f>IF(Table1[[#This Row],[Year]]&lt;=2030,2030,IF(Table1[[#This Row],[Year]]&lt;=2040,2040,2050))</f>
        <v>2040</v>
      </c>
    </row>
    <row r="4851" spans="1:7" x14ac:dyDescent="0.3">
      <c r="A4851" s="257" t="s">
        <v>2</v>
      </c>
      <c r="B4851" s="258" t="s">
        <v>18</v>
      </c>
      <c r="C4851" s="258">
        <v>2037</v>
      </c>
      <c r="D4851" s="259" t="s">
        <v>259</v>
      </c>
      <c r="E4851" s="266" t="s">
        <v>0</v>
      </c>
      <c r="F4851" s="261">
        <v>808.14791931797902</v>
      </c>
      <c r="G4851" s="261">
        <f>IF(Table1[[#This Row],[Year]]&lt;=2030,2030,IF(Table1[[#This Row],[Year]]&lt;=2040,2040,2050))</f>
        <v>2040</v>
      </c>
    </row>
    <row r="4852" spans="1:7" x14ac:dyDescent="0.3">
      <c r="A4852" s="257" t="s">
        <v>2</v>
      </c>
      <c r="B4852" s="258" t="s">
        <v>266</v>
      </c>
      <c r="C4852" s="258">
        <v>2037</v>
      </c>
      <c r="D4852" s="259" t="s">
        <v>259</v>
      </c>
      <c r="E4852" s="266" t="s">
        <v>0</v>
      </c>
      <c r="F4852" s="261">
        <v>23.475802307502899</v>
      </c>
      <c r="G4852" s="261">
        <f>IF(Table1[[#This Row],[Year]]&lt;=2030,2030,IF(Table1[[#This Row],[Year]]&lt;=2040,2040,2050))</f>
        <v>2040</v>
      </c>
    </row>
    <row r="4853" spans="1:7" x14ac:dyDescent="0.3">
      <c r="A4853" s="257" t="s">
        <v>2</v>
      </c>
      <c r="B4853" s="258" t="s">
        <v>260</v>
      </c>
      <c r="C4853" s="258">
        <v>2037</v>
      </c>
      <c r="D4853" s="259" t="s">
        <v>259</v>
      </c>
      <c r="E4853" s="266" t="s">
        <v>0</v>
      </c>
      <c r="F4853" s="261">
        <v>2.9248331306367802E-2</v>
      </c>
      <c r="G4853" s="261">
        <f>IF(Table1[[#This Row],[Year]]&lt;=2030,2030,IF(Table1[[#This Row],[Year]]&lt;=2040,2040,2050))</f>
        <v>2040</v>
      </c>
    </row>
    <row r="4854" spans="1:7" x14ac:dyDescent="0.3">
      <c r="A4854" s="257" t="s">
        <v>3</v>
      </c>
      <c r="B4854" s="258" t="s">
        <v>265</v>
      </c>
      <c r="C4854" s="258">
        <v>2037</v>
      </c>
      <c r="D4854" s="259" t="s">
        <v>259</v>
      </c>
      <c r="E4854" s="266" t="s">
        <v>0</v>
      </c>
      <c r="F4854" s="261">
        <v>30.6465575967996</v>
      </c>
      <c r="G4854" s="261">
        <f>IF(Table1[[#This Row],[Year]]&lt;=2030,2030,IF(Table1[[#This Row],[Year]]&lt;=2040,2040,2050))</f>
        <v>2040</v>
      </c>
    </row>
    <row r="4855" spans="1:7" x14ac:dyDescent="0.3">
      <c r="A4855" s="257" t="s">
        <v>3</v>
      </c>
      <c r="B4855" s="258" t="s">
        <v>264</v>
      </c>
      <c r="C4855" s="258">
        <v>2037</v>
      </c>
      <c r="D4855" s="259" t="s">
        <v>259</v>
      </c>
      <c r="E4855" s="266" t="s">
        <v>0</v>
      </c>
      <c r="F4855" s="261">
        <v>8.4781777765419601</v>
      </c>
      <c r="G4855" s="261">
        <f>IF(Table1[[#This Row],[Year]]&lt;=2030,2030,IF(Table1[[#This Row],[Year]]&lt;=2040,2040,2050))</f>
        <v>2040</v>
      </c>
    </row>
    <row r="4856" spans="1:7" x14ac:dyDescent="0.3">
      <c r="A4856" s="257" t="s">
        <v>3</v>
      </c>
      <c r="B4856" s="258" t="s">
        <v>263</v>
      </c>
      <c r="C4856" s="258">
        <v>2037</v>
      </c>
      <c r="D4856" s="259" t="s">
        <v>259</v>
      </c>
      <c r="E4856" s="266" t="s">
        <v>0</v>
      </c>
      <c r="F4856" s="261">
        <v>8.5993119330053496</v>
      </c>
      <c r="G4856" s="261">
        <f>IF(Table1[[#This Row],[Year]]&lt;=2030,2030,IF(Table1[[#This Row],[Year]]&lt;=2040,2040,2050))</f>
        <v>2040</v>
      </c>
    </row>
    <row r="4857" spans="1:7" x14ac:dyDescent="0.3">
      <c r="A4857" s="257" t="s">
        <v>3</v>
      </c>
      <c r="B4857" s="258" t="s">
        <v>262</v>
      </c>
      <c r="C4857" s="258">
        <v>2037</v>
      </c>
      <c r="D4857" s="259" t="s">
        <v>259</v>
      </c>
      <c r="E4857" s="266" t="s">
        <v>0</v>
      </c>
      <c r="F4857" s="261">
        <v>136.47623369028301</v>
      </c>
      <c r="G4857" s="261">
        <f>IF(Table1[[#This Row],[Year]]&lt;=2030,2030,IF(Table1[[#This Row],[Year]]&lt;=2040,2040,2050))</f>
        <v>2040</v>
      </c>
    </row>
    <row r="4858" spans="1:7" x14ac:dyDescent="0.3">
      <c r="A4858" s="257" t="s">
        <v>3</v>
      </c>
      <c r="B4858" s="258" t="s">
        <v>261</v>
      </c>
      <c r="C4858" s="258">
        <v>2037</v>
      </c>
      <c r="D4858" s="259" t="s">
        <v>259</v>
      </c>
      <c r="E4858" s="266" t="s">
        <v>0</v>
      </c>
      <c r="F4858" s="261">
        <v>0.35737319337052798</v>
      </c>
      <c r="G4858" s="261">
        <f>IF(Table1[[#This Row],[Year]]&lt;=2030,2030,IF(Table1[[#This Row],[Year]]&lt;=2040,2040,2050))</f>
        <v>2040</v>
      </c>
    </row>
    <row r="4859" spans="1:7" x14ac:dyDescent="0.3">
      <c r="A4859" s="257" t="s">
        <v>3</v>
      </c>
      <c r="B4859" s="258" t="s">
        <v>18</v>
      </c>
      <c r="C4859" s="258">
        <v>2037</v>
      </c>
      <c r="D4859" s="259" t="s">
        <v>259</v>
      </c>
      <c r="E4859" s="266" t="s">
        <v>0</v>
      </c>
      <c r="F4859" s="261">
        <v>1381.53817129087</v>
      </c>
      <c r="G4859" s="261">
        <f>IF(Table1[[#This Row],[Year]]&lt;=2030,2030,IF(Table1[[#This Row],[Year]]&lt;=2040,2040,2050))</f>
        <v>2040</v>
      </c>
    </row>
    <row r="4860" spans="1:7" x14ac:dyDescent="0.3">
      <c r="A4860" s="257" t="s">
        <v>3</v>
      </c>
      <c r="B4860" s="258" t="s">
        <v>260</v>
      </c>
      <c r="C4860" s="258">
        <v>2037</v>
      </c>
      <c r="D4860" s="259" t="s">
        <v>259</v>
      </c>
      <c r="E4860" s="266" t="s">
        <v>0</v>
      </c>
      <c r="F4860" s="261">
        <v>1.63996178072809</v>
      </c>
      <c r="G4860" s="261">
        <f>IF(Table1[[#This Row],[Year]]&lt;=2030,2030,IF(Table1[[#This Row],[Year]]&lt;=2040,2040,2050))</f>
        <v>2040</v>
      </c>
    </row>
    <row r="4861" spans="1:7" x14ac:dyDescent="0.3">
      <c r="A4861" s="257" t="s">
        <v>1</v>
      </c>
      <c r="B4861" s="258" t="s">
        <v>265</v>
      </c>
      <c r="C4861" s="258">
        <v>2038</v>
      </c>
      <c r="D4861" s="259" t="s">
        <v>259</v>
      </c>
      <c r="E4861" s="266" t="s">
        <v>0</v>
      </c>
      <c r="F4861" s="261">
        <v>4.8098223548423498</v>
      </c>
      <c r="G4861" s="261">
        <f>IF(Table1[[#This Row],[Year]]&lt;=2030,2030,IF(Table1[[#This Row],[Year]]&lt;=2040,2040,2050))</f>
        <v>2040</v>
      </c>
    </row>
    <row r="4862" spans="1:7" x14ac:dyDescent="0.3">
      <c r="A4862" s="257" t="s">
        <v>1</v>
      </c>
      <c r="B4862" s="258" t="s">
        <v>269</v>
      </c>
      <c r="C4862" s="258">
        <v>2038</v>
      </c>
      <c r="D4862" s="259" t="s">
        <v>259</v>
      </c>
      <c r="E4862" s="266" t="s">
        <v>0</v>
      </c>
      <c r="F4862" s="261">
        <v>2.2420850722050498</v>
      </c>
      <c r="G4862" s="261">
        <f>IF(Table1[[#This Row],[Year]]&lt;=2030,2030,IF(Table1[[#This Row],[Year]]&lt;=2040,2040,2050))</f>
        <v>2040</v>
      </c>
    </row>
    <row r="4863" spans="1:7" x14ac:dyDescent="0.3">
      <c r="A4863" s="257" t="s">
        <v>1</v>
      </c>
      <c r="B4863" s="258" t="s">
        <v>264</v>
      </c>
      <c r="C4863" s="258">
        <v>2038</v>
      </c>
      <c r="D4863" s="259" t="s">
        <v>259</v>
      </c>
      <c r="E4863" s="266" t="s">
        <v>0</v>
      </c>
      <c r="F4863" s="261">
        <v>2.44831717621831</v>
      </c>
      <c r="G4863" s="261">
        <f>IF(Table1[[#This Row],[Year]]&lt;=2030,2030,IF(Table1[[#This Row],[Year]]&lt;=2040,2040,2050))</f>
        <v>2040</v>
      </c>
    </row>
    <row r="4864" spans="1:7" x14ac:dyDescent="0.3">
      <c r="A4864" s="257" t="s">
        <v>1</v>
      </c>
      <c r="B4864" s="258" t="s">
        <v>268</v>
      </c>
      <c r="C4864" s="258">
        <v>2038</v>
      </c>
      <c r="D4864" s="259" t="s">
        <v>259</v>
      </c>
      <c r="E4864" s="266" t="s">
        <v>0</v>
      </c>
      <c r="F4864" s="261">
        <v>1.23911730135372</v>
      </c>
      <c r="G4864" s="261">
        <f>IF(Table1[[#This Row],[Year]]&lt;=2030,2030,IF(Table1[[#This Row],[Year]]&lt;=2040,2040,2050))</f>
        <v>2040</v>
      </c>
    </row>
    <row r="4865" spans="1:7" x14ac:dyDescent="0.3">
      <c r="A4865" s="257" t="s">
        <v>1</v>
      </c>
      <c r="B4865" s="258" t="s">
        <v>263</v>
      </c>
      <c r="C4865" s="258">
        <v>2038</v>
      </c>
      <c r="D4865" s="259" t="s">
        <v>259</v>
      </c>
      <c r="E4865" s="266" t="s">
        <v>0</v>
      </c>
      <c r="F4865" s="261">
        <v>1.7111721039194501</v>
      </c>
      <c r="G4865" s="261">
        <f>IF(Table1[[#This Row],[Year]]&lt;=2030,2030,IF(Table1[[#This Row],[Year]]&lt;=2040,2040,2050))</f>
        <v>2040</v>
      </c>
    </row>
    <row r="4866" spans="1:7" x14ac:dyDescent="0.3">
      <c r="A4866" s="257" t="s">
        <v>1</v>
      </c>
      <c r="B4866" s="258" t="s">
        <v>262</v>
      </c>
      <c r="C4866" s="258">
        <v>2038</v>
      </c>
      <c r="D4866" s="259" t="s">
        <v>259</v>
      </c>
      <c r="E4866" s="266" t="s">
        <v>0</v>
      </c>
      <c r="F4866" s="261">
        <v>1.04505415635031</v>
      </c>
      <c r="G4866" s="261">
        <f>IF(Table1[[#This Row],[Year]]&lt;=2030,2030,IF(Table1[[#This Row],[Year]]&lt;=2040,2040,2050))</f>
        <v>2040</v>
      </c>
    </row>
    <row r="4867" spans="1:7" x14ac:dyDescent="0.3">
      <c r="A4867" s="257" t="s">
        <v>1</v>
      </c>
      <c r="B4867" s="258" t="s">
        <v>261</v>
      </c>
      <c r="C4867" s="258">
        <v>2038</v>
      </c>
      <c r="D4867" s="259" t="s">
        <v>259</v>
      </c>
      <c r="E4867" s="266" t="s">
        <v>0</v>
      </c>
      <c r="F4867" s="261">
        <v>2.2226127142998701E-2</v>
      </c>
      <c r="G4867" s="261">
        <f>IF(Table1[[#This Row],[Year]]&lt;=2030,2030,IF(Table1[[#This Row],[Year]]&lt;=2040,2040,2050))</f>
        <v>2040</v>
      </c>
    </row>
    <row r="4868" spans="1:7" x14ac:dyDescent="0.3">
      <c r="A4868" s="257" t="s">
        <v>1</v>
      </c>
      <c r="B4868" s="258" t="s">
        <v>18</v>
      </c>
      <c r="C4868" s="258">
        <v>2038</v>
      </c>
      <c r="D4868" s="259" t="s">
        <v>259</v>
      </c>
      <c r="E4868" s="266" t="s">
        <v>0</v>
      </c>
      <c r="F4868" s="261">
        <v>278.64673815562099</v>
      </c>
      <c r="G4868" s="261">
        <f>IF(Table1[[#This Row],[Year]]&lt;=2030,2030,IF(Table1[[#This Row],[Year]]&lt;=2040,2040,2050))</f>
        <v>2040</v>
      </c>
    </row>
    <row r="4869" spans="1:7" x14ac:dyDescent="0.3">
      <c r="A4869" s="257" t="s">
        <v>1</v>
      </c>
      <c r="B4869" s="258" t="s">
        <v>260</v>
      </c>
      <c r="C4869" s="258">
        <v>2038</v>
      </c>
      <c r="D4869" s="259" t="s">
        <v>259</v>
      </c>
      <c r="E4869" s="266" t="s">
        <v>0</v>
      </c>
      <c r="F4869" s="261">
        <v>0.140545676083669</v>
      </c>
      <c r="G4869" s="261">
        <f>IF(Table1[[#This Row],[Year]]&lt;=2030,2030,IF(Table1[[#This Row],[Year]]&lt;=2040,2040,2050))</f>
        <v>2040</v>
      </c>
    </row>
    <row r="4870" spans="1:7" x14ac:dyDescent="0.3">
      <c r="A4870" s="257" t="s">
        <v>1</v>
      </c>
      <c r="B4870" s="258" t="s">
        <v>267</v>
      </c>
      <c r="C4870" s="258">
        <v>2038</v>
      </c>
      <c r="D4870" s="259" t="s">
        <v>259</v>
      </c>
      <c r="E4870" s="266" t="s">
        <v>0</v>
      </c>
      <c r="F4870" s="261">
        <v>6.1141339313234802E-2</v>
      </c>
      <c r="G4870" s="261">
        <f>IF(Table1[[#This Row],[Year]]&lt;=2030,2030,IF(Table1[[#This Row],[Year]]&lt;=2040,2040,2050))</f>
        <v>2040</v>
      </c>
    </row>
    <row r="4871" spans="1:7" x14ac:dyDescent="0.3">
      <c r="A4871" s="257" t="s">
        <v>4</v>
      </c>
      <c r="B4871" s="258" t="s">
        <v>265</v>
      </c>
      <c r="C4871" s="258">
        <v>2038</v>
      </c>
      <c r="D4871" s="259" t="s">
        <v>259</v>
      </c>
      <c r="E4871" s="266" t="s">
        <v>0</v>
      </c>
      <c r="F4871" s="261">
        <v>49.3956429100447</v>
      </c>
      <c r="G4871" s="261">
        <f>IF(Table1[[#This Row],[Year]]&lt;=2030,2030,IF(Table1[[#This Row],[Year]]&lt;=2040,2040,2050))</f>
        <v>2040</v>
      </c>
    </row>
    <row r="4872" spans="1:7" x14ac:dyDescent="0.3">
      <c r="A4872" s="257" t="s">
        <v>4</v>
      </c>
      <c r="B4872" s="258" t="s">
        <v>269</v>
      </c>
      <c r="C4872" s="258">
        <v>2038</v>
      </c>
      <c r="D4872" s="259" t="s">
        <v>259</v>
      </c>
      <c r="E4872" s="266" t="s">
        <v>0</v>
      </c>
      <c r="F4872" s="261">
        <v>1.76948772434386</v>
      </c>
      <c r="G4872" s="261">
        <f>IF(Table1[[#This Row],[Year]]&lt;=2030,2030,IF(Table1[[#This Row],[Year]]&lt;=2040,2040,2050))</f>
        <v>2040</v>
      </c>
    </row>
    <row r="4873" spans="1:7" x14ac:dyDescent="0.3">
      <c r="A4873" s="257" t="s">
        <v>4</v>
      </c>
      <c r="B4873" s="258" t="s">
        <v>264</v>
      </c>
      <c r="C4873" s="258">
        <v>2038</v>
      </c>
      <c r="D4873" s="259" t="s">
        <v>259</v>
      </c>
      <c r="E4873" s="266" t="s">
        <v>0</v>
      </c>
      <c r="F4873" s="261">
        <v>30.746237696489999</v>
      </c>
      <c r="G4873" s="261">
        <f>IF(Table1[[#This Row],[Year]]&lt;=2030,2030,IF(Table1[[#This Row],[Year]]&lt;=2040,2040,2050))</f>
        <v>2040</v>
      </c>
    </row>
    <row r="4874" spans="1:7" x14ac:dyDescent="0.3">
      <c r="A4874" s="257" t="s">
        <v>4</v>
      </c>
      <c r="B4874" s="258" t="s">
        <v>268</v>
      </c>
      <c r="C4874" s="258">
        <v>2038</v>
      </c>
      <c r="D4874" s="259" t="s">
        <v>259</v>
      </c>
      <c r="E4874" s="266" t="s">
        <v>0</v>
      </c>
      <c r="F4874" s="261">
        <v>1.1635996257057399</v>
      </c>
      <c r="G4874" s="261">
        <f>IF(Table1[[#This Row],[Year]]&lt;=2030,2030,IF(Table1[[#This Row],[Year]]&lt;=2040,2040,2050))</f>
        <v>2040</v>
      </c>
    </row>
    <row r="4875" spans="1:7" x14ac:dyDescent="0.3">
      <c r="A4875" s="257" t="s">
        <v>4</v>
      </c>
      <c r="B4875" s="258" t="s">
        <v>263</v>
      </c>
      <c r="C4875" s="258">
        <v>2038</v>
      </c>
      <c r="D4875" s="259" t="s">
        <v>259</v>
      </c>
      <c r="E4875" s="266" t="s">
        <v>0</v>
      </c>
      <c r="F4875" s="261">
        <v>7.3649342962555604</v>
      </c>
      <c r="G4875" s="261">
        <f>IF(Table1[[#This Row],[Year]]&lt;=2030,2030,IF(Table1[[#This Row],[Year]]&lt;=2040,2040,2050))</f>
        <v>2040</v>
      </c>
    </row>
    <row r="4876" spans="1:7" x14ac:dyDescent="0.3">
      <c r="A4876" s="257" t="s">
        <v>4</v>
      </c>
      <c r="B4876" s="258" t="s">
        <v>262</v>
      </c>
      <c r="C4876" s="258">
        <v>2038</v>
      </c>
      <c r="D4876" s="259" t="s">
        <v>259</v>
      </c>
      <c r="E4876" s="266" t="s">
        <v>0</v>
      </c>
      <c r="F4876" s="261">
        <v>74.076292357591996</v>
      </c>
      <c r="G4876" s="261">
        <f>IF(Table1[[#This Row],[Year]]&lt;=2030,2030,IF(Table1[[#This Row],[Year]]&lt;=2040,2040,2050))</f>
        <v>2040</v>
      </c>
    </row>
    <row r="4877" spans="1:7" x14ac:dyDescent="0.3">
      <c r="A4877" s="257" t="s">
        <v>4</v>
      </c>
      <c r="B4877" s="258" t="s">
        <v>261</v>
      </c>
      <c r="C4877" s="258">
        <v>2038</v>
      </c>
      <c r="D4877" s="259" t="s">
        <v>259</v>
      </c>
      <c r="E4877" s="266" t="s">
        <v>0</v>
      </c>
      <c r="F4877" s="261">
        <v>0.33805569205434699</v>
      </c>
      <c r="G4877" s="261">
        <f>IF(Table1[[#This Row],[Year]]&lt;=2030,2030,IF(Table1[[#This Row],[Year]]&lt;=2040,2040,2050))</f>
        <v>2040</v>
      </c>
    </row>
    <row r="4878" spans="1:7" x14ac:dyDescent="0.3">
      <c r="A4878" s="257" t="s">
        <v>4</v>
      </c>
      <c r="B4878" s="258" t="s">
        <v>18</v>
      </c>
      <c r="C4878" s="258">
        <v>2038</v>
      </c>
      <c r="D4878" s="259" t="s">
        <v>259</v>
      </c>
      <c r="E4878" s="266" t="s">
        <v>0</v>
      </c>
      <c r="F4878" s="261">
        <v>945.74624472927906</v>
      </c>
      <c r="G4878" s="261">
        <f>IF(Table1[[#This Row],[Year]]&lt;=2030,2030,IF(Table1[[#This Row],[Year]]&lt;=2040,2040,2050))</f>
        <v>2040</v>
      </c>
    </row>
    <row r="4879" spans="1:7" x14ac:dyDescent="0.3">
      <c r="A4879" s="257" t="s">
        <v>4</v>
      </c>
      <c r="B4879" s="258" t="s">
        <v>260</v>
      </c>
      <c r="C4879" s="258">
        <v>2038</v>
      </c>
      <c r="D4879" s="259" t="s">
        <v>259</v>
      </c>
      <c r="E4879" s="266" t="s">
        <v>0</v>
      </c>
      <c r="F4879" s="261">
        <v>5.7654697510594799</v>
      </c>
      <c r="G4879" s="261">
        <f>IF(Table1[[#This Row],[Year]]&lt;=2030,2030,IF(Table1[[#This Row],[Year]]&lt;=2040,2040,2050))</f>
        <v>2040</v>
      </c>
    </row>
    <row r="4880" spans="1:7" x14ac:dyDescent="0.3">
      <c r="A4880" s="257" t="s">
        <v>4</v>
      </c>
      <c r="B4880" s="258" t="s">
        <v>267</v>
      </c>
      <c r="C4880" s="258">
        <v>2038</v>
      </c>
      <c r="D4880" s="259" t="s">
        <v>259</v>
      </c>
      <c r="E4880" s="266" t="s">
        <v>0</v>
      </c>
      <c r="F4880" s="261">
        <v>0.19791851118808201</v>
      </c>
      <c r="G4880" s="261">
        <f>IF(Table1[[#This Row],[Year]]&lt;=2030,2030,IF(Table1[[#This Row],[Year]]&lt;=2040,2040,2050))</f>
        <v>2040</v>
      </c>
    </row>
    <row r="4881" spans="1:7" x14ac:dyDescent="0.3">
      <c r="A4881" s="257" t="s">
        <v>2</v>
      </c>
      <c r="B4881" s="258" t="s">
        <v>264</v>
      </c>
      <c r="C4881" s="258">
        <v>2038</v>
      </c>
      <c r="D4881" s="259" t="s">
        <v>259</v>
      </c>
      <c r="E4881" s="266" t="s">
        <v>0</v>
      </c>
      <c r="F4881" s="261">
        <v>5.4427095172625002</v>
      </c>
      <c r="G4881" s="261">
        <f>IF(Table1[[#This Row],[Year]]&lt;=2030,2030,IF(Table1[[#This Row],[Year]]&lt;=2040,2040,2050))</f>
        <v>2040</v>
      </c>
    </row>
    <row r="4882" spans="1:7" x14ac:dyDescent="0.3">
      <c r="A4882" s="257" t="s">
        <v>2</v>
      </c>
      <c r="B4882" s="258" t="s">
        <v>263</v>
      </c>
      <c r="C4882" s="258">
        <v>2038</v>
      </c>
      <c r="D4882" s="259" t="s">
        <v>259</v>
      </c>
      <c r="E4882" s="266" t="s">
        <v>0</v>
      </c>
      <c r="F4882" s="261">
        <v>3.7888450572955099</v>
      </c>
      <c r="G4882" s="261">
        <f>IF(Table1[[#This Row],[Year]]&lt;=2030,2030,IF(Table1[[#This Row],[Year]]&lt;=2040,2040,2050))</f>
        <v>2040</v>
      </c>
    </row>
    <row r="4883" spans="1:7" x14ac:dyDescent="0.3">
      <c r="A4883" s="257" t="s">
        <v>2</v>
      </c>
      <c r="B4883" s="258" t="s">
        <v>262</v>
      </c>
      <c r="C4883" s="258">
        <v>2038</v>
      </c>
      <c r="D4883" s="259" t="s">
        <v>259</v>
      </c>
      <c r="E4883" s="266" t="s">
        <v>0</v>
      </c>
      <c r="F4883" s="261">
        <v>2.3335859507229002</v>
      </c>
      <c r="G4883" s="261">
        <f>IF(Table1[[#This Row],[Year]]&lt;=2030,2030,IF(Table1[[#This Row],[Year]]&lt;=2040,2040,2050))</f>
        <v>2040</v>
      </c>
    </row>
    <row r="4884" spans="1:7" x14ac:dyDescent="0.3">
      <c r="A4884" s="257" t="s">
        <v>2</v>
      </c>
      <c r="B4884" s="258" t="s">
        <v>261</v>
      </c>
      <c r="C4884" s="258">
        <v>2038</v>
      </c>
      <c r="D4884" s="259" t="s">
        <v>259</v>
      </c>
      <c r="E4884" s="266" t="s">
        <v>0</v>
      </c>
      <c r="F4884" s="261">
        <v>2.4387525695800001E-2</v>
      </c>
      <c r="G4884" s="261">
        <f>IF(Table1[[#This Row],[Year]]&lt;=2030,2030,IF(Table1[[#This Row],[Year]]&lt;=2040,2040,2050))</f>
        <v>2040</v>
      </c>
    </row>
    <row r="4885" spans="1:7" x14ac:dyDescent="0.3">
      <c r="A4885" s="257" t="s">
        <v>2</v>
      </c>
      <c r="B4885" s="258" t="s">
        <v>18</v>
      </c>
      <c r="C4885" s="258">
        <v>2038</v>
      </c>
      <c r="D4885" s="259" t="s">
        <v>259</v>
      </c>
      <c r="E4885" s="266" t="s">
        <v>0</v>
      </c>
      <c r="F4885" s="261">
        <v>766.98354032641396</v>
      </c>
      <c r="G4885" s="261">
        <f>IF(Table1[[#This Row],[Year]]&lt;=2030,2030,IF(Table1[[#This Row],[Year]]&lt;=2040,2040,2050))</f>
        <v>2040</v>
      </c>
    </row>
    <row r="4886" spans="1:7" x14ac:dyDescent="0.3">
      <c r="A4886" s="257" t="s">
        <v>2</v>
      </c>
      <c r="B4886" s="258" t="s">
        <v>266</v>
      </c>
      <c r="C4886" s="258">
        <v>2038</v>
      </c>
      <c r="D4886" s="259" t="s">
        <v>259</v>
      </c>
      <c r="E4886" s="266" t="s">
        <v>0</v>
      </c>
      <c r="F4886" s="261">
        <v>22.357906959526499</v>
      </c>
      <c r="G4886" s="261">
        <f>IF(Table1[[#This Row],[Year]]&lt;=2030,2030,IF(Table1[[#This Row],[Year]]&lt;=2040,2040,2050))</f>
        <v>2040</v>
      </c>
    </row>
    <row r="4887" spans="1:7" x14ac:dyDescent="0.3">
      <c r="A4887" s="257" t="s">
        <v>2</v>
      </c>
      <c r="B4887" s="258" t="s">
        <v>260</v>
      </c>
      <c r="C4887" s="258">
        <v>2038</v>
      </c>
      <c r="D4887" s="259" t="s">
        <v>259</v>
      </c>
      <c r="E4887" s="266" t="s">
        <v>0</v>
      </c>
      <c r="F4887" s="261">
        <v>2.8976179345662701E-2</v>
      </c>
      <c r="G4887" s="261">
        <f>IF(Table1[[#This Row],[Year]]&lt;=2030,2030,IF(Table1[[#This Row],[Year]]&lt;=2040,2040,2050))</f>
        <v>2040</v>
      </c>
    </row>
    <row r="4888" spans="1:7" x14ac:dyDescent="0.3">
      <c r="A4888" s="257" t="s">
        <v>3</v>
      </c>
      <c r="B4888" s="258" t="s">
        <v>265</v>
      </c>
      <c r="C4888" s="258">
        <v>2038</v>
      </c>
      <c r="D4888" s="259" t="s">
        <v>259</v>
      </c>
      <c r="E4888" s="266" t="s">
        <v>0</v>
      </c>
      <c r="F4888" s="261">
        <v>30.9296034140202</v>
      </c>
      <c r="G4888" s="261">
        <f>IF(Table1[[#This Row],[Year]]&lt;=2030,2030,IF(Table1[[#This Row],[Year]]&lt;=2040,2040,2050))</f>
        <v>2040</v>
      </c>
    </row>
    <row r="4889" spans="1:7" x14ac:dyDescent="0.3">
      <c r="A4889" s="257" t="s">
        <v>3</v>
      </c>
      <c r="B4889" s="258" t="s">
        <v>264</v>
      </c>
      <c r="C4889" s="258">
        <v>2038</v>
      </c>
      <c r="D4889" s="259" t="s">
        <v>259</v>
      </c>
      <c r="E4889" s="266" t="s">
        <v>0</v>
      </c>
      <c r="F4889" s="261">
        <v>8.5564806250665502</v>
      </c>
      <c r="G4889" s="261">
        <f>IF(Table1[[#This Row],[Year]]&lt;=2030,2030,IF(Table1[[#This Row],[Year]]&lt;=2040,2040,2050))</f>
        <v>2040</v>
      </c>
    </row>
    <row r="4890" spans="1:7" x14ac:dyDescent="0.3">
      <c r="A4890" s="257" t="s">
        <v>3</v>
      </c>
      <c r="B4890" s="258" t="s">
        <v>263</v>
      </c>
      <c r="C4890" s="258">
        <v>2038</v>
      </c>
      <c r="D4890" s="259" t="s">
        <v>259</v>
      </c>
      <c r="E4890" s="266" t="s">
        <v>0</v>
      </c>
      <c r="F4890" s="261">
        <v>7.9385970381202897</v>
      </c>
      <c r="G4890" s="261">
        <f>IF(Table1[[#This Row],[Year]]&lt;=2030,2030,IF(Table1[[#This Row],[Year]]&lt;=2040,2040,2050))</f>
        <v>2040</v>
      </c>
    </row>
    <row r="4891" spans="1:7" x14ac:dyDescent="0.3">
      <c r="A4891" s="257" t="s">
        <v>3</v>
      </c>
      <c r="B4891" s="258" t="s">
        <v>262</v>
      </c>
      <c r="C4891" s="258">
        <v>2038</v>
      </c>
      <c r="D4891" s="259" t="s">
        <v>259</v>
      </c>
      <c r="E4891" s="266" t="s">
        <v>0</v>
      </c>
      <c r="F4891" s="261">
        <v>135.28768758809699</v>
      </c>
      <c r="G4891" s="261">
        <f>IF(Table1[[#This Row],[Year]]&lt;=2030,2030,IF(Table1[[#This Row],[Year]]&lt;=2040,2040,2050))</f>
        <v>2040</v>
      </c>
    </row>
    <row r="4892" spans="1:7" x14ac:dyDescent="0.3">
      <c r="A4892" s="257" t="s">
        <v>3</v>
      </c>
      <c r="B4892" s="258" t="s">
        <v>261</v>
      </c>
      <c r="C4892" s="258">
        <v>2038</v>
      </c>
      <c r="D4892" s="259" t="s">
        <v>259</v>
      </c>
      <c r="E4892" s="266" t="s">
        <v>0</v>
      </c>
      <c r="F4892" s="261">
        <v>0.32741645593470498</v>
      </c>
      <c r="G4892" s="261">
        <f>IF(Table1[[#This Row],[Year]]&lt;=2030,2030,IF(Table1[[#This Row],[Year]]&lt;=2040,2040,2050))</f>
        <v>2040</v>
      </c>
    </row>
    <row r="4893" spans="1:7" x14ac:dyDescent="0.3">
      <c r="A4893" s="257" t="s">
        <v>3</v>
      </c>
      <c r="B4893" s="258" t="s">
        <v>18</v>
      </c>
      <c r="C4893" s="258">
        <v>2038</v>
      </c>
      <c r="D4893" s="259" t="s">
        <v>259</v>
      </c>
      <c r="E4893" s="266" t="s">
        <v>0</v>
      </c>
      <c r="F4893" s="261">
        <v>1301.3013604279099</v>
      </c>
      <c r="G4893" s="261">
        <f>IF(Table1[[#This Row],[Year]]&lt;=2030,2030,IF(Table1[[#This Row],[Year]]&lt;=2040,2040,2050))</f>
        <v>2040</v>
      </c>
    </row>
    <row r="4894" spans="1:7" x14ac:dyDescent="0.3">
      <c r="A4894" s="257" t="s">
        <v>3</v>
      </c>
      <c r="B4894" s="258" t="s">
        <v>260</v>
      </c>
      <c r="C4894" s="258">
        <v>2038</v>
      </c>
      <c r="D4894" s="259" t="s">
        <v>259</v>
      </c>
      <c r="E4894" s="266" t="s">
        <v>0</v>
      </c>
      <c r="F4894" s="261">
        <v>1.6551081579670499</v>
      </c>
      <c r="G4894" s="261">
        <f>IF(Table1[[#This Row],[Year]]&lt;=2030,2030,IF(Table1[[#This Row],[Year]]&lt;=2040,2040,2050))</f>
        <v>2040</v>
      </c>
    </row>
    <row r="4895" spans="1:7" x14ac:dyDescent="0.3">
      <c r="A4895" s="257" t="s">
        <v>1</v>
      </c>
      <c r="B4895" s="258" t="s">
        <v>265</v>
      </c>
      <c r="C4895" s="258">
        <v>2039</v>
      </c>
      <c r="D4895" s="259" t="s">
        <v>259</v>
      </c>
      <c r="E4895" s="266" t="s">
        <v>0</v>
      </c>
      <c r="F4895" s="261">
        <v>4.8525245710677503</v>
      </c>
      <c r="G4895" s="261">
        <f>IF(Table1[[#This Row],[Year]]&lt;=2030,2030,IF(Table1[[#This Row],[Year]]&lt;=2040,2040,2050))</f>
        <v>2040</v>
      </c>
    </row>
    <row r="4896" spans="1:7" x14ac:dyDescent="0.3">
      <c r="A4896" s="257" t="s">
        <v>1</v>
      </c>
      <c r="B4896" s="258" t="s">
        <v>269</v>
      </c>
      <c r="C4896" s="258">
        <v>2039</v>
      </c>
      <c r="D4896" s="259" t="s">
        <v>259</v>
      </c>
      <c r="E4896" s="266" t="s">
        <v>0</v>
      </c>
      <c r="F4896" s="261">
        <v>2.1353191163857601</v>
      </c>
      <c r="G4896" s="261">
        <f>IF(Table1[[#This Row],[Year]]&lt;=2030,2030,IF(Table1[[#This Row],[Year]]&lt;=2040,2040,2050))</f>
        <v>2040</v>
      </c>
    </row>
    <row r="4897" spans="1:7" x14ac:dyDescent="0.3">
      <c r="A4897" s="257" t="s">
        <v>1</v>
      </c>
      <c r="B4897" s="258" t="s">
        <v>264</v>
      </c>
      <c r="C4897" s="258">
        <v>2039</v>
      </c>
      <c r="D4897" s="259" t="s">
        <v>259</v>
      </c>
      <c r="E4897" s="266" t="s">
        <v>0</v>
      </c>
      <c r="F4897" s="261">
        <v>2.47005364832355</v>
      </c>
      <c r="G4897" s="261">
        <f>IF(Table1[[#This Row],[Year]]&lt;=2030,2030,IF(Table1[[#This Row],[Year]]&lt;=2040,2040,2050))</f>
        <v>2040</v>
      </c>
    </row>
    <row r="4898" spans="1:7" x14ac:dyDescent="0.3">
      <c r="A4898" s="257" t="s">
        <v>1</v>
      </c>
      <c r="B4898" s="258" t="s">
        <v>268</v>
      </c>
      <c r="C4898" s="258">
        <v>2039</v>
      </c>
      <c r="D4898" s="259" t="s">
        <v>259</v>
      </c>
      <c r="E4898" s="266" t="s">
        <v>0</v>
      </c>
      <c r="F4898" s="261">
        <v>1.1801117155749701</v>
      </c>
      <c r="G4898" s="261">
        <f>IF(Table1[[#This Row],[Year]]&lt;=2030,2030,IF(Table1[[#This Row],[Year]]&lt;=2040,2040,2050))</f>
        <v>2040</v>
      </c>
    </row>
    <row r="4899" spans="1:7" x14ac:dyDescent="0.3">
      <c r="A4899" s="257" t="s">
        <v>1</v>
      </c>
      <c r="B4899" s="258" t="s">
        <v>263</v>
      </c>
      <c r="C4899" s="258">
        <v>2039</v>
      </c>
      <c r="D4899" s="259" t="s">
        <v>259</v>
      </c>
      <c r="E4899" s="266" t="s">
        <v>0</v>
      </c>
      <c r="F4899" s="261">
        <v>1.58658790301789</v>
      </c>
      <c r="G4899" s="261">
        <f>IF(Table1[[#This Row],[Year]]&lt;=2030,2030,IF(Table1[[#This Row],[Year]]&lt;=2040,2040,2050))</f>
        <v>2040</v>
      </c>
    </row>
    <row r="4900" spans="1:7" x14ac:dyDescent="0.3">
      <c r="A4900" s="257" t="s">
        <v>1</v>
      </c>
      <c r="B4900" s="258" t="s">
        <v>262</v>
      </c>
      <c r="C4900" s="258">
        <v>2039</v>
      </c>
      <c r="D4900" s="259" t="s">
        <v>259</v>
      </c>
      <c r="E4900" s="266" t="s">
        <v>0</v>
      </c>
      <c r="F4900" s="261">
        <v>1.0506272132591099</v>
      </c>
      <c r="G4900" s="261">
        <f>IF(Table1[[#This Row],[Year]]&lt;=2030,2030,IF(Table1[[#This Row],[Year]]&lt;=2040,2040,2050))</f>
        <v>2040</v>
      </c>
    </row>
    <row r="4901" spans="1:7" x14ac:dyDescent="0.3">
      <c r="A4901" s="257" t="s">
        <v>1</v>
      </c>
      <c r="B4901" s="258" t="s">
        <v>261</v>
      </c>
      <c r="C4901" s="258">
        <v>2039</v>
      </c>
      <c r="D4901" s="259" t="s">
        <v>259</v>
      </c>
      <c r="E4901" s="266" t="s">
        <v>0</v>
      </c>
      <c r="F4901" s="261">
        <v>2.0331225441248098E-2</v>
      </c>
      <c r="G4901" s="261">
        <f>IF(Table1[[#This Row],[Year]]&lt;=2030,2030,IF(Table1[[#This Row],[Year]]&lt;=2040,2040,2050))</f>
        <v>2040</v>
      </c>
    </row>
    <row r="4902" spans="1:7" x14ac:dyDescent="0.3">
      <c r="A4902" s="257" t="s">
        <v>1</v>
      </c>
      <c r="B4902" s="258" t="s">
        <v>18</v>
      </c>
      <c r="C4902" s="258">
        <v>2039</v>
      </c>
      <c r="D4902" s="259" t="s">
        <v>259</v>
      </c>
      <c r="E4902" s="266" t="s">
        <v>0</v>
      </c>
      <c r="F4902" s="261">
        <v>263.88994830833201</v>
      </c>
      <c r="G4902" s="261">
        <f>IF(Table1[[#This Row],[Year]]&lt;=2030,2030,IF(Table1[[#This Row],[Year]]&lt;=2040,2040,2050))</f>
        <v>2040</v>
      </c>
    </row>
    <row r="4903" spans="1:7" x14ac:dyDescent="0.3">
      <c r="A4903" s="257" t="s">
        <v>1</v>
      </c>
      <c r="B4903" s="258" t="s">
        <v>260</v>
      </c>
      <c r="C4903" s="258">
        <v>2039</v>
      </c>
      <c r="D4903" s="259" t="s">
        <v>259</v>
      </c>
      <c r="E4903" s="266" t="s">
        <v>0</v>
      </c>
      <c r="F4903" s="261">
        <v>0.14179345851863301</v>
      </c>
      <c r="G4903" s="261">
        <f>IF(Table1[[#This Row],[Year]]&lt;=2030,2030,IF(Table1[[#This Row],[Year]]&lt;=2040,2040,2050))</f>
        <v>2040</v>
      </c>
    </row>
    <row r="4904" spans="1:7" x14ac:dyDescent="0.3">
      <c r="A4904" s="257" t="s">
        <v>1</v>
      </c>
      <c r="B4904" s="258" t="s">
        <v>267</v>
      </c>
      <c r="C4904" s="258">
        <v>2039</v>
      </c>
      <c r="D4904" s="259" t="s">
        <v>259</v>
      </c>
      <c r="E4904" s="266" t="s">
        <v>0</v>
      </c>
      <c r="F4904" s="261">
        <v>5.8229846964985503E-2</v>
      </c>
      <c r="G4904" s="261">
        <f>IF(Table1[[#This Row],[Year]]&lt;=2030,2030,IF(Table1[[#This Row],[Year]]&lt;=2040,2040,2050))</f>
        <v>2040</v>
      </c>
    </row>
    <row r="4905" spans="1:7" x14ac:dyDescent="0.3">
      <c r="A4905" s="257" t="s">
        <v>4</v>
      </c>
      <c r="B4905" s="258" t="s">
        <v>265</v>
      </c>
      <c r="C4905" s="258">
        <v>2039</v>
      </c>
      <c r="D4905" s="259" t="s">
        <v>259</v>
      </c>
      <c r="E4905" s="266" t="s">
        <v>0</v>
      </c>
      <c r="F4905" s="261">
        <v>47.6075857967584</v>
      </c>
      <c r="G4905" s="261">
        <f>IF(Table1[[#This Row],[Year]]&lt;=2030,2030,IF(Table1[[#This Row],[Year]]&lt;=2040,2040,2050))</f>
        <v>2040</v>
      </c>
    </row>
    <row r="4906" spans="1:7" x14ac:dyDescent="0.3">
      <c r="A4906" s="257" t="s">
        <v>4</v>
      </c>
      <c r="B4906" s="258" t="s">
        <v>269</v>
      </c>
      <c r="C4906" s="258">
        <v>2039</v>
      </c>
      <c r="D4906" s="259" t="s">
        <v>259</v>
      </c>
      <c r="E4906" s="266" t="s">
        <v>0</v>
      </c>
      <c r="F4906" s="261">
        <v>1.68522640413701</v>
      </c>
      <c r="G4906" s="261">
        <f>IF(Table1[[#This Row],[Year]]&lt;=2030,2030,IF(Table1[[#This Row],[Year]]&lt;=2040,2040,2050))</f>
        <v>2040</v>
      </c>
    </row>
    <row r="4907" spans="1:7" x14ac:dyDescent="0.3">
      <c r="A4907" s="257" t="s">
        <v>4</v>
      </c>
      <c r="B4907" s="258" t="s">
        <v>264</v>
      </c>
      <c r="C4907" s="258">
        <v>2039</v>
      </c>
      <c r="D4907" s="259" t="s">
        <v>259</v>
      </c>
      <c r="E4907" s="266" t="s">
        <v>0</v>
      </c>
      <c r="F4907" s="261">
        <v>29.633264450648898</v>
      </c>
      <c r="G4907" s="261">
        <f>IF(Table1[[#This Row],[Year]]&lt;=2030,2030,IF(Table1[[#This Row],[Year]]&lt;=2040,2040,2050))</f>
        <v>2040</v>
      </c>
    </row>
    <row r="4908" spans="1:7" x14ac:dyDescent="0.3">
      <c r="A4908" s="257" t="s">
        <v>4</v>
      </c>
      <c r="B4908" s="258" t="s">
        <v>268</v>
      </c>
      <c r="C4908" s="258">
        <v>2039</v>
      </c>
      <c r="D4908" s="259" t="s">
        <v>259</v>
      </c>
      <c r="E4908" s="266" t="s">
        <v>0</v>
      </c>
      <c r="F4908" s="261">
        <v>1.1081901197197499</v>
      </c>
      <c r="G4908" s="261">
        <f>IF(Table1[[#This Row],[Year]]&lt;=2030,2030,IF(Table1[[#This Row],[Year]]&lt;=2040,2040,2050))</f>
        <v>2040</v>
      </c>
    </row>
    <row r="4909" spans="1:7" x14ac:dyDescent="0.3">
      <c r="A4909" s="257" t="s">
        <v>4</v>
      </c>
      <c r="B4909" s="258" t="s">
        <v>263</v>
      </c>
      <c r="C4909" s="258">
        <v>2039</v>
      </c>
      <c r="D4909" s="259" t="s">
        <v>259</v>
      </c>
      <c r="E4909" s="266" t="s">
        <v>0</v>
      </c>
      <c r="F4909" s="261">
        <v>6.5772972224422102</v>
      </c>
      <c r="G4909" s="261">
        <f>IF(Table1[[#This Row],[Year]]&lt;=2030,2030,IF(Table1[[#This Row],[Year]]&lt;=2040,2040,2050))</f>
        <v>2040</v>
      </c>
    </row>
    <row r="4910" spans="1:7" x14ac:dyDescent="0.3">
      <c r="A4910" s="257" t="s">
        <v>4</v>
      </c>
      <c r="B4910" s="258" t="s">
        <v>262</v>
      </c>
      <c r="C4910" s="258">
        <v>2039</v>
      </c>
      <c r="D4910" s="259" t="s">
        <v>259</v>
      </c>
      <c r="E4910" s="266" t="s">
        <v>0</v>
      </c>
      <c r="F4910" s="261">
        <v>73.156871138173301</v>
      </c>
      <c r="G4910" s="261">
        <f>IF(Table1[[#This Row],[Year]]&lt;=2030,2030,IF(Table1[[#This Row],[Year]]&lt;=2040,2040,2050))</f>
        <v>2040</v>
      </c>
    </row>
    <row r="4911" spans="1:7" x14ac:dyDescent="0.3">
      <c r="A4911" s="257" t="s">
        <v>4</v>
      </c>
      <c r="B4911" s="258" t="s">
        <v>261</v>
      </c>
      <c r="C4911" s="258">
        <v>2039</v>
      </c>
      <c r="D4911" s="259" t="s">
        <v>259</v>
      </c>
      <c r="E4911" s="266" t="s">
        <v>0</v>
      </c>
      <c r="F4911" s="261">
        <v>0.30923455276908801</v>
      </c>
      <c r="G4911" s="261">
        <f>IF(Table1[[#This Row],[Year]]&lt;=2030,2030,IF(Table1[[#This Row],[Year]]&lt;=2040,2040,2050))</f>
        <v>2040</v>
      </c>
    </row>
    <row r="4912" spans="1:7" x14ac:dyDescent="0.3">
      <c r="A4912" s="257" t="s">
        <v>4</v>
      </c>
      <c r="B4912" s="258" t="s">
        <v>18</v>
      </c>
      <c r="C4912" s="258">
        <v>2039</v>
      </c>
      <c r="D4912" s="259" t="s">
        <v>259</v>
      </c>
      <c r="E4912" s="266" t="s">
        <v>0</v>
      </c>
      <c r="F4912" s="261">
        <v>849.93013358401402</v>
      </c>
      <c r="G4912" s="261">
        <f>IF(Table1[[#This Row],[Year]]&lt;=2030,2030,IF(Table1[[#This Row],[Year]]&lt;=2040,2040,2050))</f>
        <v>2040</v>
      </c>
    </row>
    <row r="4913" spans="1:7" x14ac:dyDescent="0.3">
      <c r="A4913" s="257" t="s">
        <v>4</v>
      </c>
      <c r="B4913" s="258" t="s">
        <v>260</v>
      </c>
      <c r="C4913" s="258">
        <v>2039</v>
      </c>
      <c r="D4913" s="259" t="s">
        <v>259</v>
      </c>
      <c r="E4913" s="266" t="s">
        <v>0</v>
      </c>
      <c r="F4913" s="261">
        <v>5.5567673515666201</v>
      </c>
      <c r="G4913" s="261">
        <f>IF(Table1[[#This Row],[Year]]&lt;=2030,2030,IF(Table1[[#This Row],[Year]]&lt;=2040,2040,2050))</f>
        <v>2040</v>
      </c>
    </row>
    <row r="4914" spans="1:7" x14ac:dyDescent="0.3">
      <c r="A4914" s="257" t="s">
        <v>4</v>
      </c>
      <c r="B4914" s="258" t="s">
        <v>267</v>
      </c>
      <c r="C4914" s="258">
        <v>2039</v>
      </c>
      <c r="D4914" s="259" t="s">
        <v>259</v>
      </c>
      <c r="E4914" s="266" t="s">
        <v>0</v>
      </c>
      <c r="F4914" s="261">
        <v>0.188493820179125</v>
      </c>
      <c r="G4914" s="261">
        <f>IF(Table1[[#This Row],[Year]]&lt;=2030,2030,IF(Table1[[#This Row],[Year]]&lt;=2040,2040,2050))</f>
        <v>2040</v>
      </c>
    </row>
    <row r="4915" spans="1:7" x14ac:dyDescent="0.3">
      <c r="A4915" s="257" t="s">
        <v>2</v>
      </c>
      <c r="B4915" s="258" t="s">
        <v>264</v>
      </c>
      <c r="C4915" s="258">
        <v>2039</v>
      </c>
      <c r="D4915" s="259" t="s">
        <v>259</v>
      </c>
      <c r="E4915" s="266" t="s">
        <v>0</v>
      </c>
      <c r="F4915" s="261">
        <v>5.3840009957661197</v>
      </c>
      <c r="G4915" s="261">
        <f>IF(Table1[[#This Row],[Year]]&lt;=2030,2030,IF(Table1[[#This Row],[Year]]&lt;=2040,2040,2050))</f>
        <v>2040</v>
      </c>
    </row>
    <row r="4916" spans="1:7" x14ac:dyDescent="0.3">
      <c r="A4916" s="257" t="s">
        <v>2</v>
      </c>
      <c r="B4916" s="258" t="s">
        <v>263</v>
      </c>
      <c r="C4916" s="258">
        <v>2039</v>
      </c>
      <c r="D4916" s="259" t="s">
        <v>259</v>
      </c>
      <c r="E4916" s="266" t="s">
        <v>0</v>
      </c>
      <c r="F4916" s="261">
        <v>3.5049767962108498</v>
      </c>
      <c r="G4916" s="261">
        <f>IF(Table1[[#This Row],[Year]]&lt;=2030,2030,IF(Table1[[#This Row],[Year]]&lt;=2040,2040,2050))</f>
        <v>2040</v>
      </c>
    </row>
    <row r="4917" spans="1:7" x14ac:dyDescent="0.3">
      <c r="A4917" s="257" t="s">
        <v>2</v>
      </c>
      <c r="B4917" s="258" t="s">
        <v>262</v>
      </c>
      <c r="C4917" s="258">
        <v>2039</v>
      </c>
      <c r="D4917" s="259" t="s">
        <v>259</v>
      </c>
      <c r="E4917" s="266" t="s">
        <v>0</v>
      </c>
      <c r="F4917" s="261">
        <v>2.30438559705948</v>
      </c>
      <c r="G4917" s="261">
        <f>IF(Table1[[#This Row],[Year]]&lt;=2030,2030,IF(Table1[[#This Row],[Year]]&lt;=2040,2040,2050))</f>
        <v>2040</v>
      </c>
    </row>
    <row r="4918" spans="1:7" x14ac:dyDescent="0.3">
      <c r="A4918" s="257" t="s">
        <v>2</v>
      </c>
      <c r="B4918" s="258" t="s">
        <v>261</v>
      </c>
      <c r="C4918" s="258">
        <v>2039</v>
      </c>
      <c r="D4918" s="259" t="s">
        <v>259</v>
      </c>
      <c r="E4918" s="266" t="s">
        <v>0</v>
      </c>
      <c r="F4918" s="261">
        <v>2.2308352673656402E-2</v>
      </c>
      <c r="G4918" s="261">
        <f>IF(Table1[[#This Row],[Year]]&lt;=2030,2030,IF(Table1[[#This Row],[Year]]&lt;=2040,2040,2050))</f>
        <v>2040</v>
      </c>
    </row>
    <row r="4919" spans="1:7" x14ac:dyDescent="0.3">
      <c r="A4919" s="257" t="s">
        <v>2</v>
      </c>
      <c r="B4919" s="258" t="s">
        <v>18</v>
      </c>
      <c r="C4919" s="258">
        <v>2039</v>
      </c>
      <c r="D4919" s="259" t="s">
        <v>259</v>
      </c>
      <c r="E4919" s="266" t="s">
        <v>0</v>
      </c>
      <c r="F4919" s="261">
        <v>728.34037145388004</v>
      </c>
      <c r="G4919" s="261">
        <f>IF(Table1[[#This Row],[Year]]&lt;=2030,2030,IF(Table1[[#This Row],[Year]]&lt;=2040,2040,2050))</f>
        <v>2040</v>
      </c>
    </row>
    <row r="4920" spans="1:7" x14ac:dyDescent="0.3">
      <c r="A4920" s="257" t="s">
        <v>2</v>
      </c>
      <c r="B4920" s="258" t="s">
        <v>266</v>
      </c>
      <c r="C4920" s="258">
        <v>2039</v>
      </c>
      <c r="D4920" s="259" t="s">
        <v>259</v>
      </c>
      <c r="E4920" s="266" t="s">
        <v>0</v>
      </c>
      <c r="F4920" s="261">
        <v>21.293244723358601</v>
      </c>
      <c r="G4920" s="261">
        <f>IF(Table1[[#This Row],[Year]]&lt;=2030,2030,IF(Table1[[#This Row],[Year]]&lt;=2040,2040,2050))</f>
        <v>2040</v>
      </c>
    </row>
    <row r="4921" spans="1:7" x14ac:dyDescent="0.3">
      <c r="A4921" s="257" t="s">
        <v>2</v>
      </c>
      <c r="B4921" s="258" t="s">
        <v>260</v>
      </c>
      <c r="C4921" s="258">
        <v>2039</v>
      </c>
      <c r="D4921" s="259" t="s">
        <v>259</v>
      </c>
      <c r="E4921" s="266" t="s">
        <v>0</v>
      </c>
      <c r="F4921" s="261">
        <v>2.8663623872584001E-2</v>
      </c>
      <c r="G4921" s="261">
        <f>IF(Table1[[#This Row],[Year]]&lt;=2030,2030,IF(Table1[[#This Row],[Year]]&lt;=2040,2040,2050))</f>
        <v>2040</v>
      </c>
    </row>
    <row r="4922" spans="1:7" x14ac:dyDescent="0.3">
      <c r="A4922" s="257" t="s">
        <v>3</v>
      </c>
      <c r="B4922" s="258" t="s">
        <v>265</v>
      </c>
      <c r="C4922" s="258">
        <v>2039</v>
      </c>
      <c r="D4922" s="259" t="s">
        <v>259</v>
      </c>
      <c r="E4922" s="266" t="s">
        <v>0</v>
      </c>
      <c r="F4922" s="261">
        <v>31.087213412088399</v>
      </c>
      <c r="G4922" s="261">
        <f>IF(Table1[[#This Row],[Year]]&lt;=2030,2030,IF(Table1[[#This Row],[Year]]&lt;=2040,2040,2050))</f>
        <v>2040</v>
      </c>
    </row>
    <row r="4923" spans="1:7" x14ac:dyDescent="0.3">
      <c r="A4923" s="257" t="s">
        <v>3</v>
      </c>
      <c r="B4923" s="258" t="s">
        <v>264</v>
      </c>
      <c r="C4923" s="258">
        <v>2039</v>
      </c>
      <c r="D4923" s="259" t="s">
        <v>259</v>
      </c>
      <c r="E4923" s="266" t="s">
        <v>0</v>
      </c>
      <c r="F4923" s="261">
        <v>8.6000824416413</v>
      </c>
      <c r="G4923" s="261">
        <f>IF(Table1[[#This Row],[Year]]&lt;=2030,2030,IF(Table1[[#This Row],[Year]]&lt;=2040,2040,2050))</f>
        <v>2040</v>
      </c>
    </row>
    <row r="4924" spans="1:7" x14ac:dyDescent="0.3">
      <c r="A4924" s="257" t="s">
        <v>3</v>
      </c>
      <c r="B4924" s="258" t="s">
        <v>263</v>
      </c>
      <c r="C4924" s="258">
        <v>2039</v>
      </c>
      <c r="D4924" s="259" t="s">
        <v>259</v>
      </c>
      <c r="E4924" s="266" t="s">
        <v>0</v>
      </c>
      <c r="F4924" s="261">
        <v>7.3289101133024799</v>
      </c>
      <c r="G4924" s="261">
        <f>IF(Table1[[#This Row],[Year]]&lt;=2030,2030,IF(Table1[[#This Row],[Year]]&lt;=2040,2040,2050))</f>
        <v>2040</v>
      </c>
    </row>
    <row r="4925" spans="1:7" x14ac:dyDescent="0.3">
      <c r="A4925" s="257" t="s">
        <v>3</v>
      </c>
      <c r="B4925" s="258" t="s">
        <v>262</v>
      </c>
      <c r="C4925" s="258">
        <v>2039</v>
      </c>
      <c r="D4925" s="259" t="s">
        <v>259</v>
      </c>
      <c r="E4925" s="266" t="s">
        <v>0</v>
      </c>
      <c r="F4925" s="261">
        <v>133.60588366263099</v>
      </c>
      <c r="G4925" s="261">
        <f>IF(Table1[[#This Row],[Year]]&lt;=2030,2030,IF(Table1[[#This Row],[Year]]&lt;=2040,2040,2050))</f>
        <v>2040</v>
      </c>
    </row>
    <row r="4926" spans="1:7" x14ac:dyDescent="0.3">
      <c r="A4926" s="257" t="s">
        <v>3</v>
      </c>
      <c r="B4926" s="258" t="s">
        <v>261</v>
      </c>
      <c r="C4926" s="258">
        <v>2039</v>
      </c>
      <c r="D4926" s="259" t="s">
        <v>259</v>
      </c>
      <c r="E4926" s="266" t="s">
        <v>0</v>
      </c>
      <c r="F4926" s="261">
        <v>0.29950237105882299</v>
      </c>
      <c r="G4926" s="261">
        <f>IF(Table1[[#This Row],[Year]]&lt;=2030,2030,IF(Table1[[#This Row],[Year]]&lt;=2040,2040,2050))</f>
        <v>2040</v>
      </c>
    </row>
    <row r="4927" spans="1:7" x14ac:dyDescent="0.3">
      <c r="A4927" s="257" t="s">
        <v>3</v>
      </c>
      <c r="B4927" s="258" t="s">
        <v>18</v>
      </c>
      <c r="C4927" s="258">
        <v>2039</v>
      </c>
      <c r="D4927" s="259" t="s">
        <v>259</v>
      </c>
      <c r="E4927" s="266" t="s">
        <v>0</v>
      </c>
      <c r="F4927" s="261">
        <v>1225.99556593169</v>
      </c>
      <c r="G4927" s="261">
        <f>IF(Table1[[#This Row],[Year]]&lt;=2030,2030,IF(Table1[[#This Row],[Year]]&lt;=2040,2040,2050))</f>
        <v>2040</v>
      </c>
    </row>
    <row r="4928" spans="1:7" x14ac:dyDescent="0.3">
      <c r="A4928" s="257" t="s">
        <v>3</v>
      </c>
      <c r="B4928" s="258" t="s">
        <v>260</v>
      </c>
      <c r="C4928" s="258">
        <v>2039</v>
      </c>
      <c r="D4928" s="259" t="s">
        <v>259</v>
      </c>
      <c r="E4928" s="266" t="s">
        <v>0</v>
      </c>
      <c r="F4928" s="261">
        <v>1.6635422005924301</v>
      </c>
      <c r="G4928" s="261">
        <f>IF(Table1[[#This Row],[Year]]&lt;=2030,2030,IF(Table1[[#This Row],[Year]]&lt;=2040,2040,2050))</f>
        <v>2040</v>
      </c>
    </row>
    <row r="4929" spans="1:7" x14ac:dyDescent="0.3">
      <c r="A4929" s="257" t="s">
        <v>1</v>
      </c>
      <c r="B4929" s="258" t="s">
        <v>265</v>
      </c>
      <c r="C4929" s="258">
        <v>2040</v>
      </c>
      <c r="D4929" s="259" t="s">
        <v>259</v>
      </c>
      <c r="E4929" s="266" t="s">
        <v>0</v>
      </c>
      <c r="F4929" s="261">
        <v>4.8432816671228602</v>
      </c>
      <c r="G4929" s="261">
        <f>IF(Table1[[#This Row],[Year]]&lt;=2030,2030,IF(Table1[[#This Row],[Year]]&lt;=2040,2040,2050))</f>
        <v>2040</v>
      </c>
    </row>
    <row r="4930" spans="1:7" x14ac:dyDescent="0.3">
      <c r="A4930" s="257" t="s">
        <v>1</v>
      </c>
      <c r="B4930" s="258" t="s">
        <v>269</v>
      </c>
      <c r="C4930" s="258">
        <v>2040</v>
      </c>
      <c r="D4930" s="259" t="s">
        <v>259</v>
      </c>
      <c r="E4930" s="266" t="s">
        <v>0</v>
      </c>
      <c r="F4930" s="261">
        <v>2.0336372537007299</v>
      </c>
      <c r="G4930" s="261">
        <f>IF(Table1[[#This Row],[Year]]&lt;=2030,2030,IF(Table1[[#This Row],[Year]]&lt;=2040,2040,2050))</f>
        <v>2040</v>
      </c>
    </row>
    <row r="4931" spans="1:7" x14ac:dyDescent="0.3">
      <c r="A4931" s="257" t="s">
        <v>1</v>
      </c>
      <c r="B4931" s="258" t="s">
        <v>264</v>
      </c>
      <c r="C4931" s="258">
        <v>2040</v>
      </c>
      <c r="D4931" s="259" t="s">
        <v>259</v>
      </c>
      <c r="E4931" s="266" t="s">
        <v>0</v>
      </c>
      <c r="F4931" s="261">
        <v>2.46534878423151</v>
      </c>
      <c r="G4931" s="261">
        <f>IF(Table1[[#This Row],[Year]]&lt;=2030,2030,IF(Table1[[#This Row],[Year]]&lt;=2040,2040,2050))</f>
        <v>2040</v>
      </c>
    </row>
    <row r="4932" spans="1:7" x14ac:dyDescent="0.3">
      <c r="A4932" s="257" t="s">
        <v>1</v>
      </c>
      <c r="B4932" s="258" t="s">
        <v>268</v>
      </c>
      <c r="C4932" s="258">
        <v>2040</v>
      </c>
      <c r="D4932" s="259" t="s">
        <v>259</v>
      </c>
      <c r="E4932" s="266" t="s">
        <v>0</v>
      </c>
      <c r="F4932" s="261">
        <v>1.12391591959521</v>
      </c>
      <c r="G4932" s="261">
        <f>IF(Table1[[#This Row],[Year]]&lt;=2030,2030,IF(Table1[[#This Row],[Year]]&lt;=2040,2040,2050))</f>
        <v>2040</v>
      </c>
    </row>
    <row r="4933" spans="1:7" x14ac:dyDescent="0.3">
      <c r="A4933" s="257" t="s">
        <v>1</v>
      </c>
      <c r="B4933" s="258" t="s">
        <v>263</v>
      </c>
      <c r="C4933" s="258">
        <v>2040</v>
      </c>
      <c r="D4933" s="259" t="s">
        <v>259</v>
      </c>
      <c r="E4933" s="266" t="s">
        <v>0</v>
      </c>
      <c r="F4933" s="261">
        <v>1.4337272885071899</v>
      </c>
      <c r="G4933" s="261">
        <f>IF(Table1[[#This Row],[Year]]&lt;=2030,2030,IF(Table1[[#This Row],[Year]]&lt;=2040,2040,2050))</f>
        <v>2040</v>
      </c>
    </row>
    <row r="4934" spans="1:7" x14ac:dyDescent="0.3">
      <c r="A4934" s="257" t="s">
        <v>1</v>
      </c>
      <c r="B4934" s="258" t="s">
        <v>262</v>
      </c>
      <c r="C4934" s="258">
        <v>2040</v>
      </c>
      <c r="D4934" s="259" t="s">
        <v>259</v>
      </c>
      <c r="E4934" s="266" t="s">
        <v>0</v>
      </c>
      <c r="F4934" s="261">
        <v>1.05033476194784</v>
      </c>
      <c r="G4934" s="261">
        <f>IF(Table1[[#This Row],[Year]]&lt;=2030,2030,IF(Table1[[#This Row],[Year]]&lt;=2040,2040,2050))</f>
        <v>2040</v>
      </c>
    </row>
    <row r="4935" spans="1:7" x14ac:dyDescent="0.3">
      <c r="A4935" s="257" t="s">
        <v>1</v>
      </c>
      <c r="B4935" s="258" t="s">
        <v>261</v>
      </c>
      <c r="C4935" s="258">
        <v>2040</v>
      </c>
      <c r="D4935" s="259" t="s">
        <v>259</v>
      </c>
      <c r="E4935" s="266" t="s">
        <v>0</v>
      </c>
      <c r="F4935" s="261">
        <v>1.8566391186959099E-2</v>
      </c>
      <c r="G4935" s="261">
        <f>IF(Table1[[#This Row],[Year]]&lt;=2030,2030,IF(Table1[[#This Row],[Year]]&lt;=2040,2040,2050))</f>
        <v>2040</v>
      </c>
    </row>
    <row r="4936" spans="1:7" x14ac:dyDescent="0.3">
      <c r="A4936" s="257" t="s">
        <v>1</v>
      </c>
      <c r="B4936" s="258" t="s">
        <v>18</v>
      </c>
      <c r="C4936" s="258">
        <v>2040</v>
      </c>
      <c r="D4936" s="259" t="s">
        <v>259</v>
      </c>
      <c r="E4936" s="266" t="s">
        <v>0</v>
      </c>
      <c r="F4936" s="261">
        <v>243.224406559443</v>
      </c>
      <c r="G4936" s="261">
        <f>IF(Table1[[#This Row],[Year]]&lt;=2030,2030,IF(Table1[[#This Row],[Year]]&lt;=2040,2040,2050))</f>
        <v>2040</v>
      </c>
    </row>
    <row r="4937" spans="1:7" x14ac:dyDescent="0.3">
      <c r="A4937" s="257" t="s">
        <v>1</v>
      </c>
      <c r="B4937" s="258" t="s">
        <v>260</v>
      </c>
      <c r="C4937" s="258">
        <v>2040</v>
      </c>
      <c r="D4937" s="259" t="s">
        <v>259</v>
      </c>
      <c r="E4937" s="266" t="s">
        <v>0</v>
      </c>
      <c r="F4937" s="261">
        <v>0.141523375740503</v>
      </c>
      <c r="G4937" s="261">
        <f>IF(Table1[[#This Row],[Year]]&lt;=2030,2030,IF(Table1[[#This Row],[Year]]&lt;=2040,2040,2050))</f>
        <v>2040</v>
      </c>
    </row>
    <row r="4938" spans="1:7" x14ac:dyDescent="0.3">
      <c r="A4938" s="257" t="s">
        <v>1</v>
      </c>
      <c r="B4938" s="258" t="s">
        <v>267</v>
      </c>
      <c r="C4938" s="258">
        <v>2040</v>
      </c>
      <c r="D4938" s="259" t="s">
        <v>259</v>
      </c>
      <c r="E4938" s="266" t="s">
        <v>0</v>
      </c>
      <c r="F4938" s="261">
        <v>5.5456997109509999E-2</v>
      </c>
      <c r="G4938" s="261">
        <f>IF(Table1[[#This Row],[Year]]&lt;=2030,2030,IF(Table1[[#This Row],[Year]]&lt;=2040,2040,2050))</f>
        <v>2040</v>
      </c>
    </row>
    <row r="4939" spans="1:7" x14ac:dyDescent="0.3">
      <c r="A4939" s="257" t="s">
        <v>4</v>
      </c>
      <c r="B4939" s="258" t="s">
        <v>265</v>
      </c>
      <c r="C4939" s="258">
        <v>2040</v>
      </c>
      <c r="D4939" s="259" t="s">
        <v>259</v>
      </c>
      <c r="E4939" s="266" t="s">
        <v>0</v>
      </c>
      <c r="F4939" s="261">
        <v>47.253246072547299</v>
      </c>
      <c r="G4939" s="261">
        <f>IF(Table1[[#This Row],[Year]]&lt;=2030,2030,IF(Table1[[#This Row],[Year]]&lt;=2040,2040,2050))</f>
        <v>2040</v>
      </c>
    </row>
    <row r="4940" spans="1:7" x14ac:dyDescent="0.3">
      <c r="A4940" s="257" t="s">
        <v>4</v>
      </c>
      <c r="B4940" s="258" t="s">
        <v>269</v>
      </c>
      <c r="C4940" s="258">
        <v>2040</v>
      </c>
      <c r="D4940" s="259" t="s">
        <v>259</v>
      </c>
      <c r="E4940" s="266" t="s">
        <v>0</v>
      </c>
      <c r="F4940" s="261">
        <v>1.60497752774953</v>
      </c>
      <c r="G4940" s="261">
        <f>IF(Table1[[#This Row],[Year]]&lt;=2030,2030,IF(Table1[[#This Row],[Year]]&lt;=2040,2040,2050))</f>
        <v>2040</v>
      </c>
    </row>
    <row r="4941" spans="1:7" x14ac:dyDescent="0.3">
      <c r="A4941" s="257" t="s">
        <v>4</v>
      </c>
      <c r="B4941" s="258" t="s">
        <v>264</v>
      </c>
      <c r="C4941" s="258">
        <v>2040</v>
      </c>
      <c r="D4941" s="259" t="s">
        <v>259</v>
      </c>
      <c r="E4941" s="266" t="s">
        <v>0</v>
      </c>
      <c r="F4941" s="261">
        <v>29.412706264864301</v>
      </c>
      <c r="G4941" s="261">
        <f>IF(Table1[[#This Row],[Year]]&lt;=2030,2030,IF(Table1[[#This Row],[Year]]&lt;=2040,2040,2050))</f>
        <v>2040</v>
      </c>
    </row>
    <row r="4942" spans="1:7" x14ac:dyDescent="0.3">
      <c r="A4942" s="257" t="s">
        <v>4</v>
      </c>
      <c r="B4942" s="258" t="s">
        <v>268</v>
      </c>
      <c r="C4942" s="258">
        <v>2040</v>
      </c>
      <c r="D4942" s="259" t="s">
        <v>259</v>
      </c>
      <c r="E4942" s="266" t="s">
        <v>0</v>
      </c>
      <c r="F4942" s="261">
        <v>1.0554191616378601</v>
      </c>
      <c r="G4942" s="261">
        <f>IF(Table1[[#This Row],[Year]]&lt;=2030,2030,IF(Table1[[#This Row],[Year]]&lt;=2040,2040,2050))</f>
        <v>2040</v>
      </c>
    </row>
    <row r="4943" spans="1:7" x14ac:dyDescent="0.3">
      <c r="A4943" s="257" t="s">
        <v>4</v>
      </c>
      <c r="B4943" s="258" t="s">
        <v>263</v>
      </c>
      <c r="C4943" s="258">
        <v>2040</v>
      </c>
      <c r="D4943" s="259" t="s">
        <v>259</v>
      </c>
      <c r="E4943" s="266" t="s">
        <v>0</v>
      </c>
      <c r="F4943" s="261">
        <v>5.66923195950055</v>
      </c>
      <c r="G4943" s="261">
        <f>IF(Table1[[#This Row],[Year]]&lt;=2030,2030,IF(Table1[[#This Row],[Year]]&lt;=2040,2040,2050))</f>
        <v>2040</v>
      </c>
    </row>
    <row r="4944" spans="1:7" x14ac:dyDescent="0.3">
      <c r="A4944" s="257" t="s">
        <v>4</v>
      </c>
      <c r="B4944" s="258" t="s">
        <v>262</v>
      </c>
      <c r="C4944" s="258">
        <v>2040</v>
      </c>
      <c r="D4944" s="259" t="s">
        <v>259</v>
      </c>
      <c r="E4944" s="266" t="s">
        <v>0</v>
      </c>
      <c r="F4944" s="261">
        <v>72.002946485961502</v>
      </c>
      <c r="G4944" s="261">
        <f>IF(Table1[[#This Row],[Year]]&lt;=2030,2030,IF(Table1[[#This Row],[Year]]&lt;=2040,2040,2050))</f>
        <v>2040</v>
      </c>
    </row>
    <row r="4945" spans="1:7" x14ac:dyDescent="0.3">
      <c r="A4945" s="257" t="s">
        <v>4</v>
      </c>
      <c r="B4945" s="258" t="s">
        <v>261</v>
      </c>
      <c r="C4945" s="258">
        <v>2040</v>
      </c>
      <c r="D4945" s="259" t="s">
        <v>259</v>
      </c>
      <c r="E4945" s="266" t="s">
        <v>0</v>
      </c>
      <c r="F4945" s="261">
        <v>0.28239171769681398</v>
      </c>
      <c r="G4945" s="261">
        <f>IF(Table1[[#This Row],[Year]]&lt;=2030,2030,IF(Table1[[#This Row],[Year]]&lt;=2040,2040,2050))</f>
        <v>2040</v>
      </c>
    </row>
    <row r="4946" spans="1:7" x14ac:dyDescent="0.3">
      <c r="A4946" s="257" t="s">
        <v>4</v>
      </c>
      <c r="B4946" s="258" t="s">
        <v>18</v>
      </c>
      <c r="C4946" s="258">
        <v>2040</v>
      </c>
      <c r="D4946" s="259" t="s">
        <v>259</v>
      </c>
      <c r="E4946" s="266" t="s">
        <v>0</v>
      </c>
      <c r="F4946" s="261">
        <v>788.51587628213701</v>
      </c>
      <c r="G4946" s="261">
        <f>IF(Table1[[#This Row],[Year]]&lt;=2030,2030,IF(Table1[[#This Row],[Year]]&lt;=2040,2040,2050))</f>
        <v>2040</v>
      </c>
    </row>
    <row r="4947" spans="1:7" x14ac:dyDescent="0.3">
      <c r="A4947" s="257" t="s">
        <v>4</v>
      </c>
      <c r="B4947" s="258" t="s">
        <v>260</v>
      </c>
      <c r="C4947" s="258">
        <v>2040</v>
      </c>
      <c r="D4947" s="259" t="s">
        <v>259</v>
      </c>
      <c r="E4947" s="266" t="s">
        <v>0</v>
      </c>
      <c r="F4947" s="261">
        <v>5.5154087449935902</v>
      </c>
      <c r="G4947" s="261">
        <f>IF(Table1[[#This Row],[Year]]&lt;=2030,2030,IF(Table1[[#This Row],[Year]]&lt;=2040,2040,2050))</f>
        <v>2040</v>
      </c>
    </row>
    <row r="4948" spans="1:7" x14ac:dyDescent="0.3">
      <c r="A4948" s="257" t="s">
        <v>4</v>
      </c>
      <c r="B4948" s="258" t="s">
        <v>267</v>
      </c>
      <c r="C4948" s="258">
        <v>2040</v>
      </c>
      <c r="D4948" s="259" t="s">
        <v>259</v>
      </c>
      <c r="E4948" s="266" t="s">
        <v>0</v>
      </c>
      <c r="F4948" s="261">
        <v>0.17951792398011901</v>
      </c>
      <c r="G4948" s="261">
        <f>IF(Table1[[#This Row],[Year]]&lt;=2030,2030,IF(Table1[[#This Row],[Year]]&lt;=2040,2040,2050))</f>
        <v>2040</v>
      </c>
    </row>
    <row r="4949" spans="1:7" x14ac:dyDescent="0.3">
      <c r="A4949" s="257" t="s">
        <v>2</v>
      </c>
      <c r="B4949" s="258" t="s">
        <v>264</v>
      </c>
      <c r="C4949" s="258">
        <v>2040</v>
      </c>
      <c r="D4949" s="259" t="s">
        <v>259</v>
      </c>
      <c r="E4949" s="266" t="s">
        <v>0</v>
      </c>
      <c r="F4949" s="261">
        <v>5.30490472987087</v>
      </c>
      <c r="G4949" s="261">
        <f>IF(Table1[[#This Row],[Year]]&lt;=2030,2030,IF(Table1[[#This Row],[Year]]&lt;=2040,2040,2050))</f>
        <v>2040</v>
      </c>
    </row>
    <row r="4950" spans="1:7" x14ac:dyDescent="0.3">
      <c r="A4950" s="257" t="s">
        <v>2</v>
      </c>
      <c r="B4950" s="258" t="s">
        <v>263</v>
      </c>
      <c r="C4950" s="258">
        <v>2040</v>
      </c>
      <c r="D4950" s="259" t="s">
        <v>259</v>
      </c>
      <c r="E4950" s="266" t="s">
        <v>0</v>
      </c>
      <c r="F4950" s="261">
        <v>2.9836927976875902</v>
      </c>
      <c r="G4950" s="261">
        <f>IF(Table1[[#This Row],[Year]]&lt;=2030,2030,IF(Table1[[#This Row],[Year]]&lt;=2040,2040,2050))</f>
        <v>2040</v>
      </c>
    </row>
    <row r="4951" spans="1:7" x14ac:dyDescent="0.3">
      <c r="A4951" s="257" t="s">
        <v>2</v>
      </c>
      <c r="B4951" s="258" t="s">
        <v>262</v>
      </c>
      <c r="C4951" s="258">
        <v>2040</v>
      </c>
      <c r="D4951" s="259" t="s">
        <v>259</v>
      </c>
      <c r="E4951" s="266" t="s">
        <v>0</v>
      </c>
      <c r="F4951" s="261">
        <v>2.26776690436659</v>
      </c>
      <c r="G4951" s="261">
        <f>IF(Table1[[#This Row],[Year]]&lt;=2030,2030,IF(Table1[[#This Row],[Year]]&lt;=2040,2040,2050))</f>
        <v>2040</v>
      </c>
    </row>
    <row r="4952" spans="1:7" x14ac:dyDescent="0.3">
      <c r="A4952" s="257" t="s">
        <v>2</v>
      </c>
      <c r="B4952" s="258" t="s">
        <v>261</v>
      </c>
      <c r="C4952" s="258">
        <v>2040</v>
      </c>
      <c r="D4952" s="259" t="s">
        <v>259</v>
      </c>
      <c r="E4952" s="266" t="s">
        <v>0</v>
      </c>
      <c r="F4952" s="261">
        <v>2.0371895618030302E-2</v>
      </c>
      <c r="G4952" s="261">
        <f>IF(Table1[[#This Row],[Year]]&lt;=2030,2030,IF(Table1[[#This Row],[Year]]&lt;=2040,2040,2050))</f>
        <v>2040</v>
      </c>
    </row>
    <row r="4953" spans="1:7" x14ac:dyDescent="0.3">
      <c r="A4953" s="257" t="s">
        <v>2</v>
      </c>
      <c r="B4953" s="258" t="s">
        <v>18</v>
      </c>
      <c r="C4953" s="258">
        <v>2040</v>
      </c>
      <c r="D4953" s="259" t="s">
        <v>259</v>
      </c>
      <c r="E4953" s="266" t="s">
        <v>0</v>
      </c>
      <c r="F4953" s="261">
        <v>643.74363586608604</v>
      </c>
      <c r="G4953" s="261">
        <f>IF(Table1[[#This Row],[Year]]&lt;=2030,2030,IF(Table1[[#This Row],[Year]]&lt;=2040,2040,2050))</f>
        <v>2040</v>
      </c>
    </row>
    <row r="4954" spans="1:7" x14ac:dyDescent="0.3">
      <c r="A4954" s="257" t="s">
        <v>2</v>
      </c>
      <c r="B4954" s="258" t="s">
        <v>266</v>
      </c>
      <c r="C4954" s="258">
        <v>2040</v>
      </c>
      <c r="D4954" s="259" t="s">
        <v>259</v>
      </c>
      <c r="E4954" s="266" t="s">
        <v>0</v>
      </c>
      <c r="F4954" s="261">
        <v>20.279280688913001</v>
      </c>
      <c r="G4954" s="261">
        <f>IF(Table1[[#This Row],[Year]]&lt;=2030,2030,IF(Table1[[#This Row],[Year]]&lt;=2040,2040,2050))</f>
        <v>2040</v>
      </c>
    </row>
    <row r="4955" spans="1:7" x14ac:dyDescent="0.3">
      <c r="A4955" s="257" t="s">
        <v>2</v>
      </c>
      <c r="B4955" s="258" t="s">
        <v>260</v>
      </c>
      <c r="C4955" s="258">
        <v>2040</v>
      </c>
      <c r="D4955" s="259" t="s">
        <v>259</v>
      </c>
      <c r="E4955" s="266" t="s">
        <v>0</v>
      </c>
      <c r="F4955" s="261">
        <v>2.82425270679715E-2</v>
      </c>
      <c r="G4955" s="261">
        <f>IF(Table1[[#This Row],[Year]]&lt;=2030,2030,IF(Table1[[#This Row],[Year]]&lt;=2040,2040,2050))</f>
        <v>2040</v>
      </c>
    </row>
    <row r="4956" spans="1:7" x14ac:dyDescent="0.3">
      <c r="A4956" s="257" t="s">
        <v>3</v>
      </c>
      <c r="B4956" s="258" t="s">
        <v>265</v>
      </c>
      <c r="C4956" s="258">
        <v>2040</v>
      </c>
      <c r="D4956" s="259" t="s">
        <v>259</v>
      </c>
      <c r="E4956" s="266" t="s">
        <v>0</v>
      </c>
      <c r="F4956" s="261">
        <v>32.408262060486202</v>
      </c>
      <c r="G4956" s="261">
        <f>IF(Table1[[#This Row],[Year]]&lt;=2030,2030,IF(Table1[[#This Row],[Year]]&lt;=2040,2040,2050))</f>
        <v>2040</v>
      </c>
    </row>
    <row r="4957" spans="1:7" x14ac:dyDescent="0.3">
      <c r="A4957" s="257" t="s">
        <v>3</v>
      </c>
      <c r="B4957" s="258" t="s">
        <v>264</v>
      </c>
      <c r="C4957" s="258">
        <v>2040</v>
      </c>
      <c r="D4957" s="259" t="s">
        <v>259</v>
      </c>
      <c r="E4957" s="266" t="s">
        <v>0</v>
      </c>
      <c r="F4957" s="261">
        <v>8.9655422573873391</v>
      </c>
      <c r="G4957" s="261">
        <f>IF(Table1[[#This Row],[Year]]&lt;=2030,2030,IF(Table1[[#This Row],[Year]]&lt;=2040,2040,2050))</f>
        <v>2040</v>
      </c>
    </row>
    <row r="4958" spans="1:7" x14ac:dyDescent="0.3">
      <c r="A4958" s="257" t="s">
        <v>3</v>
      </c>
      <c r="B4958" s="258" t="s">
        <v>263</v>
      </c>
      <c r="C4958" s="258">
        <v>2040</v>
      </c>
      <c r="D4958" s="259" t="s">
        <v>259</v>
      </c>
      <c r="E4958" s="266" t="s">
        <v>0</v>
      </c>
      <c r="F4958" s="261">
        <v>6.6329554005239801</v>
      </c>
      <c r="G4958" s="261">
        <f>IF(Table1[[#This Row],[Year]]&lt;=2030,2030,IF(Table1[[#This Row],[Year]]&lt;=2040,2040,2050))</f>
        <v>2040</v>
      </c>
    </row>
    <row r="4959" spans="1:7" x14ac:dyDescent="0.3">
      <c r="A4959" s="257" t="s">
        <v>3</v>
      </c>
      <c r="B4959" s="258" t="s">
        <v>262</v>
      </c>
      <c r="C4959" s="258">
        <v>2040</v>
      </c>
      <c r="D4959" s="259" t="s">
        <v>259</v>
      </c>
      <c r="E4959" s="266" t="s">
        <v>0</v>
      </c>
      <c r="F4959" s="261">
        <v>131.497220711518</v>
      </c>
      <c r="G4959" s="261">
        <f>IF(Table1[[#This Row],[Year]]&lt;=2030,2030,IF(Table1[[#This Row],[Year]]&lt;=2040,2040,2050))</f>
        <v>2040</v>
      </c>
    </row>
    <row r="4960" spans="1:7" x14ac:dyDescent="0.3">
      <c r="A4960" s="257" t="s">
        <v>3</v>
      </c>
      <c r="B4960" s="258" t="s">
        <v>261</v>
      </c>
      <c r="C4960" s="258">
        <v>2040</v>
      </c>
      <c r="D4960" s="259" t="s">
        <v>259</v>
      </c>
      <c r="E4960" s="266" t="s">
        <v>0</v>
      </c>
      <c r="F4960" s="261">
        <v>0.27350432951367198</v>
      </c>
      <c r="G4960" s="261">
        <f>IF(Table1[[#This Row],[Year]]&lt;=2030,2030,IF(Table1[[#This Row],[Year]]&lt;=2040,2040,2050))</f>
        <v>2040</v>
      </c>
    </row>
    <row r="4961" spans="1:7" x14ac:dyDescent="0.3">
      <c r="A4961" s="257" t="s">
        <v>3</v>
      </c>
      <c r="B4961" s="258" t="s">
        <v>18</v>
      </c>
      <c r="C4961" s="258">
        <v>2040</v>
      </c>
      <c r="D4961" s="259" t="s">
        <v>259</v>
      </c>
      <c r="E4961" s="266" t="s">
        <v>0</v>
      </c>
      <c r="F4961" s="261">
        <v>1211.4048853100001</v>
      </c>
      <c r="G4961" s="261">
        <f>IF(Table1[[#This Row],[Year]]&lt;=2030,2030,IF(Table1[[#This Row],[Year]]&lt;=2040,2040,2050))</f>
        <v>2040</v>
      </c>
    </row>
    <row r="4962" spans="1:7" x14ac:dyDescent="0.3">
      <c r="A4962" s="257" t="s">
        <v>3</v>
      </c>
      <c r="B4962" s="258" t="s">
        <v>260</v>
      </c>
      <c r="C4962" s="258">
        <v>2040</v>
      </c>
      <c r="D4962" s="259" t="s">
        <v>259</v>
      </c>
      <c r="E4962" s="266" t="s">
        <v>0</v>
      </c>
      <c r="F4962" s="261">
        <v>1.73423429339965</v>
      </c>
      <c r="G4962" s="261">
        <f>IF(Table1[[#This Row],[Year]]&lt;=2030,2030,IF(Table1[[#This Row],[Year]]&lt;=2040,2040,2050))</f>
        <v>2040</v>
      </c>
    </row>
    <row r="4963" spans="1:7" x14ac:dyDescent="0.3">
      <c r="A4963" s="257" t="s">
        <v>1</v>
      </c>
      <c r="B4963" s="258" t="s">
        <v>265</v>
      </c>
      <c r="C4963" s="258">
        <v>2041</v>
      </c>
      <c r="D4963" s="259" t="s">
        <v>259</v>
      </c>
      <c r="E4963" s="266" t="s">
        <v>0</v>
      </c>
      <c r="F4963" s="261">
        <v>4.8473896244316999</v>
      </c>
      <c r="G4963" s="261">
        <f>IF(Table1[[#This Row],[Year]]&lt;=2030,2030,IF(Table1[[#This Row],[Year]]&lt;=2040,2040,2050))</f>
        <v>2050</v>
      </c>
    </row>
    <row r="4964" spans="1:7" x14ac:dyDescent="0.3">
      <c r="A4964" s="257" t="s">
        <v>1</v>
      </c>
      <c r="B4964" s="258" t="s">
        <v>269</v>
      </c>
      <c r="C4964" s="258">
        <v>2041</v>
      </c>
      <c r="D4964" s="259" t="s">
        <v>259</v>
      </c>
      <c r="E4964" s="266" t="s">
        <v>0</v>
      </c>
      <c r="F4964" s="261">
        <v>1.93679738447688</v>
      </c>
      <c r="G4964" s="261">
        <f>IF(Table1[[#This Row],[Year]]&lt;=2030,2030,IF(Table1[[#This Row],[Year]]&lt;=2040,2040,2050))</f>
        <v>2050</v>
      </c>
    </row>
    <row r="4965" spans="1:7" x14ac:dyDescent="0.3">
      <c r="A4965" s="257" t="s">
        <v>1</v>
      </c>
      <c r="B4965" s="258" t="s">
        <v>264</v>
      </c>
      <c r="C4965" s="258">
        <v>2041</v>
      </c>
      <c r="D4965" s="259" t="s">
        <v>259</v>
      </c>
      <c r="E4965" s="266" t="s">
        <v>0</v>
      </c>
      <c r="F4965" s="261">
        <v>2.4674398349390798</v>
      </c>
      <c r="G4965" s="261">
        <f>IF(Table1[[#This Row],[Year]]&lt;=2030,2030,IF(Table1[[#This Row],[Year]]&lt;=2040,2040,2050))</f>
        <v>2050</v>
      </c>
    </row>
    <row r="4966" spans="1:7" x14ac:dyDescent="0.3">
      <c r="A4966" s="257" t="s">
        <v>1</v>
      </c>
      <c r="B4966" s="258" t="s">
        <v>268</v>
      </c>
      <c r="C4966" s="258">
        <v>2041</v>
      </c>
      <c r="D4966" s="259" t="s">
        <v>259</v>
      </c>
      <c r="E4966" s="266" t="s">
        <v>0</v>
      </c>
      <c r="F4966" s="261">
        <v>1.0703961139002001</v>
      </c>
      <c r="G4966" s="261">
        <f>IF(Table1[[#This Row],[Year]]&lt;=2030,2030,IF(Table1[[#This Row],[Year]]&lt;=2040,2040,2050))</f>
        <v>2050</v>
      </c>
    </row>
    <row r="4967" spans="1:7" x14ac:dyDescent="0.3">
      <c r="A4967" s="257" t="s">
        <v>1</v>
      </c>
      <c r="B4967" s="258" t="s">
        <v>263</v>
      </c>
      <c r="C4967" s="258">
        <v>2041</v>
      </c>
      <c r="D4967" s="259" t="s">
        <v>259</v>
      </c>
      <c r="E4967" s="266" t="s">
        <v>0</v>
      </c>
      <c r="F4967" s="261">
        <v>1.32887054209554</v>
      </c>
      <c r="G4967" s="261">
        <f>IF(Table1[[#This Row],[Year]]&lt;=2030,2030,IF(Table1[[#This Row],[Year]]&lt;=2040,2040,2050))</f>
        <v>2050</v>
      </c>
    </row>
    <row r="4968" spans="1:7" x14ac:dyDescent="0.3">
      <c r="A4968" s="257" t="s">
        <v>1</v>
      </c>
      <c r="B4968" s="258" t="s">
        <v>262</v>
      </c>
      <c r="C4968" s="258">
        <v>2041</v>
      </c>
      <c r="D4968" s="259" t="s">
        <v>259</v>
      </c>
      <c r="E4968" s="266" t="s">
        <v>0</v>
      </c>
      <c r="F4968" s="261">
        <v>1.05475345563391</v>
      </c>
      <c r="G4968" s="261">
        <f>IF(Table1[[#This Row],[Year]]&lt;=2030,2030,IF(Table1[[#This Row],[Year]]&lt;=2040,2040,2050))</f>
        <v>2050</v>
      </c>
    </row>
    <row r="4969" spans="1:7" x14ac:dyDescent="0.3">
      <c r="A4969" s="257" t="s">
        <v>1</v>
      </c>
      <c r="B4969" s="258" t="s">
        <v>261</v>
      </c>
      <c r="C4969" s="258">
        <v>2041</v>
      </c>
      <c r="D4969" s="259" t="s">
        <v>259</v>
      </c>
      <c r="E4969" s="266" t="s">
        <v>0</v>
      </c>
      <c r="F4969" s="261">
        <v>1.69235338334385E-2</v>
      </c>
      <c r="G4969" s="261">
        <f>IF(Table1[[#This Row],[Year]]&lt;=2030,2030,IF(Table1[[#This Row],[Year]]&lt;=2040,2040,2050))</f>
        <v>2050</v>
      </c>
    </row>
    <row r="4970" spans="1:7" x14ac:dyDescent="0.3">
      <c r="A4970" s="257" t="s">
        <v>1</v>
      </c>
      <c r="B4970" s="258" t="s">
        <v>18</v>
      </c>
      <c r="C4970" s="258">
        <v>2041</v>
      </c>
      <c r="D4970" s="259" t="s">
        <v>259</v>
      </c>
      <c r="E4970" s="266" t="s">
        <v>0</v>
      </c>
      <c r="F4970" s="261">
        <v>230.441859571805</v>
      </c>
      <c r="G4970" s="261">
        <f>IF(Table1[[#This Row],[Year]]&lt;=2030,2030,IF(Table1[[#This Row],[Year]]&lt;=2040,2040,2050))</f>
        <v>2050</v>
      </c>
    </row>
    <row r="4971" spans="1:7" x14ac:dyDescent="0.3">
      <c r="A4971" s="257" t="s">
        <v>1</v>
      </c>
      <c r="B4971" s="258" t="s">
        <v>260</v>
      </c>
      <c r="C4971" s="258">
        <v>2041</v>
      </c>
      <c r="D4971" s="259" t="s">
        <v>259</v>
      </c>
      <c r="E4971" s="266" t="s">
        <v>0</v>
      </c>
      <c r="F4971" s="261">
        <v>0.141643412530783</v>
      </c>
      <c r="G4971" s="261">
        <f>IF(Table1[[#This Row],[Year]]&lt;=2030,2030,IF(Table1[[#This Row],[Year]]&lt;=2040,2040,2050))</f>
        <v>2050</v>
      </c>
    </row>
    <row r="4972" spans="1:7" x14ac:dyDescent="0.3">
      <c r="A4972" s="257" t="s">
        <v>1</v>
      </c>
      <c r="B4972" s="258" t="s">
        <v>267</v>
      </c>
      <c r="C4972" s="258">
        <v>2041</v>
      </c>
      <c r="D4972" s="259" t="s">
        <v>259</v>
      </c>
      <c r="E4972" s="266" t="s">
        <v>0</v>
      </c>
      <c r="F4972" s="261">
        <v>5.2816187723342803E-2</v>
      </c>
      <c r="G4972" s="261">
        <f>IF(Table1[[#This Row],[Year]]&lt;=2030,2030,IF(Table1[[#This Row],[Year]]&lt;=2040,2040,2050))</f>
        <v>2050</v>
      </c>
    </row>
    <row r="4973" spans="1:7" x14ac:dyDescent="0.3">
      <c r="A4973" s="257" t="s">
        <v>4</v>
      </c>
      <c r="B4973" s="258" t="s">
        <v>265</v>
      </c>
      <c r="C4973" s="258">
        <v>2041</v>
      </c>
      <c r="D4973" s="259" t="s">
        <v>259</v>
      </c>
      <c r="E4973" s="266" t="s">
        <v>0</v>
      </c>
      <c r="F4973" s="261">
        <v>45.3369945334316</v>
      </c>
      <c r="G4973" s="261">
        <f>IF(Table1[[#This Row],[Year]]&lt;=2030,2030,IF(Table1[[#This Row],[Year]]&lt;=2040,2040,2050))</f>
        <v>2050</v>
      </c>
    </row>
    <row r="4974" spans="1:7" x14ac:dyDescent="0.3">
      <c r="A4974" s="257" t="s">
        <v>4</v>
      </c>
      <c r="B4974" s="258" t="s">
        <v>269</v>
      </c>
      <c r="C4974" s="258">
        <v>2041</v>
      </c>
      <c r="D4974" s="259" t="s">
        <v>259</v>
      </c>
      <c r="E4974" s="266" t="s">
        <v>0</v>
      </c>
      <c r="F4974" s="261">
        <v>1.52855002642813</v>
      </c>
      <c r="G4974" s="261">
        <f>IF(Table1[[#This Row],[Year]]&lt;=2030,2030,IF(Table1[[#This Row],[Year]]&lt;=2040,2040,2050))</f>
        <v>2050</v>
      </c>
    </row>
    <row r="4975" spans="1:7" x14ac:dyDescent="0.3">
      <c r="A4975" s="257" t="s">
        <v>4</v>
      </c>
      <c r="B4975" s="258" t="s">
        <v>264</v>
      </c>
      <c r="C4975" s="258">
        <v>2041</v>
      </c>
      <c r="D4975" s="259" t="s">
        <v>259</v>
      </c>
      <c r="E4975" s="266" t="s">
        <v>0</v>
      </c>
      <c r="F4975" s="261">
        <v>28.2199386068907</v>
      </c>
      <c r="G4975" s="261">
        <f>IF(Table1[[#This Row],[Year]]&lt;=2030,2030,IF(Table1[[#This Row],[Year]]&lt;=2040,2040,2050))</f>
        <v>2050</v>
      </c>
    </row>
    <row r="4976" spans="1:7" x14ac:dyDescent="0.3">
      <c r="A4976" s="257" t="s">
        <v>4</v>
      </c>
      <c r="B4976" s="258" t="s">
        <v>268</v>
      </c>
      <c r="C4976" s="258">
        <v>2041</v>
      </c>
      <c r="D4976" s="259" t="s">
        <v>259</v>
      </c>
      <c r="E4976" s="266" t="s">
        <v>0</v>
      </c>
      <c r="F4976" s="261">
        <v>1.00516110632177</v>
      </c>
      <c r="G4976" s="261">
        <f>IF(Table1[[#This Row],[Year]]&lt;=2030,2030,IF(Table1[[#This Row],[Year]]&lt;=2040,2040,2050))</f>
        <v>2050</v>
      </c>
    </row>
    <row r="4977" spans="1:7" x14ac:dyDescent="0.3">
      <c r="A4977" s="257" t="s">
        <v>4</v>
      </c>
      <c r="B4977" s="258" t="s">
        <v>263</v>
      </c>
      <c r="C4977" s="258">
        <v>2041</v>
      </c>
      <c r="D4977" s="259" t="s">
        <v>259</v>
      </c>
      <c r="E4977" s="266" t="s">
        <v>0</v>
      </c>
      <c r="F4977" s="261">
        <v>5.4308479421185103</v>
      </c>
      <c r="G4977" s="261">
        <f>IF(Table1[[#This Row],[Year]]&lt;=2030,2030,IF(Table1[[#This Row],[Year]]&lt;=2040,2040,2050))</f>
        <v>2050</v>
      </c>
    </row>
    <row r="4978" spans="1:7" x14ac:dyDescent="0.3">
      <c r="A4978" s="257" t="s">
        <v>4</v>
      </c>
      <c r="B4978" s="258" t="s">
        <v>262</v>
      </c>
      <c r="C4978" s="258">
        <v>2041</v>
      </c>
      <c r="D4978" s="259" t="s">
        <v>259</v>
      </c>
      <c r="E4978" s="266" t="s">
        <v>0</v>
      </c>
      <c r="F4978" s="261">
        <v>70.650246905004906</v>
      </c>
      <c r="G4978" s="261">
        <f>IF(Table1[[#This Row],[Year]]&lt;=2030,2030,IF(Table1[[#This Row],[Year]]&lt;=2040,2040,2050))</f>
        <v>2050</v>
      </c>
    </row>
    <row r="4979" spans="1:7" x14ac:dyDescent="0.3">
      <c r="A4979" s="257" t="s">
        <v>4</v>
      </c>
      <c r="B4979" s="258" t="s">
        <v>261</v>
      </c>
      <c r="C4979" s="258">
        <v>2041</v>
      </c>
      <c r="D4979" s="259" t="s">
        <v>259</v>
      </c>
      <c r="E4979" s="266" t="s">
        <v>0</v>
      </c>
      <c r="F4979" s="261">
        <v>0.25740413096981501</v>
      </c>
      <c r="G4979" s="261">
        <f>IF(Table1[[#This Row],[Year]]&lt;=2030,2030,IF(Table1[[#This Row],[Year]]&lt;=2040,2040,2050))</f>
        <v>2050</v>
      </c>
    </row>
    <row r="4980" spans="1:7" x14ac:dyDescent="0.3">
      <c r="A4980" s="257" t="s">
        <v>4</v>
      </c>
      <c r="B4980" s="258" t="s">
        <v>18</v>
      </c>
      <c r="C4980" s="258">
        <v>2041</v>
      </c>
      <c r="D4980" s="259" t="s">
        <v>259</v>
      </c>
      <c r="E4980" s="266" t="s">
        <v>0</v>
      </c>
      <c r="F4980" s="261">
        <v>711.22817456682401</v>
      </c>
      <c r="G4980" s="261">
        <f>IF(Table1[[#This Row],[Year]]&lt;=2030,2030,IF(Table1[[#This Row],[Year]]&lt;=2040,2040,2050))</f>
        <v>2050</v>
      </c>
    </row>
    <row r="4981" spans="1:7" x14ac:dyDescent="0.3">
      <c r="A4981" s="257" t="s">
        <v>4</v>
      </c>
      <c r="B4981" s="258" t="s">
        <v>260</v>
      </c>
      <c r="C4981" s="258">
        <v>2041</v>
      </c>
      <c r="D4981" s="259" t="s">
        <v>259</v>
      </c>
      <c r="E4981" s="266" t="s">
        <v>0</v>
      </c>
      <c r="F4981" s="261">
        <v>5.2917434653592599</v>
      </c>
      <c r="G4981" s="261">
        <f>IF(Table1[[#This Row],[Year]]&lt;=2030,2030,IF(Table1[[#This Row],[Year]]&lt;=2040,2040,2050))</f>
        <v>2050</v>
      </c>
    </row>
    <row r="4982" spans="1:7" x14ac:dyDescent="0.3">
      <c r="A4982" s="257" t="s">
        <v>4</v>
      </c>
      <c r="B4982" s="258" t="s">
        <v>267</v>
      </c>
      <c r="C4982" s="258">
        <v>2041</v>
      </c>
      <c r="D4982" s="259" t="s">
        <v>259</v>
      </c>
      <c r="E4982" s="266" t="s">
        <v>0</v>
      </c>
      <c r="F4982" s="261">
        <v>0.17096945140963701</v>
      </c>
      <c r="G4982" s="261">
        <f>IF(Table1[[#This Row],[Year]]&lt;=2030,2030,IF(Table1[[#This Row],[Year]]&lt;=2040,2040,2050))</f>
        <v>2050</v>
      </c>
    </row>
    <row r="4983" spans="1:7" x14ac:dyDescent="0.3">
      <c r="A4983" s="257" t="s">
        <v>2</v>
      </c>
      <c r="B4983" s="258" t="s">
        <v>264</v>
      </c>
      <c r="C4983" s="258">
        <v>2041</v>
      </c>
      <c r="D4983" s="259" t="s">
        <v>259</v>
      </c>
      <c r="E4983" s="266" t="s">
        <v>0</v>
      </c>
      <c r="F4983" s="261">
        <v>5.2384500127667604</v>
      </c>
      <c r="G4983" s="261">
        <f>IF(Table1[[#This Row],[Year]]&lt;=2030,2030,IF(Table1[[#This Row],[Year]]&lt;=2040,2040,2050))</f>
        <v>2050</v>
      </c>
    </row>
    <row r="4984" spans="1:7" x14ac:dyDescent="0.3">
      <c r="A4984" s="257" t="s">
        <v>2</v>
      </c>
      <c r="B4984" s="258" t="s">
        <v>263</v>
      </c>
      <c r="C4984" s="258">
        <v>2041</v>
      </c>
      <c r="D4984" s="259" t="s">
        <v>259</v>
      </c>
      <c r="E4984" s="266" t="s">
        <v>0</v>
      </c>
      <c r="F4984" s="261">
        <v>2.6264203606016601</v>
      </c>
      <c r="G4984" s="261">
        <f>IF(Table1[[#This Row],[Year]]&lt;=2030,2030,IF(Table1[[#This Row],[Year]]&lt;=2040,2040,2050))</f>
        <v>2050</v>
      </c>
    </row>
    <row r="4985" spans="1:7" x14ac:dyDescent="0.3">
      <c r="A4985" s="257" t="s">
        <v>2</v>
      </c>
      <c r="B4985" s="258" t="s">
        <v>262</v>
      </c>
      <c r="C4985" s="258">
        <v>2041</v>
      </c>
      <c r="D4985" s="259" t="s">
        <v>259</v>
      </c>
      <c r="E4985" s="266" t="s">
        <v>0</v>
      </c>
      <c r="F4985" s="261">
        <v>2.2245331365200101</v>
      </c>
      <c r="G4985" s="261">
        <f>IF(Table1[[#This Row],[Year]]&lt;=2030,2030,IF(Table1[[#This Row],[Year]]&lt;=2040,2040,2050))</f>
        <v>2050</v>
      </c>
    </row>
    <row r="4986" spans="1:7" x14ac:dyDescent="0.3">
      <c r="A4986" s="257" t="s">
        <v>2</v>
      </c>
      <c r="B4986" s="258" t="s">
        <v>261</v>
      </c>
      <c r="C4986" s="258">
        <v>2041</v>
      </c>
      <c r="D4986" s="259" t="s">
        <v>259</v>
      </c>
      <c r="E4986" s="266" t="s">
        <v>0</v>
      </c>
      <c r="F4986" s="261">
        <v>1.85692772101653E-2</v>
      </c>
      <c r="G4986" s="261">
        <f>IF(Table1[[#This Row],[Year]]&lt;=2030,2030,IF(Table1[[#This Row],[Year]]&lt;=2040,2040,2050))</f>
        <v>2050</v>
      </c>
    </row>
    <row r="4987" spans="1:7" x14ac:dyDescent="0.3">
      <c r="A4987" s="257" t="s">
        <v>2</v>
      </c>
      <c r="B4987" s="258" t="s">
        <v>18</v>
      </c>
      <c r="C4987" s="258">
        <v>2041</v>
      </c>
      <c r="D4987" s="259" t="s">
        <v>259</v>
      </c>
      <c r="E4987" s="266" t="s">
        <v>0</v>
      </c>
      <c r="F4987" s="261">
        <v>586.06074775372497</v>
      </c>
      <c r="G4987" s="261">
        <f>IF(Table1[[#This Row],[Year]]&lt;=2030,2030,IF(Table1[[#This Row],[Year]]&lt;=2040,2040,2050))</f>
        <v>2050</v>
      </c>
    </row>
    <row r="4988" spans="1:7" x14ac:dyDescent="0.3">
      <c r="A4988" s="257" t="s">
        <v>2</v>
      </c>
      <c r="B4988" s="258" t="s">
        <v>266</v>
      </c>
      <c r="C4988" s="258">
        <v>2041</v>
      </c>
      <c r="D4988" s="259" t="s">
        <v>259</v>
      </c>
      <c r="E4988" s="266" t="s">
        <v>0</v>
      </c>
      <c r="F4988" s="261">
        <v>19.313600656107599</v>
      </c>
      <c r="G4988" s="261">
        <f>IF(Table1[[#This Row],[Year]]&lt;=2030,2030,IF(Table1[[#This Row],[Year]]&lt;=2040,2040,2050))</f>
        <v>2050</v>
      </c>
    </row>
    <row r="4989" spans="1:7" x14ac:dyDescent="0.3">
      <c r="A4989" s="257" t="s">
        <v>2</v>
      </c>
      <c r="B4989" s="258" t="s">
        <v>260</v>
      </c>
      <c r="C4989" s="258">
        <v>2041</v>
      </c>
      <c r="D4989" s="259" t="s">
        <v>259</v>
      </c>
      <c r="E4989" s="266" t="s">
        <v>0</v>
      </c>
      <c r="F4989" s="261">
        <v>2.78887319967728E-2</v>
      </c>
      <c r="G4989" s="261">
        <f>IF(Table1[[#This Row],[Year]]&lt;=2030,2030,IF(Table1[[#This Row],[Year]]&lt;=2040,2040,2050))</f>
        <v>2050</v>
      </c>
    </row>
    <row r="4990" spans="1:7" x14ac:dyDescent="0.3">
      <c r="A4990" s="257" t="s">
        <v>3</v>
      </c>
      <c r="B4990" s="258" t="s">
        <v>265</v>
      </c>
      <c r="C4990" s="258">
        <v>2041</v>
      </c>
      <c r="D4990" s="259" t="s">
        <v>259</v>
      </c>
      <c r="E4990" s="266" t="s">
        <v>0</v>
      </c>
      <c r="F4990" s="261">
        <v>32.704034986722696</v>
      </c>
      <c r="G4990" s="261">
        <f>IF(Table1[[#This Row],[Year]]&lt;=2030,2030,IF(Table1[[#This Row],[Year]]&lt;=2040,2040,2050))</f>
        <v>2050</v>
      </c>
    </row>
    <row r="4991" spans="1:7" x14ac:dyDescent="0.3">
      <c r="A4991" s="257" t="s">
        <v>3</v>
      </c>
      <c r="B4991" s="258" t="s">
        <v>264</v>
      </c>
      <c r="C4991" s="258">
        <v>2041</v>
      </c>
      <c r="D4991" s="259" t="s">
        <v>259</v>
      </c>
      <c r="E4991" s="266" t="s">
        <v>0</v>
      </c>
      <c r="F4991" s="261">
        <v>9.0473659807272604</v>
      </c>
      <c r="G4991" s="261">
        <f>IF(Table1[[#This Row],[Year]]&lt;=2030,2030,IF(Table1[[#This Row],[Year]]&lt;=2040,2040,2050))</f>
        <v>2050</v>
      </c>
    </row>
    <row r="4992" spans="1:7" x14ac:dyDescent="0.3">
      <c r="A4992" s="257" t="s">
        <v>3</v>
      </c>
      <c r="B4992" s="258" t="s">
        <v>263</v>
      </c>
      <c r="C4992" s="258">
        <v>2041</v>
      </c>
      <c r="D4992" s="259" t="s">
        <v>259</v>
      </c>
      <c r="E4992" s="266" t="s">
        <v>0</v>
      </c>
      <c r="F4992" s="261">
        <v>6.1372006318064498</v>
      </c>
      <c r="G4992" s="261">
        <f>IF(Table1[[#This Row],[Year]]&lt;=2030,2030,IF(Table1[[#This Row],[Year]]&lt;=2040,2040,2050))</f>
        <v>2050</v>
      </c>
    </row>
    <row r="4993" spans="1:7" x14ac:dyDescent="0.3">
      <c r="A4993" s="257" t="s">
        <v>3</v>
      </c>
      <c r="B4993" s="258" t="s">
        <v>262</v>
      </c>
      <c r="C4993" s="258">
        <v>2041</v>
      </c>
      <c r="D4993" s="259" t="s">
        <v>259</v>
      </c>
      <c r="E4993" s="266" t="s">
        <v>0</v>
      </c>
      <c r="F4993" s="261">
        <v>129.03631587618699</v>
      </c>
      <c r="G4993" s="261">
        <f>IF(Table1[[#This Row],[Year]]&lt;=2030,2030,IF(Table1[[#This Row],[Year]]&lt;=2040,2040,2050))</f>
        <v>2050</v>
      </c>
    </row>
    <row r="4994" spans="1:7" x14ac:dyDescent="0.3">
      <c r="A4994" s="257" t="s">
        <v>3</v>
      </c>
      <c r="B4994" s="258" t="s">
        <v>261</v>
      </c>
      <c r="C4994" s="258">
        <v>2041</v>
      </c>
      <c r="D4994" s="259" t="s">
        <v>259</v>
      </c>
      <c r="E4994" s="266" t="s">
        <v>0</v>
      </c>
      <c r="F4994" s="261">
        <v>0.249303148226655</v>
      </c>
      <c r="G4994" s="261">
        <f>IF(Table1[[#This Row],[Year]]&lt;=2030,2030,IF(Table1[[#This Row],[Year]]&lt;=2040,2040,2050))</f>
        <v>2050</v>
      </c>
    </row>
    <row r="4995" spans="1:7" x14ac:dyDescent="0.3">
      <c r="A4995" s="257" t="s">
        <v>3</v>
      </c>
      <c r="B4995" s="258" t="s">
        <v>18</v>
      </c>
      <c r="C4995" s="258">
        <v>2041</v>
      </c>
      <c r="D4995" s="259" t="s">
        <v>259</v>
      </c>
      <c r="E4995" s="266" t="s">
        <v>0</v>
      </c>
      <c r="F4995" s="261">
        <v>1143.3151288156901</v>
      </c>
      <c r="G4995" s="261">
        <f>IF(Table1[[#This Row],[Year]]&lt;=2030,2030,IF(Table1[[#This Row],[Year]]&lt;=2040,2040,2050))</f>
        <v>2050</v>
      </c>
    </row>
    <row r="4996" spans="1:7" x14ac:dyDescent="0.3">
      <c r="A4996" s="257" t="s">
        <v>3</v>
      </c>
      <c r="B4996" s="258" t="s">
        <v>260</v>
      </c>
      <c r="C4996" s="258">
        <v>2041</v>
      </c>
      <c r="D4996" s="259" t="s">
        <v>259</v>
      </c>
      <c r="E4996" s="266" t="s">
        <v>0</v>
      </c>
      <c r="F4996" s="261">
        <v>1.75006172502129</v>
      </c>
      <c r="G4996" s="261">
        <f>IF(Table1[[#This Row],[Year]]&lt;=2030,2030,IF(Table1[[#This Row],[Year]]&lt;=2040,2040,2050))</f>
        <v>2050</v>
      </c>
    </row>
    <row r="4997" spans="1:7" x14ac:dyDescent="0.3">
      <c r="A4997" s="257" t="s">
        <v>1</v>
      </c>
      <c r="B4997" s="258" t="s">
        <v>265</v>
      </c>
      <c r="C4997" s="258">
        <v>2042</v>
      </c>
      <c r="D4997" s="259" t="s">
        <v>259</v>
      </c>
      <c r="E4997" s="266" t="s">
        <v>0</v>
      </c>
      <c r="F4997" s="261">
        <v>4.8513019647258302</v>
      </c>
      <c r="G4997" s="261">
        <f>IF(Table1[[#This Row],[Year]]&lt;=2030,2030,IF(Table1[[#This Row],[Year]]&lt;=2040,2040,2050))</f>
        <v>2050</v>
      </c>
    </row>
    <row r="4998" spans="1:7" x14ac:dyDescent="0.3">
      <c r="A4998" s="257" t="s">
        <v>1</v>
      </c>
      <c r="B4998" s="258" t="s">
        <v>269</v>
      </c>
      <c r="C4998" s="258">
        <v>2042</v>
      </c>
      <c r="D4998" s="259" t="s">
        <v>259</v>
      </c>
      <c r="E4998" s="266" t="s">
        <v>0</v>
      </c>
      <c r="F4998" s="261">
        <v>1.84456893759703</v>
      </c>
      <c r="G4998" s="261">
        <f>IF(Table1[[#This Row],[Year]]&lt;=2030,2030,IF(Table1[[#This Row],[Year]]&lt;=2040,2040,2050))</f>
        <v>2050</v>
      </c>
    </row>
    <row r="4999" spans="1:7" x14ac:dyDescent="0.3">
      <c r="A4999" s="257" t="s">
        <v>1</v>
      </c>
      <c r="B4999" s="258" t="s">
        <v>264</v>
      </c>
      <c r="C4999" s="258">
        <v>2042</v>
      </c>
      <c r="D4999" s="259" t="s">
        <v>259</v>
      </c>
      <c r="E4999" s="266" t="s">
        <v>0</v>
      </c>
      <c r="F4999" s="261">
        <v>2.4694313118034401</v>
      </c>
      <c r="G4999" s="261">
        <f>IF(Table1[[#This Row],[Year]]&lt;=2030,2030,IF(Table1[[#This Row],[Year]]&lt;=2040,2040,2050))</f>
        <v>2050</v>
      </c>
    </row>
    <row r="5000" spans="1:7" x14ac:dyDescent="0.3">
      <c r="A5000" s="257" t="s">
        <v>1</v>
      </c>
      <c r="B5000" s="258" t="s">
        <v>268</v>
      </c>
      <c r="C5000" s="258">
        <v>2042</v>
      </c>
      <c r="D5000" s="259" t="s">
        <v>259</v>
      </c>
      <c r="E5000" s="266" t="s">
        <v>0</v>
      </c>
      <c r="F5000" s="261">
        <v>1.0194248703811499</v>
      </c>
      <c r="G5000" s="261">
        <f>IF(Table1[[#This Row],[Year]]&lt;=2030,2030,IF(Table1[[#This Row],[Year]]&lt;=2040,2040,2050))</f>
        <v>2050</v>
      </c>
    </row>
    <row r="5001" spans="1:7" x14ac:dyDescent="0.3">
      <c r="A5001" s="257" t="s">
        <v>1</v>
      </c>
      <c r="B5001" s="258" t="s">
        <v>263</v>
      </c>
      <c r="C5001" s="258">
        <v>2042</v>
      </c>
      <c r="D5001" s="259" t="s">
        <v>259</v>
      </c>
      <c r="E5001" s="266" t="s">
        <v>0</v>
      </c>
      <c r="F5001" s="261">
        <v>1.2347266177528899</v>
      </c>
      <c r="G5001" s="261">
        <f>IF(Table1[[#This Row],[Year]]&lt;=2030,2030,IF(Table1[[#This Row],[Year]]&lt;=2040,2040,2050))</f>
        <v>2050</v>
      </c>
    </row>
    <row r="5002" spans="1:7" x14ac:dyDescent="0.3">
      <c r="A5002" s="257" t="s">
        <v>1</v>
      </c>
      <c r="B5002" s="258" t="s">
        <v>262</v>
      </c>
      <c r="C5002" s="258">
        <v>2042</v>
      </c>
      <c r="D5002" s="259" t="s">
        <v>259</v>
      </c>
      <c r="E5002" s="266" t="s">
        <v>0</v>
      </c>
      <c r="F5002" s="261">
        <v>1.05331469454761</v>
      </c>
      <c r="G5002" s="261">
        <f>IF(Table1[[#This Row],[Year]]&lt;=2030,2030,IF(Table1[[#This Row],[Year]]&lt;=2040,2040,2050))</f>
        <v>2050</v>
      </c>
    </row>
    <row r="5003" spans="1:7" x14ac:dyDescent="0.3">
      <c r="A5003" s="257" t="s">
        <v>1</v>
      </c>
      <c r="B5003" s="258" t="s">
        <v>261</v>
      </c>
      <c r="C5003" s="258">
        <v>2042</v>
      </c>
      <c r="D5003" s="259" t="s">
        <v>259</v>
      </c>
      <c r="E5003" s="266" t="s">
        <v>0</v>
      </c>
      <c r="F5003" s="261">
        <v>1.5395038424727199E-2</v>
      </c>
      <c r="G5003" s="261">
        <f>IF(Table1[[#This Row],[Year]]&lt;=2030,2030,IF(Table1[[#This Row],[Year]]&lt;=2040,2040,2050))</f>
        <v>2050</v>
      </c>
    </row>
    <row r="5004" spans="1:7" x14ac:dyDescent="0.3">
      <c r="A5004" s="257" t="s">
        <v>1</v>
      </c>
      <c r="B5004" s="258" t="s">
        <v>18</v>
      </c>
      <c r="C5004" s="258">
        <v>2042</v>
      </c>
      <c r="D5004" s="259" t="s">
        <v>259</v>
      </c>
      <c r="E5004" s="266" t="s">
        <v>0</v>
      </c>
      <c r="F5004" s="261">
        <v>218.90924253371699</v>
      </c>
      <c r="G5004" s="261">
        <f>IF(Table1[[#This Row],[Year]]&lt;=2030,2030,IF(Table1[[#This Row],[Year]]&lt;=2040,2040,2050))</f>
        <v>2050</v>
      </c>
    </row>
    <row r="5005" spans="1:7" x14ac:dyDescent="0.3">
      <c r="A5005" s="257" t="s">
        <v>1</v>
      </c>
      <c r="B5005" s="258" t="s">
        <v>260</v>
      </c>
      <c r="C5005" s="258">
        <v>2042</v>
      </c>
      <c r="D5005" s="259" t="s">
        <v>259</v>
      </c>
      <c r="E5005" s="266" t="s">
        <v>0</v>
      </c>
      <c r="F5005" s="261">
        <v>0.141757733283431</v>
      </c>
      <c r="G5005" s="261">
        <f>IF(Table1[[#This Row],[Year]]&lt;=2030,2030,IF(Table1[[#This Row],[Year]]&lt;=2040,2040,2050))</f>
        <v>2050</v>
      </c>
    </row>
    <row r="5006" spans="1:7" x14ac:dyDescent="0.3">
      <c r="A5006" s="257" t="s">
        <v>1</v>
      </c>
      <c r="B5006" s="258" t="s">
        <v>267</v>
      </c>
      <c r="C5006" s="258">
        <v>2042</v>
      </c>
      <c r="D5006" s="259" t="s">
        <v>259</v>
      </c>
      <c r="E5006" s="266" t="s">
        <v>0</v>
      </c>
      <c r="F5006" s="261">
        <v>5.03011311650884E-2</v>
      </c>
      <c r="G5006" s="261">
        <f>IF(Table1[[#This Row],[Year]]&lt;=2030,2030,IF(Table1[[#This Row],[Year]]&lt;=2040,2040,2050))</f>
        <v>2050</v>
      </c>
    </row>
    <row r="5007" spans="1:7" x14ac:dyDescent="0.3">
      <c r="A5007" s="257" t="s">
        <v>4</v>
      </c>
      <c r="B5007" s="258" t="s">
        <v>265</v>
      </c>
      <c r="C5007" s="258">
        <v>2042</v>
      </c>
      <c r="D5007" s="259" t="s">
        <v>259</v>
      </c>
      <c r="E5007" s="266" t="s">
        <v>0</v>
      </c>
      <c r="F5007" s="261">
        <v>44.648629285084198</v>
      </c>
      <c r="G5007" s="261">
        <f>IF(Table1[[#This Row],[Year]]&lt;=2030,2030,IF(Table1[[#This Row],[Year]]&lt;=2040,2040,2050))</f>
        <v>2050</v>
      </c>
    </row>
    <row r="5008" spans="1:7" x14ac:dyDescent="0.3">
      <c r="A5008" s="257" t="s">
        <v>4</v>
      </c>
      <c r="B5008" s="258" t="s">
        <v>269</v>
      </c>
      <c r="C5008" s="258">
        <v>2042</v>
      </c>
      <c r="D5008" s="259" t="s">
        <v>259</v>
      </c>
      <c r="E5008" s="266" t="s">
        <v>0</v>
      </c>
      <c r="F5008" s="261">
        <v>1.4557619299315501</v>
      </c>
      <c r="G5008" s="261">
        <f>IF(Table1[[#This Row],[Year]]&lt;=2030,2030,IF(Table1[[#This Row],[Year]]&lt;=2040,2040,2050))</f>
        <v>2050</v>
      </c>
    </row>
    <row r="5009" spans="1:7" x14ac:dyDescent="0.3">
      <c r="A5009" s="257" t="s">
        <v>4</v>
      </c>
      <c r="B5009" s="258" t="s">
        <v>264</v>
      </c>
      <c r="C5009" s="258">
        <v>2042</v>
      </c>
      <c r="D5009" s="259" t="s">
        <v>259</v>
      </c>
      <c r="E5009" s="266" t="s">
        <v>0</v>
      </c>
      <c r="F5009" s="261">
        <v>27.791466776161901</v>
      </c>
      <c r="G5009" s="261">
        <f>IF(Table1[[#This Row],[Year]]&lt;=2030,2030,IF(Table1[[#This Row],[Year]]&lt;=2040,2040,2050))</f>
        <v>2050</v>
      </c>
    </row>
    <row r="5010" spans="1:7" x14ac:dyDescent="0.3">
      <c r="A5010" s="257" t="s">
        <v>4</v>
      </c>
      <c r="B5010" s="258" t="s">
        <v>268</v>
      </c>
      <c r="C5010" s="258">
        <v>2042</v>
      </c>
      <c r="D5010" s="259" t="s">
        <v>259</v>
      </c>
      <c r="E5010" s="266" t="s">
        <v>0</v>
      </c>
      <c r="F5010" s="261">
        <v>0.95729629173501896</v>
      </c>
      <c r="G5010" s="261">
        <f>IF(Table1[[#This Row],[Year]]&lt;=2030,2030,IF(Table1[[#This Row],[Year]]&lt;=2040,2040,2050))</f>
        <v>2050</v>
      </c>
    </row>
    <row r="5011" spans="1:7" x14ac:dyDescent="0.3">
      <c r="A5011" s="257" t="s">
        <v>4</v>
      </c>
      <c r="B5011" s="258" t="s">
        <v>263</v>
      </c>
      <c r="C5011" s="258">
        <v>2042</v>
      </c>
      <c r="D5011" s="259" t="s">
        <v>259</v>
      </c>
      <c r="E5011" s="266" t="s">
        <v>0</v>
      </c>
      <c r="F5011" s="261">
        <v>5.0007506499260703</v>
      </c>
      <c r="G5011" s="261">
        <f>IF(Table1[[#This Row],[Year]]&lt;=2030,2030,IF(Table1[[#This Row],[Year]]&lt;=2040,2040,2050))</f>
        <v>2050</v>
      </c>
    </row>
    <row r="5012" spans="1:7" x14ac:dyDescent="0.3">
      <c r="A5012" s="257" t="s">
        <v>4</v>
      </c>
      <c r="B5012" s="258" t="s">
        <v>262</v>
      </c>
      <c r="C5012" s="258">
        <v>2042</v>
      </c>
      <c r="D5012" s="259" t="s">
        <v>259</v>
      </c>
      <c r="E5012" s="266" t="s">
        <v>0</v>
      </c>
      <c r="F5012" s="261">
        <v>69.125732644503103</v>
      </c>
      <c r="G5012" s="261">
        <f>IF(Table1[[#This Row],[Year]]&lt;=2030,2030,IF(Table1[[#This Row],[Year]]&lt;=2040,2040,2050))</f>
        <v>2050</v>
      </c>
    </row>
    <row r="5013" spans="1:7" x14ac:dyDescent="0.3">
      <c r="A5013" s="257" t="s">
        <v>4</v>
      </c>
      <c r="B5013" s="258" t="s">
        <v>261</v>
      </c>
      <c r="C5013" s="258">
        <v>2042</v>
      </c>
      <c r="D5013" s="259" t="s">
        <v>259</v>
      </c>
      <c r="E5013" s="266" t="s">
        <v>0</v>
      </c>
      <c r="F5013" s="261">
        <v>0.23415597037623401</v>
      </c>
      <c r="G5013" s="261">
        <f>IF(Table1[[#This Row],[Year]]&lt;=2030,2030,IF(Table1[[#This Row],[Year]]&lt;=2040,2040,2050))</f>
        <v>2050</v>
      </c>
    </row>
    <row r="5014" spans="1:7" x14ac:dyDescent="0.3">
      <c r="A5014" s="257" t="s">
        <v>4</v>
      </c>
      <c r="B5014" s="258" t="s">
        <v>18</v>
      </c>
      <c r="C5014" s="258">
        <v>2042</v>
      </c>
      <c r="D5014" s="259" t="s">
        <v>259</v>
      </c>
      <c r="E5014" s="266" t="s">
        <v>0</v>
      </c>
      <c r="F5014" s="261">
        <v>659.56471680015397</v>
      </c>
      <c r="G5014" s="261">
        <f>IF(Table1[[#This Row],[Year]]&lt;=2030,2030,IF(Table1[[#This Row],[Year]]&lt;=2040,2040,2050))</f>
        <v>2050</v>
      </c>
    </row>
    <row r="5015" spans="1:7" x14ac:dyDescent="0.3">
      <c r="A5015" s="257" t="s">
        <v>4</v>
      </c>
      <c r="B5015" s="258" t="s">
        <v>260</v>
      </c>
      <c r="C5015" s="258">
        <v>2042</v>
      </c>
      <c r="D5015" s="259" t="s">
        <v>259</v>
      </c>
      <c r="E5015" s="266" t="s">
        <v>0</v>
      </c>
      <c r="F5015" s="261">
        <v>5.2113973298862399</v>
      </c>
      <c r="G5015" s="261">
        <f>IF(Table1[[#This Row],[Year]]&lt;=2030,2030,IF(Table1[[#This Row],[Year]]&lt;=2040,2040,2050))</f>
        <v>2050</v>
      </c>
    </row>
    <row r="5016" spans="1:7" x14ac:dyDescent="0.3">
      <c r="A5016" s="257" t="s">
        <v>4</v>
      </c>
      <c r="B5016" s="258" t="s">
        <v>267</v>
      </c>
      <c r="C5016" s="258">
        <v>2042</v>
      </c>
      <c r="D5016" s="259" t="s">
        <v>259</v>
      </c>
      <c r="E5016" s="266" t="s">
        <v>0</v>
      </c>
      <c r="F5016" s="261">
        <v>0.162828048961559</v>
      </c>
      <c r="G5016" s="261">
        <f>IF(Table1[[#This Row],[Year]]&lt;=2030,2030,IF(Table1[[#This Row],[Year]]&lt;=2040,2040,2050))</f>
        <v>2050</v>
      </c>
    </row>
    <row r="5017" spans="1:7" x14ac:dyDescent="0.3">
      <c r="A5017" s="257" t="s">
        <v>2</v>
      </c>
      <c r="B5017" s="258" t="s">
        <v>264</v>
      </c>
      <c r="C5017" s="258">
        <v>2042</v>
      </c>
      <c r="D5017" s="259" t="s">
        <v>259</v>
      </c>
      <c r="E5017" s="266" t="s">
        <v>0</v>
      </c>
      <c r="F5017" s="261">
        <v>5.2446347235256399</v>
      </c>
      <c r="G5017" s="261">
        <f>IF(Table1[[#This Row],[Year]]&lt;=2030,2030,IF(Table1[[#This Row],[Year]]&lt;=2040,2040,2050))</f>
        <v>2050</v>
      </c>
    </row>
    <row r="5018" spans="1:7" x14ac:dyDescent="0.3">
      <c r="A5018" s="257" t="s">
        <v>2</v>
      </c>
      <c r="B5018" s="258" t="s">
        <v>263</v>
      </c>
      <c r="C5018" s="258">
        <v>2042</v>
      </c>
      <c r="D5018" s="259" t="s">
        <v>259</v>
      </c>
      <c r="E5018" s="266" t="s">
        <v>0</v>
      </c>
      <c r="F5018" s="261">
        <v>2.3612212988385499</v>
      </c>
      <c r="G5018" s="261">
        <f>IF(Table1[[#This Row],[Year]]&lt;=2030,2030,IF(Table1[[#This Row],[Year]]&lt;=2040,2040,2050))</f>
        <v>2050</v>
      </c>
    </row>
    <row r="5019" spans="1:7" x14ac:dyDescent="0.3">
      <c r="A5019" s="257" t="s">
        <v>2</v>
      </c>
      <c r="B5019" s="258" t="s">
        <v>262</v>
      </c>
      <c r="C5019" s="258">
        <v>2042</v>
      </c>
      <c r="D5019" s="259" t="s">
        <v>259</v>
      </c>
      <c r="E5019" s="266" t="s">
        <v>0</v>
      </c>
      <c r="F5019" s="261">
        <v>2.17591105342105</v>
      </c>
      <c r="G5019" s="261">
        <f>IF(Table1[[#This Row],[Year]]&lt;=2030,2030,IF(Table1[[#This Row],[Year]]&lt;=2040,2040,2050))</f>
        <v>2050</v>
      </c>
    </row>
    <row r="5020" spans="1:7" x14ac:dyDescent="0.3">
      <c r="A5020" s="257" t="s">
        <v>2</v>
      </c>
      <c r="B5020" s="258" t="s">
        <v>261</v>
      </c>
      <c r="C5020" s="258">
        <v>2042</v>
      </c>
      <c r="D5020" s="259" t="s">
        <v>259</v>
      </c>
      <c r="E5020" s="266" t="s">
        <v>0</v>
      </c>
      <c r="F5020" s="261">
        <v>1.68921419712624E-2</v>
      </c>
      <c r="G5020" s="261">
        <f>IF(Table1[[#This Row],[Year]]&lt;=2030,2030,IF(Table1[[#This Row],[Year]]&lt;=2040,2040,2050))</f>
        <v>2050</v>
      </c>
    </row>
    <row r="5021" spans="1:7" x14ac:dyDescent="0.3">
      <c r="A5021" s="257" t="s">
        <v>2</v>
      </c>
      <c r="B5021" s="258" t="s">
        <v>18</v>
      </c>
      <c r="C5021" s="258">
        <v>2042</v>
      </c>
      <c r="D5021" s="259" t="s">
        <v>259</v>
      </c>
      <c r="E5021" s="266" t="s">
        <v>0</v>
      </c>
      <c r="F5021" s="261">
        <v>543.03490007829998</v>
      </c>
      <c r="G5021" s="261">
        <f>IF(Table1[[#This Row],[Year]]&lt;=2030,2030,IF(Table1[[#This Row],[Year]]&lt;=2040,2040,2050))</f>
        <v>2050</v>
      </c>
    </row>
    <row r="5022" spans="1:7" x14ac:dyDescent="0.3">
      <c r="A5022" s="257" t="s">
        <v>2</v>
      </c>
      <c r="B5022" s="258" t="s">
        <v>266</v>
      </c>
      <c r="C5022" s="258">
        <v>2042</v>
      </c>
      <c r="D5022" s="259" t="s">
        <v>259</v>
      </c>
      <c r="E5022" s="266" t="s">
        <v>0</v>
      </c>
      <c r="F5022" s="261">
        <v>18.393905386769099</v>
      </c>
      <c r="G5022" s="261">
        <f>IF(Table1[[#This Row],[Year]]&lt;=2030,2030,IF(Table1[[#This Row],[Year]]&lt;=2040,2040,2050))</f>
        <v>2050</v>
      </c>
    </row>
    <row r="5023" spans="1:7" x14ac:dyDescent="0.3">
      <c r="A5023" s="257" t="s">
        <v>2</v>
      </c>
      <c r="B5023" s="258" t="s">
        <v>260</v>
      </c>
      <c r="C5023" s="258">
        <v>2042</v>
      </c>
      <c r="D5023" s="259" t="s">
        <v>259</v>
      </c>
      <c r="E5023" s="266" t="s">
        <v>0</v>
      </c>
      <c r="F5023" s="261">
        <v>2.7921658480830398E-2</v>
      </c>
      <c r="G5023" s="261">
        <f>IF(Table1[[#This Row],[Year]]&lt;=2030,2030,IF(Table1[[#This Row],[Year]]&lt;=2040,2040,2050))</f>
        <v>2050</v>
      </c>
    </row>
    <row r="5024" spans="1:7" x14ac:dyDescent="0.3">
      <c r="A5024" s="257" t="s">
        <v>3</v>
      </c>
      <c r="B5024" s="258" t="s">
        <v>265</v>
      </c>
      <c r="C5024" s="258">
        <v>2042</v>
      </c>
      <c r="D5024" s="259" t="s">
        <v>259</v>
      </c>
      <c r="E5024" s="266" t="s">
        <v>0</v>
      </c>
      <c r="F5024" s="261">
        <v>32.867490967338</v>
      </c>
      <c r="G5024" s="261">
        <f>IF(Table1[[#This Row],[Year]]&lt;=2030,2030,IF(Table1[[#This Row],[Year]]&lt;=2040,2040,2050))</f>
        <v>2050</v>
      </c>
    </row>
    <row r="5025" spans="1:7" x14ac:dyDescent="0.3">
      <c r="A5025" s="257" t="s">
        <v>3</v>
      </c>
      <c r="B5025" s="258" t="s">
        <v>264</v>
      </c>
      <c r="C5025" s="258">
        <v>2042</v>
      </c>
      <c r="D5025" s="259" t="s">
        <v>259</v>
      </c>
      <c r="E5025" s="266" t="s">
        <v>0</v>
      </c>
      <c r="F5025" s="261">
        <v>9.0925850516757194</v>
      </c>
      <c r="G5025" s="261">
        <f>IF(Table1[[#This Row],[Year]]&lt;=2030,2030,IF(Table1[[#This Row],[Year]]&lt;=2040,2040,2050))</f>
        <v>2050</v>
      </c>
    </row>
    <row r="5026" spans="1:7" x14ac:dyDescent="0.3">
      <c r="A5026" s="257" t="s">
        <v>3</v>
      </c>
      <c r="B5026" s="258" t="s">
        <v>263</v>
      </c>
      <c r="C5026" s="258">
        <v>2042</v>
      </c>
      <c r="D5026" s="259" t="s">
        <v>259</v>
      </c>
      <c r="E5026" s="266" t="s">
        <v>0</v>
      </c>
      <c r="F5026" s="261">
        <v>5.6762626568249797</v>
      </c>
      <c r="G5026" s="261">
        <f>IF(Table1[[#This Row],[Year]]&lt;=2030,2030,IF(Table1[[#This Row],[Year]]&lt;=2040,2040,2050))</f>
        <v>2050</v>
      </c>
    </row>
    <row r="5027" spans="1:7" x14ac:dyDescent="0.3">
      <c r="A5027" s="257" t="s">
        <v>3</v>
      </c>
      <c r="B5027" s="258" t="s">
        <v>262</v>
      </c>
      <c r="C5027" s="258">
        <v>2042</v>
      </c>
      <c r="D5027" s="259" t="s">
        <v>259</v>
      </c>
      <c r="E5027" s="266" t="s">
        <v>0</v>
      </c>
      <c r="F5027" s="261">
        <v>126.261403163739</v>
      </c>
      <c r="G5027" s="261">
        <f>IF(Table1[[#This Row],[Year]]&lt;=2030,2030,IF(Table1[[#This Row],[Year]]&lt;=2040,2040,2050))</f>
        <v>2050</v>
      </c>
    </row>
    <row r="5028" spans="1:7" x14ac:dyDescent="0.3">
      <c r="A5028" s="257" t="s">
        <v>3</v>
      </c>
      <c r="B5028" s="258" t="s">
        <v>261</v>
      </c>
      <c r="C5028" s="258">
        <v>2042</v>
      </c>
      <c r="D5028" s="259" t="s">
        <v>259</v>
      </c>
      <c r="E5028" s="266" t="s">
        <v>0</v>
      </c>
      <c r="F5028" s="261">
        <v>0.226786650124539</v>
      </c>
      <c r="G5028" s="261">
        <f>IF(Table1[[#This Row],[Year]]&lt;=2030,2030,IF(Table1[[#This Row],[Year]]&lt;=2040,2040,2050))</f>
        <v>2050</v>
      </c>
    </row>
    <row r="5029" spans="1:7" x14ac:dyDescent="0.3">
      <c r="A5029" s="257" t="s">
        <v>3</v>
      </c>
      <c r="B5029" s="258" t="s">
        <v>18</v>
      </c>
      <c r="C5029" s="258">
        <v>2042</v>
      </c>
      <c r="D5029" s="259" t="s">
        <v>259</v>
      </c>
      <c r="E5029" s="266" t="s">
        <v>0</v>
      </c>
      <c r="F5029" s="261">
        <v>1078.8548672455699</v>
      </c>
      <c r="G5029" s="261">
        <f>IF(Table1[[#This Row],[Year]]&lt;=2030,2030,IF(Table1[[#This Row],[Year]]&lt;=2040,2040,2050))</f>
        <v>2050</v>
      </c>
    </row>
    <row r="5030" spans="1:7" x14ac:dyDescent="0.3">
      <c r="A5030" s="257" t="s">
        <v>3</v>
      </c>
      <c r="B5030" s="258" t="s">
        <v>260</v>
      </c>
      <c r="C5030" s="258">
        <v>2042</v>
      </c>
      <c r="D5030" s="259" t="s">
        <v>259</v>
      </c>
      <c r="E5030" s="266" t="s">
        <v>0</v>
      </c>
      <c r="F5030" s="261">
        <v>1.7588085984733499</v>
      </c>
      <c r="G5030" s="261">
        <f>IF(Table1[[#This Row],[Year]]&lt;=2030,2030,IF(Table1[[#This Row],[Year]]&lt;=2040,2040,2050))</f>
        <v>2050</v>
      </c>
    </row>
    <row r="5031" spans="1:7" x14ac:dyDescent="0.3">
      <c r="A5031" s="257" t="s">
        <v>1</v>
      </c>
      <c r="B5031" s="258" t="s">
        <v>265</v>
      </c>
      <c r="C5031" s="258">
        <v>2043</v>
      </c>
      <c r="D5031" s="259" t="s">
        <v>259</v>
      </c>
      <c r="E5031" s="266" t="s">
        <v>0</v>
      </c>
      <c r="F5031" s="261">
        <v>4.8438498879751002</v>
      </c>
      <c r="G5031" s="261">
        <f>IF(Table1[[#This Row],[Year]]&lt;=2030,2030,IF(Table1[[#This Row],[Year]]&lt;=2040,2040,2050))</f>
        <v>2050</v>
      </c>
    </row>
    <row r="5032" spans="1:7" x14ac:dyDescent="0.3">
      <c r="A5032" s="257" t="s">
        <v>1</v>
      </c>
      <c r="B5032" s="258" t="s">
        <v>269</v>
      </c>
      <c r="C5032" s="258">
        <v>2043</v>
      </c>
      <c r="D5032" s="259" t="s">
        <v>259</v>
      </c>
      <c r="E5032" s="266" t="s">
        <v>0</v>
      </c>
      <c r="F5032" s="261">
        <v>1.75673232152098</v>
      </c>
      <c r="G5032" s="261">
        <f>IF(Table1[[#This Row],[Year]]&lt;=2030,2030,IF(Table1[[#This Row],[Year]]&lt;=2040,2040,2050))</f>
        <v>2050</v>
      </c>
    </row>
    <row r="5033" spans="1:7" x14ac:dyDescent="0.3">
      <c r="A5033" s="257" t="s">
        <v>1</v>
      </c>
      <c r="B5033" s="258" t="s">
        <v>264</v>
      </c>
      <c r="C5033" s="258">
        <v>2043</v>
      </c>
      <c r="D5033" s="259" t="s">
        <v>259</v>
      </c>
      <c r="E5033" s="266" t="s">
        <v>0</v>
      </c>
      <c r="F5033" s="261">
        <v>2.4656380225380001</v>
      </c>
      <c r="G5033" s="261">
        <f>IF(Table1[[#This Row],[Year]]&lt;=2030,2030,IF(Table1[[#This Row],[Year]]&lt;=2040,2040,2050))</f>
        <v>2050</v>
      </c>
    </row>
    <row r="5034" spans="1:7" x14ac:dyDescent="0.3">
      <c r="A5034" s="257" t="s">
        <v>1</v>
      </c>
      <c r="B5034" s="258" t="s">
        <v>268</v>
      </c>
      <c r="C5034" s="258">
        <v>2043</v>
      </c>
      <c r="D5034" s="259" t="s">
        <v>259</v>
      </c>
      <c r="E5034" s="266" t="s">
        <v>0</v>
      </c>
      <c r="F5034" s="261">
        <v>0.97088082893442496</v>
      </c>
      <c r="G5034" s="261">
        <f>IF(Table1[[#This Row],[Year]]&lt;=2030,2030,IF(Table1[[#This Row],[Year]]&lt;=2040,2040,2050))</f>
        <v>2050</v>
      </c>
    </row>
    <row r="5035" spans="1:7" x14ac:dyDescent="0.3">
      <c r="A5035" s="257" t="s">
        <v>1</v>
      </c>
      <c r="B5035" s="258" t="s">
        <v>263</v>
      </c>
      <c r="C5035" s="258">
        <v>2043</v>
      </c>
      <c r="D5035" s="259" t="s">
        <v>259</v>
      </c>
      <c r="E5035" s="266" t="s">
        <v>0</v>
      </c>
      <c r="F5035" s="261">
        <v>1.1471763437952101</v>
      </c>
      <c r="G5035" s="261">
        <f>IF(Table1[[#This Row],[Year]]&lt;=2030,2030,IF(Table1[[#This Row],[Year]]&lt;=2040,2040,2050))</f>
        <v>2050</v>
      </c>
    </row>
    <row r="5036" spans="1:7" x14ac:dyDescent="0.3">
      <c r="A5036" s="257" t="s">
        <v>1</v>
      </c>
      <c r="B5036" s="258" t="s">
        <v>262</v>
      </c>
      <c r="C5036" s="258">
        <v>2043</v>
      </c>
      <c r="D5036" s="259" t="s">
        <v>259</v>
      </c>
      <c r="E5036" s="266" t="s">
        <v>0</v>
      </c>
      <c r="F5036" s="261">
        <v>1.0467369274561</v>
      </c>
      <c r="G5036" s="261">
        <f>IF(Table1[[#This Row],[Year]]&lt;=2030,2030,IF(Table1[[#This Row],[Year]]&lt;=2040,2040,2050))</f>
        <v>2050</v>
      </c>
    </row>
    <row r="5037" spans="1:7" x14ac:dyDescent="0.3">
      <c r="A5037" s="257" t="s">
        <v>1</v>
      </c>
      <c r="B5037" s="258" t="s">
        <v>261</v>
      </c>
      <c r="C5037" s="258">
        <v>2043</v>
      </c>
      <c r="D5037" s="259" t="s">
        <v>259</v>
      </c>
      <c r="E5037" s="266" t="s">
        <v>0</v>
      </c>
      <c r="F5037" s="261">
        <v>1.39737386471552E-2</v>
      </c>
      <c r="G5037" s="261">
        <f>IF(Table1[[#This Row],[Year]]&lt;=2030,2030,IF(Table1[[#This Row],[Year]]&lt;=2040,2040,2050))</f>
        <v>2050</v>
      </c>
    </row>
    <row r="5038" spans="1:7" x14ac:dyDescent="0.3">
      <c r="A5038" s="257" t="s">
        <v>1</v>
      </c>
      <c r="B5038" s="258" t="s">
        <v>18</v>
      </c>
      <c r="C5038" s="258">
        <v>2043</v>
      </c>
      <c r="D5038" s="259" t="s">
        <v>259</v>
      </c>
      <c r="E5038" s="266" t="s">
        <v>0</v>
      </c>
      <c r="F5038" s="261">
        <v>207.990799510274</v>
      </c>
      <c r="G5038" s="261">
        <f>IF(Table1[[#This Row],[Year]]&lt;=2030,2030,IF(Table1[[#This Row],[Year]]&lt;=2040,2040,2050))</f>
        <v>2050</v>
      </c>
    </row>
    <row r="5039" spans="1:7" x14ac:dyDescent="0.3">
      <c r="A5039" s="257" t="s">
        <v>1</v>
      </c>
      <c r="B5039" s="258" t="s">
        <v>260</v>
      </c>
      <c r="C5039" s="258">
        <v>2043</v>
      </c>
      <c r="D5039" s="259" t="s">
        <v>259</v>
      </c>
      <c r="E5039" s="266" t="s">
        <v>0</v>
      </c>
      <c r="F5039" s="261">
        <v>0.14153997946886299</v>
      </c>
      <c r="G5039" s="261">
        <f>IF(Table1[[#This Row],[Year]]&lt;=2030,2030,IF(Table1[[#This Row],[Year]]&lt;=2040,2040,2050))</f>
        <v>2050</v>
      </c>
    </row>
    <row r="5040" spans="1:7" x14ac:dyDescent="0.3">
      <c r="A5040" s="257" t="s">
        <v>1</v>
      </c>
      <c r="B5040" s="258" t="s">
        <v>267</v>
      </c>
      <c r="C5040" s="258">
        <v>2043</v>
      </c>
      <c r="D5040" s="259" t="s">
        <v>259</v>
      </c>
      <c r="E5040" s="266" t="s">
        <v>0</v>
      </c>
      <c r="F5040" s="261">
        <v>4.7905839204846097E-2</v>
      </c>
      <c r="G5040" s="261">
        <f>IF(Table1[[#This Row],[Year]]&lt;=2030,2030,IF(Table1[[#This Row],[Year]]&lt;=2040,2040,2050))</f>
        <v>2050</v>
      </c>
    </row>
    <row r="5041" spans="1:7" x14ac:dyDescent="0.3">
      <c r="A5041" s="257" t="s">
        <v>4</v>
      </c>
      <c r="B5041" s="258" t="s">
        <v>265</v>
      </c>
      <c r="C5041" s="258">
        <v>2043</v>
      </c>
      <c r="D5041" s="259" t="s">
        <v>259</v>
      </c>
      <c r="E5041" s="266" t="s">
        <v>0</v>
      </c>
      <c r="F5041" s="261">
        <v>43.872524772835</v>
      </c>
      <c r="G5041" s="261">
        <f>IF(Table1[[#This Row],[Year]]&lt;=2030,2030,IF(Table1[[#This Row],[Year]]&lt;=2040,2040,2050))</f>
        <v>2050</v>
      </c>
    </row>
    <row r="5042" spans="1:7" x14ac:dyDescent="0.3">
      <c r="A5042" s="257" t="s">
        <v>4</v>
      </c>
      <c r="B5042" s="258" t="s">
        <v>269</v>
      </c>
      <c r="C5042" s="258">
        <v>2043</v>
      </c>
      <c r="D5042" s="259" t="s">
        <v>259</v>
      </c>
      <c r="E5042" s="266" t="s">
        <v>0</v>
      </c>
      <c r="F5042" s="261">
        <v>1.3864399332681401</v>
      </c>
      <c r="G5042" s="261">
        <f>IF(Table1[[#This Row],[Year]]&lt;=2030,2030,IF(Table1[[#This Row],[Year]]&lt;=2040,2040,2050))</f>
        <v>2050</v>
      </c>
    </row>
    <row r="5043" spans="1:7" x14ac:dyDescent="0.3">
      <c r="A5043" s="257" t="s">
        <v>4</v>
      </c>
      <c r="B5043" s="258" t="s">
        <v>264</v>
      </c>
      <c r="C5043" s="258">
        <v>2043</v>
      </c>
      <c r="D5043" s="259" t="s">
        <v>259</v>
      </c>
      <c r="E5043" s="266" t="s">
        <v>0</v>
      </c>
      <c r="F5043" s="261">
        <v>27.308381783131399</v>
      </c>
      <c r="G5043" s="261">
        <f>IF(Table1[[#This Row],[Year]]&lt;=2030,2030,IF(Table1[[#This Row],[Year]]&lt;=2040,2040,2050))</f>
        <v>2050</v>
      </c>
    </row>
    <row r="5044" spans="1:7" x14ac:dyDescent="0.3">
      <c r="A5044" s="257" t="s">
        <v>4</v>
      </c>
      <c r="B5044" s="258" t="s">
        <v>268</v>
      </c>
      <c r="C5044" s="258">
        <v>2043</v>
      </c>
      <c r="D5044" s="259" t="s">
        <v>259</v>
      </c>
      <c r="E5044" s="266" t="s">
        <v>0</v>
      </c>
      <c r="F5044" s="261">
        <v>0.911710754033351</v>
      </c>
      <c r="G5044" s="261">
        <f>IF(Table1[[#This Row],[Year]]&lt;=2030,2030,IF(Table1[[#This Row],[Year]]&lt;=2040,2040,2050))</f>
        <v>2050</v>
      </c>
    </row>
    <row r="5045" spans="1:7" x14ac:dyDescent="0.3">
      <c r="A5045" s="257" t="s">
        <v>4</v>
      </c>
      <c r="B5045" s="258" t="s">
        <v>263</v>
      </c>
      <c r="C5045" s="258">
        <v>2043</v>
      </c>
      <c r="D5045" s="259" t="s">
        <v>259</v>
      </c>
      <c r="E5045" s="266" t="s">
        <v>0</v>
      </c>
      <c r="F5045" s="261">
        <v>4.6020475513425101</v>
      </c>
      <c r="G5045" s="261">
        <f>IF(Table1[[#This Row],[Year]]&lt;=2030,2030,IF(Table1[[#This Row],[Year]]&lt;=2040,2040,2050))</f>
        <v>2050</v>
      </c>
    </row>
    <row r="5046" spans="1:7" x14ac:dyDescent="0.3">
      <c r="A5046" s="257" t="s">
        <v>4</v>
      </c>
      <c r="B5046" s="258" t="s">
        <v>262</v>
      </c>
      <c r="C5046" s="258">
        <v>2043</v>
      </c>
      <c r="D5046" s="259" t="s">
        <v>259</v>
      </c>
      <c r="E5046" s="266" t="s">
        <v>0</v>
      </c>
      <c r="F5046" s="261">
        <v>67.456545190527294</v>
      </c>
      <c r="G5046" s="261">
        <f>IF(Table1[[#This Row],[Year]]&lt;=2030,2030,IF(Table1[[#This Row],[Year]]&lt;=2040,2040,2050))</f>
        <v>2050</v>
      </c>
    </row>
    <row r="5047" spans="1:7" x14ac:dyDescent="0.3">
      <c r="A5047" s="257" t="s">
        <v>4</v>
      </c>
      <c r="B5047" s="258" t="s">
        <v>261</v>
      </c>
      <c r="C5047" s="258">
        <v>2043</v>
      </c>
      <c r="D5047" s="259" t="s">
        <v>259</v>
      </c>
      <c r="E5047" s="266" t="s">
        <v>0</v>
      </c>
      <c r="F5047" s="261">
        <v>0.21253823747870901</v>
      </c>
      <c r="G5047" s="261">
        <f>IF(Table1[[#This Row],[Year]]&lt;=2030,2030,IF(Table1[[#This Row],[Year]]&lt;=2040,2040,2050))</f>
        <v>2050</v>
      </c>
    </row>
    <row r="5048" spans="1:7" x14ac:dyDescent="0.3">
      <c r="A5048" s="257" t="s">
        <v>4</v>
      </c>
      <c r="B5048" s="258" t="s">
        <v>18</v>
      </c>
      <c r="C5048" s="258">
        <v>2043</v>
      </c>
      <c r="D5048" s="259" t="s">
        <v>259</v>
      </c>
      <c r="E5048" s="266" t="s">
        <v>0</v>
      </c>
      <c r="F5048" s="261">
        <v>611.19979640333895</v>
      </c>
      <c r="G5048" s="261">
        <f>IF(Table1[[#This Row],[Year]]&lt;=2030,2030,IF(Table1[[#This Row],[Year]]&lt;=2040,2040,2050))</f>
        <v>2050</v>
      </c>
    </row>
    <row r="5049" spans="1:7" x14ac:dyDescent="0.3">
      <c r="A5049" s="257" t="s">
        <v>4</v>
      </c>
      <c r="B5049" s="258" t="s">
        <v>260</v>
      </c>
      <c r="C5049" s="258">
        <v>2043</v>
      </c>
      <c r="D5049" s="259" t="s">
        <v>259</v>
      </c>
      <c r="E5049" s="266" t="s">
        <v>0</v>
      </c>
      <c r="F5049" s="261">
        <v>5.1208102492163396</v>
      </c>
      <c r="G5049" s="261">
        <f>IF(Table1[[#This Row],[Year]]&lt;=2030,2030,IF(Table1[[#This Row],[Year]]&lt;=2040,2040,2050))</f>
        <v>2050</v>
      </c>
    </row>
    <row r="5050" spans="1:7" x14ac:dyDescent="0.3">
      <c r="A5050" s="257" t="s">
        <v>4</v>
      </c>
      <c r="B5050" s="258" t="s">
        <v>267</v>
      </c>
      <c r="C5050" s="258">
        <v>2043</v>
      </c>
      <c r="D5050" s="259" t="s">
        <v>259</v>
      </c>
      <c r="E5050" s="266" t="s">
        <v>0</v>
      </c>
      <c r="F5050" s="261">
        <v>0.15507433234434201</v>
      </c>
      <c r="G5050" s="261">
        <f>IF(Table1[[#This Row],[Year]]&lt;=2030,2030,IF(Table1[[#This Row],[Year]]&lt;=2040,2040,2050))</f>
        <v>2050</v>
      </c>
    </row>
    <row r="5051" spans="1:7" x14ac:dyDescent="0.3">
      <c r="A5051" s="257" t="s">
        <v>2</v>
      </c>
      <c r="B5051" s="258" t="s">
        <v>264</v>
      </c>
      <c r="C5051" s="258">
        <v>2043</v>
      </c>
      <c r="D5051" s="259" t="s">
        <v>259</v>
      </c>
      <c r="E5051" s="266" t="s">
        <v>0</v>
      </c>
      <c r="F5051" s="261">
        <v>5.2069374389001197</v>
      </c>
      <c r="G5051" s="261">
        <f>IF(Table1[[#This Row],[Year]]&lt;=2030,2030,IF(Table1[[#This Row],[Year]]&lt;=2040,2040,2050))</f>
        <v>2050</v>
      </c>
    </row>
    <row r="5052" spans="1:7" x14ac:dyDescent="0.3">
      <c r="A5052" s="257" t="s">
        <v>2</v>
      </c>
      <c r="B5052" s="258" t="s">
        <v>263</v>
      </c>
      <c r="C5052" s="258">
        <v>2043</v>
      </c>
      <c r="D5052" s="259" t="s">
        <v>259</v>
      </c>
      <c r="E5052" s="266" t="s">
        <v>0</v>
      </c>
      <c r="F5052" s="261">
        <v>2.1191543597537201</v>
      </c>
      <c r="G5052" s="261">
        <f>IF(Table1[[#This Row],[Year]]&lt;=2030,2030,IF(Table1[[#This Row],[Year]]&lt;=2040,2040,2050))</f>
        <v>2050</v>
      </c>
    </row>
    <row r="5053" spans="1:7" x14ac:dyDescent="0.3">
      <c r="A5053" s="257" t="s">
        <v>2</v>
      </c>
      <c r="B5053" s="258" t="s">
        <v>262</v>
      </c>
      <c r="C5053" s="258">
        <v>2043</v>
      </c>
      <c r="D5053" s="259" t="s">
        <v>259</v>
      </c>
      <c r="E5053" s="266" t="s">
        <v>0</v>
      </c>
      <c r="F5053" s="261">
        <v>2.12275585179589</v>
      </c>
      <c r="G5053" s="261">
        <f>IF(Table1[[#This Row],[Year]]&lt;=2030,2030,IF(Table1[[#This Row],[Year]]&lt;=2040,2040,2050))</f>
        <v>2050</v>
      </c>
    </row>
    <row r="5054" spans="1:7" x14ac:dyDescent="0.3">
      <c r="A5054" s="257" t="s">
        <v>2</v>
      </c>
      <c r="B5054" s="258" t="s">
        <v>261</v>
      </c>
      <c r="C5054" s="258">
        <v>2043</v>
      </c>
      <c r="D5054" s="259" t="s">
        <v>259</v>
      </c>
      <c r="E5054" s="266" t="s">
        <v>0</v>
      </c>
      <c r="F5054" s="261">
        <v>1.53326266934111E-2</v>
      </c>
      <c r="G5054" s="261">
        <f>IF(Table1[[#This Row],[Year]]&lt;=2030,2030,IF(Table1[[#This Row],[Year]]&lt;=2040,2040,2050))</f>
        <v>2050</v>
      </c>
    </row>
    <row r="5055" spans="1:7" x14ac:dyDescent="0.3">
      <c r="A5055" s="257" t="s">
        <v>2</v>
      </c>
      <c r="B5055" s="258" t="s">
        <v>18</v>
      </c>
      <c r="C5055" s="258">
        <v>2043</v>
      </c>
      <c r="D5055" s="259" t="s">
        <v>259</v>
      </c>
      <c r="E5055" s="266" t="s">
        <v>0</v>
      </c>
      <c r="F5055" s="261">
        <v>502.68988891448998</v>
      </c>
      <c r="G5055" s="261">
        <f>IF(Table1[[#This Row],[Year]]&lt;=2030,2030,IF(Table1[[#This Row],[Year]]&lt;=2040,2040,2050))</f>
        <v>2050</v>
      </c>
    </row>
    <row r="5056" spans="1:7" x14ac:dyDescent="0.3">
      <c r="A5056" s="257" t="s">
        <v>2</v>
      </c>
      <c r="B5056" s="258" t="s">
        <v>266</v>
      </c>
      <c r="C5056" s="258">
        <v>2043</v>
      </c>
      <c r="D5056" s="259" t="s">
        <v>259</v>
      </c>
      <c r="E5056" s="266" t="s">
        <v>0</v>
      </c>
      <c r="F5056" s="261">
        <v>17.518005130256299</v>
      </c>
      <c r="G5056" s="261">
        <f>IF(Table1[[#This Row],[Year]]&lt;=2030,2030,IF(Table1[[#This Row],[Year]]&lt;=2040,2040,2050))</f>
        <v>2050</v>
      </c>
    </row>
    <row r="5057" spans="1:7" x14ac:dyDescent="0.3">
      <c r="A5057" s="257" t="s">
        <v>2</v>
      </c>
      <c r="B5057" s="258" t="s">
        <v>260</v>
      </c>
      <c r="C5057" s="258">
        <v>2043</v>
      </c>
      <c r="D5057" s="259" t="s">
        <v>259</v>
      </c>
      <c r="E5057" s="266" t="s">
        <v>0</v>
      </c>
      <c r="F5057" s="261">
        <v>2.77209637208604E-2</v>
      </c>
      <c r="G5057" s="261">
        <f>IF(Table1[[#This Row],[Year]]&lt;=2030,2030,IF(Table1[[#This Row],[Year]]&lt;=2040,2040,2050))</f>
        <v>2050</v>
      </c>
    </row>
    <row r="5058" spans="1:7" x14ac:dyDescent="0.3">
      <c r="A5058" s="257" t="s">
        <v>3</v>
      </c>
      <c r="B5058" s="258" t="s">
        <v>265</v>
      </c>
      <c r="C5058" s="258">
        <v>2043</v>
      </c>
      <c r="D5058" s="259" t="s">
        <v>259</v>
      </c>
      <c r="E5058" s="266" t="s">
        <v>0</v>
      </c>
      <c r="F5058" s="261">
        <v>32.912020928003599</v>
      </c>
      <c r="G5058" s="261">
        <f>IF(Table1[[#This Row],[Year]]&lt;=2030,2030,IF(Table1[[#This Row],[Year]]&lt;=2040,2040,2050))</f>
        <v>2050</v>
      </c>
    </row>
    <row r="5059" spans="1:7" x14ac:dyDescent="0.3">
      <c r="A5059" s="257" t="s">
        <v>3</v>
      </c>
      <c r="B5059" s="258" t="s">
        <v>264</v>
      </c>
      <c r="C5059" s="258">
        <v>2043</v>
      </c>
      <c r="D5059" s="259" t="s">
        <v>259</v>
      </c>
      <c r="E5059" s="266" t="s">
        <v>0</v>
      </c>
      <c r="F5059" s="261">
        <v>9.1049039857586997</v>
      </c>
      <c r="G5059" s="261">
        <f>IF(Table1[[#This Row],[Year]]&lt;=2030,2030,IF(Table1[[#This Row],[Year]]&lt;=2040,2040,2050))</f>
        <v>2050</v>
      </c>
    </row>
    <row r="5060" spans="1:7" x14ac:dyDescent="0.3">
      <c r="A5060" s="257" t="s">
        <v>3</v>
      </c>
      <c r="B5060" s="258" t="s">
        <v>263</v>
      </c>
      <c r="C5060" s="258">
        <v>2043</v>
      </c>
      <c r="D5060" s="259" t="s">
        <v>259</v>
      </c>
      <c r="E5060" s="266" t="s">
        <v>0</v>
      </c>
      <c r="F5060" s="261">
        <v>5.2477991077113098</v>
      </c>
      <c r="G5060" s="261">
        <f>IF(Table1[[#This Row],[Year]]&lt;=2030,2030,IF(Table1[[#This Row],[Year]]&lt;=2040,2040,2050))</f>
        <v>2050</v>
      </c>
    </row>
    <row r="5061" spans="1:7" x14ac:dyDescent="0.3">
      <c r="A5061" s="257" t="s">
        <v>3</v>
      </c>
      <c r="B5061" s="258" t="s">
        <v>262</v>
      </c>
      <c r="C5061" s="258">
        <v>2043</v>
      </c>
      <c r="D5061" s="259" t="s">
        <v>259</v>
      </c>
      <c r="E5061" s="266" t="s">
        <v>0</v>
      </c>
      <c r="F5061" s="261">
        <v>123.222028798057</v>
      </c>
      <c r="G5061" s="261">
        <f>IF(Table1[[#This Row],[Year]]&lt;=2030,2030,IF(Table1[[#This Row],[Year]]&lt;=2040,2040,2050))</f>
        <v>2050</v>
      </c>
    </row>
    <row r="5062" spans="1:7" x14ac:dyDescent="0.3">
      <c r="A5062" s="257" t="s">
        <v>3</v>
      </c>
      <c r="B5062" s="258" t="s">
        <v>261</v>
      </c>
      <c r="C5062" s="258">
        <v>2043</v>
      </c>
      <c r="D5062" s="259" t="s">
        <v>259</v>
      </c>
      <c r="E5062" s="266" t="s">
        <v>0</v>
      </c>
      <c r="F5062" s="261">
        <v>0.20584926715181601</v>
      </c>
      <c r="G5062" s="261">
        <f>IF(Table1[[#This Row],[Year]]&lt;=2030,2030,IF(Table1[[#This Row],[Year]]&lt;=2040,2040,2050))</f>
        <v>2050</v>
      </c>
    </row>
    <row r="5063" spans="1:7" x14ac:dyDescent="0.3">
      <c r="A5063" s="257" t="s">
        <v>3</v>
      </c>
      <c r="B5063" s="258" t="s">
        <v>18</v>
      </c>
      <c r="C5063" s="258">
        <v>2043</v>
      </c>
      <c r="D5063" s="259" t="s">
        <v>259</v>
      </c>
      <c r="E5063" s="266" t="s">
        <v>0</v>
      </c>
      <c r="F5063" s="261">
        <v>1017.84110515817</v>
      </c>
      <c r="G5063" s="261">
        <f>IF(Table1[[#This Row],[Year]]&lt;=2030,2030,IF(Table1[[#This Row],[Year]]&lt;=2040,2040,2050))</f>
        <v>2050</v>
      </c>
    </row>
    <row r="5064" spans="1:7" x14ac:dyDescent="0.3">
      <c r="A5064" s="257" t="s">
        <v>3</v>
      </c>
      <c r="B5064" s="258" t="s">
        <v>260</v>
      </c>
      <c r="C5064" s="258">
        <v>2043</v>
      </c>
      <c r="D5064" s="259" t="s">
        <v>259</v>
      </c>
      <c r="E5064" s="266" t="s">
        <v>0</v>
      </c>
      <c r="F5064" s="261">
        <v>1.7611914903645001</v>
      </c>
      <c r="G5064" s="261">
        <f>IF(Table1[[#This Row],[Year]]&lt;=2030,2030,IF(Table1[[#This Row],[Year]]&lt;=2040,2040,2050))</f>
        <v>2050</v>
      </c>
    </row>
    <row r="5065" spans="1:7" x14ac:dyDescent="0.3">
      <c r="A5065" s="257" t="s">
        <v>1</v>
      </c>
      <c r="B5065" s="258" t="s">
        <v>265</v>
      </c>
      <c r="C5065" s="258">
        <v>2044</v>
      </c>
      <c r="D5065" s="259" t="s">
        <v>259</v>
      </c>
      <c r="E5065" s="266" t="s">
        <v>0</v>
      </c>
      <c r="F5065" s="261">
        <v>4.8261068480924099</v>
      </c>
      <c r="G5065" s="261">
        <f>IF(Table1[[#This Row],[Year]]&lt;=2030,2030,IF(Table1[[#This Row],[Year]]&lt;=2040,2040,2050))</f>
        <v>2050</v>
      </c>
    </row>
    <row r="5066" spans="1:7" x14ac:dyDescent="0.3">
      <c r="A5066" s="257" t="s">
        <v>1</v>
      </c>
      <c r="B5066" s="258" t="s">
        <v>269</v>
      </c>
      <c r="C5066" s="258">
        <v>2044</v>
      </c>
      <c r="D5066" s="259" t="s">
        <v>259</v>
      </c>
      <c r="E5066" s="266" t="s">
        <v>0</v>
      </c>
      <c r="F5066" s="261">
        <v>1.67307840144855</v>
      </c>
      <c r="G5066" s="261">
        <f>IF(Table1[[#This Row],[Year]]&lt;=2030,2030,IF(Table1[[#This Row],[Year]]&lt;=2040,2040,2050))</f>
        <v>2050</v>
      </c>
    </row>
    <row r="5067" spans="1:7" x14ac:dyDescent="0.3">
      <c r="A5067" s="257" t="s">
        <v>1</v>
      </c>
      <c r="B5067" s="258" t="s">
        <v>264</v>
      </c>
      <c r="C5067" s="258">
        <v>2044</v>
      </c>
      <c r="D5067" s="259" t="s">
        <v>259</v>
      </c>
      <c r="E5067" s="266" t="s">
        <v>0</v>
      </c>
      <c r="F5067" s="261">
        <v>2.4566063814298</v>
      </c>
      <c r="G5067" s="261">
        <f>IF(Table1[[#This Row],[Year]]&lt;=2030,2030,IF(Table1[[#This Row],[Year]]&lt;=2040,2040,2050))</f>
        <v>2050</v>
      </c>
    </row>
    <row r="5068" spans="1:7" x14ac:dyDescent="0.3">
      <c r="A5068" s="257" t="s">
        <v>1</v>
      </c>
      <c r="B5068" s="258" t="s">
        <v>268</v>
      </c>
      <c r="C5068" s="258">
        <v>2044</v>
      </c>
      <c r="D5068" s="259" t="s">
        <v>259</v>
      </c>
      <c r="E5068" s="266" t="s">
        <v>0</v>
      </c>
      <c r="F5068" s="261">
        <v>0.92464840850897601</v>
      </c>
      <c r="G5068" s="261">
        <f>IF(Table1[[#This Row],[Year]]&lt;=2030,2030,IF(Table1[[#This Row],[Year]]&lt;=2040,2040,2050))</f>
        <v>2050</v>
      </c>
    </row>
    <row r="5069" spans="1:7" x14ac:dyDescent="0.3">
      <c r="A5069" s="257" t="s">
        <v>1</v>
      </c>
      <c r="B5069" s="258" t="s">
        <v>263</v>
      </c>
      <c r="C5069" s="258">
        <v>2044</v>
      </c>
      <c r="D5069" s="259" t="s">
        <v>259</v>
      </c>
      <c r="E5069" s="266" t="s">
        <v>0</v>
      </c>
      <c r="F5069" s="261">
        <v>1.0657078218156599</v>
      </c>
      <c r="G5069" s="261">
        <f>IF(Table1[[#This Row],[Year]]&lt;=2030,2030,IF(Table1[[#This Row],[Year]]&lt;=2040,2040,2050))</f>
        <v>2050</v>
      </c>
    </row>
    <row r="5070" spans="1:7" x14ac:dyDescent="0.3">
      <c r="A5070" s="257" t="s">
        <v>1</v>
      </c>
      <c r="B5070" s="258" t="s">
        <v>262</v>
      </c>
      <c r="C5070" s="258">
        <v>2044</v>
      </c>
      <c r="D5070" s="259" t="s">
        <v>259</v>
      </c>
      <c r="E5070" s="266" t="s">
        <v>0</v>
      </c>
      <c r="F5070" s="261">
        <v>1.0356738094892699</v>
      </c>
      <c r="G5070" s="261">
        <f>IF(Table1[[#This Row],[Year]]&lt;=2030,2030,IF(Table1[[#This Row],[Year]]&lt;=2040,2040,2050))</f>
        <v>2050</v>
      </c>
    </row>
    <row r="5071" spans="1:7" x14ac:dyDescent="0.3">
      <c r="A5071" s="257" t="s">
        <v>1</v>
      </c>
      <c r="B5071" s="258" t="s">
        <v>261</v>
      </c>
      <c r="C5071" s="258">
        <v>2044</v>
      </c>
      <c r="D5071" s="259" t="s">
        <v>259</v>
      </c>
      <c r="E5071" s="266" t="s">
        <v>0</v>
      </c>
      <c r="F5071" s="261">
        <v>1.26528913689785E-2</v>
      </c>
      <c r="G5071" s="261">
        <f>IF(Table1[[#This Row],[Year]]&lt;=2030,2030,IF(Table1[[#This Row],[Year]]&lt;=2040,2040,2050))</f>
        <v>2050</v>
      </c>
    </row>
    <row r="5072" spans="1:7" x14ac:dyDescent="0.3">
      <c r="A5072" s="257" t="s">
        <v>1</v>
      </c>
      <c r="B5072" s="258" t="s">
        <v>18</v>
      </c>
      <c r="C5072" s="258">
        <v>2044</v>
      </c>
      <c r="D5072" s="259" t="s">
        <v>259</v>
      </c>
      <c r="E5072" s="266" t="s">
        <v>0</v>
      </c>
      <c r="F5072" s="261">
        <v>197.64472628369899</v>
      </c>
      <c r="G5072" s="261">
        <f>IF(Table1[[#This Row],[Year]]&lt;=2030,2030,IF(Table1[[#This Row],[Year]]&lt;=2040,2040,2050))</f>
        <v>2050</v>
      </c>
    </row>
    <row r="5073" spans="1:7" x14ac:dyDescent="0.3">
      <c r="A5073" s="257" t="s">
        <v>1</v>
      </c>
      <c r="B5073" s="258" t="s">
        <v>260</v>
      </c>
      <c r="C5073" s="258">
        <v>2044</v>
      </c>
      <c r="D5073" s="259" t="s">
        <v>259</v>
      </c>
      <c r="E5073" s="266" t="s">
        <v>0</v>
      </c>
      <c r="F5073" s="261">
        <v>0.141021518005608</v>
      </c>
      <c r="G5073" s="261">
        <f>IF(Table1[[#This Row],[Year]]&lt;=2030,2030,IF(Table1[[#This Row],[Year]]&lt;=2040,2040,2050))</f>
        <v>2050</v>
      </c>
    </row>
    <row r="5074" spans="1:7" x14ac:dyDescent="0.3">
      <c r="A5074" s="257" t="s">
        <v>1</v>
      </c>
      <c r="B5074" s="258" t="s">
        <v>267</v>
      </c>
      <c r="C5074" s="258">
        <v>2044</v>
      </c>
      <c r="D5074" s="259" t="s">
        <v>259</v>
      </c>
      <c r="E5074" s="266" t="s">
        <v>0</v>
      </c>
      <c r="F5074" s="261">
        <v>4.5624608766520101E-2</v>
      </c>
      <c r="G5074" s="261">
        <f>IF(Table1[[#This Row],[Year]]&lt;=2030,2030,IF(Table1[[#This Row],[Year]]&lt;=2040,2040,2050))</f>
        <v>2050</v>
      </c>
    </row>
    <row r="5075" spans="1:7" x14ac:dyDescent="0.3">
      <c r="A5075" s="257" t="s">
        <v>4</v>
      </c>
      <c r="B5075" s="258" t="s">
        <v>265</v>
      </c>
      <c r="C5075" s="258">
        <v>2044</v>
      </c>
      <c r="D5075" s="259" t="s">
        <v>259</v>
      </c>
      <c r="E5075" s="266" t="s">
        <v>0</v>
      </c>
      <c r="F5075" s="261">
        <v>43.021055576312797</v>
      </c>
      <c r="G5075" s="261">
        <f>IF(Table1[[#This Row],[Year]]&lt;=2030,2030,IF(Table1[[#This Row],[Year]]&lt;=2040,2040,2050))</f>
        <v>2050</v>
      </c>
    </row>
    <row r="5076" spans="1:7" x14ac:dyDescent="0.3">
      <c r="A5076" s="257" t="s">
        <v>4</v>
      </c>
      <c r="B5076" s="258" t="s">
        <v>269</v>
      </c>
      <c r="C5076" s="258">
        <v>2044</v>
      </c>
      <c r="D5076" s="259" t="s">
        <v>259</v>
      </c>
      <c r="E5076" s="266" t="s">
        <v>0</v>
      </c>
      <c r="F5076" s="261">
        <v>1.3204189840649001</v>
      </c>
      <c r="G5076" s="261">
        <f>IF(Table1[[#This Row],[Year]]&lt;=2030,2030,IF(Table1[[#This Row],[Year]]&lt;=2040,2040,2050))</f>
        <v>2050</v>
      </c>
    </row>
    <row r="5077" spans="1:7" x14ac:dyDescent="0.3">
      <c r="A5077" s="257" t="s">
        <v>4</v>
      </c>
      <c r="B5077" s="258" t="s">
        <v>264</v>
      </c>
      <c r="C5077" s="258">
        <v>2044</v>
      </c>
      <c r="D5077" s="259" t="s">
        <v>259</v>
      </c>
      <c r="E5077" s="266" t="s">
        <v>0</v>
      </c>
      <c r="F5077" s="261">
        <v>26.778386164789399</v>
      </c>
      <c r="G5077" s="261">
        <f>IF(Table1[[#This Row],[Year]]&lt;=2030,2030,IF(Table1[[#This Row],[Year]]&lt;=2040,2040,2050))</f>
        <v>2050</v>
      </c>
    </row>
    <row r="5078" spans="1:7" x14ac:dyDescent="0.3">
      <c r="A5078" s="257" t="s">
        <v>4</v>
      </c>
      <c r="B5078" s="258" t="s">
        <v>268</v>
      </c>
      <c r="C5078" s="258">
        <v>2044</v>
      </c>
      <c r="D5078" s="259" t="s">
        <v>259</v>
      </c>
      <c r="E5078" s="266" t="s">
        <v>0</v>
      </c>
      <c r="F5078" s="261">
        <v>0.86829595622223898</v>
      </c>
      <c r="G5078" s="261">
        <f>IF(Table1[[#This Row],[Year]]&lt;=2030,2030,IF(Table1[[#This Row],[Year]]&lt;=2040,2040,2050))</f>
        <v>2050</v>
      </c>
    </row>
    <row r="5079" spans="1:7" x14ac:dyDescent="0.3">
      <c r="A5079" s="257" t="s">
        <v>4</v>
      </c>
      <c r="B5079" s="258" t="s">
        <v>263</v>
      </c>
      <c r="C5079" s="258">
        <v>2044</v>
      </c>
      <c r="D5079" s="259" t="s">
        <v>259</v>
      </c>
      <c r="E5079" s="266" t="s">
        <v>0</v>
      </c>
      <c r="F5079" s="261">
        <v>4.2326285387161402</v>
      </c>
      <c r="G5079" s="261">
        <f>IF(Table1[[#This Row],[Year]]&lt;=2030,2030,IF(Table1[[#This Row],[Year]]&lt;=2040,2040,2050))</f>
        <v>2050</v>
      </c>
    </row>
    <row r="5080" spans="1:7" x14ac:dyDescent="0.3">
      <c r="A5080" s="257" t="s">
        <v>4</v>
      </c>
      <c r="B5080" s="258" t="s">
        <v>262</v>
      </c>
      <c r="C5080" s="258">
        <v>2044</v>
      </c>
      <c r="D5080" s="259" t="s">
        <v>259</v>
      </c>
      <c r="E5080" s="266" t="s">
        <v>0</v>
      </c>
      <c r="F5080" s="261">
        <v>65.6671925011551</v>
      </c>
      <c r="G5080" s="261">
        <f>IF(Table1[[#This Row],[Year]]&lt;=2030,2030,IF(Table1[[#This Row],[Year]]&lt;=2040,2040,2050))</f>
        <v>2050</v>
      </c>
    </row>
    <row r="5081" spans="1:7" x14ac:dyDescent="0.3">
      <c r="A5081" s="257" t="s">
        <v>4</v>
      </c>
      <c r="B5081" s="258" t="s">
        <v>261</v>
      </c>
      <c r="C5081" s="258">
        <v>2044</v>
      </c>
      <c r="D5081" s="259" t="s">
        <v>259</v>
      </c>
      <c r="E5081" s="266" t="s">
        <v>0</v>
      </c>
      <c r="F5081" s="261">
        <v>0.19244837036648901</v>
      </c>
      <c r="G5081" s="261">
        <f>IF(Table1[[#This Row],[Year]]&lt;=2030,2030,IF(Table1[[#This Row],[Year]]&lt;=2040,2040,2050))</f>
        <v>2050</v>
      </c>
    </row>
    <row r="5082" spans="1:7" x14ac:dyDescent="0.3">
      <c r="A5082" s="257" t="s">
        <v>4</v>
      </c>
      <c r="B5082" s="258" t="s">
        <v>18</v>
      </c>
      <c r="C5082" s="258">
        <v>2044</v>
      </c>
      <c r="D5082" s="259" t="s">
        <v>259</v>
      </c>
      <c r="E5082" s="266" t="s">
        <v>0</v>
      </c>
      <c r="F5082" s="261">
        <v>565.95178498461405</v>
      </c>
      <c r="G5082" s="261">
        <f>IF(Table1[[#This Row],[Year]]&lt;=2030,2030,IF(Table1[[#This Row],[Year]]&lt;=2040,2040,2050))</f>
        <v>2050</v>
      </c>
    </row>
    <row r="5083" spans="1:7" x14ac:dyDescent="0.3">
      <c r="A5083" s="257" t="s">
        <v>4</v>
      </c>
      <c r="B5083" s="258" t="s">
        <v>260</v>
      </c>
      <c r="C5083" s="258">
        <v>2044</v>
      </c>
      <c r="D5083" s="259" t="s">
        <v>259</v>
      </c>
      <c r="E5083" s="266" t="s">
        <v>0</v>
      </c>
      <c r="F5083" s="261">
        <v>5.0214265868668599</v>
      </c>
      <c r="G5083" s="261">
        <f>IF(Table1[[#This Row],[Year]]&lt;=2030,2030,IF(Table1[[#This Row],[Year]]&lt;=2040,2040,2050))</f>
        <v>2050</v>
      </c>
    </row>
    <row r="5084" spans="1:7" x14ac:dyDescent="0.3">
      <c r="A5084" s="257" t="s">
        <v>4</v>
      </c>
      <c r="B5084" s="258" t="s">
        <v>267</v>
      </c>
      <c r="C5084" s="258">
        <v>2044</v>
      </c>
      <c r="D5084" s="259" t="s">
        <v>259</v>
      </c>
      <c r="E5084" s="266" t="s">
        <v>0</v>
      </c>
      <c r="F5084" s="261">
        <v>0.14768984032794499</v>
      </c>
      <c r="G5084" s="261">
        <f>IF(Table1[[#This Row],[Year]]&lt;=2030,2030,IF(Table1[[#This Row],[Year]]&lt;=2040,2040,2050))</f>
        <v>2050</v>
      </c>
    </row>
    <row r="5085" spans="1:7" x14ac:dyDescent="0.3">
      <c r="A5085" s="257" t="s">
        <v>2</v>
      </c>
      <c r="B5085" s="258" t="s">
        <v>264</v>
      </c>
      <c r="C5085" s="258">
        <v>2044</v>
      </c>
      <c r="D5085" s="259" t="s">
        <v>259</v>
      </c>
      <c r="E5085" s="266" t="s">
        <v>0</v>
      </c>
      <c r="F5085" s="261">
        <v>5.1310192962515</v>
      </c>
      <c r="G5085" s="261">
        <f>IF(Table1[[#This Row],[Year]]&lt;=2030,2030,IF(Table1[[#This Row],[Year]]&lt;=2040,2040,2050))</f>
        <v>2050</v>
      </c>
    </row>
    <row r="5086" spans="1:7" x14ac:dyDescent="0.3">
      <c r="A5086" s="257" t="s">
        <v>2</v>
      </c>
      <c r="B5086" s="258" t="s">
        <v>263</v>
      </c>
      <c r="C5086" s="258">
        <v>2044</v>
      </c>
      <c r="D5086" s="259" t="s">
        <v>259</v>
      </c>
      <c r="E5086" s="266" t="s">
        <v>0</v>
      </c>
      <c r="F5086" s="261">
        <v>1.8984002138414899</v>
      </c>
      <c r="G5086" s="261">
        <f>IF(Table1[[#This Row],[Year]]&lt;=2030,2030,IF(Table1[[#This Row],[Year]]&lt;=2040,2040,2050))</f>
        <v>2050</v>
      </c>
    </row>
    <row r="5087" spans="1:7" x14ac:dyDescent="0.3">
      <c r="A5087" s="257" t="s">
        <v>2</v>
      </c>
      <c r="B5087" s="258" t="s">
        <v>262</v>
      </c>
      <c r="C5087" s="258">
        <v>2044</v>
      </c>
      <c r="D5087" s="259" t="s">
        <v>259</v>
      </c>
      <c r="E5087" s="266" t="s">
        <v>0</v>
      </c>
      <c r="F5087" s="261">
        <v>2.0658396814636899</v>
      </c>
      <c r="G5087" s="261">
        <f>IF(Table1[[#This Row],[Year]]&lt;=2030,2030,IF(Table1[[#This Row],[Year]]&lt;=2040,2040,2050))</f>
        <v>2050</v>
      </c>
    </row>
    <row r="5088" spans="1:7" x14ac:dyDescent="0.3">
      <c r="A5088" s="257" t="s">
        <v>2</v>
      </c>
      <c r="B5088" s="258" t="s">
        <v>261</v>
      </c>
      <c r="C5088" s="258">
        <v>2044</v>
      </c>
      <c r="D5088" s="259" t="s">
        <v>259</v>
      </c>
      <c r="E5088" s="266" t="s">
        <v>0</v>
      </c>
      <c r="F5088" s="261">
        <v>1.38833325033115E-2</v>
      </c>
      <c r="G5088" s="261">
        <f>IF(Table1[[#This Row],[Year]]&lt;=2030,2030,IF(Table1[[#This Row],[Year]]&lt;=2040,2040,2050))</f>
        <v>2050</v>
      </c>
    </row>
    <row r="5089" spans="1:7" x14ac:dyDescent="0.3">
      <c r="A5089" s="257" t="s">
        <v>2</v>
      </c>
      <c r="B5089" s="258" t="s">
        <v>18</v>
      </c>
      <c r="C5089" s="258">
        <v>2044</v>
      </c>
      <c r="D5089" s="259" t="s">
        <v>259</v>
      </c>
      <c r="E5089" s="266" t="s">
        <v>0</v>
      </c>
      <c r="F5089" s="261">
        <v>464.875609292018</v>
      </c>
      <c r="G5089" s="261">
        <f>IF(Table1[[#This Row],[Year]]&lt;=2030,2030,IF(Table1[[#This Row],[Year]]&lt;=2040,2040,2050))</f>
        <v>2050</v>
      </c>
    </row>
    <row r="5090" spans="1:7" x14ac:dyDescent="0.3">
      <c r="A5090" s="257" t="s">
        <v>2</v>
      </c>
      <c r="B5090" s="258" t="s">
        <v>266</v>
      </c>
      <c r="C5090" s="258">
        <v>2044</v>
      </c>
      <c r="D5090" s="259" t="s">
        <v>259</v>
      </c>
      <c r="E5090" s="266" t="s">
        <v>0</v>
      </c>
      <c r="F5090" s="261">
        <v>16.683814409767901</v>
      </c>
      <c r="G5090" s="261">
        <f>IF(Table1[[#This Row],[Year]]&lt;=2030,2030,IF(Table1[[#This Row],[Year]]&lt;=2040,2040,2050))</f>
        <v>2050</v>
      </c>
    </row>
    <row r="5091" spans="1:7" x14ac:dyDescent="0.3">
      <c r="A5091" s="257" t="s">
        <v>2</v>
      </c>
      <c r="B5091" s="258" t="s">
        <v>260</v>
      </c>
      <c r="C5091" s="258">
        <v>2044</v>
      </c>
      <c r="D5091" s="259" t="s">
        <v>259</v>
      </c>
      <c r="E5091" s="266" t="s">
        <v>0</v>
      </c>
      <c r="F5091" s="261">
        <v>2.73167867736985E-2</v>
      </c>
      <c r="G5091" s="261">
        <f>IF(Table1[[#This Row],[Year]]&lt;=2030,2030,IF(Table1[[#This Row],[Year]]&lt;=2040,2040,2050))</f>
        <v>2050</v>
      </c>
    </row>
    <row r="5092" spans="1:7" x14ac:dyDescent="0.3">
      <c r="A5092" s="257" t="s">
        <v>3</v>
      </c>
      <c r="B5092" s="258" t="s">
        <v>265</v>
      </c>
      <c r="C5092" s="258">
        <v>2044</v>
      </c>
      <c r="D5092" s="259" t="s">
        <v>259</v>
      </c>
      <c r="E5092" s="266" t="s">
        <v>0</v>
      </c>
      <c r="F5092" s="261">
        <v>32.8499709828139</v>
      </c>
      <c r="G5092" s="261">
        <f>IF(Table1[[#This Row],[Year]]&lt;=2030,2030,IF(Table1[[#This Row],[Year]]&lt;=2040,2040,2050))</f>
        <v>2050</v>
      </c>
    </row>
    <row r="5093" spans="1:7" x14ac:dyDescent="0.3">
      <c r="A5093" s="257" t="s">
        <v>3</v>
      </c>
      <c r="B5093" s="258" t="s">
        <v>264</v>
      </c>
      <c r="C5093" s="258">
        <v>2044</v>
      </c>
      <c r="D5093" s="259" t="s">
        <v>259</v>
      </c>
      <c r="E5093" s="266" t="s">
        <v>0</v>
      </c>
      <c r="F5093" s="261">
        <v>9.0877382579381507</v>
      </c>
      <c r="G5093" s="261">
        <f>IF(Table1[[#This Row],[Year]]&lt;=2030,2030,IF(Table1[[#This Row],[Year]]&lt;=2040,2040,2050))</f>
        <v>2050</v>
      </c>
    </row>
    <row r="5094" spans="1:7" x14ac:dyDescent="0.3">
      <c r="A5094" s="257" t="s">
        <v>3</v>
      </c>
      <c r="B5094" s="258" t="s">
        <v>263</v>
      </c>
      <c r="C5094" s="258">
        <v>2044</v>
      </c>
      <c r="D5094" s="259" t="s">
        <v>259</v>
      </c>
      <c r="E5094" s="266" t="s">
        <v>0</v>
      </c>
      <c r="F5094" s="261">
        <v>4.8496204296473504</v>
      </c>
      <c r="G5094" s="261">
        <f>IF(Table1[[#This Row],[Year]]&lt;=2030,2030,IF(Table1[[#This Row],[Year]]&lt;=2040,2040,2050))</f>
        <v>2050</v>
      </c>
    </row>
    <row r="5095" spans="1:7" x14ac:dyDescent="0.3">
      <c r="A5095" s="257" t="s">
        <v>3</v>
      </c>
      <c r="B5095" s="258" t="s">
        <v>262</v>
      </c>
      <c r="C5095" s="258">
        <v>2044</v>
      </c>
      <c r="D5095" s="259" t="s">
        <v>259</v>
      </c>
      <c r="E5095" s="266" t="s">
        <v>0</v>
      </c>
      <c r="F5095" s="261">
        <v>119.962932417543</v>
      </c>
      <c r="G5095" s="261">
        <f>IF(Table1[[#This Row],[Year]]&lt;=2030,2030,IF(Table1[[#This Row],[Year]]&lt;=2040,2040,2050))</f>
        <v>2050</v>
      </c>
    </row>
    <row r="5096" spans="1:7" x14ac:dyDescent="0.3">
      <c r="A5096" s="257" t="s">
        <v>3</v>
      </c>
      <c r="B5096" s="258" t="s">
        <v>261</v>
      </c>
      <c r="C5096" s="258">
        <v>2044</v>
      </c>
      <c r="D5096" s="259" t="s">
        <v>259</v>
      </c>
      <c r="E5096" s="266" t="s">
        <v>0</v>
      </c>
      <c r="F5096" s="261">
        <v>0.18639166521022599</v>
      </c>
      <c r="G5096" s="261">
        <f>IF(Table1[[#This Row],[Year]]&lt;=2030,2030,IF(Table1[[#This Row],[Year]]&lt;=2040,2040,2050))</f>
        <v>2050</v>
      </c>
    </row>
    <row r="5097" spans="1:7" x14ac:dyDescent="0.3">
      <c r="A5097" s="257" t="s">
        <v>3</v>
      </c>
      <c r="B5097" s="258" t="s">
        <v>18</v>
      </c>
      <c r="C5097" s="258">
        <v>2044</v>
      </c>
      <c r="D5097" s="259" t="s">
        <v>259</v>
      </c>
      <c r="E5097" s="266" t="s">
        <v>0</v>
      </c>
      <c r="F5097" s="261">
        <v>960.09950283788601</v>
      </c>
      <c r="G5097" s="261">
        <f>IF(Table1[[#This Row],[Year]]&lt;=2030,2030,IF(Table1[[#This Row],[Year]]&lt;=2040,2040,2050))</f>
        <v>2050</v>
      </c>
    </row>
    <row r="5098" spans="1:7" x14ac:dyDescent="0.3">
      <c r="A5098" s="257" t="s">
        <v>3</v>
      </c>
      <c r="B5098" s="258" t="s">
        <v>260</v>
      </c>
      <c r="C5098" s="258">
        <v>2044</v>
      </c>
      <c r="D5098" s="259" t="s">
        <v>259</v>
      </c>
      <c r="E5098" s="266" t="s">
        <v>0</v>
      </c>
      <c r="F5098" s="261">
        <v>1.75787106723749</v>
      </c>
      <c r="G5098" s="261">
        <f>IF(Table1[[#This Row],[Year]]&lt;=2030,2030,IF(Table1[[#This Row],[Year]]&lt;=2040,2040,2050))</f>
        <v>2050</v>
      </c>
    </row>
    <row r="5099" spans="1:7" x14ac:dyDescent="0.3">
      <c r="A5099" s="257" t="s">
        <v>1</v>
      </c>
      <c r="B5099" s="258" t="s">
        <v>265</v>
      </c>
      <c r="C5099" s="258">
        <v>2045</v>
      </c>
      <c r="D5099" s="259" t="s">
        <v>259</v>
      </c>
      <c r="E5099" s="266" t="s">
        <v>0</v>
      </c>
      <c r="F5099" s="261">
        <v>4.7990698349378302</v>
      </c>
      <c r="G5099" s="261">
        <f>IF(Table1[[#This Row],[Year]]&lt;=2030,2030,IF(Table1[[#This Row],[Year]]&lt;=2040,2040,2050))</f>
        <v>2050</v>
      </c>
    </row>
    <row r="5100" spans="1:7" x14ac:dyDescent="0.3">
      <c r="A5100" s="257" t="s">
        <v>1</v>
      </c>
      <c r="B5100" s="258" t="s">
        <v>269</v>
      </c>
      <c r="C5100" s="258">
        <v>2045</v>
      </c>
      <c r="D5100" s="259" t="s">
        <v>259</v>
      </c>
      <c r="E5100" s="266" t="s">
        <v>0</v>
      </c>
      <c r="F5100" s="261">
        <v>1.5934080013795799</v>
      </c>
      <c r="G5100" s="261">
        <f>IF(Table1[[#This Row],[Year]]&lt;=2030,2030,IF(Table1[[#This Row],[Year]]&lt;=2040,2040,2050))</f>
        <v>2050</v>
      </c>
    </row>
    <row r="5101" spans="1:7" x14ac:dyDescent="0.3">
      <c r="A5101" s="257" t="s">
        <v>1</v>
      </c>
      <c r="B5101" s="258" t="s">
        <v>264</v>
      </c>
      <c r="C5101" s="258">
        <v>2045</v>
      </c>
      <c r="D5101" s="259" t="s">
        <v>259</v>
      </c>
      <c r="E5101" s="266" t="s">
        <v>0</v>
      </c>
      <c r="F5101" s="261">
        <v>2.4428438806934998</v>
      </c>
      <c r="G5101" s="261">
        <f>IF(Table1[[#This Row],[Year]]&lt;=2030,2030,IF(Table1[[#This Row],[Year]]&lt;=2040,2040,2050))</f>
        <v>2050</v>
      </c>
    </row>
    <row r="5102" spans="1:7" x14ac:dyDescent="0.3">
      <c r="A5102" s="257" t="s">
        <v>1</v>
      </c>
      <c r="B5102" s="258" t="s">
        <v>268</v>
      </c>
      <c r="C5102" s="258">
        <v>2045</v>
      </c>
      <c r="D5102" s="259" t="s">
        <v>259</v>
      </c>
      <c r="E5102" s="266" t="s">
        <v>0</v>
      </c>
      <c r="F5102" s="261">
        <v>0.88061753191331005</v>
      </c>
      <c r="G5102" s="261">
        <f>IF(Table1[[#This Row],[Year]]&lt;=2030,2030,IF(Table1[[#This Row],[Year]]&lt;=2040,2040,2050))</f>
        <v>2050</v>
      </c>
    </row>
    <row r="5103" spans="1:7" x14ac:dyDescent="0.3">
      <c r="A5103" s="257" t="s">
        <v>1</v>
      </c>
      <c r="B5103" s="258" t="s">
        <v>263</v>
      </c>
      <c r="C5103" s="258">
        <v>2045</v>
      </c>
      <c r="D5103" s="259" t="s">
        <v>259</v>
      </c>
      <c r="E5103" s="266" t="s">
        <v>0</v>
      </c>
      <c r="F5103" s="261">
        <v>0.989861875025701</v>
      </c>
      <c r="G5103" s="261">
        <f>IF(Table1[[#This Row],[Year]]&lt;=2030,2030,IF(Table1[[#This Row],[Year]]&lt;=2040,2040,2050))</f>
        <v>2050</v>
      </c>
    </row>
    <row r="5104" spans="1:7" x14ac:dyDescent="0.3">
      <c r="A5104" s="257" t="s">
        <v>1</v>
      </c>
      <c r="B5104" s="258" t="s">
        <v>262</v>
      </c>
      <c r="C5104" s="258">
        <v>2045</v>
      </c>
      <c r="D5104" s="259" t="s">
        <v>259</v>
      </c>
      <c r="E5104" s="266" t="s">
        <v>0</v>
      </c>
      <c r="F5104" s="261">
        <v>1.0207192973291801</v>
      </c>
      <c r="G5104" s="261">
        <f>IF(Table1[[#This Row],[Year]]&lt;=2030,2030,IF(Table1[[#This Row],[Year]]&lt;=2040,2040,2050))</f>
        <v>2050</v>
      </c>
    </row>
    <row r="5105" spans="1:7" x14ac:dyDescent="0.3">
      <c r="A5105" s="257" t="s">
        <v>1</v>
      </c>
      <c r="B5105" s="258" t="s">
        <v>261</v>
      </c>
      <c r="C5105" s="258">
        <v>2045</v>
      </c>
      <c r="D5105" s="259" t="s">
        <v>259</v>
      </c>
      <c r="E5105" s="266" t="s">
        <v>0</v>
      </c>
      <c r="F5105" s="261">
        <v>1.1426152587482599E-2</v>
      </c>
      <c r="G5105" s="261">
        <f>IF(Table1[[#This Row],[Year]]&lt;=2030,2030,IF(Table1[[#This Row],[Year]]&lt;=2040,2040,2050))</f>
        <v>2050</v>
      </c>
    </row>
    <row r="5106" spans="1:7" x14ac:dyDescent="0.3">
      <c r="A5106" s="257" t="s">
        <v>1</v>
      </c>
      <c r="B5106" s="258" t="s">
        <v>18</v>
      </c>
      <c r="C5106" s="258">
        <v>2045</v>
      </c>
      <c r="D5106" s="259" t="s">
        <v>259</v>
      </c>
      <c r="E5106" s="266" t="s">
        <v>0</v>
      </c>
      <c r="F5106" s="261">
        <v>187.83391421610699</v>
      </c>
      <c r="G5106" s="261">
        <f>IF(Table1[[#This Row],[Year]]&lt;=2030,2030,IF(Table1[[#This Row],[Year]]&lt;=2040,2040,2050))</f>
        <v>2050</v>
      </c>
    </row>
    <row r="5107" spans="1:7" x14ac:dyDescent="0.3">
      <c r="A5107" s="257" t="s">
        <v>1</v>
      </c>
      <c r="B5107" s="258" t="s">
        <v>260</v>
      </c>
      <c r="C5107" s="258">
        <v>2045</v>
      </c>
      <c r="D5107" s="259" t="s">
        <v>259</v>
      </c>
      <c r="E5107" s="266" t="s">
        <v>0</v>
      </c>
      <c r="F5107" s="261">
        <v>0.14023148149017001</v>
      </c>
      <c r="G5107" s="261">
        <f>IF(Table1[[#This Row],[Year]]&lt;=2030,2030,IF(Table1[[#This Row],[Year]]&lt;=2040,2040,2050))</f>
        <v>2050</v>
      </c>
    </row>
    <row r="5108" spans="1:7" x14ac:dyDescent="0.3">
      <c r="A5108" s="257" t="s">
        <v>1</v>
      </c>
      <c r="B5108" s="258" t="s">
        <v>267</v>
      </c>
      <c r="C5108" s="258">
        <v>2045</v>
      </c>
      <c r="D5108" s="259" t="s">
        <v>259</v>
      </c>
      <c r="E5108" s="266" t="s">
        <v>0</v>
      </c>
      <c r="F5108" s="261">
        <v>4.3452008349066797E-2</v>
      </c>
      <c r="G5108" s="261">
        <f>IF(Table1[[#This Row],[Year]]&lt;=2030,2030,IF(Table1[[#This Row],[Year]]&lt;=2040,2040,2050))</f>
        <v>2050</v>
      </c>
    </row>
    <row r="5109" spans="1:7" x14ac:dyDescent="0.3">
      <c r="A5109" s="257" t="s">
        <v>4</v>
      </c>
      <c r="B5109" s="258" t="s">
        <v>265</v>
      </c>
      <c r="C5109" s="258">
        <v>2045</v>
      </c>
      <c r="D5109" s="259" t="s">
        <v>259</v>
      </c>
      <c r="E5109" s="266" t="s">
        <v>0</v>
      </c>
      <c r="F5109" s="261">
        <v>42.209823051342397</v>
      </c>
      <c r="G5109" s="261">
        <f>IF(Table1[[#This Row],[Year]]&lt;=2030,2030,IF(Table1[[#This Row],[Year]]&lt;=2040,2040,2050))</f>
        <v>2050</v>
      </c>
    </row>
    <row r="5110" spans="1:7" x14ac:dyDescent="0.3">
      <c r="A5110" s="257" t="s">
        <v>4</v>
      </c>
      <c r="B5110" s="258" t="s">
        <v>269</v>
      </c>
      <c r="C5110" s="258">
        <v>2045</v>
      </c>
      <c r="D5110" s="259" t="s">
        <v>259</v>
      </c>
      <c r="E5110" s="266" t="s">
        <v>0</v>
      </c>
      <c r="F5110" s="261">
        <v>1.2575418895856201</v>
      </c>
      <c r="G5110" s="261">
        <f>IF(Table1[[#This Row],[Year]]&lt;=2030,2030,IF(Table1[[#This Row],[Year]]&lt;=2040,2040,2050))</f>
        <v>2050</v>
      </c>
    </row>
    <row r="5111" spans="1:7" x14ac:dyDescent="0.3">
      <c r="A5111" s="257" t="s">
        <v>4</v>
      </c>
      <c r="B5111" s="258" t="s">
        <v>264</v>
      </c>
      <c r="C5111" s="258">
        <v>2045</v>
      </c>
      <c r="D5111" s="259" t="s">
        <v>259</v>
      </c>
      <c r="E5111" s="266" t="s">
        <v>0</v>
      </c>
      <c r="F5111" s="261">
        <v>26.273435797298799</v>
      </c>
      <c r="G5111" s="261">
        <f>IF(Table1[[#This Row],[Year]]&lt;=2030,2030,IF(Table1[[#This Row],[Year]]&lt;=2040,2040,2050))</f>
        <v>2050</v>
      </c>
    </row>
    <row r="5112" spans="1:7" x14ac:dyDescent="0.3">
      <c r="A5112" s="257" t="s">
        <v>4</v>
      </c>
      <c r="B5112" s="258" t="s">
        <v>268</v>
      </c>
      <c r="C5112" s="258">
        <v>2045</v>
      </c>
      <c r="D5112" s="259" t="s">
        <v>259</v>
      </c>
      <c r="E5112" s="266" t="s">
        <v>0</v>
      </c>
      <c r="F5112" s="261">
        <v>0.82694852973546595</v>
      </c>
      <c r="G5112" s="261">
        <f>IF(Table1[[#This Row],[Year]]&lt;=2030,2030,IF(Table1[[#This Row],[Year]]&lt;=2040,2040,2050))</f>
        <v>2050</v>
      </c>
    </row>
    <row r="5113" spans="1:7" x14ac:dyDescent="0.3">
      <c r="A5113" s="257" t="s">
        <v>4</v>
      </c>
      <c r="B5113" s="258" t="s">
        <v>263</v>
      </c>
      <c r="C5113" s="258">
        <v>2045</v>
      </c>
      <c r="D5113" s="259" t="s">
        <v>259</v>
      </c>
      <c r="E5113" s="266" t="s">
        <v>0</v>
      </c>
      <c r="F5113" s="261">
        <v>3.8998047699044802</v>
      </c>
      <c r="G5113" s="261">
        <f>IF(Table1[[#This Row],[Year]]&lt;=2030,2030,IF(Table1[[#This Row],[Year]]&lt;=2040,2040,2050))</f>
        <v>2050</v>
      </c>
    </row>
    <row r="5114" spans="1:7" x14ac:dyDescent="0.3">
      <c r="A5114" s="257" t="s">
        <v>4</v>
      </c>
      <c r="B5114" s="258" t="s">
        <v>262</v>
      </c>
      <c r="C5114" s="258">
        <v>2045</v>
      </c>
      <c r="D5114" s="259" t="s">
        <v>259</v>
      </c>
      <c r="E5114" s="266" t="s">
        <v>0</v>
      </c>
      <c r="F5114" s="261">
        <v>63.779763507191902</v>
      </c>
      <c r="G5114" s="261">
        <f>IF(Table1[[#This Row],[Year]]&lt;=2030,2030,IF(Table1[[#This Row],[Year]]&lt;=2040,2040,2050))</f>
        <v>2050</v>
      </c>
    </row>
    <row r="5115" spans="1:7" x14ac:dyDescent="0.3">
      <c r="A5115" s="257" t="s">
        <v>4</v>
      </c>
      <c r="B5115" s="258" t="s">
        <v>261</v>
      </c>
      <c r="C5115" s="258">
        <v>2045</v>
      </c>
      <c r="D5115" s="259" t="s">
        <v>259</v>
      </c>
      <c r="E5115" s="266" t="s">
        <v>0</v>
      </c>
      <c r="F5115" s="261">
        <v>0.173789877814892</v>
      </c>
      <c r="G5115" s="261">
        <f>IF(Table1[[#This Row],[Year]]&lt;=2030,2030,IF(Table1[[#This Row],[Year]]&lt;=2040,2040,2050))</f>
        <v>2050</v>
      </c>
    </row>
    <row r="5116" spans="1:7" x14ac:dyDescent="0.3">
      <c r="A5116" s="257" t="s">
        <v>4</v>
      </c>
      <c r="B5116" s="258" t="s">
        <v>18</v>
      </c>
      <c r="C5116" s="258">
        <v>2045</v>
      </c>
      <c r="D5116" s="259" t="s">
        <v>259</v>
      </c>
      <c r="E5116" s="266" t="s">
        <v>0</v>
      </c>
      <c r="F5116" s="261">
        <v>524.86597830499795</v>
      </c>
      <c r="G5116" s="261">
        <f>IF(Table1[[#This Row],[Year]]&lt;=2030,2030,IF(Table1[[#This Row],[Year]]&lt;=2040,2040,2050))</f>
        <v>2050</v>
      </c>
    </row>
    <row r="5117" spans="1:7" x14ac:dyDescent="0.3">
      <c r="A5117" s="257" t="s">
        <v>4</v>
      </c>
      <c r="B5117" s="258" t="s">
        <v>260</v>
      </c>
      <c r="C5117" s="258">
        <v>2045</v>
      </c>
      <c r="D5117" s="259" t="s">
        <v>259</v>
      </c>
      <c r="E5117" s="266" t="s">
        <v>0</v>
      </c>
      <c r="F5117" s="261">
        <v>4.9267393572197102</v>
      </c>
      <c r="G5117" s="261">
        <f>IF(Table1[[#This Row],[Year]]&lt;=2030,2030,IF(Table1[[#This Row],[Year]]&lt;=2040,2040,2050))</f>
        <v>2050</v>
      </c>
    </row>
    <row r="5118" spans="1:7" x14ac:dyDescent="0.3">
      <c r="A5118" s="257" t="s">
        <v>4</v>
      </c>
      <c r="B5118" s="258" t="s">
        <v>267</v>
      </c>
      <c r="C5118" s="258">
        <v>2045</v>
      </c>
      <c r="D5118" s="259" t="s">
        <v>259</v>
      </c>
      <c r="E5118" s="266" t="s">
        <v>0</v>
      </c>
      <c r="F5118" s="261">
        <v>0.14065699078851901</v>
      </c>
      <c r="G5118" s="261">
        <f>IF(Table1[[#This Row],[Year]]&lt;=2030,2030,IF(Table1[[#This Row],[Year]]&lt;=2040,2040,2050))</f>
        <v>2050</v>
      </c>
    </row>
    <row r="5119" spans="1:7" x14ac:dyDescent="0.3">
      <c r="A5119" s="257" t="s">
        <v>2</v>
      </c>
      <c r="B5119" s="258" t="s">
        <v>264</v>
      </c>
      <c r="C5119" s="258">
        <v>2045</v>
      </c>
      <c r="D5119" s="259" t="s">
        <v>259</v>
      </c>
      <c r="E5119" s="266" t="s">
        <v>0</v>
      </c>
      <c r="F5119" s="261">
        <v>5.0220305481845102</v>
      </c>
      <c r="G5119" s="261">
        <f>IF(Table1[[#This Row],[Year]]&lt;=2030,2030,IF(Table1[[#This Row],[Year]]&lt;=2040,2040,2050))</f>
        <v>2050</v>
      </c>
    </row>
    <row r="5120" spans="1:7" x14ac:dyDescent="0.3">
      <c r="A5120" s="257" t="s">
        <v>2</v>
      </c>
      <c r="B5120" s="258" t="s">
        <v>263</v>
      </c>
      <c r="C5120" s="258">
        <v>2045</v>
      </c>
      <c r="D5120" s="259" t="s">
        <v>259</v>
      </c>
      <c r="E5120" s="266" t="s">
        <v>0</v>
      </c>
      <c r="F5120" s="261">
        <v>1.69727284850076</v>
      </c>
      <c r="G5120" s="261">
        <f>IF(Table1[[#This Row],[Year]]&lt;=2030,2030,IF(Table1[[#This Row],[Year]]&lt;=2040,2040,2050))</f>
        <v>2050</v>
      </c>
    </row>
    <row r="5121" spans="1:7" x14ac:dyDescent="0.3">
      <c r="A5121" s="257" t="s">
        <v>2</v>
      </c>
      <c r="B5121" s="258" t="s">
        <v>262</v>
      </c>
      <c r="C5121" s="258">
        <v>2045</v>
      </c>
      <c r="D5121" s="259" t="s">
        <v>259</v>
      </c>
      <c r="E5121" s="266" t="s">
        <v>0</v>
      </c>
      <c r="F5121" s="261">
        <v>2.0058584085120099</v>
      </c>
      <c r="G5121" s="261">
        <f>IF(Table1[[#This Row],[Year]]&lt;=2030,2030,IF(Table1[[#This Row],[Year]]&lt;=2040,2040,2050))</f>
        <v>2050</v>
      </c>
    </row>
    <row r="5122" spans="1:7" x14ac:dyDescent="0.3">
      <c r="A5122" s="257" t="s">
        <v>2</v>
      </c>
      <c r="B5122" s="258" t="s">
        <v>261</v>
      </c>
      <c r="C5122" s="258">
        <v>2045</v>
      </c>
      <c r="D5122" s="259" t="s">
        <v>259</v>
      </c>
      <c r="E5122" s="266" t="s">
        <v>0</v>
      </c>
      <c r="F5122" s="261">
        <v>1.25372984703338E-2</v>
      </c>
      <c r="G5122" s="261">
        <f>IF(Table1[[#This Row],[Year]]&lt;=2030,2030,IF(Table1[[#This Row],[Year]]&lt;=2040,2040,2050))</f>
        <v>2050</v>
      </c>
    </row>
    <row r="5123" spans="1:7" x14ac:dyDescent="0.3">
      <c r="A5123" s="257" t="s">
        <v>2</v>
      </c>
      <c r="B5123" s="258" t="s">
        <v>18</v>
      </c>
      <c r="C5123" s="258">
        <v>2045</v>
      </c>
      <c r="D5123" s="259" t="s">
        <v>259</v>
      </c>
      <c r="E5123" s="266" t="s">
        <v>0</v>
      </c>
      <c r="F5123" s="261">
        <v>429.44964390966902</v>
      </c>
      <c r="G5123" s="261">
        <f>IF(Table1[[#This Row],[Year]]&lt;=2030,2030,IF(Table1[[#This Row],[Year]]&lt;=2040,2040,2050))</f>
        <v>2050</v>
      </c>
    </row>
    <row r="5124" spans="1:7" x14ac:dyDescent="0.3">
      <c r="A5124" s="257" t="s">
        <v>2</v>
      </c>
      <c r="B5124" s="258" t="s">
        <v>266</v>
      </c>
      <c r="C5124" s="258">
        <v>2045</v>
      </c>
      <c r="D5124" s="259" t="s">
        <v>259</v>
      </c>
      <c r="E5124" s="266" t="s">
        <v>0</v>
      </c>
      <c r="F5124" s="261">
        <v>15.8893470569218</v>
      </c>
      <c r="G5124" s="261">
        <f>IF(Table1[[#This Row],[Year]]&lt;=2030,2030,IF(Table1[[#This Row],[Year]]&lt;=2040,2040,2050))</f>
        <v>2050</v>
      </c>
    </row>
    <row r="5125" spans="1:7" x14ac:dyDescent="0.3">
      <c r="A5125" s="257" t="s">
        <v>2</v>
      </c>
      <c r="B5125" s="258" t="s">
        <v>260</v>
      </c>
      <c r="C5125" s="258">
        <v>2045</v>
      </c>
      <c r="D5125" s="259" t="s">
        <v>259</v>
      </c>
      <c r="E5125" s="266" t="s">
        <v>0</v>
      </c>
      <c r="F5125" s="261">
        <v>2.6736546821404202E-2</v>
      </c>
      <c r="G5125" s="261">
        <f>IF(Table1[[#This Row],[Year]]&lt;=2030,2030,IF(Table1[[#This Row],[Year]]&lt;=2040,2040,2050))</f>
        <v>2050</v>
      </c>
    </row>
    <row r="5126" spans="1:7" x14ac:dyDescent="0.3">
      <c r="A5126" s="257" t="s">
        <v>3</v>
      </c>
      <c r="B5126" s="258" t="s">
        <v>265</v>
      </c>
      <c r="C5126" s="258">
        <v>2045</v>
      </c>
      <c r="D5126" s="259" t="s">
        <v>259</v>
      </c>
      <c r="E5126" s="266" t="s">
        <v>0</v>
      </c>
      <c r="F5126" s="261">
        <v>32.692714885894397</v>
      </c>
      <c r="G5126" s="261">
        <f>IF(Table1[[#This Row],[Year]]&lt;=2030,2030,IF(Table1[[#This Row],[Year]]&lt;=2040,2040,2050))</f>
        <v>2050</v>
      </c>
    </row>
    <row r="5127" spans="1:7" x14ac:dyDescent="0.3">
      <c r="A5127" s="257" t="s">
        <v>3</v>
      </c>
      <c r="B5127" s="258" t="s">
        <v>264</v>
      </c>
      <c r="C5127" s="258">
        <v>2045</v>
      </c>
      <c r="D5127" s="259" t="s">
        <v>259</v>
      </c>
      <c r="E5127" s="266" t="s">
        <v>0</v>
      </c>
      <c r="F5127" s="261">
        <v>9.0442343458945995</v>
      </c>
      <c r="G5127" s="261">
        <f>IF(Table1[[#This Row],[Year]]&lt;=2030,2030,IF(Table1[[#This Row],[Year]]&lt;=2040,2040,2050))</f>
        <v>2050</v>
      </c>
    </row>
    <row r="5128" spans="1:7" x14ac:dyDescent="0.3">
      <c r="A5128" s="257" t="s">
        <v>3</v>
      </c>
      <c r="B5128" s="258" t="s">
        <v>263</v>
      </c>
      <c r="C5128" s="258">
        <v>2045</v>
      </c>
      <c r="D5128" s="259" t="s">
        <v>259</v>
      </c>
      <c r="E5128" s="266" t="s">
        <v>0</v>
      </c>
      <c r="F5128" s="261">
        <v>4.4796801328151599</v>
      </c>
      <c r="G5128" s="261">
        <f>IF(Table1[[#This Row],[Year]]&lt;=2030,2030,IF(Table1[[#This Row],[Year]]&lt;=2040,2040,2050))</f>
        <v>2050</v>
      </c>
    </row>
    <row r="5129" spans="1:7" x14ac:dyDescent="0.3">
      <c r="A5129" s="257" t="s">
        <v>3</v>
      </c>
      <c r="B5129" s="258" t="s">
        <v>262</v>
      </c>
      <c r="C5129" s="258">
        <v>2045</v>
      </c>
      <c r="D5129" s="259" t="s">
        <v>259</v>
      </c>
      <c r="E5129" s="266" t="s">
        <v>0</v>
      </c>
      <c r="F5129" s="261">
        <v>116.52443860036</v>
      </c>
      <c r="G5129" s="261">
        <f>IF(Table1[[#This Row],[Year]]&lt;=2030,2030,IF(Table1[[#This Row],[Year]]&lt;=2040,2040,2050))</f>
        <v>2050</v>
      </c>
    </row>
    <row r="5130" spans="1:7" x14ac:dyDescent="0.3">
      <c r="A5130" s="257" t="s">
        <v>3</v>
      </c>
      <c r="B5130" s="258" t="s">
        <v>261</v>
      </c>
      <c r="C5130" s="258">
        <v>2045</v>
      </c>
      <c r="D5130" s="259" t="s">
        <v>259</v>
      </c>
      <c r="E5130" s="266" t="s">
        <v>0</v>
      </c>
      <c r="F5130" s="261">
        <v>0.16832038983188999</v>
      </c>
      <c r="G5130" s="261">
        <f>IF(Table1[[#This Row],[Year]]&lt;=2030,2030,IF(Table1[[#This Row],[Year]]&lt;=2040,2040,2050))</f>
        <v>2050</v>
      </c>
    </row>
    <row r="5131" spans="1:7" x14ac:dyDescent="0.3">
      <c r="A5131" s="257" t="s">
        <v>3</v>
      </c>
      <c r="B5131" s="258" t="s">
        <v>18</v>
      </c>
      <c r="C5131" s="258">
        <v>2045</v>
      </c>
      <c r="D5131" s="259" t="s">
        <v>259</v>
      </c>
      <c r="E5131" s="266" t="s">
        <v>0</v>
      </c>
      <c r="F5131" s="261">
        <v>875.97551121992399</v>
      </c>
      <c r="G5131" s="261">
        <f>IF(Table1[[#This Row],[Year]]&lt;=2030,2030,IF(Table1[[#This Row],[Year]]&lt;=2040,2040,2050))</f>
        <v>2050</v>
      </c>
    </row>
    <row r="5132" spans="1:7" x14ac:dyDescent="0.3">
      <c r="A5132" s="257" t="s">
        <v>3</v>
      </c>
      <c r="B5132" s="258" t="s">
        <v>260</v>
      </c>
      <c r="C5132" s="258">
        <v>2045</v>
      </c>
      <c r="D5132" s="259" t="s">
        <v>259</v>
      </c>
      <c r="E5132" s="266" t="s">
        <v>0</v>
      </c>
      <c r="F5132" s="261">
        <v>1.7494559626072299</v>
      </c>
      <c r="G5132" s="261">
        <f>IF(Table1[[#This Row],[Year]]&lt;=2030,2030,IF(Table1[[#This Row],[Year]]&lt;=2040,2040,2050))</f>
        <v>2050</v>
      </c>
    </row>
    <row r="5133" spans="1:7" x14ac:dyDescent="0.3">
      <c r="A5133" s="257" t="s">
        <v>1</v>
      </c>
      <c r="B5133" s="258" t="s">
        <v>265</v>
      </c>
      <c r="C5133" s="258">
        <v>2046</v>
      </c>
      <c r="D5133" s="259" t="s">
        <v>259</v>
      </c>
      <c r="E5133" s="266" t="s">
        <v>0</v>
      </c>
      <c r="F5133" s="261">
        <v>4.7636642224735004</v>
      </c>
      <c r="G5133" s="261">
        <f>IF(Table1[[#This Row],[Year]]&lt;=2030,2030,IF(Table1[[#This Row],[Year]]&lt;=2040,2040,2050))</f>
        <v>2050</v>
      </c>
    </row>
    <row r="5134" spans="1:7" x14ac:dyDescent="0.3">
      <c r="A5134" s="257" t="s">
        <v>1</v>
      </c>
      <c r="B5134" s="258" t="s">
        <v>269</v>
      </c>
      <c r="C5134" s="258">
        <v>2046</v>
      </c>
      <c r="D5134" s="259" t="s">
        <v>259</v>
      </c>
      <c r="E5134" s="266" t="s">
        <v>0</v>
      </c>
      <c r="F5134" s="261">
        <v>1.51753142988531</v>
      </c>
      <c r="G5134" s="261">
        <f>IF(Table1[[#This Row],[Year]]&lt;=2030,2030,IF(Table1[[#This Row],[Year]]&lt;=2040,2040,2050))</f>
        <v>2050</v>
      </c>
    </row>
    <row r="5135" spans="1:7" x14ac:dyDescent="0.3">
      <c r="A5135" s="257" t="s">
        <v>1</v>
      </c>
      <c r="B5135" s="258" t="s">
        <v>264</v>
      </c>
      <c r="C5135" s="258">
        <v>2046</v>
      </c>
      <c r="D5135" s="259" t="s">
        <v>259</v>
      </c>
      <c r="E5135" s="266" t="s">
        <v>0</v>
      </c>
      <c r="F5135" s="261">
        <v>2.42482155830072</v>
      </c>
      <c r="G5135" s="261">
        <f>IF(Table1[[#This Row],[Year]]&lt;=2030,2030,IF(Table1[[#This Row],[Year]]&lt;=2040,2040,2050))</f>
        <v>2050</v>
      </c>
    </row>
    <row r="5136" spans="1:7" x14ac:dyDescent="0.3">
      <c r="A5136" s="257" t="s">
        <v>1</v>
      </c>
      <c r="B5136" s="258" t="s">
        <v>268</v>
      </c>
      <c r="C5136" s="258">
        <v>2046</v>
      </c>
      <c r="D5136" s="259" t="s">
        <v>259</v>
      </c>
      <c r="E5136" s="266" t="s">
        <v>0</v>
      </c>
      <c r="F5136" s="261">
        <v>0.83868336372696195</v>
      </c>
      <c r="G5136" s="261">
        <f>IF(Table1[[#This Row],[Year]]&lt;=2030,2030,IF(Table1[[#This Row],[Year]]&lt;=2040,2040,2050))</f>
        <v>2050</v>
      </c>
    </row>
    <row r="5137" spans="1:7" x14ac:dyDescent="0.3">
      <c r="A5137" s="257" t="s">
        <v>1</v>
      </c>
      <c r="B5137" s="258" t="s">
        <v>263</v>
      </c>
      <c r="C5137" s="258">
        <v>2046</v>
      </c>
      <c r="D5137" s="259" t="s">
        <v>259</v>
      </c>
      <c r="E5137" s="266" t="s">
        <v>0</v>
      </c>
      <c r="F5137" s="261">
        <v>0.91922383329469803</v>
      </c>
      <c r="G5137" s="261">
        <f>IF(Table1[[#This Row],[Year]]&lt;=2030,2030,IF(Table1[[#This Row],[Year]]&lt;=2040,2040,2050))</f>
        <v>2050</v>
      </c>
    </row>
    <row r="5138" spans="1:7" x14ac:dyDescent="0.3">
      <c r="A5138" s="257" t="s">
        <v>1</v>
      </c>
      <c r="B5138" s="258" t="s">
        <v>262</v>
      </c>
      <c r="C5138" s="258">
        <v>2046</v>
      </c>
      <c r="D5138" s="259" t="s">
        <v>259</v>
      </c>
      <c r="E5138" s="266" t="s">
        <v>0</v>
      </c>
      <c r="F5138" s="261">
        <v>1.0024123738708299</v>
      </c>
      <c r="G5138" s="261">
        <f>IF(Table1[[#This Row],[Year]]&lt;=2030,2030,IF(Table1[[#This Row],[Year]]&lt;=2040,2040,2050))</f>
        <v>2050</v>
      </c>
    </row>
    <row r="5139" spans="1:7" x14ac:dyDescent="0.3">
      <c r="A5139" s="257" t="s">
        <v>1</v>
      </c>
      <c r="B5139" s="258" t="s">
        <v>261</v>
      </c>
      <c r="C5139" s="258">
        <v>2046</v>
      </c>
      <c r="D5139" s="259" t="s">
        <v>259</v>
      </c>
      <c r="E5139" s="266" t="s">
        <v>0</v>
      </c>
      <c r="F5139" s="261">
        <v>1.02875547072426E-2</v>
      </c>
      <c r="G5139" s="261">
        <f>IF(Table1[[#This Row],[Year]]&lt;=2030,2030,IF(Table1[[#This Row],[Year]]&lt;=2040,2040,2050))</f>
        <v>2050</v>
      </c>
    </row>
    <row r="5140" spans="1:7" x14ac:dyDescent="0.3">
      <c r="A5140" s="257" t="s">
        <v>1</v>
      </c>
      <c r="B5140" s="258" t="s">
        <v>18</v>
      </c>
      <c r="C5140" s="258">
        <v>2046</v>
      </c>
      <c r="D5140" s="259" t="s">
        <v>259</v>
      </c>
      <c r="E5140" s="266" t="s">
        <v>0</v>
      </c>
      <c r="F5140" s="261">
        <v>178.586442222573</v>
      </c>
      <c r="G5140" s="261">
        <f>IF(Table1[[#This Row],[Year]]&lt;=2030,2030,IF(Table1[[#This Row],[Year]]&lt;=2040,2040,2050))</f>
        <v>2050</v>
      </c>
    </row>
    <row r="5141" spans="1:7" x14ac:dyDescent="0.3">
      <c r="A5141" s="257" t="s">
        <v>1</v>
      </c>
      <c r="B5141" s="258" t="s">
        <v>260</v>
      </c>
      <c r="C5141" s="258">
        <v>2046</v>
      </c>
      <c r="D5141" s="259" t="s">
        <v>259</v>
      </c>
      <c r="E5141" s="266" t="s">
        <v>0</v>
      </c>
      <c r="F5141" s="261">
        <v>0.139196909862811</v>
      </c>
      <c r="G5141" s="261">
        <f>IF(Table1[[#This Row],[Year]]&lt;=2030,2030,IF(Table1[[#This Row],[Year]]&lt;=2040,2040,2050))</f>
        <v>2050</v>
      </c>
    </row>
    <row r="5142" spans="1:7" x14ac:dyDescent="0.3">
      <c r="A5142" s="257" t="s">
        <v>1</v>
      </c>
      <c r="B5142" s="258" t="s">
        <v>267</v>
      </c>
      <c r="C5142" s="258">
        <v>2046</v>
      </c>
      <c r="D5142" s="259" t="s">
        <v>259</v>
      </c>
      <c r="E5142" s="266" t="s">
        <v>0</v>
      </c>
      <c r="F5142" s="261">
        <v>4.1382865094349297E-2</v>
      </c>
      <c r="G5142" s="261">
        <f>IF(Table1[[#This Row],[Year]]&lt;=2030,2030,IF(Table1[[#This Row],[Year]]&lt;=2040,2040,2050))</f>
        <v>2050</v>
      </c>
    </row>
    <row r="5143" spans="1:7" x14ac:dyDescent="0.3">
      <c r="A5143" s="257" t="s">
        <v>4</v>
      </c>
      <c r="B5143" s="258" t="s">
        <v>265</v>
      </c>
      <c r="C5143" s="258">
        <v>2046</v>
      </c>
      <c r="D5143" s="259" t="s">
        <v>259</v>
      </c>
      <c r="E5143" s="266" t="s">
        <v>0</v>
      </c>
      <c r="F5143" s="261">
        <v>41.346398347955301</v>
      </c>
      <c r="G5143" s="261">
        <f>IF(Table1[[#This Row],[Year]]&lt;=2030,2030,IF(Table1[[#This Row],[Year]]&lt;=2040,2040,2050))</f>
        <v>2050</v>
      </c>
    </row>
    <row r="5144" spans="1:7" x14ac:dyDescent="0.3">
      <c r="A5144" s="257" t="s">
        <v>4</v>
      </c>
      <c r="B5144" s="258" t="s">
        <v>269</v>
      </c>
      <c r="C5144" s="258">
        <v>2046</v>
      </c>
      <c r="D5144" s="259" t="s">
        <v>259</v>
      </c>
      <c r="E5144" s="266" t="s">
        <v>0</v>
      </c>
      <c r="F5144" s="261">
        <v>1.1976589424624899</v>
      </c>
      <c r="G5144" s="261">
        <f>IF(Table1[[#This Row],[Year]]&lt;=2030,2030,IF(Table1[[#This Row],[Year]]&lt;=2040,2040,2050))</f>
        <v>2050</v>
      </c>
    </row>
    <row r="5145" spans="1:7" x14ac:dyDescent="0.3">
      <c r="A5145" s="257" t="s">
        <v>4</v>
      </c>
      <c r="B5145" s="258" t="s">
        <v>264</v>
      </c>
      <c r="C5145" s="258">
        <v>2046</v>
      </c>
      <c r="D5145" s="259" t="s">
        <v>259</v>
      </c>
      <c r="E5145" s="266" t="s">
        <v>0</v>
      </c>
      <c r="F5145" s="261">
        <v>25.735998493127902</v>
      </c>
      <c r="G5145" s="261">
        <f>IF(Table1[[#This Row],[Year]]&lt;=2030,2030,IF(Table1[[#This Row],[Year]]&lt;=2040,2040,2050))</f>
        <v>2050</v>
      </c>
    </row>
    <row r="5146" spans="1:7" x14ac:dyDescent="0.3">
      <c r="A5146" s="257" t="s">
        <v>4</v>
      </c>
      <c r="B5146" s="258" t="s">
        <v>268</v>
      </c>
      <c r="C5146" s="258">
        <v>2046</v>
      </c>
      <c r="D5146" s="259" t="s">
        <v>259</v>
      </c>
      <c r="E5146" s="266" t="s">
        <v>0</v>
      </c>
      <c r="F5146" s="261">
        <v>0.78757002831949097</v>
      </c>
      <c r="G5146" s="261">
        <f>IF(Table1[[#This Row],[Year]]&lt;=2030,2030,IF(Table1[[#This Row],[Year]]&lt;=2040,2040,2050))</f>
        <v>2050</v>
      </c>
    </row>
    <row r="5147" spans="1:7" x14ac:dyDescent="0.3">
      <c r="A5147" s="257" t="s">
        <v>4</v>
      </c>
      <c r="B5147" s="258" t="s">
        <v>263</v>
      </c>
      <c r="C5147" s="258">
        <v>2046</v>
      </c>
      <c r="D5147" s="259" t="s">
        <v>259</v>
      </c>
      <c r="E5147" s="266" t="s">
        <v>0</v>
      </c>
      <c r="F5147" s="261">
        <v>3.5914391784214601</v>
      </c>
      <c r="G5147" s="261">
        <f>IF(Table1[[#This Row],[Year]]&lt;=2030,2030,IF(Table1[[#This Row],[Year]]&lt;=2040,2040,2050))</f>
        <v>2050</v>
      </c>
    </row>
    <row r="5148" spans="1:7" x14ac:dyDescent="0.3">
      <c r="A5148" s="257" t="s">
        <v>4</v>
      </c>
      <c r="B5148" s="258" t="s">
        <v>262</v>
      </c>
      <c r="C5148" s="258">
        <v>2046</v>
      </c>
      <c r="D5148" s="259" t="s">
        <v>259</v>
      </c>
      <c r="E5148" s="266" t="s">
        <v>0</v>
      </c>
      <c r="F5148" s="261">
        <v>61.814126682768297</v>
      </c>
      <c r="G5148" s="261">
        <f>IF(Table1[[#This Row],[Year]]&lt;=2030,2030,IF(Table1[[#This Row],[Year]]&lt;=2040,2040,2050))</f>
        <v>2050</v>
      </c>
    </row>
    <row r="5149" spans="1:7" x14ac:dyDescent="0.3">
      <c r="A5149" s="257" t="s">
        <v>4</v>
      </c>
      <c r="B5149" s="258" t="s">
        <v>261</v>
      </c>
      <c r="C5149" s="258">
        <v>2046</v>
      </c>
      <c r="D5149" s="259" t="s">
        <v>259</v>
      </c>
      <c r="E5149" s="266" t="s">
        <v>0</v>
      </c>
      <c r="F5149" s="261">
        <v>0.15647199369141401</v>
      </c>
      <c r="G5149" s="261">
        <f>IF(Table1[[#This Row],[Year]]&lt;=2030,2030,IF(Table1[[#This Row],[Year]]&lt;=2040,2040,2050))</f>
        <v>2050</v>
      </c>
    </row>
    <row r="5150" spans="1:7" x14ac:dyDescent="0.3">
      <c r="A5150" s="257" t="s">
        <v>4</v>
      </c>
      <c r="B5150" s="258" t="s">
        <v>18</v>
      </c>
      <c r="C5150" s="258">
        <v>2046</v>
      </c>
      <c r="D5150" s="259" t="s">
        <v>259</v>
      </c>
      <c r="E5150" s="266" t="s">
        <v>0</v>
      </c>
      <c r="F5150" s="261">
        <v>486.603632506537</v>
      </c>
      <c r="G5150" s="261">
        <f>IF(Table1[[#This Row],[Year]]&lt;=2030,2030,IF(Table1[[#This Row],[Year]]&lt;=2040,2040,2050))</f>
        <v>2050</v>
      </c>
    </row>
    <row r="5151" spans="1:7" x14ac:dyDescent="0.3">
      <c r="A5151" s="257" t="s">
        <v>4</v>
      </c>
      <c r="B5151" s="258" t="s">
        <v>260</v>
      </c>
      <c r="C5151" s="258">
        <v>2046</v>
      </c>
      <c r="D5151" s="259" t="s">
        <v>259</v>
      </c>
      <c r="E5151" s="266" t="s">
        <v>0</v>
      </c>
      <c r="F5151" s="261">
        <v>4.8259602456134099</v>
      </c>
      <c r="G5151" s="261">
        <f>IF(Table1[[#This Row],[Year]]&lt;=2030,2030,IF(Table1[[#This Row],[Year]]&lt;=2040,2040,2050))</f>
        <v>2050</v>
      </c>
    </row>
    <row r="5152" spans="1:7" x14ac:dyDescent="0.3">
      <c r="A5152" s="257" t="s">
        <v>4</v>
      </c>
      <c r="B5152" s="258" t="s">
        <v>267</v>
      </c>
      <c r="C5152" s="258">
        <v>2046</v>
      </c>
      <c r="D5152" s="259" t="s">
        <v>259</v>
      </c>
      <c r="E5152" s="266" t="s">
        <v>0</v>
      </c>
      <c r="F5152" s="261">
        <v>0.13395903884620899</v>
      </c>
      <c r="G5152" s="261">
        <f>IF(Table1[[#This Row],[Year]]&lt;=2030,2030,IF(Table1[[#This Row],[Year]]&lt;=2040,2040,2050))</f>
        <v>2050</v>
      </c>
    </row>
    <row r="5153" spans="1:7" x14ac:dyDescent="0.3">
      <c r="A5153" s="257" t="s">
        <v>2</v>
      </c>
      <c r="B5153" s="258" t="s">
        <v>264</v>
      </c>
      <c r="C5153" s="258">
        <v>2046</v>
      </c>
      <c r="D5153" s="259" t="s">
        <v>259</v>
      </c>
      <c r="E5153" s="266" t="s">
        <v>0</v>
      </c>
      <c r="F5153" s="261">
        <v>4.8846497733101604</v>
      </c>
      <c r="G5153" s="261">
        <f>IF(Table1[[#This Row],[Year]]&lt;=2030,2030,IF(Table1[[#This Row],[Year]]&lt;=2040,2040,2050))</f>
        <v>2050</v>
      </c>
    </row>
    <row r="5154" spans="1:7" x14ac:dyDescent="0.3">
      <c r="A5154" s="257" t="s">
        <v>2</v>
      </c>
      <c r="B5154" s="258" t="s">
        <v>263</v>
      </c>
      <c r="C5154" s="258">
        <v>2046</v>
      </c>
      <c r="D5154" s="259" t="s">
        <v>259</v>
      </c>
      <c r="E5154" s="266" t="s">
        <v>0</v>
      </c>
      <c r="F5154" s="261">
        <v>1.5142102700759901</v>
      </c>
      <c r="G5154" s="261">
        <f>IF(Table1[[#This Row],[Year]]&lt;=2030,2030,IF(Table1[[#This Row],[Year]]&lt;=2040,2040,2050))</f>
        <v>2050</v>
      </c>
    </row>
    <row r="5155" spans="1:7" x14ac:dyDescent="0.3">
      <c r="A5155" s="257" t="s">
        <v>2</v>
      </c>
      <c r="B5155" s="258" t="s">
        <v>262</v>
      </c>
      <c r="C5155" s="258">
        <v>2046</v>
      </c>
      <c r="D5155" s="259" t="s">
        <v>259</v>
      </c>
      <c r="E5155" s="266" t="s">
        <v>0</v>
      </c>
      <c r="F5155" s="261">
        <v>1.9434378764968001</v>
      </c>
      <c r="G5155" s="261">
        <f>IF(Table1[[#This Row],[Year]]&lt;=2030,2030,IF(Table1[[#This Row],[Year]]&lt;=2040,2040,2050))</f>
        <v>2050</v>
      </c>
    </row>
    <row r="5156" spans="1:7" x14ac:dyDescent="0.3">
      <c r="A5156" s="257" t="s">
        <v>2</v>
      </c>
      <c r="B5156" s="258" t="s">
        <v>261</v>
      </c>
      <c r="C5156" s="258">
        <v>2046</v>
      </c>
      <c r="D5156" s="259" t="s">
        <v>259</v>
      </c>
      <c r="E5156" s="266" t="s">
        <v>0</v>
      </c>
      <c r="F5156" s="261">
        <v>1.12879766751833E-2</v>
      </c>
      <c r="G5156" s="261">
        <f>IF(Table1[[#This Row],[Year]]&lt;=2030,2030,IF(Table1[[#This Row],[Year]]&lt;=2040,2040,2050))</f>
        <v>2050</v>
      </c>
    </row>
    <row r="5157" spans="1:7" x14ac:dyDescent="0.3">
      <c r="A5157" s="257" t="s">
        <v>2</v>
      </c>
      <c r="B5157" s="258" t="s">
        <v>18</v>
      </c>
      <c r="C5157" s="258">
        <v>2046</v>
      </c>
      <c r="D5157" s="259" t="s">
        <v>259</v>
      </c>
      <c r="E5157" s="266" t="s">
        <v>0</v>
      </c>
      <c r="F5157" s="261">
        <v>396.38442408998299</v>
      </c>
      <c r="G5157" s="261">
        <f>IF(Table1[[#This Row],[Year]]&lt;=2030,2030,IF(Table1[[#This Row],[Year]]&lt;=2040,2040,2050))</f>
        <v>2050</v>
      </c>
    </row>
    <row r="5158" spans="1:7" x14ac:dyDescent="0.3">
      <c r="A5158" s="257" t="s">
        <v>2</v>
      </c>
      <c r="B5158" s="258" t="s">
        <v>266</v>
      </c>
      <c r="C5158" s="258">
        <v>2046</v>
      </c>
      <c r="D5158" s="259" t="s">
        <v>259</v>
      </c>
      <c r="E5158" s="266" t="s">
        <v>0</v>
      </c>
      <c r="F5158" s="261">
        <v>15.1327114827827</v>
      </c>
      <c r="G5158" s="261">
        <f>IF(Table1[[#This Row],[Year]]&lt;=2030,2030,IF(Table1[[#This Row],[Year]]&lt;=2040,2040,2050))</f>
        <v>2050</v>
      </c>
    </row>
    <row r="5159" spans="1:7" x14ac:dyDescent="0.3">
      <c r="A5159" s="257" t="s">
        <v>2</v>
      </c>
      <c r="B5159" s="258" t="s">
        <v>260</v>
      </c>
      <c r="C5159" s="258">
        <v>2046</v>
      </c>
      <c r="D5159" s="259" t="s">
        <v>259</v>
      </c>
      <c r="E5159" s="266" t="s">
        <v>0</v>
      </c>
      <c r="F5159" s="261">
        <v>2.6005151923554199E-2</v>
      </c>
      <c r="G5159" s="261">
        <f>IF(Table1[[#This Row],[Year]]&lt;=2030,2030,IF(Table1[[#This Row],[Year]]&lt;=2040,2040,2050))</f>
        <v>2050</v>
      </c>
    </row>
    <row r="5160" spans="1:7" x14ac:dyDescent="0.3">
      <c r="A5160" s="257" t="s">
        <v>3</v>
      </c>
      <c r="B5160" s="258" t="s">
        <v>265</v>
      </c>
      <c r="C5160" s="258">
        <v>2046</v>
      </c>
      <c r="D5160" s="259" t="s">
        <v>259</v>
      </c>
      <c r="E5160" s="266" t="s">
        <v>0</v>
      </c>
      <c r="F5160" s="261">
        <v>32.450721794394198</v>
      </c>
      <c r="G5160" s="261">
        <f>IF(Table1[[#This Row],[Year]]&lt;=2030,2030,IF(Table1[[#This Row],[Year]]&lt;=2040,2040,2050))</f>
        <v>2050</v>
      </c>
    </row>
    <row r="5161" spans="1:7" x14ac:dyDescent="0.3">
      <c r="A5161" s="257" t="s">
        <v>3</v>
      </c>
      <c r="B5161" s="258" t="s">
        <v>264</v>
      </c>
      <c r="C5161" s="258">
        <v>2046</v>
      </c>
      <c r="D5161" s="259" t="s">
        <v>259</v>
      </c>
      <c r="E5161" s="266" t="s">
        <v>0</v>
      </c>
      <c r="F5161" s="261">
        <v>8.9772884762336105</v>
      </c>
      <c r="G5161" s="261">
        <f>IF(Table1[[#This Row],[Year]]&lt;=2030,2030,IF(Table1[[#This Row],[Year]]&lt;=2040,2040,2050))</f>
        <v>2050</v>
      </c>
    </row>
    <row r="5162" spans="1:7" x14ac:dyDescent="0.3">
      <c r="A5162" s="257" t="s">
        <v>3</v>
      </c>
      <c r="B5162" s="258" t="s">
        <v>263</v>
      </c>
      <c r="C5162" s="258">
        <v>2046</v>
      </c>
      <c r="D5162" s="259" t="s">
        <v>259</v>
      </c>
      <c r="E5162" s="266" t="s">
        <v>0</v>
      </c>
      <c r="F5162" s="261">
        <v>4.1360656560684603</v>
      </c>
      <c r="G5162" s="261">
        <f>IF(Table1[[#This Row],[Year]]&lt;=2030,2030,IF(Table1[[#This Row],[Year]]&lt;=2040,2040,2050))</f>
        <v>2050</v>
      </c>
    </row>
    <row r="5163" spans="1:7" x14ac:dyDescent="0.3">
      <c r="A5163" s="257" t="s">
        <v>3</v>
      </c>
      <c r="B5163" s="258" t="s">
        <v>262</v>
      </c>
      <c r="C5163" s="258">
        <v>2046</v>
      </c>
      <c r="D5163" s="259" t="s">
        <v>259</v>
      </c>
      <c r="E5163" s="266" t="s">
        <v>0</v>
      </c>
      <c r="F5163" s="261">
        <v>112.94281930691101</v>
      </c>
      <c r="G5163" s="261">
        <f>IF(Table1[[#This Row],[Year]]&lt;=2030,2030,IF(Table1[[#This Row],[Year]]&lt;=2040,2040,2050))</f>
        <v>2050</v>
      </c>
    </row>
    <row r="5164" spans="1:7" x14ac:dyDescent="0.3">
      <c r="A5164" s="257" t="s">
        <v>3</v>
      </c>
      <c r="B5164" s="258" t="s">
        <v>261</v>
      </c>
      <c r="C5164" s="258">
        <v>2046</v>
      </c>
      <c r="D5164" s="259" t="s">
        <v>259</v>
      </c>
      <c r="E5164" s="266" t="s">
        <v>0</v>
      </c>
      <c r="F5164" s="261">
        <v>0.151547531461899</v>
      </c>
      <c r="G5164" s="261">
        <f>IF(Table1[[#This Row],[Year]]&lt;=2030,2030,IF(Table1[[#This Row],[Year]]&lt;=2040,2040,2050))</f>
        <v>2050</v>
      </c>
    </row>
    <row r="5165" spans="1:7" x14ac:dyDescent="0.3">
      <c r="A5165" s="257" t="s">
        <v>3</v>
      </c>
      <c r="B5165" s="258" t="s">
        <v>18</v>
      </c>
      <c r="C5165" s="258">
        <v>2046</v>
      </c>
      <c r="D5165" s="259" t="s">
        <v>259</v>
      </c>
      <c r="E5165" s="266" t="s">
        <v>0</v>
      </c>
      <c r="F5165" s="261">
        <v>825.97947228990199</v>
      </c>
      <c r="G5165" s="261">
        <f>IF(Table1[[#This Row],[Year]]&lt;=2030,2030,IF(Table1[[#This Row],[Year]]&lt;=2040,2040,2050))</f>
        <v>2050</v>
      </c>
    </row>
    <row r="5166" spans="1:7" x14ac:dyDescent="0.3">
      <c r="A5166" s="257" t="s">
        <v>3</v>
      </c>
      <c r="B5166" s="258" t="s">
        <v>260</v>
      </c>
      <c r="C5166" s="258">
        <v>2046</v>
      </c>
      <c r="D5166" s="259" t="s">
        <v>259</v>
      </c>
      <c r="E5166" s="266" t="s">
        <v>0</v>
      </c>
      <c r="F5166" s="261">
        <v>1.73650640310101</v>
      </c>
      <c r="G5166" s="261">
        <f>IF(Table1[[#This Row],[Year]]&lt;=2030,2030,IF(Table1[[#This Row],[Year]]&lt;=2040,2040,2050))</f>
        <v>2050</v>
      </c>
    </row>
    <row r="5167" spans="1:7" x14ac:dyDescent="0.3">
      <c r="A5167" s="257" t="s">
        <v>1</v>
      </c>
      <c r="B5167" s="258" t="s">
        <v>265</v>
      </c>
      <c r="C5167" s="258">
        <v>2047</v>
      </c>
      <c r="D5167" s="259" t="s">
        <v>259</v>
      </c>
      <c r="E5167" s="266" t="s">
        <v>0</v>
      </c>
      <c r="F5167" s="261">
        <v>4.7207483285773399</v>
      </c>
      <c r="G5167" s="261">
        <f>IF(Table1[[#This Row],[Year]]&lt;=2030,2030,IF(Table1[[#This Row],[Year]]&lt;=2040,2040,2050))</f>
        <v>2050</v>
      </c>
    </row>
    <row r="5168" spans="1:7" x14ac:dyDescent="0.3">
      <c r="A5168" s="257" t="s">
        <v>1</v>
      </c>
      <c r="B5168" s="258" t="s">
        <v>269</v>
      </c>
      <c r="C5168" s="258">
        <v>2047</v>
      </c>
      <c r="D5168" s="259" t="s">
        <v>259</v>
      </c>
      <c r="E5168" s="266" t="s">
        <v>0</v>
      </c>
      <c r="F5168" s="261">
        <v>1.4452680284621999</v>
      </c>
      <c r="G5168" s="261">
        <f>IF(Table1[[#This Row],[Year]]&lt;=2030,2030,IF(Table1[[#This Row],[Year]]&lt;=2040,2040,2050))</f>
        <v>2050</v>
      </c>
    </row>
    <row r="5169" spans="1:7" x14ac:dyDescent="0.3">
      <c r="A5169" s="257" t="s">
        <v>1</v>
      </c>
      <c r="B5169" s="258" t="s">
        <v>264</v>
      </c>
      <c r="C5169" s="258">
        <v>2047</v>
      </c>
      <c r="D5169" s="259" t="s">
        <v>259</v>
      </c>
      <c r="E5169" s="266" t="s">
        <v>0</v>
      </c>
      <c r="F5169" s="261">
        <v>2.4029763190367501</v>
      </c>
      <c r="G5169" s="261">
        <f>IF(Table1[[#This Row],[Year]]&lt;=2030,2030,IF(Table1[[#This Row],[Year]]&lt;=2040,2040,2050))</f>
        <v>2050</v>
      </c>
    </row>
    <row r="5170" spans="1:7" x14ac:dyDescent="0.3">
      <c r="A5170" s="257" t="s">
        <v>1</v>
      </c>
      <c r="B5170" s="258" t="s">
        <v>268</v>
      </c>
      <c r="C5170" s="258">
        <v>2047</v>
      </c>
      <c r="D5170" s="259" t="s">
        <v>259</v>
      </c>
      <c r="E5170" s="266" t="s">
        <v>0</v>
      </c>
      <c r="F5170" s="261">
        <v>0.79874606069234499</v>
      </c>
      <c r="G5170" s="261">
        <f>IF(Table1[[#This Row],[Year]]&lt;=2030,2030,IF(Table1[[#This Row],[Year]]&lt;=2040,2040,2050))</f>
        <v>2050</v>
      </c>
    </row>
    <row r="5171" spans="1:7" x14ac:dyDescent="0.3">
      <c r="A5171" s="257" t="s">
        <v>1</v>
      </c>
      <c r="B5171" s="258" t="s">
        <v>263</v>
      </c>
      <c r="C5171" s="258">
        <v>2047</v>
      </c>
      <c r="D5171" s="259" t="s">
        <v>259</v>
      </c>
      <c r="E5171" s="266" t="s">
        <v>0</v>
      </c>
      <c r="F5171" s="261">
        <v>0.85341711538393705</v>
      </c>
      <c r="G5171" s="261">
        <f>IF(Table1[[#This Row],[Year]]&lt;=2030,2030,IF(Table1[[#This Row],[Year]]&lt;=2040,2040,2050))</f>
        <v>2050</v>
      </c>
    </row>
    <row r="5172" spans="1:7" x14ac:dyDescent="0.3">
      <c r="A5172" s="257" t="s">
        <v>1</v>
      </c>
      <c r="B5172" s="258" t="s">
        <v>262</v>
      </c>
      <c r="C5172" s="258">
        <v>2047</v>
      </c>
      <c r="D5172" s="259" t="s">
        <v>259</v>
      </c>
      <c r="E5172" s="266" t="s">
        <v>0</v>
      </c>
      <c r="F5172" s="261">
        <v>0.98124142798991199</v>
      </c>
      <c r="G5172" s="261">
        <f>IF(Table1[[#This Row],[Year]]&lt;=2030,2030,IF(Table1[[#This Row],[Year]]&lt;=2040,2040,2050))</f>
        <v>2050</v>
      </c>
    </row>
    <row r="5173" spans="1:7" x14ac:dyDescent="0.3">
      <c r="A5173" s="257" t="s">
        <v>1</v>
      </c>
      <c r="B5173" s="258" t="s">
        <v>261</v>
      </c>
      <c r="C5173" s="258">
        <v>2047</v>
      </c>
      <c r="D5173" s="259" t="s">
        <v>259</v>
      </c>
      <c r="E5173" s="266" t="s">
        <v>0</v>
      </c>
      <c r="F5173" s="261">
        <v>9.2314850773033003E-3</v>
      </c>
      <c r="G5173" s="261">
        <f>IF(Table1[[#This Row],[Year]]&lt;=2030,2030,IF(Table1[[#This Row],[Year]]&lt;=2040,2040,2050))</f>
        <v>2050</v>
      </c>
    </row>
    <row r="5174" spans="1:7" x14ac:dyDescent="0.3">
      <c r="A5174" s="257" t="s">
        <v>1</v>
      </c>
      <c r="B5174" s="258" t="s">
        <v>18</v>
      </c>
      <c r="C5174" s="258">
        <v>2047</v>
      </c>
      <c r="D5174" s="259" t="s">
        <v>259</v>
      </c>
      <c r="E5174" s="266" t="s">
        <v>0</v>
      </c>
      <c r="F5174" s="261">
        <v>169.80397615712201</v>
      </c>
      <c r="G5174" s="261">
        <f>IF(Table1[[#This Row],[Year]]&lt;=2030,2030,IF(Table1[[#This Row],[Year]]&lt;=2040,2040,2050))</f>
        <v>2050</v>
      </c>
    </row>
    <row r="5175" spans="1:7" x14ac:dyDescent="0.3">
      <c r="A5175" s="257" t="s">
        <v>1</v>
      </c>
      <c r="B5175" s="258" t="s">
        <v>260</v>
      </c>
      <c r="C5175" s="258">
        <v>2047</v>
      </c>
      <c r="D5175" s="259" t="s">
        <v>259</v>
      </c>
      <c r="E5175" s="266" t="s">
        <v>0</v>
      </c>
      <c r="F5175" s="261">
        <v>0.137942883647831</v>
      </c>
      <c r="G5175" s="261">
        <f>IF(Table1[[#This Row],[Year]]&lt;=2030,2030,IF(Table1[[#This Row],[Year]]&lt;=2040,2040,2050))</f>
        <v>2050</v>
      </c>
    </row>
    <row r="5176" spans="1:7" x14ac:dyDescent="0.3">
      <c r="A5176" s="257" t="s">
        <v>1</v>
      </c>
      <c r="B5176" s="258" t="s">
        <v>267</v>
      </c>
      <c r="C5176" s="258">
        <v>2047</v>
      </c>
      <c r="D5176" s="259" t="s">
        <v>259</v>
      </c>
      <c r="E5176" s="266" t="s">
        <v>0</v>
      </c>
      <c r="F5176" s="261">
        <v>3.9412252470808803E-2</v>
      </c>
      <c r="G5176" s="261">
        <f>IF(Table1[[#This Row],[Year]]&lt;=2030,2030,IF(Table1[[#This Row],[Year]]&lt;=2040,2040,2050))</f>
        <v>2050</v>
      </c>
    </row>
    <row r="5177" spans="1:7" x14ac:dyDescent="0.3">
      <c r="A5177" s="257" t="s">
        <v>4</v>
      </c>
      <c r="B5177" s="258" t="s">
        <v>265</v>
      </c>
      <c r="C5177" s="258">
        <v>2047</v>
      </c>
      <c r="D5177" s="259" t="s">
        <v>259</v>
      </c>
      <c r="E5177" s="266" t="s">
        <v>0</v>
      </c>
      <c r="F5177" s="261">
        <v>40.533623867636202</v>
      </c>
      <c r="G5177" s="261">
        <f>IF(Table1[[#This Row],[Year]]&lt;=2030,2030,IF(Table1[[#This Row],[Year]]&lt;=2040,2040,2050))</f>
        <v>2050</v>
      </c>
    </row>
    <row r="5178" spans="1:7" x14ac:dyDescent="0.3">
      <c r="A5178" s="257" t="s">
        <v>4</v>
      </c>
      <c r="B5178" s="258" t="s">
        <v>269</v>
      </c>
      <c r="C5178" s="258">
        <v>2047</v>
      </c>
      <c r="D5178" s="259" t="s">
        <v>259</v>
      </c>
      <c r="E5178" s="266" t="s">
        <v>0</v>
      </c>
      <c r="F5178" s="261">
        <v>1.1406275642499899</v>
      </c>
      <c r="G5178" s="261">
        <f>IF(Table1[[#This Row],[Year]]&lt;=2030,2030,IF(Table1[[#This Row],[Year]]&lt;=2040,2040,2050))</f>
        <v>2050</v>
      </c>
    </row>
    <row r="5179" spans="1:7" x14ac:dyDescent="0.3">
      <c r="A5179" s="257" t="s">
        <v>4</v>
      </c>
      <c r="B5179" s="258" t="s">
        <v>264</v>
      </c>
      <c r="C5179" s="258">
        <v>2047</v>
      </c>
      <c r="D5179" s="259" t="s">
        <v>259</v>
      </c>
      <c r="E5179" s="266" t="s">
        <v>0</v>
      </c>
      <c r="F5179" s="261">
        <v>25.230088338035099</v>
      </c>
      <c r="G5179" s="261">
        <f>IF(Table1[[#This Row],[Year]]&lt;=2030,2030,IF(Table1[[#This Row],[Year]]&lt;=2040,2040,2050))</f>
        <v>2050</v>
      </c>
    </row>
    <row r="5180" spans="1:7" x14ac:dyDescent="0.3">
      <c r="A5180" s="257" t="s">
        <v>4</v>
      </c>
      <c r="B5180" s="258" t="s">
        <v>268</v>
      </c>
      <c r="C5180" s="258">
        <v>2047</v>
      </c>
      <c r="D5180" s="259" t="s">
        <v>259</v>
      </c>
      <c r="E5180" s="266" t="s">
        <v>0</v>
      </c>
      <c r="F5180" s="261">
        <v>0.75006669363761003</v>
      </c>
      <c r="G5180" s="261">
        <f>IF(Table1[[#This Row],[Year]]&lt;=2030,2030,IF(Table1[[#This Row],[Year]]&lt;=2040,2040,2050))</f>
        <v>2050</v>
      </c>
    </row>
    <row r="5181" spans="1:7" x14ac:dyDescent="0.3">
      <c r="A5181" s="257" t="s">
        <v>4</v>
      </c>
      <c r="B5181" s="258" t="s">
        <v>263</v>
      </c>
      <c r="C5181" s="258">
        <v>2047</v>
      </c>
      <c r="D5181" s="259" t="s">
        <v>259</v>
      </c>
      <c r="E5181" s="266" t="s">
        <v>0</v>
      </c>
      <c r="F5181" s="261">
        <v>3.3132593646149799</v>
      </c>
      <c r="G5181" s="261">
        <f>IF(Table1[[#This Row],[Year]]&lt;=2030,2030,IF(Table1[[#This Row],[Year]]&lt;=2040,2040,2050))</f>
        <v>2050</v>
      </c>
    </row>
    <row r="5182" spans="1:7" x14ac:dyDescent="0.3">
      <c r="A5182" s="257" t="s">
        <v>4</v>
      </c>
      <c r="B5182" s="258" t="s">
        <v>262</v>
      </c>
      <c r="C5182" s="258">
        <v>2047</v>
      </c>
      <c r="D5182" s="259" t="s">
        <v>259</v>
      </c>
      <c r="E5182" s="266" t="s">
        <v>0</v>
      </c>
      <c r="F5182" s="261">
        <v>59.788113803840702</v>
      </c>
      <c r="G5182" s="261">
        <f>IF(Table1[[#This Row],[Year]]&lt;=2030,2030,IF(Table1[[#This Row],[Year]]&lt;=2040,2040,2050))</f>
        <v>2050</v>
      </c>
    </row>
    <row r="5183" spans="1:7" x14ac:dyDescent="0.3">
      <c r="A5183" s="257" t="s">
        <v>4</v>
      </c>
      <c r="B5183" s="258" t="s">
        <v>261</v>
      </c>
      <c r="C5183" s="258">
        <v>2047</v>
      </c>
      <c r="D5183" s="259" t="s">
        <v>259</v>
      </c>
      <c r="E5183" s="266" t="s">
        <v>0</v>
      </c>
      <c r="F5183" s="261">
        <v>0.14040935050982101</v>
      </c>
      <c r="G5183" s="261">
        <f>IF(Table1[[#This Row],[Year]]&lt;=2030,2030,IF(Table1[[#This Row],[Year]]&lt;=2040,2040,2050))</f>
        <v>2050</v>
      </c>
    </row>
    <row r="5184" spans="1:7" x14ac:dyDescent="0.3">
      <c r="A5184" s="257" t="s">
        <v>4</v>
      </c>
      <c r="B5184" s="258" t="s">
        <v>18</v>
      </c>
      <c r="C5184" s="258">
        <v>2047</v>
      </c>
      <c r="D5184" s="259" t="s">
        <v>259</v>
      </c>
      <c r="E5184" s="266" t="s">
        <v>0</v>
      </c>
      <c r="F5184" s="261">
        <v>451.80034199184598</v>
      </c>
      <c r="G5184" s="261">
        <f>IF(Table1[[#This Row],[Year]]&lt;=2030,2030,IF(Table1[[#This Row],[Year]]&lt;=2040,2040,2050))</f>
        <v>2050</v>
      </c>
    </row>
    <row r="5185" spans="1:7" x14ac:dyDescent="0.3">
      <c r="A5185" s="257" t="s">
        <v>4</v>
      </c>
      <c r="B5185" s="258" t="s">
        <v>260</v>
      </c>
      <c r="C5185" s="258">
        <v>2047</v>
      </c>
      <c r="D5185" s="259" t="s">
        <v>259</v>
      </c>
      <c r="E5185" s="266" t="s">
        <v>0</v>
      </c>
      <c r="F5185" s="261">
        <v>4.7310930386161001</v>
      </c>
      <c r="G5185" s="261">
        <f>IF(Table1[[#This Row],[Year]]&lt;=2030,2030,IF(Table1[[#This Row],[Year]]&lt;=2040,2040,2050))</f>
        <v>2050</v>
      </c>
    </row>
    <row r="5186" spans="1:7" x14ac:dyDescent="0.3">
      <c r="A5186" s="257" t="s">
        <v>4</v>
      </c>
      <c r="B5186" s="258" t="s">
        <v>267</v>
      </c>
      <c r="C5186" s="258">
        <v>2047</v>
      </c>
      <c r="D5186" s="259" t="s">
        <v>259</v>
      </c>
      <c r="E5186" s="266" t="s">
        <v>0</v>
      </c>
      <c r="F5186" s="261">
        <v>0.12758003699638901</v>
      </c>
      <c r="G5186" s="261">
        <f>IF(Table1[[#This Row],[Year]]&lt;=2030,2030,IF(Table1[[#This Row],[Year]]&lt;=2040,2040,2050))</f>
        <v>2050</v>
      </c>
    </row>
    <row r="5187" spans="1:7" x14ac:dyDescent="0.3">
      <c r="A5187" s="257" t="s">
        <v>2</v>
      </c>
      <c r="B5187" s="258" t="s">
        <v>264</v>
      </c>
      <c r="C5187" s="258">
        <v>2047</v>
      </c>
      <c r="D5187" s="259" t="s">
        <v>259</v>
      </c>
      <c r="E5187" s="266" t="s">
        <v>0</v>
      </c>
      <c r="F5187" s="261">
        <v>4.7231203495895899</v>
      </c>
      <c r="G5187" s="261">
        <f>IF(Table1[[#This Row],[Year]]&lt;=2030,2030,IF(Table1[[#This Row],[Year]]&lt;=2040,2040,2050))</f>
        <v>2050</v>
      </c>
    </row>
    <row r="5188" spans="1:7" x14ac:dyDescent="0.3">
      <c r="A5188" s="257" t="s">
        <v>2</v>
      </c>
      <c r="B5188" s="258" t="s">
        <v>263</v>
      </c>
      <c r="C5188" s="258">
        <v>2047</v>
      </c>
      <c r="D5188" s="259" t="s">
        <v>259</v>
      </c>
      <c r="E5188" s="266" t="s">
        <v>0</v>
      </c>
      <c r="F5188" s="261">
        <v>1.3477658318702701</v>
      </c>
      <c r="G5188" s="261">
        <f>IF(Table1[[#This Row],[Year]]&lt;=2030,2030,IF(Table1[[#This Row],[Year]]&lt;=2040,2040,2050))</f>
        <v>2050</v>
      </c>
    </row>
    <row r="5189" spans="1:7" x14ac:dyDescent="0.3">
      <c r="A5189" s="257" t="s">
        <v>2</v>
      </c>
      <c r="B5189" s="258" t="s">
        <v>262</v>
      </c>
      <c r="C5189" s="258">
        <v>2047</v>
      </c>
      <c r="D5189" s="259" t="s">
        <v>259</v>
      </c>
      <c r="E5189" s="266" t="s">
        <v>0</v>
      </c>
      <c r="F5189" s="261">
        <v>1.87913970086737</v>
      </c>
      <c r="G5189" s="261">
        <f>IF(Table1[[#This Row],[Year]]&lt;=2030,2030,IF(Table1[[#This Row],[Year]]&lt;=2040,2040,2050))</f>
        <v>2050</v>
      </c>
    </row>
    <row r="5190" spans="1:7" x14ac:dyDescent="0.3">
      <c r="A5190" s="257" t="s">
        <v>2</v>
      </c>
      <c r="B5190" s="258" t="s">
        <v>261</v>
      </c>
      <c r="C5190" s="258">
        <v>2047</v>
      </c>
      <c r="D5190" s="259" t="s">
        <v>259</v>
      </c>
      <c r="E5190" s="266" t="s">
        <v>0</v>
      </c>
      <c r="F5190" s="261">
        <v>1.01292086599102E-2</v>
      </c>
      <c r="G5190" s="261">
        <f>IF(Table1[[#This Row],[Year]]&lt;=2030,2030,IF(Table1[[#This Row],[Year]]&lt;=2040,2040,2050))</f>
        <v>2050</v>
      </c>
    </row>
    <row r="5191" spans="1:7" x14ac:dyDescent="0.3">
      <c r="A5191" s="257" t="s">
        <v>2</v>
      </c>
      <c r="B5191" s="258" t="s">
        <v>18</v>
      </c>
      <c r="C5191" s="258">
        <v>2047</v>
      </c>
      <c r="D5191" s="259" t="s">
        <v>259</v>
      </c>
      <c r="E5191" s="266" t="s">
        <v>0</v>
      </c>
      <c r="F5191" s="261">
        <v>365.42389140245001</v>
      </c>
      <c r="G5191" s="261">
        <f>IF(Table1[[#This Row],[Year]]&lt;=2030,2030,IF(Table1[[#This Row],[Year]]&lt;=2040,2040,2050))</f>
        <v>2050</v>
      </c>
    </row>
    <row r="5192" spans="1:7" x14ac:dyDescent="0.3">
      <c r="A5192" s="257" t="s">
        <v>2</v>
      </c>
      <c r="B5192" s="258" t="s">
        <v>266</v>
      </c>
      <c r="C5192" s="258">
        <v>2047</v>
      </c>
      <c r="D5192" s="259" t="s">
        <v>259</v>
      </c>
      <c r="E5192" s="266" t="s">
        <v>0</v>
      </c>
      <c r="F5192" s="261">
        <v>14.412106174078801</v>
      </c>
      <c r="G5192" s="261">
        <f>IF(Table1[[#This Row],[Year]]&lt;=2030,2030,IF(Table1[[#This Row],[Year]]&lt;=2040,2040,2050))</f>
        <v>2050</v>
      </c>
    </row>
    <row r="5193" spans="1:7" x14ac:dyDescent="0.3">
      <c r="A5193" s="257" t="s">
        <v>2</v>
      </c>
      <c r="B5193" s="258" t="s">
        <v>260</v>
      </c>
      <c r="C5193" s="258">
        <v>2047</v>
      </c>
      <c r="D5193" s="259" t="s">
        <v>259</v>
      </c>
      <c r="E5193" s="266" t="s">
        <v>0</v>
      </c>
      <c r="F5193" s="261">
        <v>2.5145193195923499E-2</v>
      </c>
      <c r="G5193" s="261">
        <f>IF(Table1[[#This Row],[Year]]&lt;=2030,2030,IF(Table1[[#This Row],[Year]]&lt;=2040,2040,2050))</f>
        <v>2050</v>
      </c>
    </row>
    <row r="5194" spans="1:7" x14ac:dyDescent="0.3">
      <c r="A5194" s="257" t="s">
        <v>3</v>
      </c>
      <c r="B5194" s="258" t="s">
        <v>265</v>
      </c>
      <c r="C5194" s="258">
        <v>2047</v>
      </c>
      <c r="D5194" s="259" t="s">
        <v>259</v>
      </c>
      <c r="E5194" s="266" t="s">
        <v>0</v>
      </c>
      <c r="F5194" s="261">
        <v>32.133619632614497</v>
      </c>
      <c r="G5194" s="261">
        <f>IF(Table1[[#This Row],[Year]]&lt;=2030,2030,IF(Table1[[#This Row],[Year]]&lt;=2040,2040,2050))</f>
        <v>2050</v>
      </c>
    </row>
    <row r="5195" spans="1:7" x14ac:dyDescent="0.3">
      <c r="A5195" s="257" t="s">
        <v>3</v>
      </c>
      <c r="B5195" s="258" t="s">
        <v>264</v>
      </c>
      <c r="C5195" s="258">
        <v>2047</v>
      </c>
      <c r="D5195" s="259" t="s">
        <v>259</v>
      </c>
      <c r="E5195" s="266" t="s">
        <v>0</v>
      </c>
      <c r="F5195" s="261">
        <v>8.8895641537741596</v>
      </c>
      <c r="G5195" s="261">
        <f>IF(Table1[[#This Row],[Year]]&lt;=2030,2030,IF(Table1[[#This Row],[Year]]&lt;=2040,2040,2050))</f>
        <v>2050</v>
      </c>
    </row>
    <row r="5196" spans="1:7" x14ac:dyDescent="0.3">
      <c r="A5196" s="257" t="s">
        <v>3</v>
      </c>
      <c r="B5196" s="258" t="s">
        <v>263</v>
      </c>
      <c r="C5196" s="258">
        <v>2047</v>
      </c>
      <c r="D5196" s="259" t="s">
        <v>259</v>
      </c>
      <c r="E5196" s="266" t="s">
        <v>0</v>
      </c>
      <c r="F5196" s="261">
        <v>3.8169898043864099</v>
      </c>
      <c r="G5196" s="261">
        <f>IF(Table1[[#This Row],[Year]]&lt;=2030,2030,IF(Table1[[#This Row],[Year]]&lt;=2040,2040,2050))</f>
        <v>2050</v>
      </c>
    </row>
    <row r="5197" spans="1:7" x14ac:dyDescent="0.3">
      <c r="A5197" s="257" t="s">
        <v>3</v>
      </c>
      <c r="B5197" s="258" t="s">
        <v>262</v>
      </c>
      <c r="C5197" s="258">
        <v>2047</v>
      </c>
      <c r="D5197" s="259" t="s">
        <v>259</v>
      </c>
      <c r="E5197" s="266" t="s">
        <v>0</v>
      </c>
      <c r="F5197" s="261">
        <v>109.25062928123501</v>
      </c>
      <c r="G5197" s="261">
        <f>IF(Table1[[#This Row],[Year]]&lt;=2030,2030,IF(Table1[[#This Row],[Year]]&lt;=2040,2040,2050))</f>
        <v>2050</v>
      </c>
    </row>
    <row r="5198" spans="1:7" x14ac:dyDescent="0.3">
      <c r="A5198" s="257" t="s">
        <v>3</v>
      </c>
      <c r="B5198" s="258" t="s">
        <v>261</v>
      </c>
      <c r="C5198" s="258">
        <v>2047</v>
      </c>
      <c r="D5198" s="259" t="s">
        <v>259</v>
      </c>
      <c r="E5198" s="266" t="s">
        <v>0</v>
      </c>
      <c r="F5198" s="261">
        <v>0.135990409286256</v>
      </c>
      <c r="G5198" s="261">
        <f>IF(Table1[[#This Row],[Year]]&lt;=2030,2030,IF(Table1[[#This Row],[Year]]&lt;=2040,2040,2050))</f>
        <v>2050</v>
      </c>
    </row>
    <row r="5199" spans="1:7" x14ac:dyDescent="0.3">
      <c r="A5199" s="257" t="s">
        <v>3</v>
      </c>
      <c r="B5199" s="258" t="s">
        <v>18</v>
      </c>
      <c r="C5199" s="258">
        <v>2047</v>
      </c>
      <c r="D5199" s="259" t="s">
        <v>259</v>
      </c>
      <c r="E5199" s="266" t="s">
        <v>0</v>
      </c>
      <c r="F5199" s="261">
        <v>778.67681212980494</v>
      </c>
      <c r="G5199" s="261">
        <f>IF(Table1[[#This Row],[Year]]&lt;=2030,2030,IF(Table1[[#This Row],[Year]]&lt;=2040,2040,2050))</f>
        <v>2050</v>
      </c>
    </row>
    <row r="5200" spans="1:7" x14ac:dyDescent="0.3">
      <c r="A5200" s="257" t="s">
        <v>3</v>
      </c>
      <c r="B5200" s="258" t="s">
        <v>260</v>
      </c>
      <c r="C5200" s="258">
        <v>2047</v>
      </c>
      <c r="D5200" s="259" t="s">
        <v>259</v>
      </c>
      <c r="E5200" s="266" t="s">
        <v>0</v>
      </c>
      <c r="F5200" s="261">
        <v>1.7195375992063999</v>
      </c>
      <c r="G5200" s="261">
        <f>IF(Table1[[#This Row],[Year]]&lt;=2030,2030,IF(Table1[[#This Row],[Year]]&lt;=2040,2040,2050))</f>
        <v>2050</v>
      </c>
    </row>
    <row r="5201" spans="1:7" x14ac:dyDescent="0.3">
      <c r="A5201" s="257" t="s">
        <v>1</v>
      </c>
      <c r="B5201" s="258" t="s">
        <v>265</v>
      </c>
      <c r="C5201" s="258">
        <v>2048</v>
      </c>
      <c r="D5201" s="259" t="s">
        <v>259</v>
      </c>
      <c r="E5201" s="266" t="s">
        <v>0</v>
      </c>
      <c r="F5201" s="261">
        <v>4.6794589845956196</v>
      </c>
      <c r="G5201" s="261">
        <f>IF(Table1[[#This Row],[Year]]&lt;=2030,2030,IF(Table1[[#This Row],[Year]]&lt;=2040,2040,2050))</f>
        <v>2050</v>
      </c>
    </row>
    <row r="5202" spans="1:7" x14ac:dyDescent="0.3">
      <c r="A5202" s="257" t="s">
        <v>1</v>
      </c>
      <c r="B5202" s="258" t="s">
        <v>269</v>
      </c>
      <c r="C5202" s="258">
        <v>2048</v>
      </c>
      <c r="D5202" s="259" t="s">
        <v>259</v>
      </c>
      <c r="E5202" s="266" t="s">
        <v>0</v>
      </c>
      <c r="F5202" s="261">
        <v>1.3764457413925699</v>
      </c>
      <c r="G5202" s="261">
        <f>IF(Table1[[#This Row],[Year]]&lt;=2030,2030,IF(Table1[[#This Row],[Year]]&lt;=2040,2040,2050))</f>
        <v>2050</v>
      </c>
    </row>
    <row r="5203" spans="1:7" x14ac:dyDescent="0.3">
      <c r="A5203" s="257" t="s">
        <v>1</v>
      </c>
      <c r="B5203" s="258" t="s">
        <v>264</v>
      </c>
      <c r="C5203" s="258">
        <v>2048</v>
      </c>
      <c r="D5203" s="259" t="s">
        <v>259</v>
      </c>
      <c r="E5203" s="266" t="s">
        <v>0</v>
      </c>
      <c r="F5203" s="261">
        <v>2.3819590334475098</v>
      </c>
      <c r="G5203" s="261">
        <f>IF(Table1[[#This Row],[Year]]&lt;=2030,2030,IF(Table1[[#This Row],[Year]]&lt;=2040,2040,2050))</f>
        <v>2050</v>
      </c>
    </row>
    <row r="5204" spans="1:7" x14ac:dyDescent="0.3">
      <c r="A5204" s="257" t="s">
        <v>1</v>
      </c>
      <c r="B5204" s="258" t="s">
        <v>268</v>
      </c>
      <c r="C5204" s="258">
        <v>2048</v>
      </c>
      <c r="D5204" s="259" t="s">
        <v>259</v>
      </c>
      <c r="E5204" s="266" t="s">
        <v>0</v>
      </c>
      <c r="F5204" s="261">
        <v>0.76071053399271005</v>
      </c>
      <c r="G5204" s="261">
        <f>IF(Table1[[#This Row],[Year]]&lt;=2030,2030,IF(Table1[[#This Row],[Year]]&lt;=2040,2040,2050))</f>
        <v>2050</v>
      </c>
    </row>
    <row r="5205" spans="1:7" x14ac:dyDescent="0.3">
      <c r="A5205" s="257" t="s">
        <v>1</v>
      </c>
      <c r="B5205" s="258" t="s">
        <v>263</v>
      </c>
      <c r="C5205" s="258">
        <v>2048</v>
      </c>
      <c r="D5205" s="259" t="s">
        <v>259</v>
      </c>
      <c r="E5205" s="266" t="s">
        <v>0</v>
      </c>
      <c r="F5205" s="261">
        <v>0.79347652587057405</v>
      </c>
      <c r="G5205" s="261">
        <f>IF(Table1[[#This Row],[Year]]&lt;=2030,2030,IF(Table1[[#This Row],[Year]]&lt;=2040,2040,2050))</f>
        <v>2050</v>
      </c>
    </row>
    <row r="5206" spans="1:7" x14ac:dyDescent="0.3">
      <c r="A5206" s="257" t="s">
        <v>1</v>
      </c>
      <c r="B5206" s="258" t="s">
        <v>262</v>
      </c>
      <c r="C5206" s="258">
        <v>2048</v>
      </c>
      <c r="D5206" s="259" t="s">
        <v>259</v>
      </c>
      <c r="E5206" s="266" t="s">
        <v>0</v>
      </c>
      <c r="F5206" s="261">
        <v>0.95764831333844203</v>
      </c>
      <c r="G5206" s="261">
        <f>IF(Table1[[#This Row],[Year]]&lt;=2030,2030,IF(Table1[[#This Row],[Year]]&lt;=2040,2040,2050))</f>
        <v>2050</v>
      </c>
    </row>
    <row r="5207" spans="1:7" x14ac:dyDescent="0.3">
      <c r="A5207" s="257" t="s">
        <v>1</v>
      </c>
      <c r="B5207" s="258" t="s">
        <v>261</v>
      </c>
      <c r="C5207" s="258">
        <v>2048</v>
      </c>
      <c r="D5207" s="259" t="s">
        <v>259</v>
      </c>
      <c r="E5207" s="266" t="s">
        <v>0</v>
      </c>
      <c r="F5207" s="261">
        <v>8.2526657189064198E-3</v>
      </c>
      <c r="G5207" s="261">
        <f>IF(Table1[[#This Row],[Year]]&lt;=2030,2030,IF(Table1[[#This Row],[Year]]&lt;=2040,2040,2050))</f>
        <v>2050</v>
      </c>
    </row>
    <row r="5208" spans="1:7" x14ac:dyDescent="0.3">
      <c r="A5208" s="257" t="s">
        <v>1</v>
      </c>
      <c r="B5208" s="258" t="s">
        <v>18</v>
      </c>
      <c r="C5208" s="258">
        <v>2048</v>
      </c>
      <c r="D5208" s="259" t="s">
        <v>259</v>
      </c>
      <c r="E5208" s="266" t="s">
        <v>0</v>
      </c>
      <c r="F5208" s="261">
        <v>161.733421678665</v>
      </c>
      <c r="G5208" s="261">
        <f>IF(Table1[[#This Row],[Year]]&lt;=2030,2030,IF(Table1[[#This Row],[Year]]&lt;=2040,2040,2050))</f>
        <v>2050</v>
      </c>
    </row>
    <row r="5209" spans="1:7" x14ac:dyDescent="0.3">
      <c r="A5209" s="257" t="s">
        <v>1</v>
      </c>
      <c r="B5209" s="258" t="s">
        <v>260</v>
      </c>
      <c r="C5209" s="258">
        <v>2048</v>
      </c>
      <c r="D5209" s="259" t="s">
        <v>259</v>
      </c>
      <c r="E5209" s="266" t="s">
        <v>0</v>
      </c>
      <c r="F5209" s="261">
        <v>0.13673638612321401</v>
      </c>
      <c r="G5209" s="261">
        <f>IF(Table1[[#This Row],[Year]]&lt;=2030,2030,IF(Table1[[#This Row],[Year]]&lt;=2040,2040,2050))</f>
        <v>2050</v>
      </c>
    </row>
    <row r="5210" spans="1:7" x14ac:dyDescent="0.3">
      <c r="A5210" s="257" t="s">
        <v>1</v>
      </c>
      <c r="B5210" s="258" t="s">
        <v>267</v>
      </c>
      <c r="C5210" s="258">
        <v>2048</v>
      </c>
      <c r="D5210" s="259" t="s">
        <v>259</v>
      </c>
      <c r="E5210" s="266" t="s">
        <v>0</v>
      </c>
      <c r="F5210" s="261">
        <v>3.7535478543627501E-2</v>
      </c>
      <c r="G5210" s="261">
        <f>IF(Table1[[#This Row],[Year]]&lt;=2030,2030,IF(Table1[[#This Row],[Year]]&lt;=2040,2040,2050))</f>
        <v>2050</v>
      </c>
    </row>
    <row r="5211" spans="1:7" x14ac:dyDescent="0.3">
      <c r="A5211" s="257" t="s">
        <v>4</v>
      </c>
      <c r="B5211" s="258" t="s">
        <v>265</v>
      </c>
      <c r="C5211" s="258">
        <v>2048</v>
      </c>
      <c r="D5211" s="259" t="s">
        <v>259</v>
      </c>
      <c r="E5211" s="266" t="s">
        <v>0</v>
      </c>
      <c r="F5211" s="261">
        <v>39.704500475356703</v>
      </c>
      <c r="G5211" s="261">
        <f>IF(Table1[[#This Row],[Year]]&lt;=2030,2030,IF(Table1[[#This Row],[Year]]&lt;=2040,2040,2050))</f>
        <v>2050</v>
      </c>
    </row>
    <row r="5212" spans="1:7" x14ac:dyDescent="0.3">
      <c r="A5212" s="257" t="s">
        <v>4</v>
      </c>
      <c r="B5212" s="258" t="s">
        <v>269</v>
      </c>
      <c r="C5212" s="258">
        <v>2048</v>
      </c>
      <c r="D5212" s="259" t="s">
        <v>259</v>
      </c>
      <c r="E5212" s="266" t="s">
        <v>0</v>
      </c>
      <c r="F5212" s="261">
        <v>1.0863119659523699</v>
      </c>
      <c r="G5212" s="261">
        <f>IF(Table1[[#This Row],[Year]]&lt;=2030,2030,IF(Table1[[#This Row],[Year]]&lt;=2040,2040,2050))</f>
        <v>2050</v>
      </c>
    </row>
    <row r="5213" spans="1:7" x14ac:dyDescent="0.3">
      <c r="A5213" s="257" t="s">
        <v>4</v>
      </c>
      <c r="B5213" s="258" t="s">
        <v>264</v>
      </c>
      <c r="C5213" s="258">
        <v>2048</v>
      </c>
      <c r="D5213" s="259" t="s">
        <v>259</v>
      </c>
      <c r="E5213" s="266" t="s">
        <v>0</v>
      </c>
      <c r="F5213" s="261">
        <v>24.714001829247898</v>
      </c>
      <c r="G5213" s="261">
        <f>IF(Table1[[#This Row],[Year]]&lt;=2030,2030,IF(Table1[[#This Row],[Year]]&lt;=2040,2040,2050))</f>
        <v>2050</v>
      </c>
    </row>
    <row r="5214" spans="1:7" x14ac:dyDescent="0.3">
      <c r="A5214" s="257" t="s">
        <v>4</v>
      </c>
      <c r="B5214" s="258" t="s">
        <v>268</v>
      </c>
      <c r="C5214" s="258">
        <v>2048</v>
      </c>
      <c r="D5214" s="259" t="s">
        <v>259</v>
      </c>
      <c r="E5214" s="266" t="s">
        <v>0</v>
      </c>
      <c r="F5214" s="261">
        <v>0.71434923203582001</v>
      </c>
      <c r="G5214" s="261">
        <f>IF(Table1[[#This Row],[Year]]&lt;=2030,2030,IF(Table1[[#This Row],[Year]]&lt;=2040,2040,2050))</f>
        <v>2050</v>
      </c>
    </row>
    <row r="5215" spans="1:7" x14ac:dyDescent="0.3">
      <c r="A5215" s="257" t="s">
        <v>4</v>
      </c>
      <c r="B5215" s="258" t="s">
        <v>263</v>
      </c>
      <c r="C5215" s="258">
        <v>2048</v>
      </c>
      <c r="D5215" s="259" t="s">
        <v>259</v>
      </c>
      <c r="E5215" s="266" t="s">
        <v>0</v>
      </c>
      <c r="F5215" s="261">
        <v>3.0568207103768099</v>
      </c>
      <c r="G5215" s="261">
        <f>IF(Table1[[#This Row],[Year]]&lt;=2030,2030,IF(Table1[[#This Row],[Year]]&lt;=2040,2040,2050))</f>
        <v>2050</v>
      </c>
    </row>
    <row r="5216" spans="1:7" x14ac:dyDescent="0.3">
      <c r="A5216" s="257" t="s">
        <v>4</v>
      </c>
      <c r="B5216" s="258" t="s">
        <v>262</v>
      </c>
      <c r="C5216" s="258">
        <v>2048</v>
      </c>
      <c r="D5216" s="259" t="s">
        <v>259</v>
      </c>
      <c r="E5216" s="266" t="s">
        <v>0</v>
      </c>
      <c r="F5216" s="261">
        <v>57.717689937017298</v>
      </c>
      <c r="G5216" s="261">
        <f>IF(Table1[[#This Row],[Year]]&lt;=2030,2030,IF(Table1[[#This Row],[Year]]&lt;=2040,2040,2050))</f>
        <v>2050</v>
      </c>
    </row>
    <row r="5217" spans="1:7" x14ac:dyDescent="0.3">
      <c r="A5217" s="257" t="s">
        <v>4</v>
      </c>
      <c r="B5217" s="258" t="s">
        <v>261</v>
      </c>
      <c r="C5217" s="258">
        <v>2048</v>
      </c>
      <c r="D5217" s="259" t="s">
        <v>259</v>
      </c>
      <c r="E5217" s="266" t="s">
        <v>0</v>
      </c>
      <c r="F5217" s="261">
        <v>0.12552167109225401</v>
      </c>
      <c r="G5217" s="261">
        <f>IF(Table1[[#This Row],[Year]]&lt;=2030,2030,IF(Table1[[#This Row],[Year]]&lt;=2040,2040,2050))</f>
        <v>2050</v>
      </c>
    </row>
    <row r="5218" spans="1:7" x14ac:dyDescent="0.3">
      <c r="A5218" s="257" t="s">
        <v>4</v>
      </c>
      <c r="B5218" s="258" t="s">
        <v>18</v>
      </c>
      <c r="C5218" s="258">
        <v>2048</v>
      </c>
      <c r="D5218" s="259" t="s">
        <v>259</v>
      </c>
      <c r="E5218" s="266" t="s">
        <v>0</v>
      </c>
      <c r="F5218" s="261">
        <v>419.412660270277</v>
      </c>
      <c r="G5218" s="261">
        <f>IF(Table1[[#This Row],[Year]]&lt;=2030,2030,IF(Table1[[#This Row],[Year]]&lt;=2040,2040,2050))</f>
        <v>2050</v>
      </c>
    </row>
    <row r="5219" spans="1:7" x14ac:dyDescent="0.3">
      <c r="A5219" s="257" t="s">
        <v>4</v>
      </c>
      <c r="B5219" s="258" t="s">
        <v>260</v>
      </c>
      <c r="C5219" s="258">
        <v>2048</v>
      </c>
      <c r="D5219" s="259" t="s">
        <v>259</v>
      </c>
      <c r="E5219" s="266" t="s">
        <v>0</v>
      </c>
      <c r="F5219" s="261">
        <v>4.6343175832021704</v>
      </c>
      <c r="G5219" s="261">
        <f>IF(Table1[[#This Row],[Year]]&lt;=2030,2030,IF(Table1[[#This Row],[Year]]&lt;=2040,2040,2050))</f>
        <v>2050</v>
      </c>
    </row>
    <row r="5220" spans="1:7" x14ac:dyDescent="0.3">
      <c r="A5220" s="257" t="s">
        <v>4</v>
      </c>
      <c r="B5220" s="258" t="s">
        <v>267</v>
      </c>
      <c r="C5220" s="258">
        <v>2048</v>
      </c>
      <c r="D5220" s="259" t="s">
        <v>259</v>
      </c>
      <c r="E5220" s="266" t="s">
        <v>0</v>
      </c>
      <c r="F5220" s="261">
        <v>0.121504797139418</v>
      </c>
      <c r="G5220" s="261">
        <f>IF(Table1[[#This Row],[Year]]&lt;=2030,2030,IF(Table1[[#This Row],[Year]]&lt;=2040,2040,2050))</f>
        <v>2050</v>
      </c>
    </row>
    <row r="5221" spans="1:7" x14ac:dyDescent="0.3">
      <c r="A5221" s="257" t="s">
        <v>2</v>
      </c>
      <c r="B5221" s="258" t="s">
        <v>264</v>
      </c>
      <c r="C5221" s="258">
        <v>2048</v>
      </c>
      <c r="D5221" s="259" t="s">
        <v>259</v>
      </c>
      <c r="E5221" s="266" t="s">
        <v>0</v>
      </c>
      <c r="F5221" s="261">
        <v>4.6243566448004403</v>
      </c>
      <c r="G5221" s="261">
        <f>IF(Table1[[#This Row],[Year]]&lt;=2030,2030,IF(Table1[[#This Row],[Year]]&lt;=2040,2040,2050))</f>
        <v>2050</v>
      </c>
    </row>
    <row r="5222" spans="1:7" x14ac:dyDescent="0.3">
      <c r="A5222" s="257" t="s">
        <v>2</v>
      </c>
      <c r="B5222" s="258" t="s">
        <v>263</v>
      </c>
      <c r="C5222" s="258">
        <v>2048</v>
      </c>
      <c r="D5222" s="259" t="s">
        <v>259</v>
      </c>
      <c r="E5222" s="266" t="s">
        <v>0</v>
      </c>
      <c r="F5222" s="261">
        <v>1.2176896109578199</v>
      </c>
      <c r="G5222" s="261">
        <f>IF(Table1[[#This Row],[Year]]&lt;=2030,2030,IF(Table1[[#This Row],[Year]]&lt;=2040,2040,2050))</f>
        <v>2050</v>
      </c>
    </row>
    <row r="5223" spans="1:7" x14ac:dyDescent="0.3">
      <c r="A5223" s="257" t="s">
        <v>2</v>
      </c>
      <c r="B5223" s="258" t="s">
        <v>262</v>
      </c>
      <c r="C5223" s="258">
        <v>2048</v>
      </c>
      <c r="D5223" s="259" t="s">
        <v>259</v>
      </c>
      <c r="E5223" s="266" t="s">
        <v>0</v>
      </c>
      <c r="F5223" s="261">
        <v>1.8134666294381501</v>
      </c>
      <c r="G5223" s="261">
        <f>IF(Table1[[#This Row],[Year]]&lt;=2030,2030,IF(Table1[[#This Row],[Year]]&lt;=2040,2040,2050))</f>
        <v>2050</v>
      </c>
    </row>
    <row r="5224" spans="1:7" x14ac:dyDescent="0.3">
      <c r="A5224" s="257" t="s">
        <v>2</v>
      </c>
      <c r="B5224" s="258" t="s">
        <v>261</v>
      </c>
      <c r="C5224" s="258">
        <v>2048</v>
      </c>
      <c r="D5224" s="259" t="s">
        <v>259</v>
      </c>
      <c r="E5224" s="266" t="s">
        <v>0</v>
      </c>
      <c r="F5224" s="261">
        <v>9.0552031842432799E-3</v>
      </c>
      <c r="G5224" s="261">
        <f>IF(Table1[[#This Row],[Year]]&lt;=2030,2030,IF(Table1[[#This Row],[Year]]&lt;=2040,2040,2050))</f>
        <v>2050</v>
      </c>
    </row>
    <row r="5225" spans="1:7" x14ac:dyDescent="0.3">
      <c r="A5225" s="257" t="s">
        <v>2</v>
      </c>
      <c r="B5225" s="258" t="s">
        <v>18</v>
      </c>
      <c r="C5225" s="258">
        <v>2048</v>
      </c>
      <c r="D5225" s="259" t="s">
        <v>259</v>
      </c>
      <c r="E5225" s="266" t="s">
        <v>0</v>
      </c>
      <c r="F5225" s="261">
        <v>340.95750445563601</v>
      </c>
      <c r="G5225" s="261">
        <f>IF(Table1[[#This Row],[Year]]&lt;=2030,2030,IF(Table1[[#This Row],[Year]]&lt;=2040,2040,2050))</f>
        <v>2050</v>
      </c>
    </row>
    <row r="5226" spans="1:7" x14ac:dyDescent="0.3">
      <c r="A5226" s="257" t="s">
        <v>2</v>
      </c>
      <c r="B5226" s="258" t="s">
        <v>266</v>
      </c>
      <c r="C5226" s="258">
        <v>2048</v>
      </c>
      <c r="D5226" s="259" t="s">
        <v>259</v>
      </c>
      <c r="E5226" s="266" t="s">
        <v>0</v>
      </c>
      <c r="F5226" s="261">
        <v>13.7258154038845</v>
      </c>
      <c r="G5226" s="261">
        <f>IF(Table1[[#This Row],[Year]]&lt;=2030,2030,IF(Table1[[#This Row],[Year]]&lt;=2040,2040,2050))</f>
        <v>2050</v>
      </c>
    </row>
    <row r="5227" spans="1:7" x14ac:dyDescent="0.3">
      <c r="A5227" s="257" t="s">
        <v>2</v>
      </c>
      <c r="B5227" s="258" t="s">
        <v>260</v>
      </c>
      <c r="C5227" s="258">
        <v>2048</v>
      </c>
      <c r="D5227" s="259" t="s">
        <v>259</v>
      </c>
      <c r="E5227" s="266" t="s">
        <v>0</v>
      </c>
      <c r="F5227" s="261">
        <v>2.4619389859600702E-2</v>
      </c>
      <c r="G5227" s="261">
        <f>IF(Table1[[#This Row],[Year]]&lt;=2030,2030,IF(Table1[[#This Row],[Year]]&lt;=2040,2040,2050))</f>
        <v>2050</v>
      </c>
    </row>
    <row r="5228" spans="1:7" x14ac:dyDescent="0.3">
      <c r="A5228" s="257" t="s">
        <v>3</v>
      </c>
      <c r="B5228" s="258" t="s">
        <v>265</v>
      </c>
      <c r="C5228" s="258">
        <v>2048</v>
      </c>
      <c r="D5228" s="259" t="s">
        <v>259</v>
      </c>
      <c r="E5228" s="266" t="s">
        <v>0</v>
      </c>
      <c r="F5228" s="261">
        <v>31.750254329705399</v>
      </c>
      <c r="G5228" s="261">
        <f>IF(Table1[[#This Row],[Year]]&lt;=2030,2030,IF(Table1[[#This Row],[Year]]&lt;=2040,2040,2050))</f>
        <v>2050</v>
      </c>
    </row>
    <row r="5229" spans="1:7" x14ac:dyDescent="0.3">
      <c r="A5229" s="257" t="s">
        <v>3</v>
      </c>
      <c r="B5229" s="258" t="s">
        <v>264</v>
      </c>
      <c r="C5229" s="258">
        <v>2048</v>
      </c>
      <c r="D5229" s="259" t="s">
        <v>259</v>
      </c>
      <c r="E5229" s="266" t="s">
        <v>0</v>
      </c>
      <c r="F5229" s="261">
        <v>8.7835085492856209</v>
      </c>
      <c r="G5229" s="261">
        <f>IF(Table1[[#This Row],[Year]]&lt;=2030,2030,IF(Table1[[#This Row],[Year]]&lt;=2040,2040,2050))</f>
        <v>2050</v>
      </c>
    </row>
    <row r="5230" spans="1:7" x14ac:dyDescent="0.3">
      <c r="A5230" s="257" t="s">
        <v>3</v>
      </c>
      <c r="B5230" s="258" t="s">
        <v>263</v>
      </c>
      <c r="C5230" s="258">
        <v>2048</v>
      </c>
      <c r="D5230" s="259" t="s">
        <v>259</v>
      </c>
      <c r="E5230" s="266" t="s">
        <v>0</v>
      </c>
      <c r="F5230" s="261">
        <v>3.5207827245049099</v>
      </c>
      <c r="G5230" s="261">
        <f>IF(Table1[[#This Row],[Year]]&lt;=2030,2030,IF(Table1[[#This Row],[Year]]&lt;=2040,2040,2050))</f>
        <v>2050</v>
      </c>
    </row>
    <row r="5231" spans="1:7" x14ac:dyDescent="0.3">
      <c r="A5231" s="257" t="s">
        <v>3</v>
      </c>
      <c r="B5231" s="258" t="s">
        <v>262</v>
      </c>
      <c r="C5231" s="258">
        <v>2048</v>
      </c>
      <c r="D5231" s="259" t="s">
        <v>259</v>
      </c>
      <c r="E5231" s="266" t="s">
        <v>0</v>
      </c>
      <c r="F5231" s="261">
        <v>105.477016314867</v>
      </c>
      <c r="G5231" s="261">
        <f>IF(Table1[[#This Row],[Year]]&lt;=2030,2030,IF(Table1[[#This Row],[Year]]&lt;=2040,2040,2050))</f>
        <v>2050</v>
      </c>
    </row>
    <row r="5232" spans="1:7" x14ac:dyDescent="0.3">
      <c r="A5232" s="257" t="s">
        <v>3</v>
      </c>
      <c r="B5232" s="258" t="s">
        <v>261</v>
      </c>
      <c r="C5232" s="258">
        <v>2048</v>
      </c>
      <c r="D5232" s="259" t="s">
        <v>259</v>
      </c>
      <c r="E5232" s="266" t="s">
        <v>0</v>
      </c>
      <c r="F5232" s="261">
        <v>0.121571272597949</v>
      </c>
      <c r="G5232" s="261">
        <f>IF(Table1[[#This Row],[Year]]&lt;=2030,2030,IF(Table1[[#This Row],[Year]]&lt;=2040,2040,2050))</f>
        <v>2050</v>
      </c>
    </row>
    <row r="5233" spans="1:7" x14ac:dyDescent="0.3">
      <c r="A5233" s="257" t="s">
        <v>3</v>
      </c>
      <c r="B5233" s="258" t="s">
        <v>18</v>
      </c>
      <c r="C5233" s="258">
        <v>2048</v>
      </c>
      <c r="D5233" s="259" t="s">
        <v>259</v>
      </c>
      <c r="E5233" s="266" t="s">
        <v>0</v>
      </c>
      <c r="F5233" s="261">
        <v>733.930849352819</v>
      </c>
      <c r="G5233" s="261">
        <f>IF(Table1[[#This Row],[Year]]&lt;=2030,2030,IF(Table1[[#This Row],[Year]]&lt;=2040,2040,2050))</f>
        <v>2050</v>
      </c>
    </row>
    <row r="5234" spans="1:7" x14ac:dyDescent="0.3">
      <c r="A5234" s="257" t="s">
        <v>3</v>
      </c>
      <c r="B5234" s="258" t="s">
        <v>260</v>
      </c>
      <c r="C5234" s="258">
        <v>2048</v>
      </c>
      <c r="D5234" s="259" t="s">
        <v>259</v>
      </c>
      <c r="E5234" s="266" t="s">
        <v>0</v>
      </c>
      <c r="F5234" s="261">
        <v>1.69902291520503</v>
      </c>
      <c r="G5234" s="261">
        <f>IF(Table1[[#This Row],[Year]]&lt;=2030,2030,IF(Table1[[#This Row],[Year]]&lt;=2040,2040,2050))</f>
        <v>2050</v>
      </c>
    </row>
    <row r="5235" spans="1:7" x14ac:dyDescent="0.3">
      <c r="A5235" s="257" t="s">
        <v>1</v>
      </c>
      <c r="B5235" s="258" t="s">
        <v>265</v>
      </c>
      <c r="C5235" s="258">
        <v>2049</v>
      </c>
      <c r="D5235" s="259" t="s">
        <v>259</v>
      </c>
      <c r="E5235" s="266" t="s">
        <v>0</v>
      </c>
      <c r="F5235" s="261">
        <v>4.6313973143523404</v>
      </c>
      <c r="G5235" s="261">
        <f>IF(Table1[[#This Row],[Year]]&lt;=2030,2030,IF(Table1[[#This Row],[Year]]&lt;=2040,2040,2050))</f>
        <v>2050</v>
      </c>
    </row>
    <row r="5236" spans="1:7" x14ac:dyDescent="0.3">
      <c r="A5236" s="257" t="s">
        <v>1</v>
      </c>
      <c r="B5236" s="258" t="s">
        <v>269</v>
      </c>
      <c r="C5236" s="258">
        <v>2049</v>
      </c>
      <c r="D5236" s="259" t="s">
        <v>259</v>
      </c>
      <c r="E5236" s="266" t="s">
        <v>0</v>
      </c>
      <c r="F5236" s="261">
        <v>1.3109007060881599</v>
      </c>
      <c r="G5236" s="261">
        <f>IF(Table1[[#This Row],[Year]]&lt;=2030,2030,IF(Table1[[#This Row],[Year]]&lt;=2040,2040,2050))</f>
        <v>2050</v>
      </c>
    </row>
    <row r="5237" spans="1:7" x14ac:dyDescent="0.3">
      <c r="A5237" s="257" t="s">
        <v>1</v>
      </c>
      <c r="B5237" s="258" t="s">
        <v>264</v>
      </c>
      <c r="C5237" s="258">
        <v>2049</v>
      </c>
      <c r="D5237" s="259" t="s">
        <v>259</v>
      </c>
      <c r="E5237" s="266" t="s">
        <v>0</v>
      </c>
      <c r="F5237" s="261">
        <v>2.3574944682113501</v>
      </c>
      <c r="G5237" s="261">
        <f>IF(Table1[[#This Row],[Year]]&lt;=2030,2030,IF(Table1[[#This Row],[Year]]&lt;=2040,2040,2050))</f>
        <v>2050</v>
      </c>
    </row>
    <row r="5238" spans="1:7" x14ac:dyDescent="0.3">
      <c r="A5238" s="257" t="s">
        <v>1</v>
      </c>
      <c r="B5238" s="258" t="s">
        <v>268</v>
      </c>
      <c r="C5238" s="258">
        <v>2049</v>
      </c>
      <c r="D5238" s="259" t="s">
        <v>259</v>
      </c>
      <c r="E5238" s="266" t="s">
        <v>0</v>
      </c>
      <c r="F5238" s="261">
        <v>0.72448622285019904</v>
      </c>
      <c r="G5238" s="261">
        <f>IF(Table1[[#This Row],[Year]]&lt;=2030,2030,IF(Table1[[#This Row],[Year]]&lt;=2040,2040,2050))</f>
        <v>2050</v>
      </c>
    </row>
    <row r="5239" spans="1:7" x14ac:dyDescent="0.3">
      <c r="A5239" s="257" t="s">
        <v>1</v>
      </c>
      <c r="B5239" s="258" t="s">
        <v>263</v>
      </c>
      <c r="C5239" s="258">
        <v>2049</v>
      </c>
      <c r="D5239" s="259" t="s">
        <v>259</v>
      </c>
      <c r="E5239" s="266" t="s">
        <v>0</v>
      </c>
      <c r="F5239" s="261">
        <v>0.73741899629516505</v>
      </c>
      <c r="G5239" s="261">
        <f>IF(Table1[[#This Row],[Year]]&lt;=2030,2030,IF(Table1[[#This Row],[Year]]&lt;=2040,2040,2050))</f>
        <v>2050</v>
      </c>
    </row>
    <row r="5240" spans="1:7" x14ac:dyDescent="0.3">
      <c r="A5240" s="257" t="s">
        <v>1</v>
      </c>
      <c r="B5240" s="258" t="s">
        <v>262</v>
      </c>
      <c r="C5240" s="258">
        <v>2049</v>
      </c>
      <c r="D5240" s="259" t="s">
        <v>259</v>
      </c>
      <c r="E5240" s="266" t="s">
        <v>0</v>
      </c>
      <c r="F5240" s="261">
        <v>0.93203210848544704</v>
      </c>
      <c r="G5240" s="261">
        <f>IF(Table1[[#This Row],[Year]]&lt;=2030,2030,IF(Table1[[#This Row],[Year]]&lt;=2040,2040,2050))</f>
        <v>2050</v>
      </c>
    </row>
    <row r="5241" spans="1:7" x14ac:dyDescent="0.3">
      <c r="A5241" s="257" t="s">
        <v>1</v>
      </c>
      <c r="B5241" s="258" t="s">
        <v>261</v>
      </c>
      <c r="C5241" s="258">
        <v>2049</v>
      </c>
      <c r="D5241" s="259" t="s">
        <v>259</v>
      </c>
      <c r="E5241" s="266" t="s">
        <v>0</v>
      </c>
      <c r="F5241" s="261">
        <v>7.3461341790477799E-3</v>
      </c>
      <c r="G5241" s="261">
        <f>IF(Table1[[#This Row],[Year]]&lt;=2030,2030,IF(Table1[[#This Row],[Year]]&lt;=2040,2040,2050))</f>
        <v>2050</v>
      </c>
    </row>
    <row r="5242" spans="1:7" x14ac:dyDescent="0.3">
      <c r="A5242" s="257" t="s">
        <v>1</v>
      </c>
      <c r="B5242" s="258" t="s">
        <v>18</v>
      </c>
      <c r="C5242" s="258">
        <v>2049</v>
      </c>
      <c r="D5242" s="259" t="s">
        <v>259</v>
      </c>
      <c r="E5242" s="266" t="s">
        <v>0</v>
      </c>
      <c r="F5242" s="261">
        <v>154.03077051421201</v>
      </c>
      <c r="G5242" s="261">
        <f>IF(Table1[[#This Row],[Year]]&lt;=2030,2030,IF(Table1[[#This Row],[Year]]&lt;=2040,2040,2050))</f>
        <v>2050</v>
      </c>
    </row>
    <row r="5243" spans="1:7" x14ac:dyDescent="0.3">
      <c r="A5243" s="257" t="s">
        <v>1</v>
      </c>
      <c r="B5243" s="258" t="s">
        <v>260</v>
      </c>
      <c r="C5243" s="258">
        <v>2049</v>
      </c>
      <c r="D5243" s="259" t="s">
        <v>259</v>
      </c>
      <c r="E5243" s="266" t="s">
        <v>0</v>
      </c>
      <c r="F5243" s="261">
        <v>0.13533199747022101</v>
      </c>
      <c r="G5243" s="261">
        <f>IF(Table1[[#This Row],[Year]]&lt;=2030,2030,IF(Table1[[#This Row],[Year]]&lt;=2040,2040,2050))</f>
        <v>2050</v>
      </c>
    </row>
    <row r="5244" spans="1:7" x14ac:dyDescent="0.3">
      <c r="A5244" s="257" t="s">
        <v>1</v>
      </c>
      <c r="B5244" s="258" t="s">
        <v>267</v>
      </c>
      <c r="C5244" s="258">
        <v>2049</v>
      </c>
      <c r="D5244" s="259" t="s">
        <v>259</v>
      </c>
      <c r="E5244" s="266" t="s">
        <v>0</v>
      </c>
      <c r="F5244" s="261">
        <v>3.5748074803454703E-2</v>
      </c>
      <c r="G5244" s="261">
        <f>IF(Table1[[#This Row],[Year]]&lt;=2030,2030,IF(Table1[[#This Row],[Year]]&lt;=2040,2040,2050))</f>
        <v>2050</v>
      </c>
    </row>
    <row r="5245" spans="1:7" x14ac:dyDescent="0.3">
      <c r="A5245" s="257" t="s">
        <v>4</v>
      </c>
      <c r="B5245" s="258" t="s">
        <v>265</v>
      </c>
      <c r="C5245" s="258">
        <v>2049</v>
      </c>
      <c r="D5245" s="259" t="s">
        <v>259</v>
      </c>
      <c r="E5245" s="266" t="s">
        <v>0</v>
      </c>
      <c r="F5245" s="261">
        <v>38.8624282363836</v>
      </c>
      <c r="G5245" s="261">
        <f>IF(Table1[[#This Row],[Year]]&lt;=2030,2030,IF(Table1[[#This Row],[Year]]&lt;=2040,2040,2050))</f>
        <v>2050</v>
      </c>
    </row>
    <row r="5246" spans="1:7" x14ac:dyDescent="0.3">
      <c r="A5246" s="257" t="s">
        <v>4</v>
      </c>
      <c r="B5246" s="258" t="s">
        <v>269</v>
      </c>
      <c r="C5246" s="258">
        <v>2049</v>
      </c>
      <c r="D5246" s="259" t="s">
        <v>259</v>
      </c>
      <c r="E5246" s="266" t="s">
        <v>0</v>
      </c>
      <c r="F5246" s="261">
        <v>1.0345828247165501</v>
      </c>
      <c r="G5246" s="261">
        <f>IF(Table1[[#This Row],[Year]]&lt;=2030,2030,IF(Table1[[#This Row],[Year]]&lt;=2040,2040,2050))</f>
        <v>2050</v>
      </c>
    </row>
    <row r="5247" spans="1:7" x14ac:dyDescent="0.3">
      <c r="A5247" s="257" t="s">
        <v>4</v>
      </c>
      <c r="B5247" s="258" t="s">
        <v>264</v>
      </c>
      <c r="C5247" s="258">
        <v>2049</v>
      </c>
      <c r="D5247" s="259" t="s">
        <v>259</v>
      </c>
      <c r="E5247" s="266" t="s">
        <v>0</v>
      </c>
      <c r="F5247" s="261">
        <v>24.189855331868799</v>
      </c>
      <c r="G5247" s="261">
        <f>IF(Table1[[#This Row],[Year]]&lt;=2030,2030,IF(Table1[[#This Row],[Year]]&lt;=2040,2040,2050))</f>
        <v>2050</v>
      </c>
    </row>
    <row r="5248" spans="1:7" x14ac:dyDescent="0.3">
      <c r="A5248" s="257" t="s">
        <v>4</v>
      </c>
      <c r="B5248" s="258" t="s">
        <v>268</v>
      </c>
      <c r="C5248" s="258">
        <v>2049</v>
      </c>
      <c r="D5248" s="259" t="s">
        <v>259</v>
      </c>
      <c r="E5248" s="266" t="s">
        <v>0</v>
      </c>
      <c r="F5248" s="261">
        <v>0.68033260193887601</v>
      </c>
      <c r="G5248" s="261">
        <f>IF(Table1[[#This Row],[Year]]&lt;=2030,2030,IF(Table1[[#This Row],[Year]]&lt;=2040,2040,2050))</f>
        <v>2050</v>
      </c>
    </row>
    <row r="5249" spans="1:7" x14ac:dyDescent="0.3">
      <c r="A5249" s="257" t="s">
        <v>4</v>
      </c>
      <c r="B5249" s="258" t="s">
        <v>263</v>
      </c>
      <c r="C5249" s="258">
        <v>2049</v>
      </c>
      <c r="D5249" s="259" t="s">
        <v>259</v>
      </c>
      <c r="E5249" s="266" t="s">
        <v>0</v>
      </c>
      <c r="F5249" s="261">
        <v>2.82022126265587</v>
      </c>
      <c r="G5249" s="261">
        <f>IF(Table1[[#This Row],[Year]]&lt;=2030,2030,IF(Table1[[#This Row],[Year]]&lt;=2040,2040,2050))</f>
        <v>2050</v>
      </c>
    </row>
    <row r="5250" spans="1:7" x14ac:dyDescent="0.3">
      <c r="A5250" s="257" t="s">
        <v>4</v>
      </c>
      <c r="B5250" s="258" t="s">
        <v>262</v>
      </c>
      <c r="C5250" s="258">
        <v>2049</v>
      </c>
      <c r="D5250" s="259" t="s">
        <v>259</v>
      </c>
      <c r="E5250" s="266" t="s">
        <v>0</v>
      </c>
      <c r="F5250" s="261">
        <v>55.617110630510702</v>
      </c>
      <c r="G5250" s="261">
        <f>IF(Table1[[#This Row],[Year]]&lt;=2030,2030,IF(Table1[[#This Row],[Year]]&lt;=2040,2040,2050))</f>
        <v>2050</v>
      </c>
    </row>
    <row r="5251" spans="1:7" x14ac:dyDescent="0.3">
      <c r="A5251" s="257" t="s">
        <v>4</v>
      </c>
      <c r="B5251" s="258" t="s">
        <v>261</v>
      </c>
      <c r="C5251" s="258">
        <v>2049</v>
      </c>
      <c r="D5251" s="259" t="s">
        <v>259</v>
      </c>
      <c r="E5251" s="266" t="s">
        <v>0</v>
      </c>
      <c r="F5251" s="261">
        <v>0.111733477355022</v>
      </c>
      <c r="G5251" s="261">
        <f>IF(Table1[[#This Row],[Year]]&lt;=2030,2030,IF(Table1[[#This Row],[Year]]&lt;=2040,2040,2050))</f>
        <v>2050</v>
      </c>
    </row>
    <row r="5252" spans="1:7" x14ac:dyDescent="0.3">
      <c r="A5252" s="257" t="s">
        <v>4</v>
      </c>
      <c r="B5252" s="258" t="s">
        <v>18</v>
      </c>
      <c r="C5252" s="258">
        <v>2049</v>
      </c>
      <c r="D5252" s="259" t="s">
        <v>259</v>
      </c>
      <c r="E5252" s="266" t="s">
        <v>0</v>
      </c>
      <c r="F5252" s="261">
        <v>389.247777509402</v>
      </c>
      <c r="G5252" s="261">
        <f>IF(Table1[[#This Row],[Year]]&lt;=2030,2030,IF(Table1[[#This Row],[Year]]&lt;=2040,2040,2050))</f>
        <v>2050</v>
      </c>
    </row>
    <row r="5253" spans="1:7" x14ac:dyDescent="0.3">
      <c r="A5253" s="257" t="s">
        <v>4</v>
      </c>
      <c r="B5253" s="258" t="s">
        <v>260</v>
      </c>
      <c r="C5253" s="258">
        <v>2049</v>
      </c>
      <c r="D5253" s="259" t="s">
        <v>259</v>
      </c>
      <c r="E5253" s="266" t="s">
        <v>0</v>
      </c>
      <c r="F5253" s="261">
        <v>4.5360307356992804</v>
      </c>
      <c r="G5253" s="261">
        <f>IF(Table1[[#This Row],[Year]]&lt;=2030,2030,IF(Table1[[#This Row],[Year]]&lt;=2040,2040,2050))</f>
        <v>2050</v>
      </c>
    </row>
    <row r="5254" spans="1:7" x14ac:dyDescent="0.3">
      <c r="A5254" s="257" t="s">
        <v>4</v>
      </c>
      <c r="B5254" s="258" t="s">
        <v>267</v>
      </c>
      <c r="C5254" s="258">
        <v>2049</v>
      </c>
      <c r="D5254" s="259" t="s">
        <v>259</v>
      </c>
      <c r="E5254" s="266" t="s">
        <v>0</v>
      </c>
      <c r="F5254" s="261">
        <v>0.115718854418494</v>
      </c>
      <c r="G5254" s="261">
        <f>IF(Table1[[#This Row],[Year]]&lt;=2030,2030,IF(Table1[[#This Row],[Year]]&lt;=2040,2040,2050))</f>
        <v>2050</v>
      </c>
    </row>
    <row r="5255" spans="1:7" x14ac:dyDescent="0.3">
      <c r="A5255" s="257" t="s">
        <v>2</v>
      </c>
      <c r="B5255" s="258" t="s">
        <v>264</v>
      </c>
      <c r="C5255" s="258">
        <v>2049</v>
      </c>
      <c r="D5255" s="259" t="s">
        <v>259</v>
      </c>
      <c r="E5255" s="266" t="s">
        <v>0</v>
      </c>
      <c r="F5255" s="261">
        <v>4.5272192226446704</v>
      </c>
      <c r="G5255" s="261">
        <f>IF(Table1[[#This Row],[Year]]&lt;=2030,2030,IF(Table1[[#This Row],[Year]]&lt;=2040,2040,2050))</f>
        <v>2050</v>
      </c>
    </row>
    <row r="5256" spans="1:7" x14ac:dyDescent="0.3">
      <c r="A5256" s="257" t="s">
        <v>2</v>
      </c>
      <c r="B5256" s="258" t="s">
        <v>263</v>
      </c>
      <c r="C5256" s="258">
        <v>2049</v>
      </c>
      <c r="D5256" s="259" t="s">
        <v>259</v>
      </c>
      <c r="E5256" s="266" t="s">
        <v>0</v>
      </c>
      <c r="F5256" s="261">
        <v>1.1028249993497901</v>
      </c>
      <c r="G5256" s="261">
        <f>IF(Table1[[#This Row],[Year]]&lt;=2030,2030,IF(Table1[[#This Row],[Year]]&lt;=2040,2040,2050))</f>
        <v>2050</v>
      </c>
    </row>
    <row r="5257" spans="1:7" x14ac:dyDescent="0.3">
      <c r="A5257" s="257" t="s">
        <v>2</v>
      </c>
      <c r="B5257" s="258" t="s">
        <v>262</v>
      </c>
      <c r="C5257" s="258">
        <v>2049</v>
      </c>
      <c r="D5257" s="259" t="s">
        <v>259</v>
      </c>
      <c r="E5257" s="266" t="s">
        <v>0</v>
      </c>
      <c r="F5257" s="261">
        <v>1.74686749950825</v>
      </c>
      <c r="G5257" s="261">
        <f>IF(Table1[[#This Row],[Year]]&lt;=2030,2030,IF(Table1[[#This Row],[Year]]&lt;=2040,2040,2050))</f>
        <v>2050</v>
      </c>
    </row>
    <row r="5258" spans="1:7" x14ac:dyDescent="0.3">
      <c r="A5258" s="257" t="s">
        <v>2</v>
      </c>
      <c r="B5258" s="258" t="s">
        <v>261</v>
      </c>
      <c r="C5258" s="258">
        <v>2049</v>
      </c>
      <c r="D5258" s="259" t="s">
        <v>259</v>
      </c>
      <c r="E5258" s="266" t="s">
        <v>0</v>
      </c>
      <c r="F5258" s="261">
        <v>8.0605152172341498E-3</v>
      </c>
      <c r="G5258" s="261">
        <f>IF(Table1[[#This Row],[Year]]&lt;=2030,2030,IF(Table1[[#This Row],[Year]]&lt;=2040,2040,2050))</f>
        <v>2050</v>
      </c>
    </row>
    <row r="5259" spans="1:7" x14ac:dyDescent="0.3">
      <c r="A5259" s="257" t="s">
        <v>2</v>
      </c>
      <c r="B5259" s="258" t="s">
        <v>18</v>
      </c>
      <c r="C5259" s="258">
        <v>2049</v>
      </c>
      <c r="D5259" s="259" t="s">
        <v>259</v>
      </c>
      <c r="E5259" s="266" t="s">
        <v>0</v>
      </c>
      <c r="F5259" s="261">
        <v>318.85398913264999</v>
      </c>
      <c r="G5259" s="261">
        <f>IF(Table1[[#This Row],[Year]]&lt;=2030,2030,IF(Table1[[#This Row],[Year]]&lt;=2040,2040,2050))</f>
        <v>2050</v>
      </c>
    </row>
    <row r="5260" spans="1:7" x14ac:dyDescent="0.3">
      <c r="A5260" s="257" t="s">
        <v>2</v>
      </c>
      <c r="B5260" s="258" t="s">
        <v>266</v>
      </c>
      <c r="C5260" s="258">
        <v>2049</v>
      </c>
      <c r="D5260" s="259" t="s">
        <v>259</v>
      </c>
      <c r="E5260" s="266" t="s">
        <v>0</v>
      </c>
      <c r="F5260" s="261">
        <v>13.0722051465567</v>
      </c>
      <c r="G5260" s="261">
        <f>IF(Table1[[#This Row],[Year]]&lt;=2030,2030,IF(Table1[[#This Row],[Year]]&lt;=2040,2040,2050))</f>
        <v>2050</v>
      </c>
    </row>
    <row r="5261" spans="1:7" x14ac:dyDescent="0.3">
      <c r="A5261" s="257" t="s">
        <v>2</v>
      </c>
      <c r="B5261" s="258" t="s">
        <v>260</v>
      </c>
      <c r="C5261" s="258">
        <v>2049</v>
      </c>
      <c r="D5261" s="259" t="s">
        <v>259</v>
      </c>
      <c r="E5261" s="266" t="s">
        <v>0</v>
      </c>
      <c r="F5261" s="261">
        <v>2.4102244611147901E-2</v>
      </c>
      <c r="G5261" s="261">
        <f>IF(Table1[[#This Row],[Year]]&lt;=2030,2030,IF(Table1[[#This Row],[Year]]&lt;=2040,2040,2050))</f>
        <v>2050</v>
      </c>
    </row>
    <row r="5262" spans="1:7" x14ac:dyDescent="0.3">
      <c r="A5262" s="257" t="s">
        <v>3</v>
      </c>
      <c r="B5262" s="258" t="s">
        <v>265</v>
      </c>
      <c r="C5262" s="258">
        <v>2049</v>
      </c>
      <c r="D5262" s="259" t="s">
        <v>259</v>
      </c>
      <c r="E5262" s="266" t="s">
        <v>0</v>
      </c>
      <c r="F5262" s="261">
        <v>31.308745187050299</v>
      </c>
      <c r="G5262" s="261">
        <f>IF(Table1[[#This Row],[Year]]&lt;=2030,2030,IF(Table1[[#This Row],[Year]]&lt;=2040,2040,2050))</f>
        <v>2050</v>
      </c>
    </row>
    <row r="5263" spans="1:7" x14ac:dyDescent="0.3">
      <c r="A5263" s="257" t="s">
        <v>3</v>
      </c>
      <c r="B5263" s="258" t="s">
        <v>264</v>
      </c>
      <c r="C5263" s="258">
        <v>2049</v>
      </c>
      <c r="D5263" s="259" t="s">
        <v>259</v>
      </c>
      <c r="E5263" s="266" t="s">
        <v>0</v>
      </c>
      <c r="F5263" s="261">
        <v>8.6613678165271093</v>
      </c>
      <c r="G5263" s="261">
        <f>IF(Table1[[#This Row],[Year]]&lt;=2030,2030,IF(Table1[[#This Row],[Year]]&lt;=2040,2040,2050))</f>
        <v>2050</v>
      </c>
    </row>
    <row r="5264" spans="1:7" x14ac:dyDescent="0.3">
      <c r="A5264" s="257" t="s">
        <v>3</v>
      </c>
      <c r="B5264" s="258" t="s">
        <v>263</v>
      </c>
      <c r="C5264" s="258">
        <v>2049</v>
      </c>
      <c r="D5264" s="259" t="s">
        <v>259</v>
      </c>
      <c r="E5264" s="266" t="s">
        <v>0</v>
      </c>
      <c r="F5264" s="261">
        <v>3.2458843853116299</v>
      </c>
      <c r="G5264" s="261">
        <f>IF(Table1[[#This Row],[Year]]&lt;=2030,2030,IF(Table1[[#This Row],[Year]]&lt;=2040,2040,2050))</f>
        <v>2050</v>
      </c>
    </row>
    <row r="5265" spans="1:7" x14ac:dyDescent="0.3">
      <c r="A5265" s="257" t="s">
        <v>3</v>
      </c>
      <c r="B5265" s="258" t="s">
        <v>262</v>
      </c>
      <c r="C5265" s="258">
        <v>2049</v>
      </c>
      <c r="D5265" s="259" t="s">
        <v>259</v>
      </c>
      <c r="E5265" s="266" t="s">
        <v>0</v>
      </c>
      <c r="F5265" s="261">
        <v>101.648008147735</v>
      </c>
      <c r="G5265" s="261">
        <f>IF(Table1[[#This Row],[Year]]&lt;=2030,2030,IF(Table1[[#This Row],[Year]]&lt;=2040,2040,2050))</f>
        <v>2050</v>
      </c>
    </row>
    <row r="5266" spans="1:7" x14ac:dyDescent="0.3">
      <c r="A5266" s="257" t="s">
        <v>3</v>
      </c>
      <c r="B5266" s="258" t="s">
        <v>261</v>
      </c>
      <c r="C5266" s="258">
        <v>2049</v>
      </c>
      <c r="D5266" s="259" t="s">
        <v>259</v>
      </c>
      <c r="E5266" s="266" t="s">
        <v>0</v>
      </c>
      <c r="F5266" s="261">
        <v>0.108217018747789</v>
      </c>
      <c r="G5266" s="261">
        <f>IF(Table1[[#This Row],[Year]]&lt;=2030,2030,IF(Table1[[#This Row],[Year]]&lt;=2040,2040,2050))</f>
        <v>2050</v>
      </c>
    </row>
    <row r="5267" spans="1:7" x14ac:dyDescent="0.3">
      <c r="A5267" s="257" t="s">
        <v>3</v>
      </c>
      <c r="B5267" s="258" t="s">
        <v>18</v>
      </c>
      <c r="C5267" s="258">
        <v>2049</v>
      </c>
      <c r="D5267" s="259" t="s">
        <v>259</v>
      </c>
      <c r="E5267" s="266" t="s">
        <v>0</v>
      </c>
      <c r="F5267" s="261">
        <v>691.61138257185405</v>
      </c>
      <c r="G5267" s="261">
        <f>IF(Table1[[#This Row],[Year]]&lt;=2030,2030,IF(Table1[[#This Row],[Year]]&lt;=2040,2040,2050))</f>
        <v>2050</v>
      </c>
    </row>
    <row r="5268" spans="1:7" x14ac:dyDescent="0.3">
      <c r="A5268" s="257" t="s">
        <v>3</v>
      </c>
      <c r="B5268" s="258" t="s">
        <v>260</v>
      </c>
      <c r="C5268" s="258">
        <v>2049</v>
      </c>
      <c r="D5268" s="259" t="s">
        <v>259</v>
      </c>
      <c r="E5268" s="266" t="s">
        <v>0</v>
      </c>
      <c r="F5268" s="261">
        <v>1.6753968319978201</v>
      </c>
      <c r="G5268" s="261">
        <f>IF(Table1[[#This Row],[Year]]&lt;=2030,2030,IF(Table1[[#This Row],[Year]]&lt;=2040,2040,2050))</f>
        <v>2050</v>
      </c>
    </row>
    <row r="5269" spans="1:7" x14ac:dyDescent="0.3">
      <c r="A5269" s="257" t="s">
        <v>1</v>
      </c>
      <c r="B5269" s="258" t="s">
        <v>265</v>
      </c>
      <c r="C5269" s="258">
        <v>2050</v>
      </c>
      <c r="D5269" s="259" t="s">
        <v>259</v>
      </c>
      <c r="E5269" s="266" t="s">
        <v>0</v>
      </c>
      <c r="F5269" s="261">
        <v>4.5319071980675503</v>
      </c>
      <c r="G5269" s="261">
        <f>IF(Table1[[#This Row],[Year]]&lt;=2030,2030,IF(Table1[[#This Row],[Year]]&lt;=2040,2040,2050))</f>
        <v>2050</v>
      </c>
    </row>
    <row r="5270" spans="1:7" x14ac:dyDescent="0.3">
      <c r="A5270" s="257" t="s">
        <v>1</v>
      </c>
      <c r="B5270" s="258" t="s">
        <v>269</v>
      </c>
      <c r="C5270" s="258">
        <v>2050</v>
      </c>
      <c r="D5270" s="259" t="s">
        <v>259</v>
      </c>
      <c r="E5270" s="266" t="s">
        <v>0</v>
      </c>
      <c r="F5270" s="261">
        <v>1.24847686294111</v>
      </c>
      <c r="G5270" s="261">
        <f>IF(Table1[[#This Row],[Year]]&lt;=2030,2030,IF(Table1[[#This Row],[Year]]&lt;=2040,2040,2050))</f>
        <v>2050</v>
      </c>
    </row>
    <row r="5271" spans="1:7" x14ac:dyDescent="0.3">
      <c r="A5271" s="257" t="s">
        <v>1</v>
      </c>
      <c r="B5271" s="258" t="s">
        <v>264</v>
      </c>
      <c r="C5271" s="258">
        <v>2050</v>
      </c>
      <c r="D5271" s="259" t="s">
        <v>259</v>
      </c>
      <c r="E5271" s="266" t="s">
        <v>0</v>
      </c>
      <c r="F5271" s="261">
        <v>2.3068515665418601</v>
      </c>
      <c r="G5271" s="261">
        <f>IF(Table1[[#This Row],[Year]]&lt;=2030,2030,IF(Table1[[#This Row],[Year]]&lt;=2040,2040,2050))</f>
        <v>2050</v>
      </c>
    </row>
    <row r="5272" spans="1:7" x14ac:dyDescent="0.3">
      <c r="A5272" s="257" t="s">
        <v>1</v>
      </c>
      <c r="B5272" s="258" t="s">
        <v>268</v>
      </c>
      <c r="C5272" s="258">
        <v>2050</v>
      </c>
      <c r="D5272" s="259" t="s">
        <v>259</v>
      </c>
      <c r="E5272" s="266" t="s">
        <v>0</v>
      </c>
      <c r="F5272" s="261">
        <v>0.68998687890495203</v>
      </c>
      <c r="G5272" s="261">
        <f>IF(Table1[[#This Row],[Year]]&lt;=2030,2030,IF(Table1[[#This Row],[Year]]&lt;=2040,2040,2050))</f>
        <v>2050</v>
      </c>
    </row>
    <row r="5273" spans="1:7" x14ac:dyDescent="0.3">
      <c r="A5273" s="257" t="s">
        <v>1</v>
      </c>
      <c r="B5273" s="258" t="s">
        <v>263</v>
      </c>
      <c r="C5273" s="258">
        <v>2050</v>
      </c>
      <c r="D5273" s="259" t="s">
        <v>259</v>
      </c>
      <c r="E5273" s="266" t="s">
        <v>0</v>
      </c>
      <c r="F5273" s="261">
        <v>0.67045022533835397</v>
      </c>
      <c r="G5273" s="261">
        <f>IF(Table1[[#This Row],[Year]]&lt;=2030,2030,IF(Table1[[#This Row],[Year]]&lt;=2040,2040,2050))</f>
        <v>2050</v>
      </c>
    </row>
    <row r="5274" spans="1:7" x14ac:dyDescent="0.3">
      <c r="A5274" s="257" t="s">
        <v>1</v>
      </c>
      <c r="B5274" s="258" t="s">
        <v>262</v>
      </c>
      <c r="C5274" s="258">
        <v>2050</v>
      </c>
      <c r="D5274" s="259" t="s">
        <v>259</v>
      </c>
      <c r="E5274" s="266" t="s">
        <v>0</v>
      </c>
      <c r="F5274" s="261">
        <v>0.90475259922206497</v>
      </c>
      <c r="G5274" s="261">
        <f>IF(Table1[[#This Row],[Year]]&lt;=2030,2030,IF(Table1[[#This Row],[Year]]&lt;=2040,2040,2050))</f>
        <v>2050</v>
      </c>
    </row>
    <row r="5275" spans="1:7" x14ac:dyDescent="0.3">
      <c r="A5275" s="257" t="s">
        <v>1</v>
      </c>
      <c r="B5275" s="258" t="s">
        <v>261</v>
      </c>
      <c r="C5275" s="258">
        <v>2050</v>
      </c>
      <c r="D5275" s="259" t="s">
        <v>259</v>
      </c>
      <c r="E5275" s="266" t="s">
        <v>0</v>
      </c>
      <c r="F5275" s="261">
        <v>6.5072254486112603E-3</v>
      </c>
      <c r="G5275" s="261">
        <f>IF(Table1[[#This Row],[Year]]&lt;=2030,2030,IF(Table1[[#This Row],[Year]]&lt;=2040,2040,2050))</f>
        <v>2050</v>
      </c>
    </row>
    <row r="5276" spans="1:7" x14ac:dyDescent="0.3">
      <c r="A5276" s="257" t="s">
        <v>1</v>
      </c>
      <c r="B5276" s="258" t="s">
        <v>18</v>
      </c>
      <c r="C5276" s="258">
        <v>2050</v>
      </c>
      <c r="D5276" s="259" t="s">
        <v>259</v>
      </c>
      <c r="E5276" s="266" t="s">
        <v>0</v>
      </c>
      <c r="F5276" s="261">
        <v>143.311488842138</v>
      </c>
      <c r="G5276" s="261">
        <f>IF(Table1[[#This Row],[Year]]&lt;=2030,2030,IF(Table1[[#This Row],[Year]]&lt;=2040,2040,2050))</f>
        <v>2050</v>
      </c>
    </row>
    <row r="5277" spans="1:7" x14ac:dyDescent="0.3">
      <c r="A5277" s="257" t="s">
        <v>1</v>
      </c>
      <c r="B5277" s="258" t="s">
        <v>260</v>
      </c>
      <c r="C5277" s="258">
        <v>2050</v>
      </c>
      <c r="D5277" s="259" t="s">
        <v>259</v>
      </c>
      <c r="E5277" s="266" t="s">
        <v>0</v>
      </c>
      <c r="F5277" s="261">
        <v>0.13242484110865399</v>
      </c>
      <c r="G5277" s="261">
        <f>IF(Table1[[#This Row],[Year]]&lt;=2030,2030,IF(Table1[[#This Row],[Year]]&lt;=2040,2040,2050))</f>
        <v>2050</v>
      </c>
    </row>
    <row r="5278" spans="1:7" x14ac:dyDescent="0.3">
      <c r="A5278" s="257" t="s">
        <v>1</v>
      </c>
      <c r="B5278" s="258" t="s">
        <v>267</v>
      </c>
      <c r="C5278" s="258">
        <v>2050</v>
      </c>
      <c r="D5278" s="259" t="s">
        <v>259</v>
      </c>
      <c r="E5278" s="266" t="s">
        <v>0</v>
      </c>
      <c r="F5278" s="261">
        <v>3.4045785527099699E-2</v>
      </c>
      <c r="G5278" s="261">
        <f>IF(Table1[[#This Row],[Year]]&lt;=2030,2030,IF(Table1[[#This Row],[Year]]&lt;=2040,2040,2050))</f>
        <v>2050</v>
      </c>
    </row>
    <row r="5279" spans="1:7" x14ac:dyDescent="0.3">
      <c r="A5279" s="257" t="s">
        <v>4</v>
      </c>
      <c r="B5279" s="258" t="s">
        <v>265</v>
      </c>
      <c r="C5279" s="258">
        <v>2050</v>
      </c>
      <c r="D5279" s="259" t="s">
        <v>259</v>
      </c>
      <c r="E5279" s="266" t="s">
        <v>0</v>
      </c>
      <c r="F5279" s="261">
        <v>39.179674523868101</v>
      </c>
      <c r="G5279" s="261">
        <f>IF(Table1[[#This Row],[Year]]&lt;=2030,2030,IF(Table1[[#This Row],[Year]]&lt;=2040,2040,2050))</f>
        <v>2050</v>
      </c>
    </row>
    <row r="5280" spans="1:7" x14ac:dyDescent="0.3">
      <c r="A5280" s="257" t="s">
        <v>4</v>
      </c>
      <c r="B5280" s="258" t="s">
        <v>269</v>
      </c>
      <c r="C5280" s="258">
        <v>2050</v>
      </c>
      <c r="D5280" s="259" t="s">
        <v>259</v>
      </c>
      <c r="E5280" s="266" t="s">
        <v>0</v>
      </c>
      <c r="F5280" s="261">
        <v>0.98531697592052003</v>
      </c>
      <c r="G5280" s="261">
        <f>IF(Table1[[#This Row],[Year]]&lt;=2030,2030,IF(Table1[[#This Row],[Year]]&lt;=2040,2040,2050))</f>
        <v>2050</v>
      </c>
    </row>
    <row r="5281" spans="1:7" x14ac:dyDescent="0.3">
      <c r="A5281" s="257" t="s">
        <v>4</v>
      </c>
      <c r="B5281" s="258" t="s">
        <v>264</v>
      </c>
      <c r="C5281" s="258">
        <v>2050</v>
      </c>
      <c r="D5281" s="259" t="s">
        <v>259</v>
      </c>
      <c r="E5281" s="266" t="s">
        <v>0</v>
      </c>
      <c r="F5281" s="261">
        <v>24.387324768213499</v>
      </c>
      <c r="G5281" s="261">
        <f>IF(Table1[[#This Row],[Year]]&lt;=2030,2030,IF(Table1[[#This Row],[Year]]&lt;=2040,2040,2050))</f>
        <v>2050</v>
      </c>
    </row>
    <row r="5282" spans="1:7" x14ac:dyDescent="0.3">
      <c r="A5282" s="257" t="s">
        <v>4</v>
      </c>
      <c r="B5282" s="258" t="s">
        <v>268</v>
      </c>
      <c r="C5282" s="258">
        <v>2050</v>
      </c>
      <c r="D5282" s="259" t="s">
        <v>259</v>
      </c>
      <c r="E5282" s="266" t="s">
        <v>0</v>
      </c>
      <c r="F5282" s="261">
        <v>0.64793581137035805</v>
      </c>
      <c r="G5282" s="261">
        <f>IF(Table1[[#This Row],[Year]]&lt;=2030,2030,IF(Table1[[#This Row],[Year]]&lt;=2040,2040,2050))</f>
        <v>2050</v>
      </c>
    </row>
    <row r="5283" spans="1:7" x14ac:dyDescent="0.3">
      <c r="A5283" s="257" t="s">
        <v>4</v>
      </c>
      <c r="B5283" s="258" t="s">
        <v>263</v>
      </c>
      <c r="C5283" s="258">
        <v>2050</v>
      </c>
      <c r="D5283" s="259" t="s">
        <v>259</v>
      </c>
      <c r="E5283" s="266" t="s">
        <v>0</v>
      </c>
      <c r="F5283" s="261">
        <v>2.6621664486234802</v>
      </c>
      <c r="G5283" s="261">
        <f>IF(Table1[[#This Row],[Year]]&lt;=2030,2030,IF(Table1[[#This Row],[Year]]&lt;=2040,2040,2050))</f>
        <v>2050</v>
      </c>
    </row>
    <row r="5284" spans="1:7" x14ac:dyDescent="0.3">
      <c r="A5284" s="257" t="s">
        <v>4</v>
      </c>
      <c r="B5284" s="258" t="s">
        <v>262</v>
      </c>
      <c r="C5284" s="258">
        <v>2050</v>
      </c>
      <c r="D5284" s="259" t="s">
        <v>259</v>
      </c>
      <c r="E5284" s="266" t="s">
        <v>0</v>
      </c>
      <c r="F5284" s="261">
        <v>53.499067213064897</v>
      </c>
      <c r="G5284" s="261">
        <f>IF(Table1[[#This Row],[Year]]&lt;=2030,2030,IF(Table1[[#This Row],[Year]]&lt;=2040,2040,2050))</f>
        <v>2050</v>
      </c>
    </row>
    <row r="5285" spans="1:7" x14ac:dyDescent="0.3">
      <c r="A5285" s="257" t="s">
        <v>4</v>
      </c>
      <c r="B5285" s="258" t="s">
        <v>261</v>
      </c>
      <c r="C5285" s="258">
        <v>2050</v>
      </c>
      <c r="D5285" s="259" t="s">
        <v>259</v>
      </c>
      <c r="E5285" s="266" t="s">
        <v>0</v>
      </c>
      <c r="F5285" s="261">
        <v>9.8973815286433398E-2</v>
      </c>
      <c r="G5285" s="261">
        <f>IF(Table1[[#This Row],[Year]]&lt;=2030,2030,IF(Table1[[#This Row],[Year]]&lt;=2040,2040,2050))</f>
        <v>2050</v>
      </c>
    </row>
    <row r="5286" spans="1:7" x14ac:dyDescent="0.3">
      <c r="A5286" s="257" t="s">
        <v>4</v>
      </c>
      <c r="B5286" s="258" t="s">
        <v>18</v>
      </c>
      <c r="C5286" s="258">
        <v>2050</v>
      </c>
      <c r="D5286" s="259" t="s">
        <v>259</v>
      </c>
      <c r="E5286" s="266" t="s">
        <v>0</v>
      </c>
      <c r="F5286" s="261">
        <v>367.22478393685901</v>
      </c>
      <c r="G5286" s="261">
        <f>IF(Table1[[#This Row],[Year]]&lt;=2030,2030,IF(Table1[[#This Row],[Year]]&lt;=2040,2040,2050))</f>
        <v>2050</v>
      </c>
    </row>
    <row r="5287" spans="1:7" x14ac:dyDescent="0.3">
      <c r="A5287" s="257" t="s">
        <v>4</v>
      </c>
      <c r="B5287" s="258" t="s">
        <v>260</v>
      </c>
      <c r="C5287" s="258">
        <v>2050</v>
      </c>
      <c r="D5287" s="259" t="s">
        <v>259</v>
      </c>
      <c r="E5287" s="266" t="s">
        <v>0</v>
      </c>
      <c r="F5287" s="261">
        <v>4.5730597885948798</v>
      </c>
      <c r="G5287" s="261">
        <f>IF(Table1[[#This Row],[Year]]&lt;=2030,2030,IF(Table1[[#This Row],[Year]]&lt;=2040,2040,2050))</f>
        <v>2050</v>
      </c>
    </row>
    <row r="5288" spans="1:7" x14ac:dyDescent="0.3">
      <c r="A5288" s="257" t="s">
        <v>4</v>
      </c>
      <c r="B5288" s="258" t="s">
        <v>267</v>
      </c>
      <c r="C5288" s="258">
        <v>2050</v>
      </c>
      <c r="D5288" s="259" t="s">
        <v>259</v>
      </c>
      <c r="E5288" s="266" t="s">
        <v>0</v>
      </c>
      <c r="F5288" s="261">
        <v>0.110208432779518</v>
      </c>
      <c r="G5288" s="261">
        <f>IF(Table1[[#This Row],[Year]]&lt;=2030,2030,IF(Table1[[#This Row],[Year]]&lt;=2040,2040,2050))</f>
        <v>2050</v>
      </c>
    </row>
    <row r="5289" spans="1:7" x14ac:dyDescent="0.3">
      <c r="A5289" s="257" t="s">
        <v>2</v>
      </c>
      <c r="B5289" s="258" t="s">
        <v>264</v>
      </c>
      <c r="C5289" s="258">
        <v>2050</v>
      </c>
      <c r="D5289" s="259" t="s">
        <v>259</v>
      </c>
      <c r="E5289" s="266" t="s">
        <v>0</v>
      </c>
      <c r="F5289" s="261">
        <v>4.4204748026932696</v>
      </c>
      <c r="G5289" s="261">
        <f>IF(Table1[[#This Row],[Year]]&lt;=2030,2030,IF(Table1[[#This Row],[Year]]&lt;=2040,2040,2050))</f>
        <v>2050</v>
      </c>
    </row>
    <row r="5290" spans="1:7" x14ac:dyDescent="0.3">
      <c r="A5290" s="257" t="s">
        <v>2</v>
      </c>
      <c r="B5290" s="258" t="s">
        <v>263</v>
      </c>
      <c r="C5290" s="258">
        <v>2050</v>
      </c>
      <c r="D5290" s="259" t="s">
        <v>259</v>
      </c>
      <c r="E5290" s="266" t="s">
        <v>0</v>
      </c>
      <c r="F5290" s="261">
        <v>1.00815523626877</v>
      </c>
      <c r="G5290" s="261">
        <f>IF(Table1[[#This Row],[Year]]&lt;=2030,2030,IF(Table1[[#This Row],[Year]]&lt;=2040,2040,2050))</f>
        <v>2050</v>
      </c>
    </row>
    <row r="5291" spans="1:7" x14ac:dyDescent="0.3">
      <c r="A5291" s="257" t="s">
        <v>2</v>
      </c>
      <c r="B5291" s="258" t="s">
        <v>262</v>
      </c>
      <c r="C5291" s="258">
        <v>2050</v>
      </c>
      <c r="D5291" s="259" t="s">
        <v>259</v>
      </c>
      <c r="E5291" s="266" t="s">
        <v>0</v>
      </c>
      <c r="F5291" s="261">
        <v>1.67974182015481</v>
      </c>
      <c r="G5291" s="261">
        <f>IF(Table1[[#This Row],[Year]]&lt;=2030,2030,IF(Table1[[#This Row],[Year]]&lt;=2040,2040,2050))</f>
        <v>2050</v>
      </c>
    </row>
    <row r="5292" spans="1:7" x14ac:dyDescent="0.3">
      <c r="A5292" s="257" t="s">
        <v>2</v>
      </c>
      <c r="B5292" s="258" t="s">
        <v>261</v>
      </c>
      <c r="C5292" s="258">
        <v>2050</v>
      </c>
      <c r="D5292" s="259" t="s">
        <v>259</v>
      </c>
      <c r="E5292" s="266" t="s">
        <v>0</v>
      </c>
      <c r="F5292" s="261">
        <v>7.1400260970053897E-3</v>
      </c>
      <c r="G5292" s="261">
        <f>IF(Table1[[#This Row],[Year]]&lt;=2030,2030,IF(Table1[[#This Row],[Year]]&lt;=2040,2040,2050))</f>
        <v>2050</v>
      </c>
    </row>
    <row r="5293" spans="1:7" x14ac:dyDescent="0.3">
      <c r="A5293" s="257" t="s">
        <v>2</v>
      </c>
      <c r="B5293" s="258" t="s">
        <v>18</v>
      </c>
      <c r="C5293" s="258">
        <v>2050</v>
      </c>
      <c r="D5293" s="259" t="s">
        <v>259</v>
      </c>
      <c r="E5293" s="266" t="s">
        <v>0</v>
      </c>
      <c r="F5293" s="261">
        <v>300.67004547103301</v>
      </c>
      <c r="G5293" s="261">
        <f>IF(Table1[[#This Row],[Year]]&lt;=2030,2030,IF(Table1[[#This Row],[Year]]&lt;=2040,2040,2050))</f>
        <v>2050</v>
      </c>
    </row>
    <row r="5294" spans="1:7" x14ac:dyDescent="0.3">
      <c r="A5294" s="257" t="s">
        <v>2</v>
      </c>
      <c r="B5294" s="258" t="s">
        <v>266</v>
      </c>
      <c r="C5294" s="258">
        <v>2050</v>
      </c>
      <c r="D5294" s="259" t="s">
        <v>259</v>
      </c>
      <c r="E5294" s="266" t="s">
        <v>0</v>
      </c>
      <c r="F5294" s="261">
        <v>12.4497191871968</v>
      </c>
      <c r="G5294" s="261">
        <f>IF(Table1[[#This Row],[Year]]&lt;=2030,2030,IF(Table1[[#This Row],[Year]]&lt;=2040,2040,2050))</f>
        <v>2050</v>
      </c>
    </row>
    <row r="5295" spans="1:7" x14ac:dyDescent="0.3">
      <c r="A5295" s="257" t="s">
        <v>2</v>
      </c>
      <c r="B5295" s="258" t="s">
        <v>260</v>
      </c>
      <c r="C5295" s="258">
        <v>2050</v>
      </c>
      <c r="D5295" s="259" t="s">
        <v>259</v>
      </c>
      <c r="E5295" s="266" t="s">
        <v>0</v>
      </c>
      <c r="F5295" s="261">
        <v>2.3533953129331601E-2</v>
      </c>
      <c r="G5295" s="261">
        <f>IF(Table1[[#This Row],[Year]]&lt;=2030,2030,IF(Table1[[#This Row],[Year]]&lt;=2040,2040,2050))</f>
        <v>2050</v>
      </c>
    </row>
    <row r="5296" spans="1:7" x14ac:dyDescent="0.3">
      <c r="A5296" s="257" t="s">
        <v>3</v>
      </c>
      <c r="B5296" s="258" t="s">
        <v>265</v>
      </c>
      <c r="C5296" s="258">
        <v>2050</v>
      </c>
      <c r="D5296" s="259" t="s">
        <v>259</v>
      </c>
      <c r="E5296" s="266" t="s">
        <v>0</v>
      </c>
      <c r="F5296" s="261">
        <v>29.364569730814502</v>
      </c>
      <c r="G5296" s="261">
        <f>IF(Table1[[#This Row],[Year]]&lt;=2030,2030,IF(Table1[[#This Row],[Year]]&lt;=2040,2040,2050))</f>
        <v>2050</v>
      </c>
    </row>
    <row r="5297" spans="1:7" x14ac:dyDescent="0.3">
      <c r="A5297" s="257" t="s">
        <v>3</v>
      </c>
      <c r="B5297" s="258" t="s">
        <v>264</v>
      </c>
      <c r="C5297" s="258">
        <v>2050</v>
      </c>
      <c r="D5297" s="259" t="s">
        <v>259</v>
      </c>
      <c r="E5297" s="266" t="s">
        <v>0</v>
      </c>
      <c r="F5297" s="261">
        <v>8.1283073565606205</v>
      </c>
      <c r="G5297" s="261">
        <f>IF(Table1[[#This Row],[Year]]&lt;=2030,2030,IF(Table1[[#This Row],[Year]]&lt;=2040,2040,2050))</f>
        <v>2050</v>
      </c>
    </row>
    <row r="5298" spans="1:7" x14ac:dyDescent="0.3">
      <c r="A5298" s="257" t="s">
        <v>3</v>
      </c>
      <c r="B5298" s="258" t="s">
        <v>263</v>
      </c>
      <c r="C5298" s="258">
        <v>2050</v>
      </c>
      <c r="D5298" s="259" t="s">
        <v>259</v>
      </c>
      <c r="E5298" s="266" t="s">
        <v>0</v>
      </c>
      <c r="F5298" s="261">
        <v>3.0053482142564198</v>
      </c>
      <c r="G5298" s="261">
        <f>IF(Table1[[#This Row],[Year]]&lt;=2030,2030,IF(Table1[[#This Row],[Year]]&lt;=2040,2040,2050))</f>
        <v>2050</v>
      </c>
    </row>
    <row r="5299" spans="1:7" x14ac:dyDescent="0.3">
      <c r="A5299" s="257" t="s">
        <v>3</v>
      </c>
      <c r="B5299" s="258" t="s">
        <v>262</v>
      </c>
      <c r="C5299" s="258">
        <v>2050</v>
      </c>
      <c r="D5299" s="259" t="s">
        <v>259</v>
      </c>
      <c r="E5299" s="266" t="s">
        <v>0</v>
      </c>
      <c r="F5299" s="261">
        <v>97.786777660179993</v>
      </c>
      <c r="G5299" s="261">
        <f>IF(Table1[[#This Row],[Year]]&lt;=2030,2030,IF(Table1[[#This Row],[Year]]&lt;=2040,2040,2050))</f>
        <v>2050</v>
      </c>
    </row>
    <row r="5300" spans="1:7" x14ac:dyDescent="0.3">
      <c r="A5300" s="257" t="s">
        <v>3</v>
      </c>
      <c r="B5300" s="258" t="s">
        <v>261</v>
      </c>
      <c r="C5300" s="258">
        <v>2050</v>
      </c>
      <c r="D5300" s="259" t="s">
        <v>259</v>
      </c>
      <c r="E5300" s="266" t="s">
        <v>0</v>
      </c>
      <c r="F5300" s="261">
        <v>9.5858926777693407E-2</v>
      </c>
      <c r="G5300" s="261">
        <f>IF(Table1[[#This Row],[Year]]&lt;=2030,2030,IF(Table1[[#This Row],[Year]]&lt;=2040,2040,2050))</f>
        <v>2050</v>
      </c>
    </row>
    <row r="5301" spans="1:7" x14ac:dyDescent="0.3">
      <c r="A5301" s="257" t="s">
        <v>3</v>
      </c>
      <c r="B5301" s="258" t="s">
        <v>18</v>
      </c>
      <c r="C5301" s="258">
        <v>2050</v>
      </c>
      <c r="D5301" s="259" t="s">
        <v>259</v>
      </c>
      <c r="E5301" s="266" t="s">
        <v>0</v>
      </c>
      <c r="F5301" s="261">
        <v>609.79313180340296</v>
      </c>
      <c r="G5301" s="261">
        <f>IF(Table1[[#This Row],[Year]]&lt;=2030,2030,IF(Table1[[#This Row],[Year]]&lt;=2040,2040,2050))</f>
        <v>2050</v>
      </c>
    </row>
    <row r="5302" spans="1:7" x14ac:dyDescent="0.3">
      <c r="A5302" s="262" t="s">
        <v>3</v>
      </c>
      <c r="B5302" s="263" t="s">
        <v>260</v>
      </c>
      <c r="C5302" s="263">
        <v>2050</v>
      </c>
      <c r="D5302" s="264" t="s">
        <v>259</v>
      </c>
      <c r="E5302" s="267" t="s">
        <v>0</v>
      </c>
      <c r="F5302" s="265">
        <v>1.57433435683434</v>
      </c>
      <c r="G5302" s="265">
        <f>IF(Table1[[#This Row],[Year]]&lt;=2030,2030,IF(Table1[[#This Row],[Year]]&lt;=2040,2040,2050))</f>
        <v>2050</v>
      </c>
    </row>
  </sheetData>
  <mergeCells count="1">
    <mergeCell ref="A1:G1"/>
  </mergeCell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B6E7A-1173-4070-9403-D4A43C839C44}">
  <sheetPr codeName="Sheet9"/>
  <dimension ref="A1:Z82"/>
  <sheetViews>
    <sheetView showGridLines="0" zoomScale="60" zoomScaleNormal="60" workbookViewId="0">
      <pane ySplit="1" topLeftCell="A2" activePane="bottomLeft" state="frozen"/>
      <selection pane="bottomLeft" activeCell="N2" sqref="A1:N2"/>
    </sheetView>
  </sheetViews>
  <sheetFormatPr defaultRowHeight="15" x14ac:dyDescent="0.25"/>
  <cols>
    <col min="1" max="1" width="10.85546875" bestFit="1" customWidth="1"/>
    <col min="2" max="2" width="15" customWidth="1"/>
    <col min="3" max="3" width="14.85546875" customWidth="1"/>
    <col min="4" max="4" width="16.140625" customWidth="1"/>
    <col min="15" max="15" width="10.85546875" bestFit="1" customWidth="1"/>
  </cols>
  <sheetData>
    <row r="1" spans="1:26" ht="19.5" thickBot="1" x14ac:dyDescent="0.35">
      <c r="A1" s="282" t="s">
        <v>197</v>
      </c>
      <c r="B1" s="282"/>
      <c r="C1" s="282"/>
      <c r="D1" s="282"/>
      <c r="E1" s="282"/>
      <c r="F1" s="282"/>
      <c r="G1" s="282"/>
      <c r="H1" s="282"/>
      <c r="I1" s="282"/>
      <c r="J1" s="282"/>
      <c r="K1" s="282"/>
      <c r="L1" s="282"/>
      <c r="M1" s="282"/>
      <c r="O1" s="282" t="s">
        <v>198</v>
      </c>
      <c r="P1" s="282"/>
      <c r="Q1" s="282"/>
      <c r="R1" s="282"/>
      <c r="S1" s="282"/>
      <c r="T1" s="282"/>
      <c r="U1" s="282"/>
      <c r="V1" s="282"/>
      <c r="W1" s="282"/>
      <c r="X1" s="282"/>
      <c r="Y1" s="282"/>
      <c r="Z1" s="282"/>
    </row>
    <row r="3" spans="1:26" x14ac:dyDescent="0.25">
      <c r="D3">
        <f>D11+D12+D13+D14+D15+D16+D17</f>
        <v>0.42453305784564699</v>
      </c>
    </row>
    <row r="4" spans="1:26" x14ac:dyDescent="0.25">
      <c r="A4" s="307" t="s">
        <v>167</v>
      </c>
      <c r="B4" s="308"/>
      <c r="C4" s="308"/>
      <c r="D4" s="309"/>
      <c r="O4" s="307" t="s">
        <v>0</v>
      </c>
      <c r="P4" s="308"/>
      <c r="Q4" s="308"/>
      <c r="R4" s="309"/>
    </row>
    <row r="5" spans="1:26" x14ac:dyDescent="0.25">
      <c r="B5" s="338" t="s">
        <v>217</v>
      </c>
      <c r="C5" s="338"/>
      <c r="D5" s="338"/>
      <c r="P5">
        <v>2030</v>
      </c>
      <c r="Q5">
        <v>2040</v>
      </c>
      <c r="R5">
        <v>2050</v>
      </c>
    </row>
    <row r="6" spans="1:26" x14ac:dyDescent="0.25">
      <c r="B6" s="82">
        <v>2030</v>
      </c>
      <c r="C6" s="82">
        <v>2040</v>
      </c>
      <c r="D6" s="82">
        <v>2050</v>
      </c>
      <c r="O6" t="s">
        <v>168</v>
      </c>
      <c r="P6">
        <v>12.238</v>
      </c>
      <c r="Q6">
        <v>12.2379999999999</v>
      </c>
      <c r="R6" s="160">
        <v>12.2379999999999</v>
      </c>
    </row>
    <row r="7" spans="1:26" x14ac:dyDescent="0.25">
      <c r="A7" t="s">
        <v>168</v>
      </c>
      <c r="B7">
        <f>'Charging discharging'!G6</f>
        <v>0</v>
      </c>
      <c r="C7">
        <f>'Charging discharging'!H6</f>
        <v>0</v>
      </c>
      <c r="D7">
        <f>'Charging discharging'!I6</f>
        <v>0</v>
      </c>
      <c r="O7" t="s">
        <v>169</v>
      </c>
      <c r="P7">
        <v>12.238000000000399</v>
      </c>
      <c r="Q7">
        <v>12.2380000000005</v>
      </c>
      <c r="R7" s="160">
        <v>12.238000000000699</v>
      </c>
    </row>
    <row r="8" spans="1:26" x14ac:dyDescent="0.25">
      <c r="A8" t="s">
        <v>169</v>
      </c>
      <c r="B8">
        <f>'Charging discharging'!G7</f>
        <v>0</v>
      </c>
      <c r="C8">
        <f>'Charging discharging'!H7</f>
        <v>0</v>
      </c>
      <c r="D8">
        <f>'Charging discharging'!I7</f>
        <v>0</v>
      </c>
      <c r="O8" t="s">
        <v>170</v>
      </c>
      <c r="P8">
        <v>12.238000000001101</v>
      </c>
      <c r="Q8">
        <v>12.2380000000013</v>
      </c>
      <c r="R8" s="160">
        <v>12.237908385979299</v>
      </c>
    </row>
    <row r="9" spans="1:26" x14ac:dyDescent="0.25">
      <c r="A9" t="s">
        <v>170</v>
      </c>
      <c r="B9">
        <f>'Charging discharging'!G8</f>
        <v>0</v>
      </c>
      <c r="C9">
        <f>'Charging discharging'!H8</f>
        <v>0</v>
      </c>
      <c r="D9">
        <f>'Charging discharging'!I8</f>
        <v>-6.8160832410316299E-2</v>
      </c>
      <c r="O9" t="s">
        <v>171</v>
      </c>
      <c r="P9">
        <v>12.238000000001101</v>
      </c>
      <c r="Q9">
        <v>12.2380000000013</v>
      </c>
      <c r="R9" s="160">
        <v>12.1700784981496</v>
      </c>
    </row>
    <row r="10" spans="1:26" x14ac:dyDescent="0.25">
      <c r="A10" t="s">
        <v>171</v>
      </c>
      <c r="B10">
        <f>'Charging discharging'!G9</f>
        <v>0</v>
      </c>
      <c r="C10">
        <f>'Charging discharging'!H9</f>
        <v>0</v>
      </c>
      <c r="D10">
        <f>'Charging discharging'!I9</f>
        <v>0.17583469605258201</v>
      </c>
      <c r="O10" t="s">
        <v>172</v>
      </c>
      <c r="P10">
        <v>12.238000000001101</v>
      </c>
      <c r="Q10">
        <v>12.2380000000012</v>
      </c>
      <c r="R10" s="160">
        <v>12.3424357810045</v>
      </c>
    </row>
    <row r="11" spans="1:26" x14ac:dyDescent="0.25">
      <c r="A11" t="s">
        <v>172</v>
      </c>
      <c r="B11">
        <f>'Charging discharging'!G10</f>
        <v>0</v>
      </c>
      <c r="C11">
        <f>'Charging discharging'!H10</f>
        <v>0</v>
      </c>
      <c r="D11">
        <f>'Charging discharging'!I10</f>
        <v>0.21151713651363599</v>
      </c>
      <c r="O11" t="s">
        <v>181</v>
      </c>
      <c r="P11">
        <v>12.238000000001101</v>
      </c>
      <c r="Q11">
        <v>12.2380000000012</v>
      </c>
      <c r="R11" s="160">
        <v>12.5497339018433</v>
      </c>
    </row>
    <row r="12" spans="1:26" x14ac:dyDescent="0.25">
      <c r="A12" t="s">
        <v>173</v>
      </c>
      <c r="B12">
        <f>'Charging discharging'!G11</f>
        <v>0</v>
      </c>
      <c r="C12">
        <f>'Charging discharging'!H11</f>
        <v>0</v>
      </c>
      <c r="D12">
        <f>'Charging discharging'!I11</f>
        <v>0.213015921332011</v>
      </c>
      <c r="O12" t="s">
        <v>174</v>
      </c>
      <c r="P12">
        <v>12.238000000001</v>
      </c>
      <c r="Q12">
        <v>12.2380000000012</v>
      </c>
      <c r="R12" s="160">
        <v>12.7581995664112</v>
      </c>
    </row>
    <row r="13" spans="1:26" x14ac:dyDescent="0.25">
      <c r="A13" t="s">
        <v>174</v>
      </c>
      <c r="B13">
        <f>'Charging discharging'!G12</f>
        <v>0</v>
      </c>
      <c r="C13">
        <f>'Charging discharging'!H12</f>
        <v>0</v>
      </c>
      <c r="D13">
        <f>'Charging discharging'!I12</f>
        <v>0</v>
      </c>
      <c r="O13" t="s">
        <v>175</v>
      </c>
      <c r="P13">
        <v>12.238000000001</v>
      </c>
      <c r="Q13">
        <v>12.2380000000012</v>
      </c>
      <c r="R13" s="160">
        <v>12.7581995664112</v>
      </c>
    </row>
    <row r="14" spans="1:26" x14ac:dyDescent="0.25">
      <c r="A14" t="s">
        <v>175</v>
      </c>
      <c r="B14">
        <f>'Charging discharging'!G13</f>
        <v>0</v>
      </c>
      <c r="C14">
        <f>'Charging discharging'!H13</f>
        <v>0</v>
      </c>
      <c r="D14">
        <f>'Charging discharging'!I13</f>
        <v>0</v>
      </c>
      <c r="O14" t="s">
        <v>176</v>
      </c>
      <c r="P14">
        <v>12.238000000001</v>
      </c>
      <c r="Q14">
        <v>12.238000000001101</v>
      </c>
      <c r="R14" s="160">
        <v>12.7581995664112</v>
      </c>
    </row>
    <row r="15" spans="1:26" x14ac:dyDescent="0.25">
      <c r="A15" t="s">
        <v>176</v>
      </c>
      <c r="B15">
        <f>'Charging discharging'!G14</f>
        <v>0</v>
      </c>
      <c r="C15">
        <f>'Charging discharging'!H14</f>
        <v>0</v>
      </c>
      <c r="D15">
        <f>'Charging discharging'!I14</f>
        <v>0</v>
      </c>
      <c r="O15" t="s">
        <v>177</v>
      </c>
      <c r="P15">
        <v>12.238000000001</v>
      </c>
      <c r="Q15">
        <v>12.238000000001101</v>
      </c>
      <c r="R15" s="160">
        <v>12.7581995664112</v>
      </c>
    </row>
    <row r="16" spans="1:26" x14ac:dyDescent="0.25">
      <c r="A16" t="s">
        <v>177</v>
      </c>
      <c r="B16">
        <f>'Charging discharging'!G15</f>
        <v>0</v>
      </c>
      <c r="C16">
        <f>'Charging discharging'!H15</f>
        <v>0</v>
      </c>
      <c r="D16">
        <f>'Charging discharging'!I15</f>
        <v>0</v>
      </c>
      <c r="O16" t="s">
        <v>178</v>
      </c>
      <c r="P16">
        <v>12.238000000001</v>
      </c>
      <c r="Q16">
        <v>12.238000000001101</v>
      </c>
      <c r="R16" s="160">
        <v>12.7581995664112</v>
      </c>
    </row>
    <row r="17" spans="1:18" x14ac:dyDescent="0.25">
      <c r="A17" t="s">
        <v>178</v>
      </c>
      <c r="B17">
        <f>'Charging discharging'!G16</f>
        <v>0</v>
      </c>
      <c r="C17">
        <f>'Charging discharging'!H16</f>
        <v>0</v>
      </c>
      <c r="D17">
        <f>'Charging discharging'!I16</f>
        <v>0</v>
      </c>
      <c r="O17" t="s">
        <v>179</v>
      </c>
      <c r="P17">
        <v>12.2380000000009</v>
      </c>
      <c r="Q17">
        <v>12.238000000001101</v>
      </c>
      <c r="R17" s="160">
        <v>12.757500373445501</v>
      </c>
    </row>
    <row r="18" spans="1:18" x14ac:dyDescent="0.25">
      <c r="A18" t="s">
        <v>179</v>
      </c>
      <c r="B18">
        <f>'Charging discharging'!G17</f>
        <v>0</v>
      </c>
      <c r="C18">
        <f>'Charging discharging'!H17</f>
        <v>0</v>
      </c>
      <c r="D18">
        <f>'Charging discharging'!I17</f>
        <v>-0.52019956640994802</v>
      </c>
    </row>
    <row r="19" spans="1:18" x14ac:dyDescent="0.25">
      <c r="O19" s="284" t="s">
        <v>184</v>
      </c>
      <c r="P19" s="285"/>
      <c r="Q19" s="285"/>
      <c r="R19" s="286"/>
    </row>
    <row r="20" spans="1:18" x14ac:dyDescent="0.25">
      <c r="A20" s="284" t="s">
        <v>184</v>
      </c>
      <c r="B20" s="285"/>
      <c r="C20" s="285"/>
      <c r="D20" s="286"/>
      <c r="P20">
        <v>2030</v>
      </c>
      <c r="Q20">
        <v>2040</v>
      </c>
      <c r="R20">
        <v>2050</v>
      </c>
    </row>
    <row r="21" spans="1:18" x14ac:dyDescent="0.25">
      <c r="B21" s="338" t="s">
        <v>217</v>
      </c>
      <c r="C21" s="338"/>
      <c r="D21" s="338"/>
      <c r="O21" t="s">
        <v>168</v>
      </c>
      <c r="P21">
        <v>12.238</v>
      </c>
      <c r="Q21">
        <v>12.238</v>
      </c>
      <c r="R21">
        <v>12.2363944585436</v>
      </c>
    </row>
    <row r="22" spans="1:18" x14ac:dyDescent="0.25">
      <c r="B22" s="2">
        <v>2030</v>
      </c>
      <c r="C22" s="2">
        <v>2040</v>
      </c>
      <c r="D22" s="2">
        <v>2050</v>
      </c>
      <c r="O22" t="s">
        <v>169</v>
      </c>
      <c r="P22">
        <v>12.238000000000399</v>
      </c>
      <c r="Q22">
        <v>12.238000000000399</v>
      </c>
      <c r="R22">
        <v>11.041858049759799</v>
      </c>
    </row>
    <row r="23" spans="1:18" x14ac:dyDescent="0.25">
      <c r="A23" t="s">
        <v>168</v>
      </c>
      <c r="B23">
        <f>'Charging discharging'!G22</f>
        <v>0</v>
      </c>
      <c r="C23">
        <f>'Charging discharging'!H22</f>
        <v>0</v>
      </c>
      <c r="D23">
        <f>'Charging discharging'!I22</f>
        <v>-1.19452284350461</v>
      </c>
      <c r="O23" t="s">
        <v>170</v>
      </c>
      <c r="P23">
        <v>12.238000000001101</v>
      </c>
      <c r="Q23">
        <v>12.238000000001101</v>
      </c>
      <c r="R23">
        <v>9.9536723137465</v>
      </c>
    </row>
    <row r="24" spans="1:18" x14ac:dyDescent="0.25">
      <c r="A24" t="s">
        <v>169</v>
      </c>
      <c r="B24">
        <f>'Charging discharging'!G23</f>
        <v>0</v>
      </c>
      <c r="C24">
        <f>'Charging discharging'!H23</f>
        <v>0</v>
      </c>
      <c r="D24">
        <f>'Charging discharging'!I23</f>
        <v>-1.0880397267444699</v>
      </c>
      <c r="O24" t="s">
        <v>171</v>
      </c>
      <c r="P24">
        <v>12.238000000001101</v>
      </c>
      <c r="Q24">
        <v>12.238000000001101</v>
      </c>
      <c r="R24">
        <v>8.6421911214690308</v>
      </c>
    </row>
    <row r="25" spans="1:18" x14ac:dyDescent="0.25">
      <c r="A25" t="s">
        <v>170</v>
      </c>
      <c r="B25">
        <f>'Charging discharging'!G24</f>
        <v>0</v>
      </c>
      <c r="C25">
        <f>'Charging discharging'!H24</f>
        <v>0</v>
      </c>
      <c r="D25">
        <f>'Charging discharging'!I24</f>
        <v>-1.31324630828321</v>
      </c>
      <c r="O25" t="s">
        <v>172</v>
      </c>
      <c r="P25">
        <v>12.238000000001101</v>
      </c>
      <c r="Q25">
        <v>12.238000000001101</v>
      </c>
      <c r="R25">
        <v>8.6429405854475299</v>
      </c>
    </row>
    <row r="26" spans="1:18" x14ac:dyDescent="0.25">
      <c r="A26" t="s">
        <v>171</v>
      </c>
      <c r="B26">
        <f>'Charging discharging'!G25</f>
        <v>0</v>
      </c>
      <c r="C26">
        <f>'Charging discharging'!H25</f>
        <v>0</v>
      </c>
      <c r="D26">
        <f>'Charging discharging'!I25</f>
        <v>0</v>
      </c>
      <c r="O26" t="s">
        <v>181</v>
      </c>
      <c r="P26">
        <v>12.238000000001101</v>
      </c>
      <c r="Q26">
        <v>12.238000000001101</v>
      </c>
      <c r="R26">
        <v>9.2005121555822207</v>
      </c>
    </row>
    <row r="27" spans="1:18" x14ac:dyDescent="0.25">
      <c r="A27" t="s">
        <v>172</v>
      </c>
      <c r="B27">
        <f>'Charging discharging'!G26</f>
        <v>0</v>
      </c>
      <c r="C27">
        <f>'Charging discharging'!H26</f>
        <v>0</v>
      </c>
      <c r="D27">
        <f>'Charging discharging'!I26</f>
        <v>0.56898081635368503</v>
      </c>
      <c r="O27" t="s">
        <v>174</v>
      </c>
      <c r="P27">
        <v>12.238634651647001</v>
      </c>
      <c r="Q27">
        <v>12.238000000001</v>
      </c>
      <c r="R27">
        <v>9.71906182493675</v>
      </c>
    </row>
    <row r="28" spans="1:18" x14ac:dyDescent="0.25">
      <c r="A28" t="s">
        <v>173</v>
      </c>
      <c r="B28">
        <f>'Charging discharging'!G27</f>
        <v>0</v>
      </c>
      <c r="C28">
        <f>'Charging discharging'!H27</f>
        <v>0</v>
      </c>
      <c r="D28">
        <f>'Charging discharging'!I27</f>
        <v>0.52885769628350499</v>
      </c>
      <c r="O28" t="s">
        <v>175</v>
      </c>
      <c r="P28">
        <v>12.709977793930801</v>
      </c>
      <c r="Q28">
        <v>12.238000000001</v>
      </c>
      <c r="R28">
        <v>10.454809712096599</v>
      </c>
    </row>
    <row r="29" spans="1:18" x14ac:dyDescent="0.25">
      <c r="A29" t="s">
        <v>174</v>
      </c>
      <c r="B29">
        <f>'Charging discharging'!G28</f>
        <v>0.48181716791924201</v>
      </c>
      <c r="C29">
        <f>'Charging discharging'!H28</f>
        <v>0</v>
      </c>
      <c r="D29">
        <f>'Charging discharging'!I28</f>
        <v>0.750803108170502</v>
      </c>
      <c r="O29" t="s">
        <v>176</v>
      </c>
      <c r="P29">
        <v>12.559126035033101</v>
      </c>
      <c r="Q29">
        <v>12.238000000001</v>
      </c>
      <c r="R29">
        <v>11.161435072181099</v>
      </c>
    </row>
    <row r="30" spans="1:18" x14ac:dyDescent="0.25">
      <c r="A30" t="s">
        <v>175</v>
      </c>
      <c r="B30">
        <f>'Charging discharging'!G29</f>
        <v>-0.151054789528732</v>
      </c>
      <c r="C30">
        <f>'Charging discharging'!H29</f>
        <v>0</v>
      </c>
      <c r="D30">
        <f>'Charging discharging'!I29</f>
        <v>0.72107435066239001</v>
      </c>
      <c r="O30" t="s">
        <v>177</v>
      </c>
      <c r="P30">
        <v>12.5586944140183</v>
      </c>
      <c r="Q30">
        <v>12.238000000001</v>
      </c>
      <c r="R30">
        <v>11.825328594282601</v>
      </c>
    </row>
    <row r="31" spans="1:18" x14ac:dyDescent="0.25">
      <c r="A31" t="s">
        <v>176</v>
      </c>
      <c r="B31">
        <f>'Charging discharging'!G30</f>
        <v>0</v>
      </c>
      <c r="C31">
        <f>'Charging discharging'!H30</f>
        <v>0</v>
      </c>
      <c r="D31">
        <f>'Charging discharging'!I30</f>
        <v>0.67760718718221402</v>
      </c>
      <c r="O31" t="s">
        <v>178</v>
      </c>
      <c r="P31">
        <v>12.238000000001</v>
      </c>
      <c r="Q31">
        <v>12.238000000001</v>
      </c>
      <c r="R31">
        <v>12.390744986767199</v>
      </c>
    </row>
    <row r="32" spans="1:18" x14ac:dyDescent="0.25">
      <c r="A32" t="s">
        <v>177</v>
      </c>
      <c r="B32">
        <f>'Charging discharging'!G31</f>
        <v>-0.321126035032125</v>
      </c>
      <c r="C32">
        <f>'Charging discharging'!H31</f>
        <v>0</v>
      </c>
      <c r="D32">
        <f>'Charging discharging'!I31</f>
        <v>0.57756973147191804</v>
      </c>
      <c r="O32" t="s">
        <v>179</v>
      </c>
      <c r="P32">
        <v>12.2380000000009</v>
      </c>
      <c r="Q32">
        <v>12.2380000000009</v>
      </c>
      <c r="R32">
        <v>12.5045870986733</v>
      </c>
    </row>
    <row r="33" spans="1:18" x14ac:dyDescent="0.25">
      <c r="A33" t="s">
        <v>178</v>
      </c>
      <c r="B33">
        <f>'Charging discharging'!G32</f>
        <v>0</v>
      </c>
      <c r="C33">
        <f>'Charging discharging'!H32</f>
        <v>0</v>
      </c>
      <c r="D33">
        <f>'Charging discharging'!I32</f>
        <v>0.116693615440051</v>
      </c>
    </row>
    <row r="34" spans="1:18" x14ac:dyDescent="0.25">
      <c r="A34" t="s">
        <v>179</v>
      </c>
      <c r="B34">
        <f>'Charging discharging'!G33</f>
        <v>0</v>
      </c>
      <c r="C34">
        <f>'Charging discharging'!H33</f>
        <v>0</v>
      </c>
      <c r="D34">
        <f>'Charging discharging'!I33</f>
        <v>-0.26694589692070603</v>
      </c>
      <c r="O34" s="287" t="s">
        <v>185</v>
      </c>
      <c r="P34" s="288"/>
      <c r="Q34" s="288"/>
      <c r="R34" s="289"/>
    </row>
    <row r="35" spans="1:18" x14ac:dyDescent="0.25">
      <c r="B35">
        <f>B39+B40</f>
        <v>0</v>
      </c>
      <c r="D35">
        <f>SUM(D47:D49)</f>
        <v>4.80774281810709E-2</v>
      </c>
      <c r="P35">
        <v>2030</v>
      </c>
      <c r="Q35">
        <v>2040</v>
      </c>
      <c r="R35">
        <v>2050</v>
      </c>
    </row>
    <row r="36" spans="1:18" x14ac:dyDescent="0.25">
      <c r="A36" s="287" t="s">
        <v>185</v>
      </c>
      <c r="B36" s="288"/>
      <c r="C36" s="288"/>
      <c r="D36" s="289"/>
      <c r="O36" t="s">
        <v>168</v>
      </c>
      <c r="P36">
        <v>12.238</v>
      </c>
      <c r="Q36">
        <v>12.238</v>
      </c>
      <c r="R36">
        <v>12.2379999999999</v>
      </c>
    </row>
    <row r="37" spans="1:18" x14ac:dyDescent="0.25">
      <c r="B37" s="338" t="s">
        <v>217</v>
      </c>
      <c r="C37" s="338"/>
      <c r="D37" s="338"/>
      <c r="O37" t="s">
        <v>169</v>
      </c>
      <c r="P37">
        <v>12.238000000000399</v>
      </c>
      <c r="Q37">
        <v>12.238000000000399</v>
      </c>
      <c r="R37">
        <v>12.237834342612301</v>
      </c>
    </row>
    <row r="38" spans="1:18" x14ac:dyDescent="0.25">
      <c r="B38">
        <v>2030</v>
      </c>
      <c r="C38">
        <v>2040</v>
      </c>
      <c r="D38">
        <v>2050</v>
      </c>
      <c r="O38" t="s">
        <v>170</v>
      </c>
      <c r="P38">
        <v>12.238000000001101</v>
      </c>
      <c r="Q38">
        <v>12.238000000001101</v>
      </c>
      <c r="R38">
        <v>12.1265999652774</v>
      </c>
    </row>
    <row r="39" spans="1:18" x14ac:dyDescent="0.25">
      <c r="A39" t="s">
        <v>168</v>
      </c>
      <c r="B39">
        <f>'Charging discharging'!G38</f>
        <v>0</v>
      </c>
      <c r="C39">
        <f>'Charging discharging'!H38</f>
        <v>0</v>
      </c>
      <c r="D39">
        <f>'Charging discharging'!I38</f>
        <v>0</v>
      </c>
      <c r="O39" t="s">
        <v>171</v>
      </c>
      <c r="P39">
        <v>12.238000000001101</v>
      </c>
      <c r="Q39">
        <v>12.238000000001101</v>
      </c>
      <c r="R39">
        <v>12.068445221534599</v>
      </c>
    </row>
    <row r="40" spans="1:18" x14ac:dyDescent="0.25">
      <c r="A40" t="s">
        <v>169</v>
      </c>
      <c r="B40">
        <f>'Charging discharging'!G39</f>
        <v>0</v>
      </c>
      <c r="C40">
        <f>'Charging discharging'!H39</f>
        <v>0</v>
      </c>
      <c r="D40">
        <f>'Charging discharging'!I39</f>
        <v>-0.111321764543417</v>
      </c>
      <c r="O40" t="s">
        <v>172</v>
      </c>
      <c r="P40">
        <v>12.238000000001101</v>
      </c>
      <c r="Q40">
        <v>12.238000000001101</v>
      </c>
      <c r="R40">
        <v>12.0684452215345</v>
      </c>
    </row>
    <row r="41" spans="1:18" x14ac:dyDescent="0.25">
      <c r="A41" t="s">
        <v>170</v>
      </c>
      <c r="B41">
        <f>'Charging discharging'!G40</f>
        <v>0</v>
      </c>
      <c r="C41">
        <f>'Charging discharging'!H40</f>
        <v>0</v>
      </c>
      <c r="D41">
        <f>'Charging discharging'!I40</f>
        <v>-5.8233013922861399E-2</v>
      </c>
      <c r="O41" t="s">
        <v>181</v>
      </c>
      <c r="P41">
        <v>12.238000000001101</v>
      </c>
      <c r="Q41">
        <v>12.238000000001101</v>
      </c>
      <c r="R41">
        <v>12.068615275560701</v>
      </c>
    </row>
    <row r="42" spans="1:18" x14ac:dyDescent="0.25">
      <c r="A42" t="s">
        <v>171</v>
      </c>
      <c r="B42">
        <f>'Charging discharging'!G41</f>
        <v>0</v>
      </c>
      <c r="C42">
        <f>'Charging discharging'!H41</f>
        <v>0</v>
      </c>
      <c r="D42">
        <f>'Charging discharging'!I41</f>
        <v>0</v>
      </c>
      <c r="O42" t="s">
        <v>174</v>
      </c>
      <c r="P42">
        <v>12.238000000001</v>
      </c>
      <c r="Q42">
        <v>12.238000000001</v>
      </c>
      <c r="R42">
        <v>12.1908841203833</v>
      </c>
    </row>
    <row r="43" spans="1:18" x14ac:dyDescent="0.25">
      <c r="A43" t="s">
        <v>172</v>
      </c>
      <c r="B43">
        <f>'Charging discharging'!G42</f>
        <v>0</v>
      </c>
      <c r="C43">
        <f>'Charging discharging'!H42</f>
        <v>0</v>
      </c>
      <c r="D43">
        <f>'Charging discharging'!I42</f>
        <v>0</v>
      </c>
      <c r="O43" t="s">
        <v>175</v>
      </c>
      <c r="P43">
        <v>12.238000000001</v>
      </c>
      <c r="Q43">
        <v>12.238000000001</v>
      </c>
      <c r="R43">
        <v>12.1908841203833</v>
      </c>
    </row>
    <row r="44" spans="1:18" x14ac:dyDescent="0.25">
      <c r="A44" t="s">
        <v>173</v>
      </c>
      <c r="B44">
        <f>'Charging discharging'!G43</f>
        <v>0</v>
      </c>
      <c r="C44">
        <f>'Charging discharging'!H43</f>
        <v>0</v>
      </c>
      <c r="D44">
        <f>'Charging discharging'!I43</f>
        <v>0.12493765188656</v>
      </c>
      <c r="O44" t="s">
        <v>176</v>
      </c>
      <c r="P44">
        <v>12.238000000001</v>
      </c>
      <c r="Q44">
        <v>12.238000000001</v>
      </c>
      <c r="R44">
        <v>12.1908841203833</v>
      </c>
    </row>
    <row r="45" spans="1:18" x14ac:dyDescent="0.25">
      <c r="A45" t="s">
        <v>174</v>
      </c>
      <c r="B45">
        <f>'Charging discharging'!G44</f>
        <v>0</v>
      </c>
      <c r="C45">
        <f>'Charging discharging'!H44</f>
        <v>0</v>
      </c>
      <c r="D45">
        <f>'Charging discharging'!I44</f>
        <v>0</v>
      </c>
      <c r="O45" t="s">
        <v>177</v>
      </c>
      <c r="P45">
        <v>12.238000000001</v>
      </c>
      <c r="Q45">
        <v>12.238000000001</v>
      </c>
      <c r="R45">
        <v>12.190884120383201</v>
      </c>
    </row>
    <row r="46" spans="1:18" x14ac:dyDescent="0.25">
      <c r="A46" t="s">
        <v>175</v>
      </c>
      <c r="B46">
        <f>'Charging discharging'!G45</f>
        <v>0</v>
      </c>
      <c r="C46">
        <f>'Charging discharging'!H45</f>
        <v>0</v>
      </c>
      <c r="D46">
        <f>'Charging discharging'!I45</f>
        <v>0</v>
      </c>
      <c r="O46" t="s">
        <v>178</v>
      </c>
      <c r="P46">
        <v>12.238000000001</v>
      </c>
      <c r="Q46">
        <v>12.238000000001</v>
      </c>
      <c r="R46">
        <v>12.190949559104901</v>
      </c>
    </row>
    <row r="47" spans="1:18" x14ac:dyDescent="0.25">
      <c r="A47" t="s">
        <v>176</v>
      </c>
      <c r="B47">
        <f>'Charging discharging'!G46</f>
        <v>0</v>
      </c>
      <c r="C47">
        <f>'Charging discharging'!H46</f>
        <v>0</v>
      </c>
      <c r="D47">
        <f>'Charging discharging'!I46</f>
        <v>0</v>
      </c>
      <c r="O47" t="s">
        <v>179</v>
      </c>
      <c r="P47">
        <v>12.2380000000009</v>
      </c>
      <c r="Q47">
        <v>12.2380000000009</v>
      </c>
      <c r="R47">
        <v>12.2380000000006</v>
      </c>
    </row>
    <row r="48" spans="1:18" x14ac:dyDescent="0.25">
      <c r="A48" t="s">
        <v>177</v>
      </c>
      <c r="B48">
        <f>'Charging discharging'!G47</f>
        <v>0</v>
      </c>
      <c r="C48">
        <f>'Charging discharging'!H47</f>
        <v>0</v>
      </c>
      <c r="D48">
        <f>'Charging discharging'!I47</f>
        <v>0</v>
      </c>
    </row>
    <row r="49" spans="1:18" x14ac:dyDescent="0.25">
      <c r="A49" t="s">
        <v>178</v>
      </c>
      <c r="B49">
        <f>'Charging discharging'!G48</f>
        <v>0</v>
      </c>
      <c r="C49">
        <f>'Charging discharging'!H48</f>
        <v>0</v>
      </c>
      <c r="D49">
        <f>'Charging discharging'!I48</f>
        <v>4.80774281810709E-2</v>
      </c>
      <c r="O49" s="290" t="s">
        <v>192</v>
      </c>
      <c r="P49" s="291"/>
      <c r="Q49" s="291"/>
      <c r="R49" s="292"/>
    </row>
    <row r="50" spans="1:18" x14ac:dyDescent="0.25">
      <c r="A50" t="s">
        <v>179</v>
      </c>
      <c r="B50">
        <f>'Charging discharging'!G49</f>
        <v>0</v>
      </c>
      <c r="C50">
        <f>'Charging discharging'!H49</f>
        <v>0</v>
      </c>
      <c r="D50">
        <f>'Charging discharging'!I49</f>
        <v>0</v>
      </c>
      <c r="P50">
        <v>2030</v>
      </c>
      <c r="Q50">
        <v>2040</v>
      </c>
      <c r="R50">
        <v>2050</v>
      </c>
    </row>
    <row r="51" spans="1:18" x14ac:dyDescent="0.25">
      <c r="B51">
        <f>SUM(B41:B50)</f>
        <v>0</v>
      </c>
      <c r="D51">
        <f>D40+D41</f>
        <v>-0.16955477846627839</v>
      </c>
      <c r="O51" t="s">
        <v>168</v>
      </c>
      <c r="P51">
        <v>12.238</v>
      </c>
      <c r="Q51">
        <v>12.2361949746905</v>
      </c>
      <c r="R51">
        <v>12.236555839545</v>
      </c>
    </row>
    <row r="52" spans="1:18" x14ac:dyDescent="0.25">
      <c r="A52" s="290" t="s">
        <v>192</v>
      </c>
      <c r="B52" s="291"/>
      <c r="C52" s="291"/>
      <c r="D52" s="292"/>
      <c r="O52" t="s">
        <v>169</v>
      </c>
      <c r="P52">
        <v>12.238</v>
      </c>
      <c r="Q52">
        <v>10.8933644207269</v>
      </c>
      <c r="R52">
        <v>11.162214317373</v>
      </c>
    </row>
    <row r="53" spans="1:18" x14ac:dyDescent="0.25">
      <c r="B53" s="338" t="s">
        <v>217</v>
      </c>
      <c r="C53" s="338"/>
      <c r="D53" s="338"/>
      <c r="O53" t="s">
        <v>170</v>
      </c>
      <c r="P53">
        <v>12.238000000000801</v>
      </c>
      <c r="Q53">
        <v>9.7525568398281006</v>
      </c>
      <c r="R53">
        <v>10.2680170719632</v>
      </c>
    </row>
    <row r="54" spans="1:18" x14ac:dyDescent="0.25">
      <c r="B54">
        <v>2030</v>
      </c>
      <c r="C54">
        <v>2040</v>
      </c>
      <c r="D54">
        <v>2050</v>
      </c>
      <c r="O54" t="s">
        <v>171</v>
      </c>
      <c r="P54">
        <v>12.238000000000801</v>
      </c>
      <c r="Q54">
        <v>8.0518411738333295</v>
      </c>
      <c r="R54">
        <v>9.1066231735220899</v>
      </c>
    </row>
    <row r="55" spans="1:18" x14ac:dyDescent="0.25">
      <c r="A55" t="s">
        <v>168</v>
      </c>
      <c r="B55">
        <f>'Charging discharging'!G54</f>
        <v>0</v>
      </c>
      <c r="C55">
        <f>'Charging discharging'!H54</f>
        <v>-1.34293883024806</v>
      </c>
      <c r="D55">
        <f>'Charging discharging'!I54</f>
        <v>-1.0744553784083499</v>
      </c>
      <c r="O55" t="s">
        <v>172</v>
      </c>
      <c r="P55">
        <v>12.238000000000801</v>
      </c>
      <c r="Q55">
        <v>8.0525688035940597</v>
      </c>
      <c r="R55">
        <v>9.1075032976569297</v>
      </c>
    </row>
    <row r="56" spans="1:18" x14ac:dyDescent="0.25">
      <c r="A56" t="s">
        <v>169</v>
      </c>
      <c r="B56">
        <f>'Charging discharging'!G55</f>
        <v>0</v>
      </c>
      <c r="C56">
        <f>'Charging discharging'!H55</f>
        <v>-1.1402153451794199</v>
      </c>
      <c r="D56">
        <f>'Charging discharging'!I55</f>
        <v>-0.89396443536539705</v>
      </c>
      <c r="O56" t="s">
        <v>181</v>
      </c>
      <c r="P56">
        <v>12.238000000000801</v>
      </c>
      <c r="Q56">
        <v>8.5941463841993109</v>
      </c>
      <c r="R56">
        <v>9.7616060134592999</v>
      </c>
    </row>
    <row r="57" spans="1:18" x14ac:dyDescent="0.25">
      <c r="A57" t="s">
        <v>170</v>
      </c>
      <c r="B57">
        <f>'Charging discharging'!G56</f>
        <v>0</v>
      </c>
      <c r="C57">
        <f>'Charging discharging'!H56</f>
        <v>-1.70300465074038</v>
      </c>
      <c r="D57">
        <f>'Charging discharging'!I56</f>
        <v>-1.1629570127055</v>
      </c>
      <c r="O57" t="s">
        <v>174</v>
      </c>
      <c r="P57">
        <v>12.238000000000699</v>
      </c>
      <c r="Q57">
        <v>9.2773497138555605</v>
      </c>
      <c r="R57">
        <v>9.8849213331845895</v>
      </c>
    </row>
    <row r="58" spans="1:18" x14ac:dyDescent="0.25">
      <c r="A58" t="s">
        <v>171</v>
      </c>
      <c r="B58">
        <f>'Charging discharging'!G57</f>
        <v>0</v>
      </c>
      <c r="C58">
        <f>'Charging discharging'!H57</f>
        <v>0</v>
      </c>
      <c r="D58">
        <f>'Charging discharging'!I57</f>
        <v>0</v>
      </c>
      <c r="O58" t="s">
        <v>175</v>
      </c>
      <c r="P58">
        <v>12.238000000000699</v>
      </c>
      <c r="Q58">
        <v>10.103742314702799</v>
      </c>
      <c r="R58">
        <v>10.4337850066338</v>
      </c>
    </row>
    <row r="59" spans="1:18" x14ac:dyDescent="0.25">
      <c r="A59" t="s">
        <v>172</v>
      </c>
      <c r="B59">
        <f>'Charging discharging'!G58</f>
        <v>0</v>
      </c>
      <c r="C59">
        <f>'Charging discharging'!H58</f>
        <v>0.55240463469421497</v>
      </c>
      <c r="D59">
        <f>'Charging discharging'!I58</f>
        <v>0.66817587382327803</v>
      </c>
      <c r="O59" t="s">
        <v>176</v>
      </c>
      <c r="P59">
        <v>12.238000000000699</v>
      </c>
      <c r="Q59">
        <v>10.9122930882096</v>
      </c>
      <c r="R59">
        <v>11.038879631639301</v>
      </c>
    </row>
    <row r="60" spans="1:18" x14ac:dyDescent="0.25">
      <c r="A60" t="s">
        <v>173</v>
      </c>
      <c r="B60">
        <f>'Charging discharging'!G59</f>
        <v>0</v>
      </c>
      <c r="C60">
        <f>'Charging discharging'!H59</f>
        <v>0.69698084009352601</v>
      </c>
      <c r="D60">
        <f>'Charging discharging'!I59</f>
        <v>0.125253250122393</v>
      </c>
      <c r="O60" t="s">
        <v>177</v>
      </c>
      <c r="P60">
        <v>12.238000000000699</v>
      </c>
      <c r="Q60">
        <v>11.5798403478728</v>
      </c>
      <c r="R60">
        <v>11.5950982699606</v>
      </c>
    </row>
    <row r="61" spans="1:18" x14ac:dyDescent="0.25">
      <c r="A61" t="s">
        <v>174</v>
      </c>
      <c r="B61">
        <f>'Charging discharging'!G60</f>
        <v>0</v>
      </c>
      <c r="C61">
        <f>'Charging discharging'!H60</f>
        <v>0.84328204015128505</v>
      </c>
      <c r="D61">
        <f>'Charging discharging'!I60</f>
        <v>0.55998769151959804</v>
      </c>
      <c r="O61" t="s">
        <v>178</v>
      </c>
      <c r="P61">
        <v>12.238000000000699</v>
      </c>
      <c r="Q61">
        <v>12.1163886859825</v>
      </c>
      <c r="R61">
        <v>12.110878920396701</v>
      </c>
    </row>
    <row r="62" spans="1:18" x14ac:dyDescent="0.25">
      <c r="A62" t="s">
        <v>175</v>
      </c>
      <c r="B62">
        <f>'Charging discharging'!G61</f>
        <v>0</v>
      </c>
      <c r="C62">
        <f>'Charging discharging'!H61</f>
        <v>0.82521460670818103</v>
      </c>
      <c r="D62">
        <f>'Charging discharging'!I61</f>
        <v>0.61748504403597004</v>
      </c>
      <c r="O62" t="s">
        <v>179</v>
      </c>
      <c r="P62">
        <v>12.2380000000006</v>
      </c>
      <c r="Q62">
        <v>12.5218165332731</v>
      </c>
      <c r="R62">
        <v>12.4806881709207</v>
      </c>
    </row>
    <row r="63" spans="1:18" x14ac:dyDescent="0.25">
      <c r="A63" t="s">
        <v>176</v>
      </c>
      <c r="B63">
        <f>'Charging discharging'!G62</f>
        <v>0</v>
      </c>
      <c r="C63">
        <f>'Charging discharging'!H62</f>
        <v>0.68138093543248701</v>
      </c>
      <c r="D63">
        <f>'Charging discharging'!I62</f>
        <v>0.56765079630137905</v>
      </c>
    </row>
    <row r="64" spans="1:18" x14ac:dyDescent="0.25">
      <c r="A64" t="s">
        <v>177</v>
      </c>
      <c r="B64">
        <f>'Charging discharging'!G63</f>
        <v>0</v>
      </c>
      <c r="C64">
        <f>'Charging discharging'!H63</f>
        <v>0.54765847708172699</v>
      </c>
      <c r="D64">
        <f>'Charging discharging'!I63</f>
        <v>0.52648913426812505</v>
      </c>
    </row>
    <row r="65" spans="1:5" x14ac:dyDescent="0.25">
      <c r="A65" t="s">
        <v>178</v>
      </c>
      <c r="B65">
        <f>'Charging discharging'!G64</f>
        <v>0</v>
      </c>
      <c r="C65">
        <f>'Charging discharging'!H64</f>
        <v>0.41466759512295198</v>
      </c>
      <c r="D65">
        <f>'Charging discharging'!I64</f>
        <v>0.37821497543891902</v>
      </c>
    </row>
    <row r="66" spans="1:5" x14ac:dyDescent="0.25">
      <c r="A66" t="s">
        <v>179</v>
      </c>
      <c r="B66">
        <f>'Charging discharging'!G65</f>
        <v>0</v>
      </c>
      <c r="C66">
        <f>'Charging discharging'!H65</f>
        <v>-0.284198520530832</v>
      </c>
      <c r="D66">
        <f>'Charging discharging'!I65</f>
        <v>-0.243014803720221</v>
      </c>
    </row>
    <row r="67" spans="1:5" x14ac:dyDescent="0.25">
      <c r="B67">
        <f>B55+B56+B57+B66</f>
        <v>0</v>
      </c>
      <c r="C67">
        <f>C55+C56+C57+C66</f>
        <v>-4.4703573466986919</v>
      </c>
      <c r="D67">
        <f>D55+D56+D57+D66</f>
        <v>-3.3743916301994683</v>
      </c>
    </row>
    <row r="68" spans="1:5" x14ac:dyDescent="0.25">
      <c r="B68">
        <f>B58+B59+B61+B60+B62+B63+B64+B65</f>
        <v>0</v>
      </c>
      <c r="C68">
        <f>C58+C60+C61+C62+C63+C64+C65</f>
        <v>4.0091844945901585</v>
      </c>
      <c r="D68">
        <f>D59+D60+D61+D62+D63+D64+D65</f>
        <v>3.4432567655096618</v>
      </c>
    </row>
    <row r="70" spans="1:5" x14ac:dyDescent="0.25">
      <c r="B70" t="s">
        <v>0</v>
      </c>
      <c r="C70" t="s">
        <v>184</v>
      </c>
      <c r="D70" t="s">
        <v>185</v>
      </c>
      <c r="E70" t="s">
        <v>188</v>
      </c>
    </row>
    <row r="71" spans="1:5" x14ac:dyDescent="0.25">
      <c r="A71" t="s">
        <v>233</v>
      </c>
      <c r="B71">
        <v>0</v>
      </c>
      <c r="C71">
        <v>-1.21430772950799</v>
      </c>
      <c r="D71">
        <v>0</v>
      </c>
      <c r="E71">
        <v>-1.0744553784083499</v>
      </c>
    </row>
    <row r="72" spans="1:5" x14ac:dyDescent="0.25">
      <c r="A72" t="s">
        <v>234</v>
      </c>
      <c r="B72">
        <v>0</v>
      </c>
      <c r="C72">
        <v>-1.1059099463604301</v>
      </c>
      <c r="D72">
        <v>-0.13198772041090701</v>
      </c>
      <c r="E72">
        <v>-0.89396443536539705</v>
      </c>
    </row>
    <row r="73" spans="1:5" x14ac:dyDescent="0.25">
      <c r="A73" t="s">
        <v>235</v>
      </c>
      <c r="B73">
        <v>-6.8279911541513499E-2</v>
      </c>
      <c r="C73">
        <v>-1.3330311942866</v>
      </c>
      <c r="D73">
        <v>-7.2882049538271806E-2</v>
      </c>
      <c r="E73">
        <v>-1.16295701270549</v>
      </c>
    </row>
    <row r="74" spans="1:5" x14ac:dyDescent="0.25">
      <c r="A74" t="s">
        <v>236</v>
      </c>
      <c r="B74">
        <v>0</v>
      </c>
      <c r="C74">
        <v>0</v>
      </c>
      <c r="D74">
        <v>0</v>
      </c>
      <c r="E74">
        <v>0.191108555325091</v>
      </c>
    </row>
    <row r="75" spans="1:5" x14ac:dyDescent="0.25">
      <c r="A75" t="s">
        <v>172</v>
      </c>
      <c r="B75">
        <v>0</v>
      </c>
      <c r="C75">
        <v>0.54919593035030201</v>
      </c>
      <c r="D75">
        <v>0</v>
      </c>
      <c r="E75">
        <v>0.16475700405356999</v>
      </c>
    </row>
    <row r="76" spans="1:5" x14ac:dyDescent="0.25">
      <c r="A76" t="s">
        <v>181</v>
      </c>
      <c r="B76">
        <v>0.35333858146041403</v>
      </c>
      <c r="C76">
        <v>0.51203519558605903</v>
      </c>
      <c r="D76">
        <v>0</v>
      </c>
      <c r="E76">
        <v>0.711116263821023</v>
      </c>
    </row>
    <row r="77" spans="1:5" x14ac:dyDescent="0.25">
      <c r="A77" t="s">
        <v>174</v>
      </c>
      <c r="B77">
        <v>0</v>
      </c>
      <c r="C77">
        <v>0.73271709400725105</v>
      </c>
      <c r="D77">
        <v>0</v>
      </c>
      <c r="E77">
        <v>0.66464996770449203</v>
      </c>
    </row>
    <row r="78" spans="1:5" x14ac:dyDescent="0.25">
      <c r="A78" t="s">
        <v>237</v>
      </c>
      <c r="B78">
        <v>0.24719337330254501</v>
      </c>
      <c r="C78">
        <v>0.70128946465900599</v>
      </c>
      <c r="D78">
        <v>0</v>
      </c>
      <c r="E78">
        <v>0.61748504403597004</v>
      </c>
    </row>
    <row r="79" spans="1:5" x14ac:dyDescent="0.25">
      <c r="A79" t="s">
        <v>238</v>
      </c>
      <c r="B79">
        <v>0</v>
      </c>
      <c r="C79">
        <v>0.658460523307972</v>
      </c>
      <c r="D79">
        <v>0.16097335748135699</v>
      </c>
      <c r="E79">
        <v>0.56765079630137905</v>
      </c>
    </row>
    <row r="80" spans="1:5" x14ac:dyDescent="0.25">
      <c r="A80" t="s">
        <v>239</v>
      </c>
      <c r="B80">
        <v>0</v>
      </c>
      <c r="C80">
        <v>0.55778484546853502</v>
      </c>
      <c r="D80">
        <v>0</v>
      </c>
      <c r="E80">
        <v>0.52648913426812505</v>
      </c>
    </row>
    <row r="81" spans="1:5" x14ac:dyDescent="0.25">
      <c r="A81" t="s">
        <v>240</v>
      </c>
      <c r="B81">
        <v>0</v>
      </c>
      <c r="C81">
        <v>0.30890434772201297</v>
      </c>
      <c r="D81">
        <v>4.80774281810709E-2</v>
      </c>
      <c r="E81">
        <v>0</v>
      </c>
    </row>
    <row r="82" spans="1:5" x14ac:dyDescent="0.25">
      <c r="A82" t="s">
        <v>241</v>
      </c>
      <c r="B82">
        <v>-0.52024140412618702</v>
      </c>
      <c r="C82">
        <v>-0.28673078292408799</v>
      </c>
      <c r="D82">
        <v>0</v>
      </c>
      <c r="E82">
        <v>-0.243014803720221</v>
      </c>
    </row>
  </sheetData>
  <mergeCells count="14">
    <mergeCell ref="A1:M1"/>
    <mergeCell ref="O1:Z1"/>
    <mergeCell ref="A52:D52"/>
    <mergeCell ref="B53:D53"/>
    <mergeCell ref="O4:R4"/>
    <mergeCell ref="O19:R19"/>
    <mergeCell ref="O34:R34"/>
    <mergeCell ref="O49:R49"/>
    <mergeCell ref="A4:D4"/>
    <mergeCell ref="B5:D5"/>
    <mergeCell ref="A20:D20"/>
    <mergeCell ref="B21:D21"/>
    <mergeCell ref="A36:D36"/>
    <mergeCell ref="B37:D3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FCA51-BC3A-49F0-B3C5-FC70669974F9}">
  <sheetPr codeName="Sheet10"/>
  <dimension ref="A3:M65"/>
  <sheetViews>
    <sheetView topLeftCell="A13" workbookViewId="0">
      <selection activeCell="N47" sqref="N47"/>
    </sheetView>
  </sheetViews>
  <sheetFormatPr defaultColWidth="9.140625" defaultRowHeight="15" x14ac:dyDescent="0.25"/>
  <cols>
    <col min="1" max="1" width="10.85546875" bestFit="1" customWidth="1"/>
    <col min="2" max="2" width="16.140625" customWidth="1"/>
    <col min="3" max="4" width="12.7109375" bestFit="1" customWidth="1"/>
    <col min="6" max="6" width="10.85546875" bestFit="1" customWidth="1"/>
    <col min="7" max="7" width="13.5703125" customWidth="1"/>
    <col min="8" max="8" width="14.5703125" customWidth="1"/>
    <col min="9" max="9" width="14" customWidth="1"/>
    <col min="11" max="11" width="9.85546875" bestFit="1" customWidth="1"/>
  </cols>
  <sheetData>
    <row r="3" spans="1:13" x14ac:dyDescent="0.25">
      <c r="A3" s="281" t="s">
        <v>167</v>
      </c>
      <c r="B3" s="281"/>
      <c r="C3" s="281"/>
      <c r="D3" s="281"/>
      <c r="E3" s="281"/>
      <c r="F3" s="281"/>
      <c r="G3" s="281"/>
      <c r="H3" s="281"/>
      <c r="I3" s="281"/>
    </row>
    <row r="4" spans="1:13" x14ac:dyDescent="0.25">
      <c r="B4" s="300" t="s">
        <v>196</v>
      </c>
      <c r="C4" s="300"/>
      <c r="D4" s="300"/>
      <c r="G4" s="339" t="s">
        <v>180</v>
      </c>
      <c r="H4" s="339"/>
      <c r="I4" s="339"/>
      <c r="K4" t="s">
        <v>199</v>
      </c>
      <c r="L4">
        <v>-1</v>
      </c>
    </row>
    <row r="5" spans="1:13" x14ac:dyDescent="0.25">
      <c r="B5">
        <v>2030</v>
      </c>
      <c r="C5">
        <v>2040</v>
      </c>
      <c r="D5">
        <v>2050</v>
      </c>
      <c r="G5">
        <v>2030</v>
      </c>
      <c r="H5">
        <v>2040</v>
      </c>
      <c r="I5">
        <v>2050</v>
      </c>
    </row>
    <row r="6" spans="1:13" x14ac:dyDescent="0.25">
      <c r="A6" t="s">
        <v>168</v>
      </c>
      <c r="B6">
        <v>0</v>
      </c>
      <c r="C6">
        <v>0</v>
      </c>
      <c r="F6" t="s">
        <v>168</v>
      </c>
      <c r="G6">
        <f t="shared" ref="G6:G17" si="0">B6*$L$4</f>
        <v>0</v>
      </c>
      <c r="H6">
        <f t="shared" ref="H6:H17" si="1">C6*$L$4</f>
        <v>0</v>
      </c>
      <c r="I6">
        <f t="shared" ref="I6:I17" si="2">D6*$L$4</f>
        <v>0</v>
      </c>
      <c r="K6">
        <f>G6+G7+G8+G17</f>
        <v>0</v>
      </c>
      <c r="L6">
        <f t="shared" ref="L6:M6" si="3">H6+H7+H8+H17</f>
        <v>0</v>
      </c>
      <c r="M6">
        <f t="shared" si="3"/>
        <v>-0.58836039882026436</v>
      </c>
    </row>
    <row r="7" spans="1:13" x14ac:dyDescent="0.25">
      <c r="A7" t="s">
        <v>169</v>
      </c>
      <c r="B7">
        <v>0</v>
      </c>
      <c r="C7">
        <v>0</v>
      </c>
      <c r="F7" t="s">
        <v>169</v>
      </c>
      <c r="G7">
        <f t="shared" si="0"/>
        <v>0</v>
      </c>
      <c r="H7">
        <f t="shared" si="1"/>
        <v>0</v>
      </c>
      <c r="I7">
        <f t="shared" si="2"/>
        <v>0</v>
      </c>
      <c r="K7">
        <f>G9+G10+G11+G12+G13+G14+G15+G16</f>
        <v>0</v>
      </c>
      <c r="L7">
        <f t="shared" ref="L7:M7" si="4">H9+H10+H11+H12+H13+H14+H15+H16</f>
        <v>0</v>
      </c>
      <c r="M7">
        <f t="shared" si="4"/>
        <v>0.60036775389822894</v>
      </c>
    </row>
    <row r="8" spans="1:13" x14ac:dyDescent="0.25">
      <c r="A8" t="s">
        <v>170</v>
      </c>
      <c r="B8">
        <v>0</v>
      </c>
      <c r="C8">
        <v>0</v>
      </c>
      <c r="D8">
        <v>6.8160832410316299E-2</v>
      </c>
      <c r="F8" t="s">
        <v>170</v>
      </c>
      <c r="G8">
        <f t="shared" si="0"/>
        <v>0</v>
      </c>
      <c r="H8">
        <f t="shared" si="1"/>
        <v>0</v>
      </c>
      <c r="I8">
        <f t="shared" si="2"/>
        <v>-6.8160832410316299E-2</v>
      </c>
    </row>
    <row r="9" spans="1:13" x14ac:dyDescent="0.25">
      <c r="A9" t="s">
        <v>171</v>
      </c>
      <c r="B9">
        <v>0</v>
      </c>
      <c r="C9">
        <v>0</v>
      </c>
      <c r="D9">
        <v>-0.17583469605258201</v>
      </c>
      <c r="F9" t="s">
        <v>171</v>
      </c>
      <c r="G9">
        <f t="shared" si="0"/>
        <v>0</v>
      </c>
      <c r="H9">
        <f t="shared" si="1"/>
        <v>0</v>
      </c>
      <c r="I9">
        <f t="shared" si="2"/>
        <v>0.17583469605258201</v>
      </c>
    </row>
    <row r="10" spans="1:13" x14ac:dyDescent="0.25">
      <c r="A10" t="s">
        <v>172</v>
      </c>
      <c r="B10">
        <v>0</v>
      </c>
      <c r="C10">
        <v>0</v>
      </c>
      <c r="D10">
        <v>-0.21151713651363599</v>
      </c>
      <c r="F10" t="s">
        <v>172</v>
      </c>
      <c r="G10">
        <f t="shared" si="0"/>
        <v>0</v>
      </c>
      <c r="H10">
        <f t="shared" si="1"/>
        <v>0</v>
      </c>
      <c r="I10">
        <f t="shared" si="2"/>
        <v>0.21151713651363599</v>
      </c>
      <c r="K10">
        <f>K6/24.5</f>
        <v>0</v>
      </c>
      <c r="L10">
        <f t="shared" ref="L10:M10" si="5">L6/24.5</f>
        <v>0</v>
      </c>
      <c r="M10">
        <f t="shared" si="5"/>
        <v>-2.4014710155929157E-2</v>
      </c>
    </row>
    <row r="11" spans="1:13" x14ac:dyDescent="0.25">
      <c r="A11" t="s">
        <v>173</v>
      </c>
      <c r="B11">
        <v>0</v>
      </c>
      <c r="C11">
        <v>0</v>
      </c>
      <c r="D11">
        <v>-0.213015921332011</v>
      </c>
      <c r="F11" t="s">
        <v>173</v>
      </c>
      <c r="G11">
        <f t="shared" si="0"/>
        <v>0</v>
      </c>
      <c r="H11">
        <f t="shared" si="1"/>
        <v>0</v>
      </c>
      <c r="I11">
        <f t="shared" si="2"/>
        <v>0.213015921332011</v>
      </c>
      <c r="K11">
        <f>K7/24.5</f>
        <v>0</v>
      </c>
      <c r="L11">
        <f t="shared" ref="L11:M11" si="6">L7/24.5</f>
        <v>0</v>
      </c>
      <c r="M11">
        <f t="shared" si="6"/>
        <v>2.4504806281560366E-2</v>
      </c>
    </row>
    <row r="12" spans="1:13" x14ac:dyDescent="0.25">
      <c r="A12" t="s">
        <v>174</v>
      </c>
      <c r="B12">
        <v>0</v>
      </c>
      <c r="C12">
        <v>0</v>
      </c>
      <c r="F12" t="s">
        <v>174</v>
      </c>
      <c r="G12">
        <f t="shared" si="0"/>
        <v>0</v>
      </c>
      <c r="H12">
        <f t="shared" si="1"/>
        <v>0</v>
      </c>
      <c r="I12">
        <f t="shared" si="2"/>
        <v>0</v>
      </c>
    </row>
    <row r="13" spans="1:13" x14ac:dyDescent="0.25">
      <c r="A13" t="s">
        <v>175</v>
      </c>
      <c r="B13">
        <v>0</v>
      </c>
      <c r="C13">
        <v>0</v>
      </c>
      <c r="F13" t="s">
        <v>175</v>
      </c>
      <c r="G13">
        <f t="shared" si="0"/>
        <v>0</v>
      </c>
      <c r="H13">
        <f t="shared" si="1"/>
        <v>0</v>
      </c>
      <c r="I13">
        <f t="shared" si="2"/>
        <v>0</v>
      </c>
    </row>
    <row r="14" spans="1:13" x14ac:dyDescent="0.25">
      <c r="A14" t="s">
        <v>176</v>
      </c>
      <c r="B14">
        <v>0</v>
      </c>
      <c r="C14">
        <v>0</v>
      </c>
      <c r="F14" t="s">
        <v>176</v>
      </c>
      <c r="G14">
        <f t="shared" si="0"/>
        <v>0</v>
      </c>
      <c r="H14">
        <f t="shared" si="1"/>
        <v>0</v>
      </c>
      <c r="I14">
        <f t="shared" si="2"/>
        <v>0</v>
      </c>
    </row>
    <row r="15" spans="1:13" x14ac:dyDescent="0.25">
      <c r="A15" t="s">
        <v>177</v>
      </c>
      <c r="B15">
        <v>0</v>
      </c>
      <c r="C15">
        <v>0</v>
      </c>
      <c r="F15" t="s">
        <v>177</v>
      </c>
      <c r="G15">
        <f t="shared" si="0"/>
        <v>0</v>
      </c>
      <c r="H15">
        <f t="shared" si="1"/>
        <v>0</v>
      </c>
      <c r="I15">
        <f t="shared" si="2"/>
        <v>0</v>
      </c>
    </row>
    <row r="16" spans="1:13" x14ac:dyDescent="0.25">
      <c r="A16" t="s">
        <v>178</v>
      </c>
      <c r="B16">
        <v>0</v>
      </c>
      <c r="C16">
        <v>0</v>
      </c>
      <c r="F16" t="s">
        <v>178</v>
      </c>
      <c r="G16">
        <f t="shared" si="0"/>
        <v>0</v>
      </c>
      <c r="H16">
        <f t="shared" si="1"/>
        <v>0</v>
      </c>
      <c r="I16">
        <f t="shared" si="2"/>
        <v>0</v>
      </c>
    </row>
    <row r="17" spans="1:13" x14ac:dyDescent="0.25">
      <c r="A17" t="s">
        <v>179</v>
      </c>
      <c r="B17">
        <v>0</v>
      </c>
      <c r="C17">
        <v>0</v>
      </c>
      <c r="D17">
        <v>0.52019956640994802</v>
      </c>
      <c r="F17" t="s">
        <v>179</v>
      </c>
      <c r="G17">
        <f t="shared" si="0"/>
        <v>0</v>
      </c>
      <c r="H17">
        <f t="shared" si="1"/>
        <v>0</v>
      </c>
      <c r="I17">
        <f t="shared" si="2"/>
        <v>-0.52019956640994802</v>
      </c>
    </row>
    <row r="19" spans="1:13" x14ac:dyDescent="0.25">
      <c r="A19" s="281" t="s">
        <v>184</v>
      </c>
      <c r="B19" s="281"/>
      <c r="C19" s="281"/>
      <c r="D19" s="281"/>
      <c r="E19" s="281"/>
      <c r="F19" s="281"/>
      <c r="G19" s="281"/>
      <c r="H19" s="281"/>
      <c r="I19" s="281"/>
    </row>
    <row r="20" spans="1:13" x14ac:dyDescent="0.25">
      <c r="B20" s="300" t="s">
        <v>196</v>
      </c>
      <c r="C20" s="300"/>
      <c r="D20" s="300"/>
      <c r="G20" s="339" t="s">
        <v>180</v>
      </c>
      <c r="H20" s="339"/>
      <c r="I20" s="339"/>
    </row>
    <row r="21" spans="1:13" x14ac:dyDescent="0.25">
      <c r="B21">
        <v>2030</v>
      </c>
      <c r="C21">
        <v>2040</v>
      </c>
      <c r="D21">
        <v>2050</v>
      </c>
      <c r="G21">
        <v>2030</v>
      </c>
      <c r="H21">
        <v>2040</v>
      </c>
      <c r="I21">
        <v>2050</v>
      </c>
    </row>
    <row r="22" spans="1:13" x14ac:dyDescent="0.25">
      <c r="A22" t="s">
        <v>168</v>
      </c>
      <c r="C22">
        <v>0</v>
      </c>
      <c r="D22">
        <v>1.19452284350461</v>
      </c>
      <c r="F22" t="s">
        <v>168</v>
      </c>
      <c r="G22">
        <f t="shared" ref="G22:G33" si="7">B22*$L$4</f>
        <v>0</v>
      </c>
      <c r="H22">
        <f t="shared" ref="H22:H33" si="8">C22*$L$4</f>
        <v>0</v>
      </c>
      <c r="I22">
        <f t="shared" ref="I22:I33" si="9">D22*$L$4</f>
        <v>-1.19452284350461</v>
      </c>
      <c r="K22">
        <f>G22+G23+G24+G33</f>
        <v>0</v>
      </c>
      <c r="L22">
        <f t="shared" ref="L22" si="10">H22+H23+H24+H33</f>
        <v>0</v>
      </c>
      <c r="M22">
        <f t="shared" ref="M22" si="11">I22+I23+I24+I33</f>
        <v>-3.8627547754529958</v>
      </c>
    </row>
    <row r="23" spans="1:13" x14ac:dyDescent="0.25">
      <c r="A23" t="s">
        <v>169</v>
      </c>
      <c r="C23">
        <v>0</v>
      </c>
      <c r="D23">
        <v>1.0880397267444699</v>
      </c>
      <c r="F23" t="s">
        <v>169</v>
      </c>
      <c r="G23">
        <f t="shared" si="7"/>
        <v>0</v>
      </c>
      <c r="H23">
        <f t="shared" si="8"/>
        <v>0</v>
      </c>
      <c r="I23">
        <f t="shared" si="9"/>
        <v>-1.0880397267444699</v>
      </c>
      <c r="K23">
        <f>G25+G26+G27+G28+G29+G30+G31+G32</f>
        <v>9.6363433583850355E-3</v>
      </c>
      <c r="L23">
        <f t="shared" ref="L23" si="12">H25+H26+H27+H28+H29+H30+H31+H32</f>
        <v>0</v>
      </c>
      <c r="M23">
        <f t="shared" ref="M23" si="13">I25+I26+I27+I28+I29+I30+I31+I32</f>
        <v>3.9415865055642647</v>
      </c>
    </row>
    <row r="24" spans="1:13" x14ac:dyDescent="0.25">
      <c r="A24" t="s">
        <v>170</v>
      </c>
      <c r="C24">
        <v>0</v>
      </c>
      <c r="D24">
        <v>1.31324630828321</v>
      </c>
      <c r="F24" t="s">
        <v>170</v>
      </c>
      <c r="G24">
        <f t="shared" si="7"/>
        <v>0</v>
      </c>
      <c r="H24">
        <f t="shared" si="8"/>
        <v>0</v>
      </c>
      <c r="I24">
        <f t="shared" si="9"/>
        <v>-1.31324630828321</v>
      </c>
    </row>
    <row r="25" spans="1:13" x14ac:dyDescent="0.25">
      <c r="A25" t="s">
        <v>171</v>
      </c>
      <c r="C25">
        <v>0</v>
      </c>
      <c r="F25" t="s">
        <v>171</v>
      </c>
      <c r="G25">
        <f t="shared" si="7"/>
        <v>0</v>
      </c>
      <c r="H25">
        <f t="shared" si="8"/>
        <v>0</v>
      </c>
      <c r="I25">
        <f t="shared" si="9"/>
        <v>0</v>
      </c>
    </row>
    <row r="26" spans="1:13" x14ac:dyDescent="0.25">
      <c r="A26" t="s">
        <v>172</v>
      </c>
      <c r="C26">
        <v>0</v>
      </c>
      <c r="D26">
        <v>-0.56898081635368503</v>
      </c>
      <c r="F26" t="s">
        <v>172</v>
      </c>
      <c r="G26">
        <f t="shared" si="7"/>
        <v>0</v>
      </c>
      <c r="H26">
        <f t="shared" si="8"/>
        <v>0</v>
      </c>
      <c r="I26">
        <f t="shared" si="9"/>
        <v>0.56898081635368503</v>
      </c>
    </row>
    <row r="27" spans="1:13" x14ac:dyDescent="0.25">
      <c r="A27" t="s">
        <v>173</v>
      </c>
      <c r="C27">
        <v>0</v>
      </c>
      <c r="D27">
        <v>-0.52885769628350499</v>
      </c>
      <c r="F27" t="s">
        <v>173</v>
      </c>
      <c r="G27">
        <f t="shared" si="7"/>
        <v>0</v>
      </c>
      <c r="H27">
        <f t="shared" si="8"/>
        <v>0</v>
      </c>
      <c r="I27">
        <f t="shared" si="9"/>
        <v>0.52885769628350499</v>
      </c>
    </row>
    <row r="28" spans="1:13" x14ac:dyDescent="0.25">
      <c r="A28" t="s">
        <v>174</v>
      </c>
      <c r="B28">
        <v>-0.48181716791924201</v>
      </c>
      <c r="C28">
        <v>0</v>
      </c>
      <c r="D28">
        <v>-0.750803108170502</v>
      </c>
      <c r="F28" t="s">
        <v>174</v>
      </c>
      <c r="G28">
        <f t="shared" si="7"/>
        <v>0.48181716791924201</v>
      </c>
      <c r="H28">
        <f t="shared" si="8"/>
        <v>0</v>
      </c>
      <c r="I28">
        <f t="shared" si="9"/>
        <v>0.750803108170502</v>
      </c>
    </row>
    <row r="29" spans="1:13" x14ac:dyDescent="0.25">
      <c r="A29" t="s">
        <v>175</v>
      </c>
      <c r="B29">
        <v>0.151054789528732</v>
      </c>
      <c r="C29">
        <v>0</v>
      </c>
      <c r="D29">
        <v>-0.72107435066239001</v>
      </c>
      <c r="F29" t="s">
        <v>175</v>
      </c>
      <c r="G29">
        <f t="shared" si="7"/>
        <v>-0.151054789528732</v>
      </c>
      <c r="H29">
        <f t="shared" si="8"/>
        <v>0</v>
      </c>
      <c r="I29">
        <f t="shared" si="9"/>
        <v>0.72107435066239001</v>
      </c>
    </row>
    <row r="30" spans="1:13" x14ac:dyDescent="0.25">
      <c r="A30" t="s">
        <v>176</v>
      </c>
      <c r="C30">
        <v>0</v>
      </c>
      <c r="D30">
        <v>-0.67760718718221402</v>
      </c>
      <c r="F30" t="s">
        <v>176</v>
      </c>
      <c r="G30">
        <f t="shared" si="7"/>
        <v>0</v>
      </c>
      <c r="H30">
        <f t="shared" si="8"/>
        <v>0</v>
      </c>
      <c r="I30">
        <f t="shared" si="9"/>
        <v>0.67760718718221402</v>
      </c>
    </row>
    <row r="31" spans="1:13" x14ac:dyDescent="0.25">
      <c r="A31" t="s">
        <v>177</v>
      </c>
      <c r="B31">
        <v>0.321126035032125</v>
      </c>
      <c r="C31">
        <v>0</v>
      </c>
      <c r="D31">
        <v>-0.57756973147191804</v>
      </c>
      <c r="F31" t="s">
        <v>177</v>
      </c>
      <c r="G31">
        <f t="shared" si="7"/>
        <v>-0.321126035032125</v>
      </c>
      <c r="H31">
        <f t="shared" si="8"/>
        <v>0</v>
      </c>
      <c r="I31">
        <f t="shared" si="9"/>
        <v>0.57756973147191804</v>
      </c>
    </row>
    <row r="32" spans="1:13" x14ac:dyDescent="0.25">
      <c r="A32" t="s">
        <v>178</v>
      </c>
      <c r="C32">
        <v>0</v>
      </c>
      <c r="D32">
        <v>-0.116693615440051</v>
      </c>
      <c r="F32" t="s">
        <v>178</v>
      </c>
      <c r="G32">
        <f t="shared" si="7"/>
        <v>0</v>
      </c>
      <c r="H32">
        <f t="shared" si="8"/>
        <v>0</v>
      </c>
      <c r="I32">
        <f t="shared" si="9"/>
        <v>0.116693615440051</v>
      </c>
    </row>
    <row r="33" spans="1:13" x14ac:dyDescent="0.25">
      <c r="A33" t="s">
        <v>179</v>
      </c>
      <c r="C33">
        <v>0</v>
      </c>
      <c r="D33">
        <v>0.26694589692070603</v>
      </c>
      <c r="F33" t="s">
        <v>179</v>
      </c>
      <c r="G33">
        <f t="shared" si="7"/>
        <v>0</v>
      </c>
      <c r="H33">
        <f t="shared" si="8"/>
        <v>0</v>
      </c>
      <c r="I33">
        <f t="shared" si="9"/>
        <v>-0.26694589692070603</v>
      </c>
    </row>
    <row r="35" spans="1:13" x14ac:dyDescent="0.25">
      <c r="A35" s="281" t="s">
        <v>185</v>
      </c>
      <c r="B35" s="281"/>
      <c r="C35" s="281"/>
      <c r="D35" s="281"/>
      <c r="E35" s="281"/>
      <c r="F35" s="281"/>
      <c r="G35" s="281"/>
      <c r="H35" s="281"/>
      <c r="I35" s="281"/>
    </row>
    <row r="36" spans="1:13" x14ac:dyDescent="0.25">
      <c r="B36" s="300" t="s">
        <v>196</v>
      </c>
      <c r="C36" s="300"/>
      <c r="D36" s="300"/>
      <c r="G36" s="339" t="s">
        <v>180</v>
      </c>
      <c r="H36" s="339"/>
      <c r="I36" s="339"/>
    </row>
    <row r="37" spans="1:13" x14ac:dyDescent="0.25">
      <c r="B37">
        <v>2030</v>
      </c>
      <c r="C37">
        <v>2040</v>
      </c>
      <c r="D37">
        <v>2050</v>
      </c>
      <c r="G37">
        <v>2030</v>
      </c>
      <c r="H37">
        <v>2040</v>
      </c>
      <c r="I37">
        <v>2050</v>
      </c>
    </row>
    <row r="38" spans="1:13" x14ac:dyDescent="0.25">
      <c r="A38" t="s">
        <v>168</v>
      </c>
      <c r="B38">
        <v>0</v>
      </c>
      <c r="C38">
        <v>0</v>
      </c>
      <c r="F38" t="s">
        <v>168</v>
      </c>
      <c r="G38">
        <f t="shared" ref="G38:G49" si="14">B38*$L$4</f>
        <v>0</v>
      </c>
      <c r="H38">
        <f t="shared" ref="H38:H49" si="15">C38*$L$4</f>
        <v>0</v>
      </c>
      <c r="I38">
        <f t="shared" ref="I38:I49" si="16">D38*$L$4</f>
        <v>0</v>
      </c>
      <c r="K38">
        <f>G38+G39</f>
        <v>0</v>
      </c>
      <c r="L38">
        <f t="shared" ref="L38:L39" si="17">H38+H39+H40+H49</f>
        <v>0</v>
      </c>
      <c r="M38">
        <f t="shared" ref="M38" si="18">I38+I39+I40+I49</f>
        <v>-0.16955477846627839</v>
      </c>
    </row>
    <row r="39" spans="1:13" x14ac:dyDescent="0.25">
      <c r="A39" t="s">
        <v>169</v>
      </c>
      <c r="B39">
        <v>0</v>
      </c>
      <c r="C39">
        <v>0</v>
      </c>
      <c r="D39">
        <v>0.111321764543417</v>
      </c>
      <c r="F39" t="s">
        <v>169</v>
      </c>
      <c r="G39">
        <f t="shared" si="14"/>
        <v>0</v>
      </c>
      <c r="H39">
        <f t="shared" si="15"/>
        <v>0</v>
      </c>
      <c r="I39">
        <f t="shared" si="16"/>
        <v>-0.111321764543417</v>
      </c>
      <c r="K39">
        <f>G41+G42+G43+G44+G45+G46+G47+G48+G49+G40</f>
        <v>0</v>
      </c>
      <c r="L39">
        <f t="shared" si="17"/>
        <v>0</v>
      </c>
      <c r="M39">
        <f t="shared" ref="M39" si="19">I41+I42+I43+I44+I45+I46+I47+I48</f>
        <v>0.17301508006763089</v>
      </c>
    </row>
    <row r="40" spans="1:13" x14ac:dyDescent="0.25">
      <c r="A40" t="s">
        <v>170</v>
      </c>
      <c r="B40">
        <v>0</v>
      </c>
      <c r="C40">
        <v>0</v>
      </c>
      <c r="D40">
        <v>5.8233013922861399E-2</v>
      </c>
      <c r="F40" t="s">
        <v>170</v>
      </c>
      <c r="G40">
        <f t="shared" si="14"/>
        <v>0</v>
      </c>
      <c r="H40">
        <f t="shared" si="15"/>
        <v>0</v>
      </c>
      <c r="I40">
        <f t="shared" si="16"/>
        <v>-5.8233013922861399E-2</v>
      </c>
    </row>
    <row r="41" spans="1:13" x14ac:dyDescent="0.25">
      <c r="A41" t="s">
        <v>171</v>
      </c>
      <c r="B41">
        <v>0</v>
      </c>
      <c r="C41">
        <v>0</v>
      </c>
      <c r="F41" t="s">
        <v>171</v>
      </c>
      <c r="G41">
        <f t="shared" si="14"/>
        <v>0</v>
      </c>
      <c r="H41">
        <f t="shared" si="15"/>
        <v>0</v>
      </c>
      <c r="I41">
        <f t="shared" si="16"/>
        <v>0</v>
      </c>
    </row>
    <row r="42" spans="1:13" x14ac:dyDescent="0.25">
      <c r="A42" t="s">
        <v>172</v>
      </c>
      <c r="B42">
        <v>0</v>
      </c>
      <c r="C42">
        <v>0</v>
      </c>
      <c r="F42" t="s">
        <v>172</v>
      </c>
      <c r="G42">
        <f t="shared" si="14"/>
        <v>0</v>
      </c>
      <c r="H42">
        <f t="shared" si="15"/>
        <v>0</v>
      </c>
      <c r="I42">
        <f t="shared" si="16"/>
        <v>0</v>
      </c>
    </row>
    <row r="43" spans="1:13" x14ac:dyDescent="0.25">
      <c r="A43" t="s">
        <v>173</v>
      </c>
      <c r="B43">
        <v>0</v>
      </c>
      <c r="C43">
        <v>0</v>
      </c>
      <c r="D43">
        <v>-0.12493765188656</v>
      </c>
      <c r="F43" t="s">
        <v>173</v>
      </c>
      <c r="G43">
        <f t="shared" si="14"/>
        <v>0</v>
      </c>
      <c r="H43">
        <f t="shared" si="15"/>
        <v>0</v>
      </c>
      <c r="I43">
        <f t="shared" si="16"/>
        <v>0.12493765188656</v>
      </c>
    </row>
    <row r="44" spans="1:13" x14ac:dyDescent="0.25">
      <c r="A44" t="s">
        <v>174</v>
      </c>
      <c r="B44">
        <v>0</v>
      </c>
      <c r="C44">
        <v>0</v>
      </c>
      <c r="F44" t="s">
        <v>174</v>
      </c>
      <c r="G44">
        <f t="shared" si="14"/>
        <v>0</v>
      </c>
      <c r="H44">
        <f t="shared" si="15"/>
        <v>0</v>
      </c>
      <c r="I44">
        <f t="shared" si="16"/>
        <v>0</v>
      </c>
    </row>
    <row r="45" spans="1:13" x14ac:dyDescent="0.25">
      <c r="A45" t="s">
        <v>175</v>
      </c>
      <c r="B45">
        <v>0</v>
      </c>
      <c r="C45">
        <v>0</v>
      </c>
      <c r="F45" t="s">
        <v>175</v>
      </c>
      <c r="G45">
        <f t="shared" si="14"/>
        <v>0</v>
      </c>
      <c r="H45">
        <f t="shared" si="15"/>
        <v>0</v>
      </c>
      <c r="I45">
        <f t="shared" si="16"/>
        <v>0</v>
      </c>
    </row>
    <row r="46" spans="1:13" x14ac:dyDescent="0.25">
      <c r="A46" t="s">
        <v>176</v>
      </c>
      <c r="B46">
        <v>0</v>
      </c>
      <c r="C46">
        <v>0</v>
      </c>
      <c r="F46" t="s">
        <v>176</v>
      </c>
      <c r="G46">
        <f t="shared" si="14"/>
        <v>0</v>
      </c>
      <c r="H46">
        <f t="shared" si="15"/>
        <v>0</v>
      </c>
      <c r="I46">
        <f t="shared" si="16"/>
        <v>0</v>
      </c>
    </row>
    <row r="47" spans="1:13" x14ac:dyDescent="0.25">
      <c r="A47" t="s">
        <v>177</v>
      </c>
      <c r="B47">
        <v>0</v>
      </c>
      <c r="C47">
        <v>0</v>
      </c>
      <c r="F47" t="s">
        <v>177</v>
      </c>
      <c r="G47">
        <f t="shared" si="14"/>
        <v>0</v>
      </c>
      <c r="H47">
        <f t="shared" si="15"/>
        <v>0</v>
      </c>
      <c r="I47">
        <f t="shared" si="16"/>
        <v>0</v>
      </c>
    </row>
    <row r="48" spans="1:13" x14ac:dyDescent="0.25">
      <c r="A48" t="s">
        <v>178</v>
      </c>
      <c r="B48">
        <v>0</v>
      </c>
      <c r="C48">
        <v>0</v>
      </c>
      <c r="D48">
        <v>-4.80774281810709E-2</v>
      </c>
      <c r="F48" t="s">
        <v>178</v>
      </c>
      <c r="G48">
        <f t="shared" si="14"/>
        <v>0</v>
      </c>
      <c r="H48">
        <f t="shared" si="15"/>
        <v>0</v>
      </c>
      <c r="I48">
        <f t="shared" si="16"/>
        <v>4.80774281810709E-2</v>
      </c>
    </row>
    <row r="49" spans="1:13" x14ac:dyDescent="0.25">
      <c r="A49" t="s">
        <v>179</v>
      </c>
      <c r="B49">
        <v>0</v>
      </c>
      <c r="C49">
        <v>0</v>
      </c>
      <c r="F49" t="s">
        <v>179</v>
      </c>
      <c r="G49">
        <f t="shared" si="14"/>
        <v>0</v>
      </c>
      <c r="H49">
        <f t="shared" si="15"/>
        <v>0</v>
      </c>
      <c r="I49">
        <f t="shared" si="16"/>
        <v>0</v>
      </c>
    </row>
    <row r="51" spans="1:13" x14ac:dyDescent="0.25">
      <c r="A51" s="281" t="s">
        <v>192</v>
      </c>
      <c r="B51" s="281"/>
      <c r="C51" s="281"/>
      <c r="D51" s="281"/>
      <c r="E51" s="281"/>
      <c r="F51" s="281"/>
      <c r="G51" s="281"/>
      <c r="H51" s="281"/>
      <c r="I51" s="281"/>
    </row>
    <row r="52" spans="1:13" x14ac:dyDescent="0.25">
      <c r="B52" t="s">
        <v>196</v>
      </c>
      <c r="G52" s="339" t="s">
        <v>180</v>
      </c>
      <c r="H52" s="339"/>
      <c r="I52" s="339"/>
    </row>
    <row r="53" spans="1:13" x14ac:dyDescent="0.25">
      <c r="B53">
        <v>2030</v>
      </c>
      <c r="C53">
        <v>2040</v>
      </c>
      <c r="D53">
        <v>2050</v>
      </c>
      <c r="G53">
        <v>2030</v>
      </c>
      <c r="H53">
        <v>2040</v>
      </c>
      <c r="I53">
        <v>2050</v>
      </c>
    </row>
    <row r="54" spans="1:13" x14ac:dyDescent="0.25">
      <c r="A54" t="s">
        <v>168</v>
      </c>
      <c r="B54">
        <v>0</v>
      </c>
      <c r="C54">
        <v>1.34293883024806</v>
      </c>
      <c r="D54">
        <v>1.0744553784083499</v>
      </c>
      <c r="F54" t="s">
        <v>168</v>
      </c>
      <c r="G54">
        <f t="shared" ref="G54:G65" si="20">B54*$L$4</f>
        <v>0</v>
      </c>
      <c r="H54">
        <f t="shared" ref="H54:H65" si="21">C54*$L$4</f>
        <v>-1.34293883024806</v>
      </c>
      <c r="I54">
        <f t="shared" ref="I54:I65" si="22">D54*$L$4</f>
        <v>-1.0744553784083499</v>
      </c>
      <c r="K54">
        <f>G54+G55+G56+G65</f>
        <v>0</v>
      </c>
      <c r="L54">
        <f t="shared" ref="L54" si="23">H54+H55+H56+H65</f>
        <v>-4.4703573466986919</v>
      </c>
      <c r="M54">
        <f t="shared" ref="M54" si="24">I54+I55+I56+I65</f>
        <v>-3.3743916301994683</v>
      </c>
    </row>
    <row r="55" spans="1:13" x14ac:dyDescent="0.25">
      <c r="A55" t="s">
        <v>169</v>
      </c>
      <c r="B55">
        <v>0</v>
      </c>
      <c r="C55">
        <v>1.1402153451794199</v>
      </c>
      <c r="D55">
        <v>0.89396443536539705</v>
      </c>
      <c r="F55" t="s">
        <v>169</v>
      </c>
      <c r="G55">
        <f t="shared" si="20"/>
        <v>0</v>
      </c>
      <c r="H55">
        <f t="shared" si="21"/>
        <v>-1.1402153451794199</v>
      </c>
      <c r="I55">
        <f t="shared" si="22"/>
        <v>-0.89396443536539705</v>
      </c>
      <c r="K55">
        <f>G57+G58+G59+G60+G61+G62+G63+G64</f>
        <v>0</v>
      </c>
      <c r="L55">
        <f t="shared" ref="L55" si="25">H57+H58+H59+H60+H61+H62+H63+H64</f>
        <v>4.5615891292843731</v>
      </c>
      <c r="M55">
        <f t="shared" ref="M55" si="26">I57+I58+I59+I60+I61+I62+I63+I64</f>
        <v>3.4432567655096618</v>
      </c>
    </row>
    <row r="56" spans="1:13" x14ac:dyDescent="0.25">
      <c r="A56" t="s">
        <v>170</v>
      </c>
      <c r="B56">
        <v>0</v>
      </c>
      <c r="C56">
        <v>1.70300465074038</v>
      </c>
      <c r="D56">
        <v>1.1629570127055</v>
      </c>
      <c r="F56" t="s">
        <v>170</v>
      </c>
      <c r="G56">
        <f t="shared" si="20"/>
        <v>0</v>
      </c>
      <c r="H56">
        <f t="shared" si="21"/>
        <v>-1.70300465074038</v>
      </c>
      <c r="I56">
        <f t="shared" si="22"/>
        <v>-1.1629570127055</v>
      </c>
    </row>
    <row r="57" spans="1:13" x14ac:dyDescent="0.25">
      <c r="A57" t="s">
        <v>171</v>
      </c>
      <c r="B57">
        <v>0</v>
      </c>
      <c r="F57" t="s">
        <v>171</v>
      </c>
      <c r="G57">
        <f t="shared" si="20"/>
        <v>0</v>
      </c>
      <c r="H57">
        <f t="shared" si="21"/>
        <v>0</v>
      </c>
      <c r="I57">
        <f t="shared" si="22"/>
        <v>0</v>
      </c>
    </row>
    <row r="58" spans="1:13" x14ac:dyDescent="0.25">
      <c r="A58" t="s">
        <v>172</v>
      </c>
      <c r="B58">
        <v>0</v>
      </c>
      <c r="C58">
        <v>-0.55240463469421497</v>
      </c>
      <c r="D58">
        <v>-0.66817587382327803</v>
      </c>
      <c r="F58" t="s">
        <v>172</v>
      </c>
      <c r="G58">
        <f t="shared" si="20"/>
        <v>0</v>
      </c>
      <c r="H58">
        <f t="shared" si="21"/>
        <v>0.55240463469421497</v>
      </c>
      <c r="I58">
        <f t="shared" si="22"/>
        <v>0.66817587382327803</v>
      </c>
      <c r="K58">
        <f>K54/24.5</f>
        <v>0</v>
      </c>
      <c r="L58">
        <f t="shared" ref="L58:M59" si="27">L54/24.5</f>
        <v>-0.18246356517137519</v>
      </c>
      <c r="M58">
        <f t="shared" si="27"/>
        <v>-0.13773027062038645</v>
      </c>
    </row>
    <row r="59" spans="1:13" x14ac:dyDescent="0.25">
      <c r="A59" t="s">
        <v>173</v>
      </c>
      <c r="B59">
        <v>0</v>
      </c>
      <c r="C59">
        <v>-0.69698084009352601</v>
      </c>
      <c r="D59">
        <v>-0.125253250122393</v>
      </c>
      <c r="F59" t="s">
        <v>173</v>
      </c>
      <c r="G59">
        <f t="shared" si="20"/>
        <v>0</v>
      </c>
      <c r="H59">
        <f t="shared" si="21"/>
        <v>0.69698084009352601</v>
      </c>
      <c r="I59">
        <f t="shared" si="22"/>
        <v>0.125253250122393</v>
      </c>
      <c r="K59">
        <f>K55/24.5</f>
        <v>0</v>
      </c>
      <c r="L59">
        <f t="shared" si="27"/>
        <v>0.18618731139936218</v>
      </c>
      <c r="M59">
        <f t="shared" si="27"/>
        <v>0.14054109246978211</v>
      </c>
    </row>
    <row r="60" spans="1:13" x14ac:dyDescent="0.25">
      <c r="A60" t="s">
        <v>174</v>
      </c>
      <c r="B60">
        <v>0</v>
      </c>
      <c r="C60">
        <v>-0.84328204015128505</v>
      </c>
      <c r="D60">
        <v>-0.55998769151959804</v>
      </c>
      <c r="F60" t="s">
        <v>174</v>
      </c>
      <c r="G60">
        <f t="shared" si="20"/>
        <v>0</v>
      </c>
      <c r="H60">
        <f t="shared" si="21"/>
        <v>0.84328204015128505</v>
      </c>
      <c r="I60">
        <f t="shared" si="22"/>
        <v>0.55998769151959804</v>
      </c>
    </row>
    <row r="61" spans="1:13" x14ac:dyDescent="0.25">
      <c r="A61" t="s">
        <v>175</v>
      </c>
      <c r="B61">
        <v>0</v>
      </c>
      <c r="C61">
        <v>-0.82521460670818103</v>
      </c>
      <c r="D61">
        <v>-0.61748504403597004</v>
      </c>
      <c r="F61" t="s">
        <v>175</v>
      </c>
      <c r="G61">
        <f t="shared" si="20"/>
        <v>0</v>
      </c>
      <c r="H61">
        <f t="shared" si="21"/>
        <v>0.82521460670818103</v>
      </c>
      <c r="I61">
        <f t="shared" si="22"/>
        <v>0.61748504403597004</v>
      </c>
    </row>
    <row r="62" spans="1:13" x14ac:dyDescent="0.25">
      <c r="A62" t="s">
        <v>176</v>
      </c>
      <c r="B62">
        <v>0</v>
      </c>
      <c r="C62">
        <v>-0.68138093543248701</v>
      </c>
      <c r="D62">
        <v>-0.56765079630137905</v>
      </c>
      <c r="F62" t="s">
        <v>176</v>
      </c>
      <c r="G62">
        <f t="shared" si="20"/>
        <v>0</v>
      </c>
      <c r="H62">
        <f t="shared" si="21"/>
        <v>0.68138093543248701</v>
      </c>
      <c r="I62">
        <f t="shared" si="22"/>
        <v>0.56765079630137905</v>
      </c>
    </row>
    <row r="63" spans="1:13" x14ac:dyDescent="0.25">
      <c r="A63" t="s">
        <v>177</v>
      </c>
      <c r="B63">
        <v>0</v>
      </c>
      <c r="C63">
        <v>-0.54765847708172699</v>
      </c>
      <c r="D63">
        <v>-0.52648913426812505</v>
      </c>
      <c r="F63" t="s">
        <v>177</v>
      </c>
      <c r="G63">
        <f t="shared" si="20"/>
        <v>0</v>
      </c>
      <c r="H63">
        <f t="shared" si="21"/>
        <v>0.54765847708172699</v>
      </c>
      <c r="I63">
        <f t="shared" si="22"/>
        <v>0.52648913426812505</v>
      </c>
    </row>
    <row r="64" spans="1:13" x14ac:dyDescent="0.25">
      <c r="A64" t="s">
        <v>178</v>
      </c>
      <c r="B64">
        <v>0</v>
      </c>
      <c r="C64">
        <v>-0.41466759512295198</v>
      </c>
      <c r="D64">
        <v>-0.37821497543891902</v>
      </c>
      <c r="F64" t="s">
        <v>178</v>
      </c>
      <c r="G64">
        <f t="shared" si="20"/>
        <v>0</v>
      </c>
      <c r="H64">
        <f t="shared" si="21"/>
        <v>0.41466759512295198</v>
      </c>
      <c r="I64">
        <f t="shared" si="22"/>
        <v>0.37821497543891902</v>
      </c>
    </row>
    <row r="65" spans="1:9" x14ac:dyDescent="0.25">
      <c r="A65" t="s">
        <v>179</v>
      </c>
      <c r="B65">
        <v>0</v>
      </c>
      <c r="C65">
        <v>0.284198520530832</v>
      </c>
      <c r="D65">
        <v>0.243014803720221</v>
      </c>
      <c r="F65" t="s">
        <v>179</v>
      </c>
      <c r="G65">
        <f t="shared" si="20"/>
        <v>0</v>
      </c>
      <c r="H65">
        <f t="shared" si="21"/>
        <v>-0.284198520530832</v>
      </c>
      <c r="I65">
        <f t="shared" si="22"/>
        <v>-0.243014803720221</v>
      </c>
    </row>
  </sheetData>
  <mergeCells count="11">
    <mergeCell ref="G4:I4"/>
    <mergeCell ref="G20:I20"/>
    <mergeCell ref="G36:I36"/>
    <mergeCell ref="G52:I52"/>
    <mergeCell ref="A3:I3"/>
    <mergeCell ref="A19:I19"/>
    <mergeCell ref="A35:I35"/>
    <mergeCell ref="A51:I51"/>
    <mergeCell ref="B20:D20"/>
    <mergeCell ref="B4:D4"/>
    <mergeCell ref="B36:D3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FB3D1-F755-4AC9-9793-EA05E87FCCD5}">
  <sheetPr codeName="Sheet11"/>
  <dimension ref="A1:V585"/>
  <sheetViews>
    <sheetView showGridLines="0" zoomScale="70" zoomScaleNormal="70" workbookViewId="0">
      <pane ySplit="1" topLeftCell="A16" activePane="bottomLeft" state="frozen"/>
      <selection activeCell="B1" sqref="B1"/>
      <selection pane="bottomLeft" activeCell="U13" sqref="U13"/>
    </sheetView>
  </sheetViews>
  <sheetFormatPr defaultRowHeight="15" x14ac:dyDescent="0.25"/>
  <cols>
    <col min="2" max="2" width="10.5703125" bestFit="1" customWidth="1"/>
    <col min="3" max="3" width="9.140625" style="16"/>
    <col min="4" max="4" width="26.5703125" style="16" bestFit="1" customWidth="1"/>
    <col min="7" max="7" width="10.5703125" bestFit="1" customWidth="1"/>
    <col min="8" max="8" width="9.140625" style="16"/>
    <col min="9" max="9" width="26.5703125" style="16" bestFit="1" customWidth="1"/>
    <col min="12" max="12" width="12.42578125" bestFit="1" customWidth="1"/>
    <col min="13" max="13" width="9.140625" style="16"/>
    <col min="14" max="14" width="20.85546875" bestFit="1" customWidth="1"/>
    <col min="17" max="17" width="10.5703125" style="7" bestFit="1" customWidth="1"/>
    <col min="18" max="18" width="9.140625" style="16"/>
    <col min="19" max="19" width="21.7109375" style="16" bestFit="1" customWidth="1"/>
    <col min="21" max="21" width="9" bestFit="1" customWidth="1"/>
  </cols>
  <sheetData>
    <row r="1" spans="1:22" ht="19.5" thickBot="1" x14ac:dyDescent="0.35">
      <c r="A1" s="83" t="s">
        <v>200</v>
      </c>
      <c r="B1" s="4"/>
      <c r="C1" s="84"/>
      <c r="D1" s="84"/>
      <c r="E1" s="4"/>
      <c r="F1" s="4"/>
      <c r="G1" s="4"/>
      <c r="H1" s="84"/>
      <c r="I1" s="84"/>
      <c r="J1" s="4"/>
      <c r="K1" s="4"/>
      <c r="L1" s="4"/>
      <c r="M1" s="84"/>
      <c r="N1" s="4"/>
      <c r="O1" s="4"/>
      <c r="P1" s="4"/>
      <c r="Q1" s="85"/>
      <c r="R1" s="84"/>
      <c r="S1" s="84"/>
    </row>
    <row r="2" spans="1:22" x14ac:dyDescent="0.25">
      <c r="A2" t="s">
        <v>255</v>
      </c>
      <c r="K2" t="s">
        <v>255</v>
      </c>
    </row>
    <row r="3" spans="1:22" ht="15.75" thickBot="1" x14ac:dyDescent="0.3">
      <c r="A3" s="317" t="s">
        <v>201</v>
      </c>
      <c r="B3" s="317"/>
      <c r="C3" s="317"/>
      <c r="D3" s="317"/>
      <c r="E3" s="317"/>
      <c r="F3" s="317"/>
      <c r="G3" s="317"/>
      <c r="H3" s="317"/>
      <c r="I3" s="317"/>
      <c r="K3" s="317" t="s">
        <v>202</v>
      </c>
      <c r="L3" s="317"/>
      <c r="M3" s="317"/>
      <c r="N3" s="317"/>
      <c r="O3" s="317"/>
      <c r="P3" s="317"/>
      <c r="Q3" s="317"/>
      <c r="R3" s="317"/>
      <c r="S3" s="317"/>
      <c r="U3">
        <v>9.9999999999999995E-7</v>
      </c>
      <c r="V3" s="27"/>
    </row>
    <row r="4" spans="1:22" ht="15.75" thickBot="1" x14ac:dyDescent="0.3">
      <c r="A4" s="340" t="s">
        <v>0</v>
      </c>
      <c r="B4" s="340"/>
      <c r="C4" s="340"/>
      <c r="D4" s="340"/>
      <c r="F4" s="340" t="s">
        <v>184</v>
      </c>
      <c r="G4" s="340"/>
      <c r="H4" s="340"/>
      <c r="I4" s="340"/>
      <c r="K4" s="340" t="s">
        <v>0</v>
      </c>
      <c r="L4" s="340"/>
      <c r="M4" s="340"/>
      <c r="N4" s="340"/>
      <c r="P4" s="340" t="s">
        <v>184</v>
      </c>
      <c r="Q4" s="340"/>
      <c r="R4" s="340"/>
      <c r="S4" s="340"/>
    </row>
    <row r="5" spans="1:22" x14ac:dyDescent="0.25">
      <c r="A5" s="2" t="s">
        <v>20</v>
      </c>
      <c r="B5" s="2" t="s">
        <v>21</v>
      </c>
      <c r="C5" s="82" t="s">
        <v>22</v>
      </c>
      <c r="D5" s="82" t="s">
        <v>23</v>
      </c>
      <c r="F5" s="2" t="s">
        <v>20</v>
      </c>
      <c r="G5" s="2" t="s">
        <v>21</v>
      </c>
      <c r="H5" s="82" t="s">
        <v>22</v>
      </c>
      <c r="I5" s="82" t="s">
        <v>23</v>
      </c>
      <c r="K5" s="2" t="s">
        <v>20</v>
      </c>
      <c r="L5" s="2" t="s">
        <v>21</v>
      </c>
      <c r="M5" s="82" t="s">
        <v>22</v>
      </c>
      <c r="N5" s="2" t="s">
        <v>24</v>
      </c>
      <c r="P5" s="2" t="s">
        <v>20</v>
      </c>
      <c r="Q5" s="46" t="s">
        <v>21</v>
      </c>
      <c r="R5" s="82" t="s">
        <v>22</v>
      </c>
      <c r="S5" s="82" t="s">
        <v>24</v>
      </c>
    </row>
    <row r="6" spans="1:22" x14ac:dyDescent="0.25">
      <c r="A6" t="s">
        <v>1</v>
      </c>
      <c r="B6" t="s">
        <v>4</v>
      </c>
      <c r="C6" s="16">
        <v>2030</v>
      </c>
      <c r="D6" s="16">
        <v>0</v>
      </c>
      <c r="F6" t="s">
        <v>1</v>
      </c>
      <c r="G6" t="s">
        <v>4</v>
      </c>
      <c r="H6" s="16">
        <v>2030</v>
      </c>
      <c r="I6" s="16">
        <v>208186.06921516781</v>
      </c>
      <c r="K6" t="s">
        <v>1</v>
      </c>
      <c r="L6" t="s">
        <v>4</v>
      </c>
      <c r="M6" s="16">
        <v>2030</v>
      </c>
      <c r="N6">
        <f>D6*$U$3</f>
        <v>0</v>
      </c>
      <c r="P6" t="s">
        <v>1</v>
      </c>
      <c r="Q6" s="7" t="s">
        <v>4</v>
      </c>
      <c r="R6" s="16">
        <v>2030</v>
      </c>
      <c r="S6" s="16">
        <f>I6*$U$3</f>
        <v>0.2081860692151678</v>
      </c>
    </row>
    <row r="7" spans="1:22" x14ac:dyDescent="0.25">
      <c r="A7" t="s">
        <v>1</v>
      </c>
      <c r="B7" t="s">
        <v>4</v>
      </c>
      <c r="C7" s="16">
        <v>2030</v>
      </c>
      <c r="D7" s="16">
        <v>-96472.47692412723</v>
      </c>
      <c r="F7" t="s">
        <v>1</v>
      </c>
      <c r="G7" t="s">
        <v>4</v>
      </c>
      <c r="H7" s="16">
        <v>2030</v>
      </c>
      <c r="I7" s="86">
        <v>0</v>
      </c>
      <c r="K7" t="s">
        <v>1</v>
      </c>
      <c r="L7" t="s">
        <v>4</v>
      </c>
      <c r="M7" s="16">
        <v>2030</v>
      </c>
      <c r="N7">
        <f t="shared" ref="N7:N11" si="0">D7*$U$3</f>
        <v>-9.6472476924127221E-2</v>
      </c>
      <c r="P7" t="s">
        <v>1</v>
      </c>
      <c r="Q7" s="7" t="s">
        <v>4</v>
      </c>
      <c r="R7" s="16">
        <v>2030</v>
      </c>
      <c r="S7" s="16">
        <f t="shared" ref="S7:S11" si="1">I7*$U$3</f>
        <v>0</v>
      </c>
    </row>
    <row r="8" spans="1:22" x14ac:dyDescent="0.25">
      <c r="A8" t="s">
        <v>1</v>
      </c>
      <c r="B8" t="s">
        <v>2</v>
      </c>
      <c r="C8" s="16">
        <v>2030</v>
      </c>
      <c r="D8" s="16">
        <v>1038298.1834687609</v>
      </c>
      <c r="F8" t="s">
        <v>1</v>
      </c>
      <c r="G8" t="s">
        <v>2</v>
      </c>
      <c r="H8" s="16">
        <v>2030</v>
      </c>
      <c r="I8" s="86">
        <v>0</v>
      </c>
      <c r="K8" t="s">
        <v>1</v>
      </c>
      <c r="L8" t="s">
        <v>2</v>
      </c>
      <c r="M8" s="16">
        <v>2030</v>
      </c>
      <c r="N8">
        <f t="shared" si="0"/>
        <v>1.0382981834687608</v>
      </c>
      <c r="P8" t="s">
        <v>1</v>
      </c>
      <c r="Q8" s="7" t="s">
        <v>2</v>
      </c>
      <c r="R8" s="16">
        <v>2030</v>
      </c>
      <c r="S8" s="16">
        <f t="shared" si="1"/>
        <v>0</v>
      </c>
    </row>
    <row r="9" spans="1:22" x14ac:dyDescent="0.25">
      <c r="A9" t="s">
        <v>1</v>
      </c>
      <c r="B9" t="s">
        <v>2</v>
      </c>
      <c r="C9" s="16">
        <v>2030</v>
      </c>
      <c r="D9" s="16">
        <v>-941201.52204824868</v>
      </c>
      <c r="F9" t="s">
        <v>1</v>
      </c>
      <c r="G9" t="s">
        <v>2</v>
      </c>
      <c r="H9" s="16">
        <v>2030</v>
      </c>
      <c r="I9" s="16">
        <v>-613775.61917119531</v>
      </c>
      <c r="K9" t="s">
        <v>1</v>
      </c>
      <c r="L9" t="s">
        <v>2</v>
      </c>
      <c r="M9" s="16">
        <v>2030</v>
      </c>
      <c r="N9">
        <f t="shared" si="0"/>
        <v>-0.94120152204824858</v>
      </c>
      <c r="P9" t="s">
        <v>1</v>
      </c>
      <c r="Q9" s="7" t="s">
        <v>2</v>
      </c>
      <c r="R9" s="16">
        <v>2030</v>
      </c>
      <c r="S9" s="16">
        <f t="shared" si="1"/>
        <v>-0.61377561917119527</v>
      </c>
    </row>
    <row r="10" spans="1:22" x14ac:dyDescent="0.25">
      <c r="A10" t="s">
        <v>2</v>
      </c>
      <c r="B10" t="s">
        <v>3</v>
      </c>
      <c r="C10" s="16">
        <v>2030</v>
      </c>
      <c r="D10" s="16">
        <v>620899.74514960498</v>
      </c>
      <c r="F10" t="s">
        <v>2</v>
      </c>
      <c r="G10" t="s">
        <v>3</v>
      </c>
      <c r="H10" s="16">
        <v>2030</v>
      </c>
      <c r="I10" s="16">
        <v>72550.330032999307</v>
      </c>
      <c r="K10" t="s">
        <v>2</v>
      </c>
      <c r="L10" t="s">
        <v>3</v>
      </c>
      <c r="M10" s="16">
        <v>2030</v>
      </c>
      <c r="N10">
        <f t="shared" si="0"/>
        <v>0.620899745149605</v>
      </c>
      <c r="P10" t="s">
        <v>2</v>
      </c>
      <c r="Q10" s="7" t="s">
        <v>3</v>
      </c>
      <c r="R10" s="16">
        <v>2030</v>
      </c>
      <c r="S10" s="16">
        <f t="shared" si="1"/>
        <v>7.2550330032999308E-2</v>
      </c>
    </row>
    <row r="11" spans="1:22" x14ac:dyDescent="0.25">
      <c r="A11" t="s">
        <v>2</v>
      </c>
      <c r="B11" t="s">
        <v>3</v>
      </c>
      <c r="C11" s="16">
        <v>2030</v>
      </c>
      <c r="D11" s="16">
        <v>-577620.30135557195</v>
      </c>
      <c r="F11" t="s">
        <v>2</v>
      </c>
      <c r="G11" t="s">
        <v>3</v>
      </c>
      <c r="H11" s="16">
        <v>2030</v>
      </c>
      <c r="I11" s="16">
        <v>0</v>
      </c>
      <c r="K11" t="s">
        <v>2</v>
      </c>
      <c r="L11" t="s">
        <v>3</v>
      </c>
      <c r="M11" s="16">
        <v>2030</v>
      </c>
      <c r="N11">
        <f t="shared" si="0"/>
        <v>-0.57762030135557196</v>
      </c>
      <c r="P11" t="s">
        <v>2</v>
      </c>
      <c r="Q11" s="7" t="s">
        <v>3</v>
      </c>
      <c r="R11" s="16">
        <v>2030</v>
      </c>
      <c r="S11" s="16">
        <f t="shared" si="1"/>
        <v>0</v>
      </c>
    </row>
    <row r="15" spans="1:22" x14ac:dyDescent="0.25">
      <c r="A15" s="2" t="s">
        <v>20</v>
      </c>
      <c r="B15" s="2" t="s">
        <v>21</v>
      </c>
      <c r="C15" s="82" t="s">
        <v>22</v>
      </c>
      <c r="D15" s="82" t="s">
        <v>23</v>
      </c>
      <c r="F15" s="2" t="s">
        <v>20</v>
      </c>
      <c r="G15" s="2" t="s">
        <v>21</v>
      </c>
      <c r="H15" s="82" t="s">
        <v>22</v>
      </c>
      <c r="I15" s="82" t="s">
        <v>23</v>
      </c>
      <c r="K15" s="2" t="s">
        <v>20</v>
      </c>
      <c r="L15" s="2" t="s">
        <v>21</v>
      </c>
      <c r="M15" s="82" t="s">
        <v>22</v>
      </c>
      <c r="N15" s="2" t="s">
        <v>24</v>
      </c>
      <c r="P15" s="2" t="s">
        <v>20</v>
      </c>
      <c r="Q15" s="46" t="s">
        <v>21</v>
      </c>
      <c r="R15" s="82" t="s">
        <v>22</v>
      </c>
      <c r="S15" s="82" t="s">
        <v>24</v>
      </c>
    </row>
    <row r="16" spans="1:22" x14ac:dyDescent="0.25">
      <c r="A16" t="s">
        <v>1</v>
      </c>
      <c r="B16" t="s">
        <v>4</v>
      </c>
      <c r="C16" s="16">
        <v>2040</v>
      </c>
      <c r="D16" s="16">
        <v>1890167.3428851585</v>
      </c>
      <c r="F16" t="s">
        <v>1</v>
      </c>
      <c r="G16" t="s">
        <v>4</v>
      </c>
      <c r="H16" s="16">
        <v>2040</v>
      </c>
      <c r="I16" s="86">
        <v>757845.62467118702</v>
      </c>
      <c r="K16" t="s">
        <v>1</v>
      </c>
      <c r="L16" t="s">
        <v>4</v>
      </c>
      <c r="M16" s="16">
        <v>2040</v>
      </c>
      <c r="N16">
        <f>D16*$U$3</f>
        <v>1.8901673428851584</v>
      </c>
      <c r="P16" t="s">
        <v>1</v>
      </c>
      <c r="Q16" s="7" t="s">
        <v>4</v>
      </c>
      <c r="R16" s="16">
        <v>2040</v>
      </c>
      <c r="S16" s="16">
        <f>I16*$U$3</f>
        <v>0.75784562467118699</v>
      </c>
    </row>
    <row r="17" spans="1:19" x14ac:dyDescent="0.25">
      <c r="A17" t="s">
        <v>1</v>
      </c>
      <c r="B17" t="s">
        <v>4</v>
      </c>
      <c r="C17" s="16">
        <v>2040</v>
      </c>
      <c r="D17" s="16">
        <v>-1645862.855689357</v>
      </c>
      <c r="F17" t="s">
        <v>1</v>
      </c>
      <c r="G17" t="s">
        <v>4</v>
      </c>
      <c r="H17" s="16">
        <v>2040</v>
      </c>
      <c r="I17" s="86">
        <v>-765201.72984944959</v>
      </c>
      <c r="K17" t="s">
        <v>1</v>
      </c>
      <c r="L17" t="s">
        <v>4</v>
      </c>
      <c r="M17" s="16">
        <v>2040</v>
      </c>
      <c r="N17">
        <f t="shared" ref="N17:N56" si="2">D17*$U$3</f>
        <v>-1.6458628556893569</v>
      </c>
      <c r="P17" t="s">
        <v>1</v>
      </c>
      <c r="Q17" s="7" t="s">
        <v>4</v>
      </c>
      <c r="R17" s="16">
        <v>2040</v>
      </c>
      <c r="S17" s="16">
        <f t="shared" ref="S17:S47" si="3">I17*$U$3</f>
        <v>-0.76520172984944956</v>
      </c>
    </row>
    <row r="18" spans="1:19" x14ac:dyDescent="0.25">
      <c r="A18" t="s">
        <v>1</v>
      </c>
      <c r="B18" t="s">
        <v>2</v>
      </c>
      <c r="C18" s="16">
        <v>2040</v>
      </c>
      <c r="D18" s="16">
        <v>2205895.2610303978</v>
      </c>
      <c r="F18" t="s">
        <v>1</v>
      </c>
      <c r="G18" t="s">
        <v>2</v>
      </c>
      <c r="H18" s="16">
        <v>2040</v>
      </c>
      <c r="I18" s="86">
        <v>658905.34619080834</v>
      </c>
      <c r="K18" t="s">
        <v>1</v>
      </c>
      <c r="L18" t="s">
        <v>2</v>
      </c>
      <c r="M18" s="16">
        <v>2040</v>
      </c>
      <c r="N18">
        <f t="shared" si="2"/>
        <v>2.2058952610303977</v>
      </c>
      <c r="P18" t="s">
        <v>1</v>
      </c>
      <c r="Q18" s="7" t="s">
        <v>2</v>
      </c>
      <c r="R18" s="16">
        <v>2040</v>
      </c>
      <c r="S18" s="16">
        <f t="shared" si="3"/>
        <v>0.65890534619080832</v>
      </c>
    </row>
    <row r="19" spans="1:19" x14ac:dyDescent="0.25">
      <c r="A19" t="s">
        <v>1</v>
      </c>
      <c r="B19" t="s">
        <v>2</v>
      </c>
      <c r="C19" s="16">
        <v>2040</v>
      </c>
      <c r="D19" s="16">
        <v>-2497978.5994504918</v>
      </c>
      <c r="F19" t="s">
        <v>1</v>
      </c>
      <c r="G19" t="s">
        <v>2</v>
      </c>
      <c r="H19" s="16">
        <v>2040</v>
      </c>
      <c r="I19" s="86">
        <v>-590261.22077826923</v>
      </c>
      <c r="K19" t="s">
        <v>1</v>
      </c>
      <c r="L19" t="s">
        <v>2</v>
      </c>
      <c r="M19" s="16">
        <v>2040</v>
      </c>
      <c r="N19">
        <f t="shared" si="2"/>
        <v>-2.4979785994504917</v>
      </c>
      <c r="P19" t="s">
        <v>1</v>
      </c>
      <c r="Q19" s="7" t="s">
        <v>2</v>
      </c>
      <c r="R19" s="16">
        <v>2040</v>
      </c>
      <c r="S19" s="16">
        <f t="shared" si="3"/>
        <v>-0.59026122077826915</v>
      </c>
    </row>
    <row r="20" spans="1:19" x14ac:dyDescent="0.25">
      <c r="A20" t="s">
        <v>2</v>
      </c>
      <c r="B20" t="s">
        <v>3</v>
      </c>
      <c r="C20" s="16">
        <v>2040</v>
      </c>
      <c r="D20" s="16">
        <v>0</v>
      </c>
      <c r="F20" t="s">
        <v>2</v>
      </c>
      <c r="G20" t="s">
        <v>3</v>
      </c>
      <c r="H20" s="16">
        <v>2040</v>
      </c>
      <c r="I20" s="86">
        <v>382884.296975723</v>
      </c>
      <c r="K20" t="s">
        <v>2</v>
      </c>
      <c r="L20" t="s">
        <v>3</v>
      </c>
      <c r="M20" s="16">
        <v>2040</v>
      </c>
      <c r="N20">
        <f t="shared" si="2"/>
        <v>0</v>
      </c>
      <c r="P20" t="s">
        <v>2</v>
      </c>
      <c r="Q20" s="7" t="s">
        <v>3</v>
      </c>
      <c r="R20" s="16">
        <v>2040</v>
      </c>
      <c r="S20" s="16">
        <f t="shared" si="3"/>
        <v>0.38288429697572296</v>
      </c>
    </row>
    <row r="21" spans="1:19" x14ac:dyDescent="0.25">
      <c r="A21" t="s">
        <v>2</v>
      </c>
      <c r="B21" t="s">
        <v>3</v>
      </c>
      <c r="C21" s="16">
        <v>2040</v>
      </c>
      <c r="D21" s="16">
        <v>-387553.04793038662</v>
      </c>
      <c r="F21" t="s">
        <v>2</v>
      </c>
      <c r="G21" t="s">
        <v>3</v>
      </c>
      <c r="H21" s="16">
        <v>2040</v>
      </c>
      <c r="I21" s="86">
        <v>-339579.11768957699</v>
      </c>
      <c r="K21" t="s">
        <v>2</v>
      </c>
      <c r="L21" t="s">
        <v>3</v>
      </c>
      <c r="M21" s="16">
        <v>2040</v>
      </c>
      <c r="N21">
        <f t="shared" si="2"/>
        <v>-0.38755304793038658</v>
      </c>
      <c r="P21" t="s">
        <v>2</v>
      </c>
      <c r="Q21" s="7" t="s">
        <v>3</v>
      </c>
      <c r="R21" s="16">
        <v>2040</v>
      </c>
      <c r="S21" s="16">
        <f t="shared" si="3"/>
        <v>-0.33957911768957699</v>
      </c>
    </row>
    <row r="24" spans="1:19" x14ac:dyDescent="0.25">
      <c r="A24" s="2" t="s">
        <v>20</v>
      </c>
      <c r="B24" s="2" t="s">
        <v>21</v>
      </c>
      <c r="C24" s="82" t="s">
        <v>22</v>
      </c>
      <c r="D24" s="82" t="s">
        <v>23</v>
      </c>
      <c r="F24" s="2" t="s">
        <v>20</v>
      </c>
      <c r="G24" s="2" t="s">
        <v>21</v>
      </c>
      <c r="H24" s="82" t="s">
        <v>22</v>
      </c>
      <c r="I24" s="82" t="s">
        <v>23</v>
      </c>
      <c r="K24" s="2" t="s">
        <v>20</v>
      </c>
      <c r="L24" s="2" t="s">
        <v>21</v>
      </c>
      <c r="M24" s="82" t="s">
        <v>22</v>
      </c>
      <c r="N24" s="2" t="s">
        <v>24</v>
      </c>
      <c r="P24" s="2" t="s">
        <v>20</v>
      </c>
      <c r="Q24" s="46" t="s">
        <v>21</v>
      </c>
      <c r="R24" s="82" t="s">
        <v>22</v>
      </c>
      <c r="S24" s="82" t="s">
        <v>24</v>
      </c>
    </row>
    <row r="25" spans="1:19" x14ac:dyDescent="0.25">
      <c r="A25" t="s">
        <v>1</v>
      </c>
      <c r="B25" t="s">
        <v>4</v>
      </c>
      <c r="C25" s="16">
        <v>2050</v>
      </c>
      <c r="D25" s="107">
        <v>894985.76581869507</v>
      </c>
      <c r="F25" t="s">
        <v>1</v>
      </c>
      <c r="G25" t="s">
        <v>4</v>
      </c>
      <c r="H25" s="16">
        <v>2050</v>
      </c>
      <c r="I25" s="16">
        <v>1792068.252558762</v>
      </c>
      <c r="K25" t="s">
        <v>1</v>
      </c>
      <c r="L25" t="s">
        <v>4</v>
      </c>
      <c r="M25" s="16">
        <v>2050</v>
      </c>
      <c r="N25">
        <f t="shared" si="2"/>
        <v>0.89498576581869504</v>
      </c>
      <c r="P25" t="s">
        <v>1</v>
      </c>
      <c r="Q25" s="7" t="s">
        <v>4</v>
      </c>
      <c r="R25" s="16">
        <v>2050</v>
      </c>
      <c r="S25" s="16">
        <f t="shared" si="3"/>
        <v>1.7920682525587619</v>
      </c>
    </row>
    <row r="26" spans="1:19" x14ac:dyDescent="0.25">
      <c r="A26" t="s">
        <v>1</v>
      </c>
      <c r="B26" t="s">
        <v>4</v>
      </c>
      <c r="C26" s="16">
        <v>2050</v>
      </c>
      <c r="D26" s="107">
        <v>-1180296.845555278</v>
      </c>
      <c r="F26" t="s">
        <v>1</v>
      </c>
      <c r="G26" t="s">
        <v>4</v>
      </c>
      <c r="H26" s="16">
        <v>2050</v>
      </c>
      <c r="I26" s="16">
        <v>-1792398.2525587662</v>
      </c>
      <c r="K26" t="s">
        <v>1</v>
      </c>
      <c r="L26" t="s">
        <v>4</v>
      </c>
      <c r="M26" s="16">
        <v>2050</v>
      </c>
      <c r="N26">
        <f t="shared" si="2"/>
        <v>-1.180296845555278</v>
      </c>
      <c r="P26" t="s">
        <v>1</v>
      </c>
      <c r="Q26" s="7" t="s">
        <v>4</v>
      </c>
      <c r="R26" s="16">
        <v>2050</v>
      </c>
      <c r="S26" s="16">
        <f t="shared" si="3"/>
        <v>-1.7923982525587661</v>
      </c>
    </row>
    <row r="27" spans="1:19" x14ac:dyDescent="0.25">
      <c r="A27" t="s">
        <v>1</v>
      </c>
      <c r="B27" t="s">
        <v>2</v>
      </c>
      <c r="C27" s="16">
        <v>2050</v>
      </c>
      <c r="D27" s="107">
        <v>1393212.140775403</v>
      </c>
      <c r="F27" t="s">
        <v>1</v>
      </c>
      <c r="G27" t="s">
        <v>2</v>
      </c>
      <c r="H27" s="16">
        <v>2050</v>
      </c>
      <c r="I27" s="16">
        <v>2260722.3046579631</v>
      </c>
      <c r="K27" t="s">
        <v>1</v>
      </c>
      <c r="L27" t="s">
        <v>2</v>
      </c>
      <c r="M27" s="16">
        <v>2050</v>
      </c>
      <c r="N27">
        <f t="shared" si="2"/>
        <v>1.393212140775403</v>
      </c>
      <c r="P27" t="s">
        <v>1</v>
      </c>
      <c r="Q27" s="7" t="s">
        <v>2</v>
      </c>
      <c r="R27" s="16">
        <v>2050</v>
      </c>
      <c r="S27" s="16">
        <f t="shared" si="3"/>
        <v>2.2607223046579632</v>
      </c>
    </row>
    <row r="28" spans="1:19" x14ac:dyDescent="0.25">
      <c r="A28" t="s">
        <v>1</v>
      </c>
      <c r="B28" t="s">
        <v>2</v>
      </c>
      <c r="C28" s="16">
        <v>2050</v>
      </c>
      <c r="D28" s="107">
        <v>-1139240.8495569648</v>
      </c>
      <c r="F28" t="s">
        <v>1</v>
      </c>
      <c r="G28" t="s">
        <v>2</v>
      </c>
      <c r="H28" s="16">
        <v>2050</v>
      </c>
      <c r="I28" s="16">
        <v>-2268414.3046579589</v>
      </c>
      <c r="K28" t="s">
        <v>1</v>
      </c>
      <c r="L28" t="s">
        <v>2</v>
      </c>
      <c r="M28" s="16">
        <v>2050</v>
      </c>
      <c r="N28">
        <f t="shared" si="2"/>
        <v>-1.1392408495569648</v>
      </c>
      <c r="P28" t="s">
        <v>1</v>
      </c>
      <c r="Q28" s="7" t="s">
        <v>2</v>
      </c>
      <c r="R28" s="16">
        <v>2050</v>
      </c>
      <c r="S28" s="16">
        <f t="shared" si="3"/>
        <v>-2.2684143046579588</v>
      </c>
    </row>
    <row r="29" spans="1:19" x14ac:dyDescent="0.25">
      <c r="A29" t="s">
        <v>2</v>
      </c>
      <c r="B29" t="s">
        <v>3</v>
      </c>
      <c r="C29" s="16">
        <v>2050</v>
      </c>
      <c r="D29" s="107">
        <v>1489645.2899478751</v>
      </c>
      <c r="F29" t="s">
        <v>2</v>
      </c>
      <c r="G29" t="s">
        <v>3</v>
      </c>
      <c r="H29" s="16">
        <v>2050</v>
      </c>
      <c r="I29" s="16">
        <v>1126884.9181149374</v>
      </c>
      <c r="K29" t="s">
        <v>2</v>
      </c>
      <c r="L29" t="s">
        <v>3</v>
      </c>
      <c r="M29" s="16">
        <v>2050</v>
      </c>
      <c r="N29">
        <f t="shared" si="2"/>
        <v>1.4896452899478749</v>
      </c>
      <c r="P29" t="s">
        <v>2</v>
      </c>
      <c r="Q29" s="7" t="s">
        <v>3</v>
      </c>
      <c r="R29" s="16">
        <v>2050</v>
      </c>
      <c r="S29" s="16">
        <f t="shared" si="3"/>
        <v>1.1268849181149374</v>
      </c>
    </row>
    <row r="30" spans="1:19" x14ac:dyDescent="0.25">
      <c r="A30" t="s">
        <v>2</v>
      </c>
      <c r="B30" t="s">
        <v>3</v>
      </c>
      <c r="C30" s="16">
        <v>2050</v>
      </c>
      <c r="D30" s="107">
        <v>-1320043.302106123</v>
      </c>
      <c r="F30" t="s">
        <v>2</v>
      </c>
      <c r="G30" t="s">
        <v>3</v>
      </c>
      <c r="H30" s="16">
        <v>2050</v>
      </c>
      <c r="I30" s="16">
        <v>-1127374.9181149313</v>
      </c>
      <c r="K30" t="s">
        <v>2</v>
      </c>
      <c r="L30" t="s">
        <v>3</v>
      </c>
      <c r="M30" s="16">
        <v>2050</v>
      </c>
      <c r="N30">
        <f t="shared" si="2"/>
        <v>-1.3200433021061229</v>
      </c>
      <c r="P30" t="s">
        <v>2</v>
      </c>
      <c r="Q30" s="7" t="s">
        <v>3</v>
      </c>
      <c r="R30" s="16">
        <v>2050</v>
      </c>
      <c r="S30" s="16">
        <f t="shared" si="3"/>
        <v>-1.1273749181149313</v>
      </c>
    </row>
    <row r="33" spans="1:19" ht="15.75" thickBot="1" x14ac:dyDescent="0.3">
      <c r="A33" s="340" t="s">
        <v>185</v>
      </c>
      <c r="B33" s="340"/>
      <c r="C33" s="340"/>
      <c r="D33" s="340"/>
      <c r="F33" s="340" t="s">
        <v>192</v>
      </c>
      <c r="G33" s="340"/>
      <c r="H33" s="340"/>
      <c r="I33" s="340"/>
      <c r="K33" s="340" t="s">
        <v>185</v>
      </c>
      <c r="L33" s="340"/>
      <c r="M33" s="340"/>
      <c r="N33" s="340"/>
      <c r="P33" s="340" t="s">
        <v>192</v>
      </c>
      <c r="Q33" s="340"/>
      <c r="R33" s="340"/>
      <c r="S33" s="340"/>
    </row>
    <row r="34" spans="1:19" x14ac:dyDescent="0.25">
      <c r="A34" s="2" t="s">
        <v>20</v>
      </c>
      <c r="B34" s="2" t="s">
        <v>21</v>
      </c>
      <c r="C34" s="82" t="s">
        <v>22</v>
      </c>
      <c r="D34" s="82" t="s">
        <v>23</v>
      </c>
      <c r="F34" s="2" t="s">
        <v>20</v>
      </c>
      <c r="G34" s="2" t="s">
        <v>21</v>
      </c>
      <c r="H34" s="82" t="s">
        <v>22</v>
      </c>
      <c r="I34" s="82" t="s">
        <v>23</v>
      </c>
      <c r="K34" s="2" t="s">
        <v>20</v>
      </c>
      <c r="L34" s="2" t="s">
        <v>21</v>
      </c>
      <c r="M34" s="82" t="s">
        <v>22</v>
      </c>
      <c r="N34" s="2" t="s">
        <v>24</v>
      </c>
      <c r="P34" s="2" t="s">
        <v>20</v>
      </c>
      <c r="Q34" s="46" t="s">
        <v>21</v>
      </c>
      <c r="R34" s="82" t="s">
        <v>22</v>
      </c>
      <c r="S34" s="82" t="s">
        <v>24</v>
      </c>
    </row>
    <row r="35" spans="1:19" x14ac:dyDescent="0.25">
      <c r="A35" t="s">
        <v>1</v>
      </c>
      <c r="B35" t="s">
        <v>4</v>
      </c>
      <c r="C35" s="16">
        <v>2030</v>
      </c>
      <c r="D35" s="16">
        <v>426028.75035199407</v>
      </c>
      <c r="F35" t="s">
        <v>1</v>
      </c>
      <c r="G35" t="s">
        <v>4</v>
      </c>
      <c r="H35" s="16">
        <v>2030</v>
      </c>
      <c r="I35" s="16">
        <v>1104750.9422672493</v>
      </c>
      <c r="K35" t="s">
        <v>1</v>
      </c>
      <c r="L35" t="s">
        <v>4</v>
      </c>
      <c r="M35" s="16">
        <v>2030</v>
      </c>
      <c r="N35">
        <f t="shared" si="2"/>
        <v>0.42602875035199406</v>
      </c>
      <c r="P35" t="s">
        <v>1</v>
      </c>
      <c r="Q35" t="s">
        <v>4</v>
      </c>
      <c r="R35" s="16">
        <v>2030</v>
      </c>
      <c r="S35" s="16">
        <f>I35*$U$3</f>
        <v>1.1047509422672492</v>
      </c>
    </row>
    <row r="36" spans="1:19" x14ac:dyDescent="0.25">
      <c r="A36" t="s">
        <v>1</v>
      </c>
      <c r="B36" t="s">
        <v>4</v>
      </c>
      <c r="C36" s="16">
        <v>2030</v>
      </c>
      <c r="D36" s="16">
        <v>-788338.74970291206</v>
      </c>
      <c r="F36" t="s">
        <v>1</v>
      </c>
      <c r="G36" t="s">
        <v>4</v>
      </c>
      <c r="H36" s="16">
        <v>2030</v>
      </c>
      <c r="I36" s="16">
        <v>-407326.33794887387</v>
      </c>
      <c r="K36" t="s">
        <v>1</v>
      </c>
      <c r="L36" t="s">
        <v>4</v>
      </c>
      <c r="M36" s="16">
        <v>2030</v>
      </c>
      <c r="N36">
        <f t="shared" si="2"/>
        <v>-0.78833874970291207</v>
      </c>
      <c r="P36" t="s">
        <v>1</v>
      </c>
      <c r="Q36" t="s">
        <v>4</v>
      </c>
      <c r="R36" s="16">
        <v>2030</v>
      </c>
      <c r="S36" s="16">
        <f>I36*$U$3</f>
        <v>-0.40732633794887385</v>
      </c>
    </row>
    <row r="37" spans="1:19" x14ac:dyDescent="0.25">
      <c r="A37" t="s">
        <v>1</v>
      </c>
      <c r="B37" t="s">
        <v>2</v>
      </c>
      <c r="C37" s="16">
        <v>2030</v>
      </c>
      <c r="D37" s="16">
        <v>248539.34470642701</v>
      </c>
      <c r="F37" t="s">
        <v>1</v>
      </c>
      <c r="G37" t="s">
        <v>2</v>
      </c>
      <c r="H37" s="16">
        <v>2030</v>
      </c>
      <c r="I37" s="16">
        <v>453993.39385205403</v>
      </c>
      <c r="K37" t="s">
        <v>1</v>
      </c>
      <c r="L37" t="s">
        <v>2</v>
      </c>
      <c r="M37" s="16">
        <v>2030</v>
      </c>
      <c r="N37">
        <f t="shared" si="2"/>
        <v>0.248539344706427</v>
      </c>
      <c r="P37" t="s">
        <v>1</v>
      </c>
      <c r="Q37" t="s">
        <v>2</v>
      </c>
      <c r="R37" s="16">
        <v>2030</v>
      </c>
      <c r="S37" s="16">
        <f>I37*$U$3</f>
        <v>0.45399339385205401</v>
      </c>
    </row>
    <row r="38" spans="1:19" x14ac:dyDescent="0.25">
      <c r="A38" t="s">
        <v>1</v>
      </c>
      <c r="B38" t="s">
        <v>2</v>
      </c>
      <c r="C38" s="16">
        <v>2030</v>
      </c>
      <c r="D38" s="16">
        <v>0</v>
      </c>
      <c r="F38" t="s">
        <v>1</v>
      </c>
      <c r="G38" t="s">
        <v>2</v>
      </c>
      <c r="H38" s="16">
        <v>2030</v>
      </c>
      <c r="I38" s="16">
        <v>-2507995.5432060864</v>
      </c>
      <c r="K38" t="s">
        <v>1</v>
      </c>
      <c r="L38" t="s">
        <v>2</v>
      </c>
      <c r="M38" s="16">
        <v>2030</v>
      </c>
      <c r="N38">
        <f t="shared" si="2"/>
        <v>0</v>
      </c>
      <c r="P38" t="s">
        <v>1</v>
      </c>
      <c r="Q38" t="s">
        <v>2</v>
      </c>
      <c r="R38" s="16">
        <v>2030</v>
      </c>
      <c r="S38" s="16">
        <f t="shared" ref="S38" si="4">I38*$U$3</f>
        <v>-2.5079955432060861</v>
      </c>
    </row>
    <row r="39" spans="1:19" x14ac:dyDescent="0.25">
      <c r="A39" t="s">
        <v>2</v>
      </c>
      <c r="B39" t="s">
        <v>3</v>
      </c>
      <c r="C39" s="16">
        <v>2030</v>
      </c>
      <c r="D39" s="16">
        <v>169056.93009490799</v>
      </c>
      <c r="F39" t="s">
        <v>2</v>
      </c>
      <c r="G39" t="s">
        <v>3</v>
      </c>
      <c r="H39" s="16">
        <v>2030</v>
      </c>
      <c r="I39" s="16">
        <v>160608.01370416611</v>
      </c>
      <c r="K39" t="s">
        <v>2</v>
      </c>
      <c r="L39" t="s">
        <v>3</v>
      </c>
      <c r="M39" s="16">
        <v>2030</v>
      </c>
      <c r="N39">
        <f t="shared" si="2"/>
        <v>0.16905693009490799</v>
      </c>
      <c r="P39" t="s">
        <v>2</v>
      </c>
      <c r="Q39" t="s">
        <v>3</v>
      </c>
      <c r="R39" s="16">
        <v>2030</v>
      </c>
      <c r="S39" s="16">
        <f>I39*$U$3</f>
        <v>0.16060801370416611</v>
      </c>
    </row>
    <row r="40" spans="1:19" x14ac:dyDescent="0.25">
      <c r="A40" t="s">
        <v>2</v>
      </c>
      <c r="B40" t="s">
        <v>3</v>
      </c>
      <c r="C40" s="16">
        <v>2030</v>
      </c>
      <c r="D40" s="86">
        <v>0</v>
      </c>
      <c r="F40" t="s">
        <v>2</v>
      </c>
      <c r="G40" t="s">
        <v>3</v>
      </c>
      <c r="H40" s="16">
        <v>2030</v>
      </c>
      <c r="I40" s="16">
        <v>-309514.29862416582</v>
      </c>
      <c r="K40" t="s">
        <v>2</v>
      </c>
      <c r="L40" t="s">
        <v>3</v>
      </c>
      <c r="M40" s="16">
        <v>2030</v>
      </c>
      <c r="N40">
        <f t="shared" si="2"/>
        <v>0</v>
      </c>
      <c r="P40" t="s">
        <v>2</v>
      </c>
      <c r="Q40" t="s">
        <v>3</v>
      </c>
      <c r="R40" s="16">
        <v>2030</v>
      </c>
      <c r="S40" s="16">
        <f>I40*$U$3</f>
        <v>-0.3095142986241658</v>
      </c>
    </row>
    <row r="42" spans="1:19" x14ac:dyDescent="0.25">
      <c r="A42" s="2" t="s">
        <v>20</v>
      </c>
      <c r="B42" s="2" t="s">
        <v>21</v>
      </c>
      <c r="C42" s="82" t="s">
        <v>22</v>
      </c>
      <c r="D42" s="82" t="s">
        <v>23</v>
      </c>
      <c r="F42" s="2" t="s">
        <v>20</v>
      </c>
      <c r="G42" s="2" t="s">
        <v>21</v>
      </c>
      <c r="H42" s="82" t="s">
        <v>22</v>
      </c>
      <c r="I42" s="82" t="s">
        <v>23</v>
      </c>
      <c r="K42" s="2" t="s">
        <v>20</v>
      </c>
      <c r="L42" s="2" t="s">
        <v>21</v>
      </c>
      <c r="M42" s="82" t="s">
        <v>22</v>
      </c>
      <c r="N42" s="2" t="s">
        <v>24</v>
      </c>
      <c r="P42" s="2" t="s">
        <v>20</v>
      </c>
      <c r="Q42" s="46" t="s">
        <v>21</v>
      </c>
      <c r="R42" s="82" t="s">
        <v>22</v>
      </c>
      <c r="S42" s="82" t="s">
        <v>24</v>
      </c>
    </row>
    <row r="43" spans="1:19" x14ac:dyDescent="0.25">
      <c r="A43" t="s">
        <v>1</v>
      </c>
      <c r="B43" t="s">
        <v>4</v>
      </c>
      <c r="C43" s="16">
        <v>2040</v>
      </c>
      <c r="D43" s="16">
        <v>593341.30463345803</v>
      </c>
      <c r="F43" t="s">
        <v>1</v>
      </c>
      <c r="G43" t="s">
        <v>4</v>
      </c>
      <c r="H43" s="16">
        <v>2040</v>
      </c>
      <c r="I43" s="16">
        <v>531859.32827484794</v>
      </c>
      <c r="K43" t="s">
        <v>1</v>
      </c>
      <c r="L43" t="s">
        <v>4</v>
      </c>
      <c r="M43" s="16">
        <v>2040</v>
      </c>
      <c r="N43">
        <f t="shared" si="2"/>
        <v>0.59334130463345802</v>
      </c>
      <c r="P43" t="s">
        <v>1</v>
      </c>
      <c r="Q43" s="7" t="s">
        <v>4</v>
      </c>
      <c r="R43" s="16">
        <v>2040</v>
      </c>
      <c r="S43" s="16">
        <f t="shared" si="3"/>
        <v>0.53185932827484794</v>
      </c>
    </row>
    <row r="44" spans="1:19" x14ac:dyDescent="0.25">
      <c r="A44" t="s">
        <v>1</v>
      </c>
      <c r="B44" t="s">
        <v>4</v>
      </c>
      <c r="C44" s="16">
        <v>2040</v>
      </c>
      <c r="D44" s="16">
        <v>-787267.98222726723</v>
      </c>
      <c r="F44" t="s">
        <v>1</v>
      </c>
      <c r="G44" t="s">
        <v>4</v>
      </c>
      <c r="H44" s="16">
        <v>2040</v>
      </c>
      <c r="I44" s="16">
        <v>-3759337.8009270662</v>
      </c>
      <c r="K44" t="s">
        <v>1</v>
      </c>
      <c r="L44" t="s">
        <v>4</v>
      </c>
      <c r="M44" s="16">
        <v>2040</v>
      </c>
      <c r="N44">
        <f t="shared" si="2"/>
        <v>-0.78726798222726724</v>
      </c>
      <c r="P44" t="s">
        <v>1</v>
      </c>
      <c r="Q44" s="7" t="s">
        <v>4</v>
      </c>
      <c r="R44" s="16">
        <v>2040</v>
      </c>
      <c r="S44" s="16">
        <f t="shared" si="3"/>
        <v>-3.7593378009270659</v>
      </c>
    </row>
    <row r="45" spans="1:19" x14ac:dyDescent="0.25">
      <c r="A45" t="s">
        <v>1</v>
      </c>
      <c r="B45" t="s">
        <v>2</v>
      </c>
      <c r="C45" s="16">
        <v>2040</v>
      </c>
      <c r="D45" s="16">
        <v>602243.02145953383</v>
      </c>
      <c r="F45" t="s">
        <v>1</v>
      </c>
      <c r="G45" t="s">
        <v>2</v>
      </c>
      <c r="H45" s="16">
        <v>2040</v>
      </c>
      <c r="I45" s="16">
        <v>4101802.643428199</v>
      </c>
      <c r="K45" t="s">
        <v>1</v>
      </c>
      <c r="L45" t="s">
        <v>2</v>
      </c>
      <c r="M45" s="16">
        <v>2040</v>
      </c>
      <c r="N45">
        <f t="shared" si="2"/>
        <v>0.60224302145953379</v>
      </c>
      <c r="P45" t="s">
        <v>1</v>
      </c>
      <c r="Q45" s="7" t="s">
        <v>2</v>
      </c>
      <c r="R45" s="16">
        <v>2040</v>
      </c>
      <c r="S45" s="16">
        <f t="shared" si="3"/>
        <v>4.1018026434281989</v>
      </c>
    </row>
    <row r="46" spans="1:19" x14ac:dyDescent="0.25">
      <c r="A46" t="s">
        <v>1</v>
      </c>
      <c r="B46" t="s">
        <v>2</v>
      </c>
      <c r="C46" s="16">
        <v>2040</v>
      </c>
      <c r="D46" s="16">
        <v>-430298.29713722004</v>
      </c>
      <c r="F46" t="s">
        <v>1</v>
      </c>
      <c r="G46" t="s">
        <v>2</v>
      </c>
      <c r="H46" s="16">
        <v>2040</v>
      </c>
      <c r="I46" s="16">
        <v>-1152245.713603639</v>
      </c>
      <c r="K46" t="s">
        <v>1</v>
      </c>
      <c r="L46" t="s">
        <v>2</v>
      </c>
      <c r="M46" s="16">
        <v>2040</v>
      </c>
      <c r="N46">
        <f t="shared" si="2"/>
        <v>-0.43029829713722001</v>
      </c>
      <c r="P46" t="s">
        <v>1</v>
      </c>
      <c r="Q46" s="7" t="s">
        <v>2</v>
      </c>
      <c r="R46" s="16">
        <v>2040</v>
      </c>
      <c r="S46" s="16">
        <f t="shared" si="3"/>
        <v>-1.152245713603639</v>
      </c>
    </row>
    <row r="47" spans="1:19" x14ac:dyDescent="0.25">
      <c r="A47" t="s">
        <v>2</v>
      </c>
      <c r="B47" t="s">
        <v>3</v>
      </c>
      <c r="C47" s="16">
        <v>2040</v>
      </c>
      <c r="D47" s="16">
        <v>120161.186524119</v>
      </c>
      <c r="F47" t="s">
        <v>2</v>
      </c>
      <c r="G47" t="s">
        <v>3</v>
      </c>
      <c r="H47" s="16">
        <v>2040</v>
      </c>
      <c r="I47" s="16">
        <v>1429575.4231824335</v>
      </c>
      <c r="K47" t="s">
        <v>2</v>
      </c>
      <c r="L47" t="s">
        <v>3</v>
      </c>
      <c r="M47" s="16">
        <v>2040</v>
      </c>
      <c r="N47">
        <f t="shared" si="2"/>
        <v>0.12016118652411899</v>
      </c>
      <c r="P47" t="s">
        <v>2</v>
      </c>
      <c r="Q47" s="7" t="s">
        <v>3</v>
      </c>
      <c r="R47" s="16">
        <v>2040</v>
      </c>
      <c r="S47" s="16">
        <f t="shared" si="3"/>
        <v>1.4295754231824334</v>
      </c>
    </row>
    <row r="48" spans="1:19" x14ac:dyDescent="0.25">
      <c r="A48" t="s">
        <v>2</v>
      </c>
      <c r="B48" t="s">
        <v>3</v>
      </c>
      <c r="C48" s="16">
        <v>2040</v>
      </c>
      <c r="D48" s="16">
        <v>0</v>
      </c>
      <c r="F48" t="s">
        <v>2</v>
      </c>
      <c r="G48" t="s">
        <v>3</v>
      </c>
      <c r="H48" s="16">
        <v>2040</v>
      </c>
      <c r="I48" s="16">
        <v>-1321542.5677092338</v>
      </c>
      <c r="K48" t="s">
        <v>2</v>
      </c>
      <c r="L48" t="s">
        <v>3</v>
      </c>
      <c r="M48" s="16">
        <v>2040</v>
      </c>
      <c r="N48">
        <f t="shared" si="2"/>
        <v>0</v>
      </c>
      <c r="P48" t="s">
        <v>2</v>
      </c>
      <c r="Q48" s="7" t="s">
        <v>3</v>
      </c>
      <c r="R48" s="16">
        <v>2040</v>
      </c>
      <c r="S48" s="16">
        <f>I48*$U$3</f>
        <v>-1.3215425677092338</v>
      </c>
    </row>
    <row r="50" spans="1:19" x14ac:dyDescent="0.25">
      <c r="A50" s="2" t="s">
        <v>20</v>
      </c>
      <c r="B50" s="2" t="s">
        <v>21</v>
      </c>
      <c r="C50" s="82" t="s">
        <v>22</v>
      </c>
      <c r="D50" s="82" t="s">
        <v>23</v>
      </c>
      <c r="F50" s="2" t="s">
        <v>20</v>
      </c>
      <c r="G50" s="2" t="s">
        <v>21</v>
      </c>
      <c r="H50" s="82" t="s">
        <v>22</v>
      </c>
      <c r="I50" s="82" t="s">
        <v>23</v>
      </c>
      <c r="K50" s="2" t="s">
        <v>20</v>
      </c>
      <c r="L50" s="2" t="s">
        <v>21</v>
      </c>
      <c r="M50" s="82" t="s">
        <v>22</v>
      </c>
      <c r="N50" s="2" t="s">
        <v>24</v>
      </c>
      <c r="P50" s="2" t="s">
        <v>20</v>
      </c>
      <c r="Q50" s="46" t="s">
        <v>21</v>
      </c>
      <c r="R50" s="82" t="s">
        <v>22</v>
      </c>
      <c r="S50" s="82" t="s">
        <v>24</v>
      </c>
    </row>
    <row r="51" spans="1:19" x14ac:dyDescent="0.25">
      <c r="A51" t="s">
        <v>1</v>
      </c>
      <c r="B51" t="s">
        <v>4</v>
      </c>
      <c r="C51" s="16">
        <v>2050</v>
      </c>
      <c r="D51" s="16">
        <v>1335998.6931391254</v>
      </c>
      <c r="F51" t="s">
        <v>1</v>
      </c>
      <c r="G51" t="s">
        <v>4</v>
      </c>
      <c r="H51" s="16">
        <v>2050</v>
      </c>
      <c r="I51" s="16">
        <v>471402.26404259098</v>
      </c>
      <c r="K51" t="s">
        <v>1</v>
      </c>
      <c r="L51" t="s">
        <v>4</v>
      </c>
      <c r="M51" s="16">
        <v>2050</v>
      </c>
      <c r="N51">
        <f t="shared" si="2"/>
        <v>1.3359986931391252</v>
      </c>
      <c r="P51" t="s">
        <v>1</v>
      </c>
      <c r="Q51" s="7" t="s">
        <v>4</v>
      </c>
      <c r="R51" s="16">
        <v>2050</v>
      </c>
      <c r="S51" s="16">
        <f>I51*$U$3</f>
        <v>0.47140226404259095</v>
      </c>
    </row>
    <row r="52" spans="1:19" x14ac:dyDescent="0.25">
      <c r="A52" t="s">
        <v>1</v>
      </c>
      <c r="B52" t="s">
        <v>4</v>
      </c>
      <c r="C52" s="16">
        <v>2050</v>
      </c>
      <c r="D52" s="16">
        <v>-95998.6931391244</v>
      </c>
      <c r="F52" t="s">
        <v>1</v>
      </c>
      <c r="G52" t="s">
        <v>4</v>
      </c>
      <c r="H52" s="16">
        <v>2050</v>
      </c>
      <c r="I52" s="107">
        <v>-3921962.2640425926</v>
      </c>
      <c r="K52" t="s">
        <v>1</v>
      </c>
      <c r="L52" t="s">
        <v>4</v>
      </c>
      <c r="M52" s="16">
        <v>2050</v>
      </c>
      <c r="N52">
        <f t="shared" si="2"/>
        <v>-9.5998693139124389E-2</v>
      </c>
      <c r="P52" t="s">
        <v>1</v>
      </c>
      <c r="Q52" s="7" t="s">
        <v>4</v>
      </c>
      <c r="R52" s="16">
        <v>2050</v>
      </c>
      <c r="S52" s="16">
        <f t="shared" ref="S52:S56" si="5">I52*$U$3</f>
        <v>-3.9219622640425924</v>
      </c>
    </row>
    <row r="53" spans="1:19" x14ac:dyDescent="0.25">
      <c r="A53" t="s">
        <v>1</v>
      </c>
      <c r="B53" t="s">
        <v>2</v>
      </c>
      <c r="C53" s="16">
        <v>2050</v>
      </c>
      <c r="D53" s="16">
        <v>0</v>
      </c>
      <c r="F53" t="s">
        <v>1</v>
      </c>
      <c r="G53" t="s">
        <v>2</v>
      </c>
      <c r="H53" s="16">
        <v>2050</v>
      </c>
      <c r="I53" s="108">
        <v>4342701.7509634262</v>
      </c>
      <c r="K53" t="s">
        <v>1</v>
      </c>
      <c r="L53" t="s">
        <v>2</v>
      </c>
      <c r="M53" s="16">
        <v>2050</v>
      </c>
      <c r="N53">
        <f>D53*$U$3</f>
        <v>0</v>
      </c>
      <c r="P53" t="s">
        <v>1</v>
      </c>
      <c r="Q53" s="7" t="s">
        <v>2</v>
      </c>
      <c r="R53" s="16">
        <v>2050</v>
      </c>
      <c r="S53" s="16">
        <f t="shared" si="5"/>
        <v>4.3427017509634256</v>
      </c>
    </row>
    <row r="54" spans="1:19" x14ac:dyDescent="0.25">
      <c r="A54" t="s">
        <v>1</v>
      </c>
      <c r="B54" t="s">
        <v>2</v>
      </c>
      <c r="C54" s="16">
        <v>2050</v>
      </c>
      <c r="D54" s="107">
        <v>-1191900</v>
      </c>
      <c r="F54" t="s">
        <v>1</v>
      </c>
      <c r="G54" t="s">
        <v>2</v>
      </c>
      <c r="H54" s="16">
        <v>2050</v>
      </c>
      <c r="I54" s="16">
        <v>-947169.75096343295</v>
      </c>
      <c r="K54" t="s">
        <v>1</v>
      </c>
      <c r="L54" t="s">
        <v>2</v>
      </c>
      <c r="M54" s="16">
        <v>2050</v>
      </c>
      <c r="N54">
        <f>D54*$U$3</f>
        <v>-1.1919</v>
      </c>
      <c r="P54" t="s">
        <v>1</v>
      </c>
      <c r="Q54" s="7" t="s">
        <v>2</v>
      </c>
      <c r="R54" s="16">
        <v>2050</v>
      </c>
      <c r="S54" s="16">
        <f t="shared" si="5"/>
        <v>-0.94716975096343292</v>
      </c>
    </row>
    <row r="55" spans="1:19" x14ac:dyDescent="0.25">
      <c r="A55" t="s">
        <v>2</v>
      </c>
      <c r="B55" t="s">
        <v>3</v>
      </c>
      <c r="C55" s="16">
        <v>2050</v>
      </c>
      <c r="D55" s="16">
        <v>0</v>
      </c>
      <c r="F55" t="s">
        <v>2</v>
      </c>
      <c r="G55" t="s">
        <v>3</v>
      </c>
      <c r="H55" s="16">
        <v>2050</v>
      </c>
      <c r="I55" s="16">
        <v>2559276.8646897995</v>
      </c>
      <c r="K55" t="s">
        <v>2</v>
      </c>
      <c r="L55" t="s">
        <v>3</v>
      </c>
      <c r="M55" s="16">
        <v>2050</v>
      </c>
      <c r="N55">
        <f t="shared" si="2"/>
        <v>0</v>
      </c>
      <c r="P55" t="s">
        <v>2</v>
      </c>
      <c r="Q55" s="7" t="s">
        <v>3</v>
      </c>
      <c r="R55" s="16">
        <v>2050</v>
      </c>
      <c r="S55" s="16">
        <f t="shared" si="5"/>
        <v>2.5592768646897994</v>
      </c>
    </row>
    <row r="56" spans="1:19" x14ac:dyDescent="0.25">
      <c r="A56" t="s">
        <v>2</v>
      </c>
      <c r="B56" t="s">
        <v>3</v>
      </c>
      <c r="C56" s="16">
        <v>2050</v>
      </c>
      <c r="D56" s="16">
        <v>-1056160.3038093501</v>
      </c>
      <c r="F56" t="s">
        <v>2</v>
      </c>
      <c r="G56" t="s">
        <v>3</v>
      </c>
      <c r="H56" s="16">
        <v>2050</v>
      </c>
      <c r="I56" s="16">
        <v>0</v>
      </c>
      <c r="K56" t="s">
        <v>2</v>
      </c>
      <c r="L56" t="s">
        <v>3</v>
      </c>
      <c r="M56" s="16">
        <v>2050</v>
      </c>
      <c r="N56">
        <f t="shared" si="2"/>
        <v>-1.0561603038093501</v>
      </c>
      <c r="P56" t="s">
        <v>2</v>
      </c>
      <c r="Q56" s="7" t="s">
        <v>3</v>
      </c>
      <c r="R56" s="16">
        <v>2050</v>
      </c>
      <c r="S56" s="16">
        <f t="shared" si="5"/>
        <v>0</v>
      </c>
    </row>
    <row r="283" spans="11:12" x14ac:dyDescent="0.25">
      <c r="K283">
        <v>-517167.20311006904</v>
      </c>
      <c r="L283">
        <v>691190.15146110114</v>
      </c>
    </row>
    <row r="290" spans="11:12" x14ac:dyDescent="0.25">
      <c r="K290">
        <v>444419.05880990601</v>
      </c>
      <c r="L290">
        <v>-640423.96226843109</v>
      </c>
    </row>
    <row r="293" spans="11:12" x14ac:dyDescent="0.25">
      <c r="K293">
        <v>-675463.66564069595</v>
      </c>
      <c r="L293">
        <v>795624.85179281596</v>
      </c>
    </row>
    <row r="581" spans="11:12" x14ac:dyDescent="0.25">
      <c r="K581">
        <v>-1191661.7013353966</v>
      </c>
    </row>
    <row r="583" spans="11:12" x14ac:dyDescent="0.25">
      <c r="K583">
        <v>-1057071.3759253314</v>
      </c>
    </row>
    <row r="585" spans="11:12" x14ac:dyDescent="0.25">
      <c r="K585">
        <v>-95998.6931391244</v>
      </c>
      <c r="L585">
        <v>1335998.6931391254</v>
      </c>
    </row>
  </sheetData>
  <mergeCells count="10">
    <mergeCell ref="A33:D33"/>
    <mergeCell ref="F33:I33"/>
    <mergeCell ref="K3:S3"/>
    <mergeCell ref="K4:N4"/>
    <mergeCell ref="P4:S4"/>
    <mergeCell ref="A3:I3"/>
    <mergeCell ref="A4:D4"/>
    <mergeCell ref="F4:I4"/>
    <mergeCell ref="P33:S33"/>
    <mergeCell ref="K33:N3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1EB12-DA97-4EFC-B530-AC9EEC88ED9F}">
  <sheetPr codeName="Sheet12"/>
  <dimension ref="A1:AG72"/>
  <sheetViews>
    <sheetView showGridLines="0" zoomScale="60" zoomScaleNormal="60" workbookViewId="0">
      <pane ySplit="1" topLeftCell="A2" activePane="bottomLeft" state="frozen"/>
      <selection pane="bottomLeft" activeCell="V42" sqref="V42"/>
    </sheetView>
  </sheetViews>
  <sheetFormatPr defaultRowHeight="15" x14ac:dyDescent="0.25"/>
  <cols>
    <col min="1" max="1" width="14.5703125" customWidth="1"/>
    <col min="2" max="2" width="12.85546875" bestFit="1" customWidth="1"/>
    <col min="3" max="3" width="11.5703125" bestFit="1" customWidth="1"/>
    <col min="4" max="5" width="12.7109375" bestFit="1" customWidth="1"/>
    <col min="6" max="7" width="11.5703125" bestFit="1" customWidth="1"/>
    <col min="8" max="9" width="12.7109375" bestFit="1" customWidth="1"/>
    <col min="10" max="11" width="11.5703125" bestFit="1" customWidth="1"/>
    <col min="12" max="13" width="12.7109375" bestFit="1" customWidth="1"/>
    <col min="17" max="17" width="13.5703125" bestFit="1" customWidth="1"/>
    <col min="18" max="18" width="14" bestFit="1" customWidth="1"/>
    <col min="21" max="21" width="13.5703125" bestFit="1" customWidth="1"/>
    <col min="22" max="22" width="14" bestFit="1" customWidth="1"/>
  </cols>
  <sheetData>
    <row r="1" spans="1:33" ht="18.75" x14ac:dyDescent="0.3">
      <c r="A1" s="101" t="s">
        <v>205</v>
      </c>
    </row>
    <row r="2" spans="1:33" x14ac:dyDescent="0.25">
      <c r="A2" s="2"/>
    </row>
    <row r="3" spans="1:33" x14ac:dyDescent="0.25">
      <c r="A3" s="307" t="s">
        <v>167</v>
      </c>
      <c r="B3" s="308"/>
      <c r="C3" s="308"/>
      <c r="D3" s="308"/>
      <c r="E3" s="308"/>
      <c r="F3" s="308"/>
      <c r="G3" s="308"/>
      <c r="H3" s="308"/>
      <c r="I3" s="308"/>
      <c r="J3" s="308"/>
      <c r="K3" s="308"/>
      <c r="L3" s="308"/>
      <c r="M3" s="309"/>
      <c r="O3" s="341" t="s">
        <v>221</v>
      </c>
      <c r="P3" s="342"/>
      <c r="Q3" s="342"/>
      <c r="R3" s="342"/>
      <c r="S3" s="342"/>
      <c r="T3" s="342"/>
      <c r="U3" s="342"/>
      <c r="V3" s="342"/>
      <c r="W3" s="343"/>
      <c r="Y3" s="341" t="s">
        <v>222</v>
      </c>
      <c r="Z3" s="342"/>
      <c r="AA3" s="342"/>
      <c r="AB3" s="342"/>
      <c r="AC3" s="342"/>
      <c r="AD3" s="342"/>
      <c r="AE3" s="342"/>
      <c r="AF3" s="342"/>
      <c r="AG3" s="343"/>
    </row>
    <row r="4" spans="1:33" x14ac:dyDescent="0.25">
      <c r="B4" s="281">
        <v>2030</v>
      </c>
      <c r="C4" s="281"/>
      <c r="D4" s="281"/>
      <c r="E4" s="281"/>
      <c r="F4" s="281">
        <v>2040</v>
      </c>
      <c r="G4" s="281"/>
      <c r="H4" s="281"/>
      <c r="I4" s="281"/>
      <c r="J4" s="281">
        <v>2050</v>
      </c>
      <c r="K4" s="281"/>
      <c r="L4" s="281"/>
      <c r="M4" s="281"/>
      <c r="P4" s="281">
        <v>2030</v>
      </c>
      <c r="Q4" s="281"/>
      <c r="R4" s="281"/>
      <c r="S4" s="281"/>
      <c r="T4" s="281">
        <v>2050</v>
      </c>
      <c r="U4" s="281"/>
      <c r="V4" s="281"/>
      <c r="W4" s="281"/>
      <c r="Z4" s="281">
        <v>2030</v>
      </c>
      <c r="AA4" s="281"/>
      <c r="AB4" s="281"/>
      <c r="AC4" s="281"/>
      <c r="AD4" s="281">
        <v>2050</v>
      </c>
      <c r="AE4" s="281"/>
      <c r="AF4" s="281"/>
      <c r="AG4" s="281"/>
    </row>
    <row r="5" spans="1:33" s="2" customFormat="1" x14ac:dyDescent="0.25">
      <c r="B5" s="48" t="s">
        <v>1</v>
      </c>
      <c r="C5" s="49" t="s">
        <v>2</v>
      </c>
      <c r="D5" s="49" t="s">
        <v>3</v>
      </c>
      <c r="E5" s="50" t="s">
        <v>4</v>
      </c>
      <c r="F5" s="48" t="s">
        <v>1</v>
      </c>
      <c r="G5" s="49" t="s">
        <v>2</v>
      </c>
      <c r="H5" s="49" t="s">
        <v>3</v>
      </c>
      <c r="I5" s="50" t="s">
        <v>4</v>
      </c>
      <c r="J5" s="48" t="s">
        <v>1</v>
      </c>
      <c r="K5" s="49" t="s">
        <v>2</v>
      </c>
      <c r="L5" s="49" t="s">
        <v>3</v>
      </c>
      <c r="M5" s="50" t="s">
        <v>4</v>
      </c>
      <c r="O5"/>
      <c r="P5" s="82" t="s">
        <v>0</v>
      </c>
      <c r="Q5" s="82" t="s">
        <v>184</v>
      </c>
      <c r="R5" s="82" t="s">
        <v>185</v>
      </c>
      <c r="S5" s="82" t="s">
        <v>192</v>
      </c>
      <c r="T5" s="82" t="s">
        <v>0</v>
      </c>
      <c r="U5" s="82" t="s">
        <v>184</v>
      </c>
      <c r="V5" s="82" t="s">
        <v>185</v>
      </c>
      <c r="W5" s="82" t="s">
        <v>192</v>
      </c>
      <c r="Y5"/>
      <c r="Z5" s="82" t="s">
        <v>0</v>
      </c>
      <c r="AA5" s="82" t="s">
        <v>184</v>
      </c>
      <c r="AB5" s="82" t="s">
        <v>185</v>
      </c>
      <c r="AC5" s="82" t="s">
        <v>192</v>
      </c>
      <c r="AD5" s="82" t="s">
        <v>0</v>
      </c>
      <c r="AE5" s="82" t="s">
        <v>184</v>
      </c>
      <c r="AF5" s="82" t="s">
        <v>185</v>
      </c>
      <c r="AG5" s="82" t="s">
        <v>192</v>
      </c>
    </row>
    <row r="6" spans="1:33" x14ac:dyDescent="0.25">
      <c r="A6" s="2" t="s">
        <v>167</v>
      </c>
      <c r="B6" s="151">
        <v>0.52767915965685896</v>
      </c>
      <c r="C6" s="152">
        <v>0.57899376632169997</v>
      </c>
      <c r="D6" s="152">
        <v>7.7733218753711402</v>
      </c>
      <c r="E6" s="153">
        <v>8.0259121327238301</v>
      </c>
      <c r="F6" s="151">
        <v>0.52767915965685896</v>
      </c>
      <c r="G6" s="152">
        <v>0.57899376632169997</v>
      </c>
      <c r="H6" s="152">
        <v>7.7733218753711402</v>
      </c>
      <c r="I6" s="153">
        <v>8.0259121327238301</v>
      </c>
      <c r="J6" s="151">
        <v>0.52767915965685896</v>
      </c>
      <c r="K6" s="152">
        <v>0.57899376632169997</v>
      </c>
      <c r="L6" s="152">
        <v>7.7733218753711402</v>
      </c>
      <c r="M6" s="153">
        <v>8.0259121327238301</v>
      </c>
      <c r="O6" s="2" t="s">
        <v>1</v>
      </c>
      <c r="P6" s="161">
        <f>B6</f>
        <v>0.52767915965685896</v>
      </c>
      <c r="Q6">
        <f>B11</f>
        <v>0.52767915965685896</v>
      </c>
      <c r="R6">
        <f>B16</f>
        <v>5.0291882985757503</v>
      </c>
      <c r="S6">
        <f>B21</f>
        <v>2.8819400258182299</v>
      </c>
      <c r="T6">
        <f>J6</f>
        <v>0.52767915965685896</v>
      </c>
      <c r="U6">
        <f>J11</f>
        <v>0.52767915965685896</v>
      </c>
      <c r="V6">
        <f>J16</f>
        <v>5.0291882985757503</v>
      </c>
      <c r="W6">
        <f>J21</f>
        <v>2.8819400258182299</v>
      </c>
      <c r="Y6" s="2" t="s">
        <v>1</v>
      </c>
      <c r="Z6" s="161">
        <f>P6*24*365/1000</f>
        <v>4.6224694385940843</v>
      </c>
      <c r="AA6" s="161">
        <f t="shared" ref="AA6:AG9" si="0">Q6*24*365/1000</f>
        <v>4.6224694385940843</v>
      </c>
      <c r="AB6" s="161">
        <f t="shared" si="0"/>
        <v>44.055689495523566</v>
      </c>
      <c r="AC6" s="161">
        <f t="shared" si="0"/>
        <v>25.245794626167694</v>
      </c>
      <c r="AD6" s="161">
        <f t="shared" si="0"/>
        <v>4.6224694385940843</v>
      </c>
      <c r="AE6" s="161">
        <f t="shared" si="0"/>
        <v>4.6224694385940843</v>
      </c>
      <c r="AF6" s="161">
        <f t="shared" si="0"/>
        <v>44.055689495523566</v>
      </c>
      <c r="AG6" s="161">
        <f t="shared" si="0"/>
        <v>25.245794626167694</v>
      </c>
    </row>
    <row r="7" spans="1:33" x14ac:dyDescent="0.25">
      <c r="O7" s="2" t="s">
        <v>2</v>
      </c>
      <c r="P7" s="161">
        <f>C6</f>
        <v>0.57899376632169997</v>
      </c>
      <c r="Q7" s="161">
        <f>C11</f>
        <v>0.57899376632169997</v>
      </c>
      <c r="R7">
        <f>C16</f>
        <v>3.349624801724</v>
      </c>
      <c r="S7">
        <f>C21</f>
        <v>1.2427183277148699</v>
      </c>
      <c r="T7">
        <f>K6</f>
        <v>0.57899376632169997</v>
      </c>
      <c r="U7">
        <f>K11</f>
        <v>0.57899376632169997</v>
      </c>
      <c r="V7">
        <f>K16</f>
        <v>3.349624801724</v>
      </c>
      <c r="W7">
        <f>K21</f>
        <v>1.2427183277148699</v>
      </c>
      <c r="Y7" s="2" t="s">
        <v>2</v>
      </c>
      <c r="Z7" s="161">
        <f t="shared" ref="Z7:Z9" si="1">P7*24*365/1000</f>
        <v>5.0719853929780916</v>
      </c>
      <c r="AA7" s="161">
        <f t="shared" si="0"/>
        <v>5.0719853929780916</v>
      </c>
      <c r="AB7" s="161">
        <f t="shared" si="0"/>
        <v>29.34271326310224</v>
      </c>
      <c r="AC7" s="161">
        <f t="shared" si="0"/>
        <v>10.886212550782259</v>
      </c>
      <c r="AD7" s="161">
        <f t="shared" si="0"/>
        <v>5.0719853929780916</v>
      </c>
      <c r="AE7" s="161">
        <f t="shared" si="0"/>
        <v>5.0719853929780916</v>
      </c>
      <c r="AF7" s="161">
        <f t="shared" si="0"/>
        <v>29.34271326310224</v>
      </c>
      <c r="AG7" s="161">
        <f t="shared" si="0"/>
        <v>10.886212550782259</v>
      </c>
    </row>
    <row r="8" spans="1:33" x14ac:dyDescent="0.25">
      <c r="A8" s="284" t="s">
        <v>184</v>
      </c>
      <c r="B8" s="285"/>
      <c r="C8" s="285"/>
      <c r="D8" s="285"/>
      <c r="E8" s="285"/>
      <c r="F8" s="285"/>
      <c r="G8" s="285"/>
      <c r="H8" s="285"/>
      <c r="I8" s="285"/>
      <c r="J8" s="285"/>
      <c r="K8" s="285"/>
      <c r="L8" s="285"/>
      <c r="M8" s="286"/>
      <c r="O8" s="2" t="s">
        <v>3</v>
      </c>
      <c r="P8">
        <f>D6</f>
        <v>7.7733218753711402</v>
      </c>
      <c r="Q8">
        <f>D11</f>
        <v>7.7733218753711402</v>
      </c>
      <c r="R8">
        <f>D16</f>
        <v>7.7733218753711002</v>
      </c>
      <c r="S8">
        <f>D21</f>
        <v>7.9078971098169504</v>
      </c>
      <c r="T8">
        <f>L6</f>
        <v>7.7733218753711402</v>
      </c>
      <c r="U8">
        <f>L11</f>
        <v>7.7733218753711402</v>
      </c>
      <c r="V8">
        <f>L16</f>
        <v>7.7733218753711002</v>
      </c>
      <c r="W8">
        <f>L21</f>
        <v>7.9078971098169504</v>
      </c>
      <c r="Y8" s="2" t="s">
        <v>3</v>
      </c>
      <c r="Z8" s="161">
        <f t="shared" si="1"/>
        <v>68.094299628251193</v>
      </c>
      <c r="AA8" s="161">
        <f t="shared" si="0"/>
        <v>68.094299628251193</v>
      </c>
      <c r="AB8" s="161">
        <f t="shared" si="0"/>
        <v>68.094299628250837</v>
      </c>
      <c r="AC8" s="161">
        <f t="shared" si="0"/>
        <v>69.273178681996484</v>
      </c>
      <c r="AD8" s="161">
        <f t="shared" si="0"/>
        <v>68.094299628251193</v>
      </c>
      <c r="AE8" s="161">
        <f t="shared" si="0"/>
        <v>68.094299628251193</v>
      </c>
      <c r="AF8" s="161">
        <f t="shared" si="0"/>
        <v>68.094299628250837</v>
      </c>
      <c r="AG8" s="161">
        <f t="shared" si="0"/>
        <v>69.273178681996484</v>
      </c>
    </row>
    <row r="9" spans="1:33" x14ac:dyDescent="0.25">
      <c r="B9" s="281">
        <v>2030</v>
      </c>
      <c r="C9" s="281"/>
      <c r="D9" s="281"/>
      <c r="E9" s="281"/>
      <c r="F9" s="281">
        <v>2040</v>
      </c>
      <c r="G9" s="281"/>
      <c r="H9" s="281"/>
      <c r="I9" s="281"/>
      <c r="J9" s="281">
        <v>2050</v>
      </c>
      <c r="K9" s="281"/>
      <c r="L9" s="281"/>
      <c r="M9" s="281"/>
      <c r="O9" s="2" t="s">
        <v>4</v>
      </c>
      <c r="P9">
        <f>E6</f>
        <v>8.0259121327238301</v>
      </c>
      <c r="Q9">
        <f>E11</f>
        <v>8.0259121327238301</v>
      </c>
      <c r="R9">
        <f>E16</f>
        <v>17.269768835485898</v>
      </c>
      <c r="S9">
        <f>E21</f>
        <v>14.387339397180501</v>
      </c>
      <c r="T9">
        <f>M6</f>
        <v>8.0259121327238301</v>
      </c>
      <c r="U9">
        <f>M11</f>
        <v>8.0259121327238301</v>
      </c>
      <c r="V9">
        <f>M16</f>
        <v>17.269768835485898</v>
      </c>
      <c r="W9">
        <f>M21</f>
        <v>14.387339397180501</v>
      </c>
      <c r="Y9" s="2" t="s">
        <v>4</v>
      </c>
      <c r="Z9" s="161">
        <f t="shared" si="1"/>
        <v>70.306990282660749</v>
      </c>
      <c r="AA9" s="161">
        <f t="shared" si="0"/>
        <v>70.306990282660749</v>
      </c>
      <c r="AB9" s="161">
        <f t="shared" si="0"/>
        <v>151.28317499885648</v>
      </c>
      <c r="AC9" s="161">
        <f t="shared" si="0"/>
        <v>126.0330931193012</v>
      </c>
      <c r="AD9" s="161">
        <f t="shared" si="0"/>
        <v>70.306990282660749</v>
      </c>
      <c r="AE9" s="161">
        <f t="shared" si="0"/>
        <v>70.306990282660749</v>
      </c>
      <c r="AF9" s="161">
        <f t="shared" si="0"/>
        <v>151.28317499885648</v>
      </c>
      <c r="AG9" s="161">
        <f t="shared" si="0"/>
        <v>126.0330931193012</v>
      </c>
    </row>
    <row r="10" spans="1:33" x14ac:dyDescent="0.25">
      <c r="A10" s="2"/>
      <c r="B10" s="48" t="s">
        <v>1</v>
      </c>
      <c r="C10" s="49" t="s">
        <v>2</v>
      </c>
      <c r="D10" s="49" t="s">
        <v>3</v>
      </c>
      <c r="E10" s="50" t="s">
        <v>4</v>
      </c>
      <c r="F10" s="48" t="s">
        <v>1</v>
      </c>
      <c r="G10" s="49" t="s">
        <v>2</v>
      </c>
      <c r="H10" s="49" t="s">
        <v>3</v>
      </c>
      <c r="I10" s="50" t="s">
        <v>4</v>
      </c>
      <c r="J10" s="48" t="s">
        <v>1</v>
      </c>
      <c r="K10" s="49" t="s">
        <v>2</v>
      </c>
      <c r="L10" s="49" t="s">
        <v>3</v>
      </c>
      <c r="M10" s="50" t="s">
        <v>4</v>
      </c>
    </row>
    <row r="11" spans="1:33" x14ac:dyDescent="0.25">
      <c r="A11" s="2" t="s">
        <v>184</v>
      </c>
      <c r="B11" s="139">
        <v>0.52767915965685896</v>
      </c>
      <c r="C11" s="140">
        <v>0.57899376632169997</v>
      </c>
      <c r="D11" s="140">
        <v>7.7733218753711402</v>
      </c>
      <c r="E11" s="141">
        <v>8.0259121327238301</v>
      </c>
      <c r="F11" s="139">
        <v>0.52767915965685896</v>
      </c>
      <c r="G11" s="140">
        <v>0.57899376632169997</v>
      </c>
      <c r="H11" s="140">
        <v>7.7733218753711402</v>
      </c>
      <c r="I11" s="141">
        <v>8.0259121327238301</v>
      </c>
      <c r="J11" s="139">
        <v>0.52767915965685896</v>
      </c>
      <c r="K11" s="140">
        <v>0.57899376632169997</v>
      </c>
      <c r="L11" s="140">
        <v>7.7733218753711402</v>
      </c>
      <c r="M11" s="141">
        <v>8.0259121327238301</v>
      </c>
    </row>
    <row r="13" spans="1:33" x14ac:dyDescent="0.25">
      <c r="A13" s="287" t="s">
        <v>185</v>
      </c>
      <c r="B13" s="288"/>
      <c r="C13" s="288"/>
      <c r="D13" s="288"/>
      <c r="E13" s="288"/>
      <c r="F13" s="288"/>
      <c r="G13" s="288"/>
      <c r="H13" s="288"/>
      <c r="I13" s="288"/>
      <c r="J13" s="288"/>
      <c r="K13" s="288"/>
      <c r="L13" s="288"/>
      <c r="M13" s="289"/>
    </row>
    <row r="14" spans="1:33" x14ac:dyDescent="0.25">
      <c r="B14" s="281">
        <v>2030</v>
      </c>
      <c r="C14" s="281"/>
      <c r="D14" s="281"/>
      <c r="E14" s="281"/>
      <c r="F14" s="281">
        <v>2040</v>
      </c>
      <c r="G14" s="281"/>
      <c r="H14" s="281"/>
      <c r="I14" s="281"/>
      <c r="J14" s="281">
        <v>2050</v>
      </c>
      <c r="K14" s="281"/>
      <c r="L14" s="281"/>
      <c r="M14" s="281"/>
    </row>
    <row r="15" spans="1:33" x14ac:dyDescent="0.25">
      <c r="A15" s="2"/>
      <c r="B15" s="48" t="s">
        <v>1</v>
      </c>
      <c r="C15" s="49" t="s">
        <v>2</v>
      </c>
      <c r="D15" s="49" t="s">
        <v>3</v>
      </c>
      <c r="E15" s="50" t="s">
        <v>4</v>
      </c>
      <c r="F15" s="48" t="s">
        <v>1</v>
      </c>
      <c r="G15" s="49" t="s">
        <v>2</v>
      </c>
      <c r="H15" s="49" t="s">
        <v>3</v>
      </c>
      <c r="I15" s="50" t="s">
        <v>4</v>
      </c>
      <c r="J15" s="48" t="s">
        <v>1</v>
      </c>
      <c r="K15" s="49" t="s">
        <v>2</v>
      </c>
      <c r="L15" s="49" t="s">
        <v>3</v>
      </c>
      <c r="M15" s="50" t="s">
        <v>4</v>
      </c>
    </row>
    <row r="16" spans="1:33" x14ac:dyDescent="0.25">
      <c r="A16" s="2" t="s">
        <v>185</v>
      </c>
      <c r="B16" s="139">
        <v>5.0291882985757503</v>
      </c>
      <c r="C16" s="140">
        <v>3.349624801724</v>
      </c>
      <c r="D16" s="140">
        <v>7.7733218753711002</v>
      </c>
      <c r="E16" s="141">
        <v>17.269768835485898</v>
      </c>
      <c r="F16" s="139">
        <v>5.0291882985757503</v>
      </c>
      <c r="G16" s="140">
        <v>3.349624801724</v>
      </c>
      <c r="H16" s="140">
        <v>7.7733218753711002</v>
      </c>
      <c r="I16" s="141">
        <v>17.269768835485898</v>
      </c>
      <c r="J16" s="139">
        <v>5.0291882985757503</v>
      </c>
      <c r="K16" s="140">
        <v>3.349624801724</v>
      </c>
      <c r="L16" s="140">
        <v>7.7733218753711002</v>
      </c>
      <c r="M16" s="141">
        <v>17.269768835485898</v>
      </c>
    </row>
    <row r="18" spans="1:13" x14ac:dyDescent="0.25">
      <c r="A18" s="290" t="s">
        <v>192</v>
      </c>
      <c r="B18" s="291"/>
      <c r="C18" s="291"/>
      <c r="D18" s="291"/>
      <c r="E18" s="291"/>
      <c r="F18" s="291"/>
      <c r="G18" s="291"/>
      <c r="H18" s="291"/>
      <c r="I18" s="291"/>
      <c r="J18" s="291"/>
      <c r="K18" s="291"/>
      <c r="L18" s="291"/>
      <c r="M18" s="292"/>
    </row>
    <row r="19" spans="1:13" x14ac:dyDescent="0.25">
      <c r="B19" s="281">
        <v>2030</v>
      </c>
      <c r="C19" s="281"/>
      <c r="D19" s="281"/>
      <c r="E19" s="281"/>
      <c r="F19" s="281">
        <v>2040</v>
      </c>
      <c r="G19" s="281"/>
      <c r="H19" s="281"/>
      <c r="I19" s="281"/>
      <c r="J19" s="281">
        <v>2050</v>
      </c>
      <c r="K19" s="281"/>
      <c r="L19" s="281"/>
      <c r="M19" s="281"/>
    </row>
    <row r="20" spans="1:13" x14ac:dyDescent="0.25">
      <c r="A20" s="2"/>
      <c r="B20" s="104" t="s">
        <v>1</v>
      </c>
      <c r="C20" s="105" t="s">
        <v>2</v>
      </c>
      <c r="D20" s="105" t="s">
        <v>3</v>
      </c>
      <c r="E20" s="105" t="s">
        <v>4</v>
      </c>
      <c r="F20" s="104" t="s">
        <v>1</v>
      </c>
      <c r="G20" s="105" t="s">
        <v>2</v>
      </c>
      <c r="H20" s="105" t="s">
        <v>3</v>
      </c>
      <c r="I20" s="106" t="s">
        <v>4</v>
      </c>
      <c r="J20" s="105" t="s">
        <v>1</v>
      </c>
      <c r="K20" s="105" t="s">
        <v>2</v>
      </c>
      <c r="L20" s="105" t="s">
        <v>3</v>
      </c>
      <c r="M20" s="106" t="s">
        <v>4</v>
      </c>
    </row>
    <row r="21" spans="1:13" x14ac:dyDescent="0.25">
      <c r="A21" s="2" t="s">
        <v>19</v>
      </c>
      <c r="B21" s="154">
        <v>2.8819400258182299</v>
      </c>
      <c r="C21" s="155">
        <v>1.2427183277148699</v>
      </c>
      <c r="D21" s="155">
        <v>7.9078971098169504</v>
      </c>
      <c r="E21" s="155">
        <v>14.387339397180501</v>
      </c>
      <c r="F21" s="154">
        <v>2.8819400258182299</v>
      </c>
      <c r="G21" s="155">
        <v>1.2427183277148699</v>
      </c>
      <c r="H21" s="155">
        <v>7.9078971098169504</v>
      </c>
      <c r="I21" s="156">
        <v>14.387339397180501</v>
      </c>
      <c r="J21" s="155">
        <v>2.8819400258182299</v>
      </c>
      <c r="K21" s="155">
        <v>1.2427183277148699</v>
      </c>
      <c r="L21" s="155">
        <v>7.9078971098169504</v>
      </c>
      <c r="M21" s="156">
        <v>14.387339397180501</v>
      </c>
    </row>
    <row r="54" spans="1:13" x14ac:dyDescent="0.25">
      <c r="A54" s="307" t="s">
        <v>167</v>
      </c>
      <c r="B54" s="308"/>
      <c r="C54" s="308"/>
      <c r="D54" s="308"/>
      <c r="E54" s="308"/>
      <c r="F54" s="308"/>
      <c r="G54" s="308"/>
      <c r="H54" s="308"/>
      <c r="I54" s="308"/>
      <c r="J54" s="308"/>
      <c r="K54" s="308"/>
      <c r="L54" s="308"/>
      <c r="M54" s="309"/>
    </row>
    <row r="55" spans="1:13" x14ac:dyDescent="0.25">
      <c r="B55" s="281">
        <v>2030</v>
      </c>
      <c r="C55" s="281"/>
      <c r="D55" s="281"/>
      <c r="E55" s="281"/>
      <c r="F55" s="281">
        <v>2040</v>
      </c>
      <c r="G55" s="281"/>
      <c r="H55" s="281"/>
      <c r="I55" s="281"/>
      <c r="J55" s="281">
        <v>2050</v>
      </c>
      <c r="K55" s="281"/>
      <c r="L55" s="281"/>
      <c r="M55" s="281"/>
    </row>
    <row r="56" spans="1:13" x14ac:dyDescent="0.25">
      <c r="A56" s="2"/>
      <c r="B56" s="48" t="s">
        <v>1</v>
      </c>
      <c r="C56" s="49" t="s">
        <v>2</v>
      </c>
      <c r="D56" s="49" t="s">
        <v>3</v>
      </c>
      <c r="E56" s="50" t="s">
        <v>4</v>
      </c>
      <c r="F56" s="48" t="s">
        <v>1</v>
      </c>
      <c r="G56" s="49" t="s">
        <v>2</v>
      </c>
      <c r="H56" s="49" t="s">
        <v>3</v>
      </c>
      <c r="I56" s="50" t="s">
        <v>4</v>
      </c>
      <c r="J56" s="48" t="s">
        <v>1</v>
      </c>
      <c r="K56" s="49" t="s">
        <v>2</v>
      </c>
      <c r="L56" s="49" t="s">
        <v>3</v>
      </c>
      <c r="M56" s="50" t="s">
        <v>4</v>
      </c>
    </row>
    <row r="57" spans="1:13" x14ac:dyDescent="0.25">
      <c r="A57" s="2" t="s">
        <v>167</v>
      </c>
      <c r="B57" s="145">
        <f>B6*24*365/1000</f>
        <v>4.6224694385940843</v>
      </c>
      <c r="C57" s="146">
        <f t="shared" ref="C57:M57" si="2">C6*24*365/1000</f>
        <v>5.0719853929780916</v>
      </c>
      <c r="D57" s="146">
        <f t="shared" si="2"/>
        <v>68.094299628251193</v>
      </c>
      <c r="E57" s="147">
        <f t="shared" si="2"/>
        <v>70.306990282660749</v>
      </c>
      <c r="F57" s="145">
        <f t="shared" si="2"/>
        <v>4.6224694385940843</v>
      </c>
      <c r="G57" s="146">
        <f t="shared" si="2"/>
        <v>5.0719853929780916</v>
      </c>
      <c r="H57" s="146">
        <f t="shared" si="2"/>
        <v>68.094299628251193</v>
      </c>
      <c r="I57" s="147">
        <f t="shared" si="2"/>
        <v>70.306990282660749</v>
      </c>
      <c r="J57" s="145">
        <f t="shared" si="2"/>
        <v>4.6224694385940843</v>
      </c>
      <c r="K57" s="146">
        <f t="shared" si="2"/>
        <v>5.0719853929780916</v>
      </c>
      <c r="L57" s="146">
        <f t="shared" si="2"/>
        <v>68.094299628251193</v>
      </c>
      <c r="M57" s="147">
        <f t="shared" si="2"/>
        <v>70.306990282660749</v>
      </c>
    </row>
    <row r="59" spans="1:13" x14ac:dyDescent="0.25">
      <c r="A59" s="284" t="s">
        <v>184</v>
      </c>
      <c r="B59" s="285"/>
      <c r="C59" s="285"/>
      <c r="D59" s="285"/>
      <c r="E59" s="285"/>
      <c r="F59" s="285"/>
      <c r="G59" s="285"/>
      <c r="H59" s="285"/>
      <c r="I59" s="285"/>
      <c r="J59" s="285"/>
      <c r="K59" s="285"/>
      <c r="L59" s="285"/>
      <c r="M59" s="286"/>
    </row>
    <row r="60" spans="1:13" x14ac:dyDescent="0.25">
      <c r="B60" s="281">
        <v>2030</v>
      </c>
      <c r="C60" s="281"/>
      <c r="D60" s="281"/>
      <c r="E60" s="281"/>
      <c r="F60" s="281">
        <v>2040</v>
      </c>
      <c r="G60" s="281"/>
      <c r="H60" s="281"/>
      <c r="I60" s="281"/>
      <c r="J60" s="281">
        <v>2050</v>
      </c>
      <c r="K60" s="281"/>
      <c r="L60" s="281"/>
      <c r="M60" s="281"/>
    </row>
    <row r="61" spans="1:13" x14ac:dyDescent="0.25">
      <c r="A61" s="2"/>
      <c r="B61" s="48" t="s">
        <v>1</v>
      </c>
      <c r="C61" s="49" t="s">
        <v>2</v>
      </c>
      <c r="D61" s="49" t="s">
        <v>3</v>
      </c>
      <c r="E61" s="50" t="s">
        <v>4</v>
      </c>
      <c r="F61" s="48" t="s">
        <v>1</v>
      </c>
      <c r="G61" s="49" t="s">
        <v>2</v>
      </c>
      <c r="H61" s="49" t="s">
        <v>3</v>
      </c>
      <c r="I61" s="50" t="s">
        <v>4</v>
      </c>
      <c r="J61" s="48" t="s">
        <v>1</v>
      </c>
      <c r="K61" s="49" t="s">
        <v>2</v>
      </c>
      <c r="L61" s="49" t="s">
        <v>3</v>
      </c>
      <c r="M61" s="50" t="s">
        <v>4</v>
      </c>
    </row>
    <row r="62" spans="1:13" x14ac:dyDescent="0.25">
      <c r="A62" s="2" t="s">
        <v>184</v>
      </c>
      <c r="B62" s="148">
        <f>B11*24*365/1000</f>
        <v>4.6224694385940843</v>
      </c>
      <c r="C62" s="149">
        <f t="shared" ref="C62:M62" si="3">C11*24*365/1000</f>
        <v>5.0719853929780916</v>
      </c>
      <c r="D62" s="149">
        <f t="shared" si="3"/>
        <v>68.094299628251193</v>
      </c>
      <c r="E62" s="150">
        <f t="shared" si="3"/>
        <v>70.306990282660749</v>
      </c>
      <c r="F62" s="148">
        <f t="shared" si="3"/>
        <v>4.6224694385940843</v>
      </c>
      <c r="G62" s="149">
        <f t="shared" si="3"/>
        <v>5.0719853929780916</v>
      </c>
      <c r="H62" s="149">
        <f t="shared" si="3"/>
        <v>68.094299628251193</v>
      </c>
      <c r="I62" s="150">
        <f t="shared" si="3"/>
        <v>70.306990282660749</v>
      </c>
      <c r="J62" s="148">
        <f t="shared" si="3"/>
        <v>4.6224694385940843</v>
      </c>
      <c r="K62" s="149">
        <f t="shared" si="3"/>
        <v>5.0719853929780916</v>
      </c>
      <c r="L62" s="149">
        <f t="shared" si="3"/>
        <v>68.094299628251193</v>
      </c>
      <c r="M62" s="150">
        <f t="shared" si="3"/>
        <v>70.306990282660749</v>
      </c>
    </row>
    <row r="64" spans="1:13" x14ac:dyDescent="0.25">
      <c r="A64" s="287" t="s">
        <v>185</v>
      </c>
      <c r="B64" s="288"/>
      <c r="C64" s="288"/>
      <c r="D64" s="288"/>
      <c r="E64" s="288"/>
      <c r="F64" s="288"/>
      <c r="G64" s="288"/>
      <c r="H64" s="288"/>
      <c r="I64" s="288"/>
      <c r="J64" s="288"/>
      <c r="K64" s="288"/>
      <c r="L64" s="288"/>
      <c r="M64" s="289"/>
    </row>
    <row r="65" spans="1:13" x14ac:dyDescent="0.25">
      <c r="B65" s="281">
        <v>2030</v>
      </c>
      <c r="C65" s="281"/>
      <c r="D65" s="281"/>
      <c r="E65" s="281"/>
      <c r="F65" s="281">
        <v>2040</v>
      </c>
      <c r="G65" s="281"/>
      <c r="H65" s="281"/>
      <c r="I65" s="281"/>
      <c r="J65" s="281">
        <v>2050</v>
      </c>
      <c r="K65" s="281"/>
      <c r="L65" s="281"/>
      <c r="M65" s="281"/>
    </row>
    <row r="66" spans="1:13" x14ac:dyDescent="0.25">
      <c r="A66" s="2"/>
      <c r="B66" s="48" t="s">
        <v>1</v>
      </c>
      <c r="C66" s="49" t="s">
        <v>2</v>
      </c>
      <c r="D66" s="49" t="s">
        <v>3</v>
      </c>
      <c r="E66" s="50" t="s">
        <v>4</v>
      </c>
      <c r="F66" s="48" t="s">
        <v>1</v>
      </c>
      <c r="G66" s="49" t="s">
        <v>2</v>
      </c>
      <c r="H66" s="49" t="s">
        <v>3</v>
      </c>
      <c r="I66" s="50" t="s">
        <v>4</v>
      </c>
      <c r="J66" s="48" t="s">
        <v>1</v>
      </c>
      <c r="K66" s="49" t="s">
        <v>2</v>
      </c>
      <c r="L66" s="49" t="s">
        <v>3</v>
      </c>
      <c r="M66" s="50" t="s">
        <v>4</v>
      </c>
    </row>
    <row r="67" spans="1:13" x14ac:dyDescent="0.25">
      <c r="A67" s="2" t="s">
        <v>185</v>
      </c>
      <c r="B67" s="148">
        <f>B16*24*365/1000</f>
        <v>44.055689495523566</v>
      </c>
      <c r="C67" s="149">
        <f t="shared" ref="C67:M67" si="4">C16*24*365/1000</f>
        <v>29.34271326310224</v>
      </c>
      <c r="D67" s="149">
        <f t="shared" si="4"/>
        <v>68.094299628250837</v>
      </c>
      <c r="E67" s="150">
        <f t="shared" si="4"/>
        <v>151.28317499885648</v>
      </c>
      <c r="F67" s="148">
        <f t="shared" si="4"/>
        <v>44.055689495523566</v>
      </c>
      <c r="G67" s="149">
        <f t="shared" si="4"/>
        <v>29.34271326310224</v>
      </c>
      <c r="H67" s="149">
        <f t="shared" si="4"/>
        <v>68.094299628250837</v>
      </c>
      <c r="I67" s="150">
        <f t="shared" si="4"/>
        <v>151.28317499885648</v>
      </c>
      <c r="J67" s="148">
        <f t="shared" si="4"/>
        <v>44.055689495523566</v>
      </c>
      <c r="K67" s="149">
        <f t="shared" si="4"/>
        <v>29.34271326310224</v>
      </c>
      <c r="L67" s="149">
        <f t="shared" si="4"/>
        <v>68.094299628250837</v>
      </c>
      <c r="M67" s="150">
        <f t="shared" si="4"/>
        <v>151.28317499885648</v>
      </c>
    </row>
    <row r="69" spans="1:13" x14ac:dyDescent="0.25">
      <c r="A69" s="290" t="s">
        <v>192</v>
      </c>
      <c r="B69" s="291"/>
      <c r="C69" s="291"/>
      <c r="D69" s="291"/>
      <c r="E69" s="291"/>
      <c r="F69" s="291"/>
      <c r="G69" s="291"/>
      <c r="H69" s="291"/>
      <c r="I69" s="291"/>
      <c r="J69" s="291"/>
      <c r="K69" s="291"/>
      <c r="L69" s="291"/>
      <c r="M69" s="292"/>
    </row>
    <row r="70" spans="1:13" x14ac:dyDescent="0.25">
      <c r="B70" s="281">
        <v>2030</v>
      </c>
      <c r="C70" s="281"/>
      <c r="D70" s="281"/>
      <c r="E70" s="281"/>
      <c r="F70" s="281">
        <v>2040</v>
      </c>
      <c r="G70" s="281"/>
      <c r="H70" s="281"/>
      <c r="I70" s="281"/>
      <c r="J70" s="281">
        <v>2050</v>
      </c>
      <c r="K70" s="281"/>
      <c r="L70" s="281"/>
      <c r="M70" s="281"/>
    </row>
    <row r="71" spans="1:13" x14ac:dyDescent="0.25">
      <c r="A71" s="2"/>
      <c r="B71" s="104" t="s">
        <v>1</v>
      </c>
      <c r="C71" s="105" t="s">
        <v>2</v>
      </c>
      <c r="D71" s="105" t="s">
        <v>3</v>
      </c>
      <c r="E71" s="105" t="s">
        <v>4</v>
      </c>
      <c r="F71" s="104" t="s">
        <v>1</v>
      </c>
      <c r="G71" s="105" t="s">
        <v>2</v>
      </c>
      <c r="H71" s="105" t="s">
        <v>3</v>
      </c>
      <c r="I71" s="106" t="s">
        <v>4</v>
      </c>
      <c r="J71" s="105" t="s">
        <v>1</v>
      </c>
      <c r="K71" s="105" t="s">
        <v>2</v>
      </c>
      <c r="L71" s="105" t="s">
        <v>3</v>
      </c>
      <c r="M71" s="106" t="s">
        <v>4</v>
      </c>
    </row>
    <row r="72" spans="1:13" x14ac:dyDescent="0.25">
      <c r="A72" s="2" t="s">
        <v>19</v>
      </c>
      <c r="B72" s="157">
        <f>B21*24*365/1000</f>
        <v>25.245794626167694</v>
      </c>
      <c r="C72" s="158">
        <f t="shared" ref="C72:M72" si="5">C21*24*365/1000</f>
        <v>10.886212550782259</v>
      </c>
      <c r="D72" s="158">
        <f t="shared" si="5"/>
        <v>69.273178681996484</v>
      </c>
      <c r="E72" s="159">
        <f t="shared" si="5"/>
        <v>126.0330931193012</v>
      </c>
      <c r="F72" s="157">
        <f t="shared" si="5"/>
        <v>25.245794626167694</v>
      </c>
      <c r="G72" s="158">
        <f t="shared" si="5"/>
        <v>10.886212550782259</v>
      </c>
      <c r="H72" s="158">
        <f t="shared" si="5"/>
        <v>69.273178681996484</v>
      </c>
      <c r="I72" s="159">
        <f t="shared" si="5"/>
        <v>126.0330931193012</v>
      </c>
      <c r="J72" s="157">
        <f t="shared" si="5"/>
        <v>25.245794626167694</v>
      </c>
      <c r="K72" s="158">
        <f t="shared" si="5"/>
        <v>10.886212550782259</v>
      </c>
      <c r="L72" s="158">
        <f t="shared" si="5"/>
        <v>69.273178681996484</v>
      </c>
      <c r="M72" s="159">
        <f t="shared" si="5"/>
        <v>126.0330931193012</v>
      </c>
    </row>
  </sheetData>
  <mergeCells count="38">
    <mergeCell ref="Y3:AG3"/>
    <mergeCell ref="Z4:AC4"/>
    <mergeCell ref="AD4:AG4"/>
    <mergeCell ref="B19:E19"/>
    <mergeCell ref="F19:I19"/>
    <mergeCell ref="J19:M19"/>
    <mergeCell ref="B4:E4"/>
    <mergeCell ref="F4:I4"/>
    <mergeCell ref="J4:M4"/>
    <mergeCell ref="B9:E9"/>
    <mergeCell ref="F9:I9"/>
    <mergeCell ref="J9:M9"/>
    <mergeCell ref="A18:M18"/>
    <mergeCell ref="A3:M3"/>
    <mergeCell ref="O3:W3"/>
    <mergeCell ref="B14:E14"/>
    <mergeCell ref="F14:I14"/>
    <mergeCell ref="J14:M14"/>
    <mergeCell ref="P4:S4"/>
    <mergeCell ref="T4:W4"/>
    <mergeCell ref="A8:M8"/>
    <mergeCell ref="A13:M13"/>
    <mergeCell ref="A54:M54"/>
    <mergeCell ref="B55:E55"/>
    <mergeCell ref="F55:I55"/>
    <mergeCell ref="J55:M55"/>
    <mergeCell ref="A59:M59"/>
    <mergeCell ref="A69:M69"/>
    <mergeCell ref="B70:E70"/>
    <mergeCell ref="F70:I70"/>
    <mergeCell ref="J70:M70"/>
    <mergeCell ref="B60:E60"/>
    <mergeCell ref="F60:I60"/>
    <mergeCell ref="J60:M60"/>
    <mergeCell ref="A64:M64"/>
    <mergeCell ref="B65:E65"/>
    <mergeCell ref="F65:I65"/>
    <mergeCell ref="J65:M65"/>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9309D-35B8-4822-ACDA-CB27B0A3AF84}">
  <sheetPr codeName="Sheet13"/>
  <dimension ref="A1:AE50"/>
  <sheetViews>
    <sheetView zoomScale="70" zoomScaleNormal="70" workbookViewId="0">
      <selection activeCell="T44" sqref="T44"/>
    </sheetView>
  </sheetViews>
  <sheetFormatPr defaultRowHeight="15" x14ac:dyDescent="0.25"/>
  <cols>
    <col min="1" max="1" width="22.42578125" bestFit="1" customWidth="1"/>
    <col min="6" max="6" width="12" bestFit="1" customWidth="1"/>
    <col min="10" max="10" width="12" bestFit="1" customWidth="1"/>
    <col min="11" max="11" width="12.5703125" bestFit="1" customWidth="1"/>
    <col min="12" max="12" width="22.42578125" bestFit="1" customWidth="1"/>
    <col min="13" max="13" width="7.7109375" bestFit="1" customWidth="1"/>
    <col min="17" max="17" width="12" bestFit="1" customWidth="1"/>
    <col min="21" max="21" width="12" bestFit="1" customWidth="1"/>
    <col min="23" max="23" width="18.5703125" bestFit="1" customWidth="1"/>
    <col min="24" max="24" width="12" bestFit="1" customWidth="1"/>
    <col min="27" max="27" width="52.140625" customWidth="1"/>
  </cols>
  <sheetData>
    <row r="1" spans="1:31" ht="15.75" thickBot="1" x14ac:dyDescent="0.3">
      <c r="A1" s="317" t="s">
        <v>33</v>
      </c>
      <c r="B1" s="317"/>
      <c r="C1" s="317"/>
      <c r="D1" s="317"/>
      <c r="E1" s="317"/>
      <c r="F1" s="317"/>
      <c r="G1" s="317"/>
      <c r="H1" s="317"/>
      <c r="I1" s="317"/>
      <c r="J1" s="317"/>
      <c r="L1" s="317" t="s">
        <v>34</v>
      </c>
      <c r="M1" s="317"/>
      <c r="N1" s="317"/>
      <c r="O1" s="317"/>
      <c r="P1" s="317"/>
      <c r="Q1" s="317"/>
      <c r="R1" s="317"/>
      <c r="S1" s="317"/>
      <c r="T1" s="317"/>
      <c r="U1" s="317"/>
      <c r="W1" s="344" t="s">
        <v>35</v>
      </c>
      <c r="X1" s="344"/>
      <c r="Y1" s="344"/>
      <c r="Z1" s="344"/>
    </row>
    <row r="2" spans="1:31" x14ac:dyDescent="0.25">
      <c r="AB2" t="s">
        <v>1</v>
      </c>
    </row>
    <row r="3" spans="1:31" x14ac:dyDescent="0.25">
      <c r="A3" s="2" t="s">
        <v>1</v>
      </c>
      <c r="L3" s="2" t="s">
        <v>1</v>
      </c>
      <c r="W3" t="s">
        <v>36</v>
      </c>
      <c r="X3">
        <v>0</v>
      </c>
      <c r="Y3" t="s">
        <v>37</v>
      </c>
      <c r="AB3" t="s">
        <v>38</v>
      </c>
      <c r="AC3" t="s">
        <v>39</v>
      </c>
      <c r="AD3" t="s">
        <v>40</v>
      </c>
      <c r="AE3" t="s">
        <v>41</v>
      </c>
    </row>
    <row r="4" spans="1:31" x14ac:dyDescent="0.25">
      <c r="A4" s="1"/>
      <c r="B4" s="1">
        <v>2021</v>
      </c>
      <c r="C4" s="345">
        <v>2030</v>
      </c>
      <c r="D4" s="345"/>
      <c r="E4" s="345"/>
      <c r="F4" s="345"/>
      <c r="G4" s="345">
        <v>2050</v>
      </c>
      <c r="H4" s="345"/>
      <c r="I4" s="345"/>
      <c r="J4" s="346"/>
      <c r="L4" s="30"/>
      <c r="M4" s="1">
        <v>2021</v>
      </c>
      <c r="N4" s="345">
        <v>2030</v>
      </c>
      <c r="O4" s="345"/>
      <c r="P4" s="345"/>
      <c r="Q4" s="345"/>
      <c r="R4" s="345">
        <v>2050</v>
      </c>
      <c r="S4" s="345"/>
      <c r="T4" s="345"/>
      <c r="U4" s="345"/>
      <c r="W4" t="s">
        <v>42</v>
      </c>
      <c r="X4">
        <v>0</v>
      </c>
      <c r="Y4" t="s">
        <v>37</v>
      </c>
      <c r="AA4" t="s">
        <v>43</v>
      </c>
      <c r="AB4" s="6">
        <v>0.64</v>
      </c>
      <c r="AC4" s="6">
        <v>0.04</v>
      </c>
      <c r="AD4" s="6">
        <v>0.32</v>
      </c>
      <c r="AE4" s="6">
        <v>0</v>
      </c>
    </row>
    <row r="5" spans="1:31" x14ac:dyDescent="0.25">
      <c r="A5" s="1"/>
      <c r="B5" s="1" t="s">
        <v>5</v>
      </c>
      <c r="C5" s="1" t="s">
        <v>0</v>
      </c>
      <c r="D5" s="1" t="s">
        <v>44</v>
      </c>
      <c r="E5" s="1" t="s">
        <v>45</v>
      </c>
      <c r="F5" s="1" t="s">
        <v>19</v>
      </c>
      <c r="G5" s="1" t="s">
        <v>0</v>
      </c>
      <c r="H5" s="1" t="s">
        <v>44</v>
      </c>
      <c r="I5" s="1" t="s">
        <v>45</v>
      </c>
      <c r="J5" s="15" t="s">
        <v>19</v>
      </c>
      <c r="L5" s="30"/>
      <c r="M5" s="1" t="s">
        <v>5</v>
      </c>
      <c r="N5" s="1" t="s">
        <v>0</v>
      </c>
      <c r="O5" s="1" t="s">
        <v>44</v>
      </c>
      <c r="P5" s="1" t="s">
        <v>45</v>
      </c>
      <c r="Q5" s="1" t="s">
        <v>19</v>
      </c>
      <c r="R5" s="1" t="s">
        <v>0</v>
      </c>
      <c r="S5" s="1" t="s">
        <v>44</v>
      </c>
      <c r="T5" s="1" t="s">
        <v>45</v>
      </c>
      <c r="U5" s="1" t="s">
        <v>19</v>
      </c>
      <c r="W5" t="s">
        <v>39</v>
      </c>
      <c r="X5">
        <v>0</v>
      </c>
      <c r="Y5" t="s">
        <v>37</v>
      </c>
      <c r="AA5" t="s">
        <v>46</v>
      </c>
      <c r="AB5" s="6">
        <v>0.64</v>
      </c>
      <c r="AC5" s="6">
        <v>0.04</v>
      </c>
      <c r="AD5" s="6">
        <v>0.32</v>
      </c>
      <c r="AE5" s="6">
        <v>0</v>
      </c>
    </row>
    <row r="6" spans="1:31" x14ac:dyDescent="0.25">
      <c r="A6" s="1" t="s">
        <v>6</v>
      </c>
      <c r="B6" s="1">
        <v>5</v>
      </c>
      <c r="C6" s="5">
        <v>4.1322956152758099</v>
      </c>
      <c r="D6" s="5">
        <v>2.5863630363036298</v>
      </c>
      <c r="E6">
        <v>3.21759830268741</v>
      </c>
      <c r="F6">
        <v>0</v>
      </c>
      <c r="G6" s="1">
        <v>2.8985108199442702</v>
      </c>
      <c r="H6" s="1">
        <v>0</v>
      </c>
      <c r="I6" s="1">
        <v>0</v>
      </c>
      <c r="J6" s="15">
        <v>0</v>
      </c>
      <c r="K6" s="2"/>
      <c r="L6" s="30" t="s">
        <v>36</v>
      </c>
      <c r="M6" s="1">
        <f>B6*$X$3</f>
        <v>0</v>
      </c>
      <c r="N6" s="1">
        <f t="shared" ref="N6:T6" si="0">C6*$X$3</f>
        <v>0</v>
      </c>
      <c r="O6" s="1">
        <f t="shared" si="0"/>
        <v>0</v>
      </c>
      <c r="P6" s="1">
        <f t="shared" si="0"/>
        <v>0</v>
      </c>
      <c r="Q6" s="1">
        <f>0</f>
        <v>0</v>
      </c>
      <c r="R6" s="1">
        <f t="shared" si="0"/>
        <v>0</v>
      </c>
      <c r="S6" s="1">
        <f t="shared" si="0"/>
        <v>0</v>
      </c>
      <c r="T6" s="1">
        <f t="shared" si="0"/>
        <v>0</v>
      </c>
      <c r="U6" s="1">
        <f>J6*$X$3</f>
        <v>0</v>
      </c>
      <c r="W6" t="s">
        <v>47</v>
      </c>
      <c r="X6">
        <v>0</v>
      </c>
      <c r="Y6" t="s">
        <v>37</v>
      </c>
      <c r="AB6" s="6"/>
      <c r="AC6" s="6"/>
      <c r="AD6" s="6"/>
      <c r="AE6" s="6"/>
    </row>
    <row r="7" spans="1:31" x14ac:dyDescent="0.25">
      <c r="A7" s="1" t="s">
        <v>243</v>
      </c>
      <c r="B7">
        <v>0</v>
      </c>
      <c r="C7" s="1">
        <v>0.186</v>
      </c>
      <c r="D7" s="1">
        <v>0.64900000000000002</v>
      </c>
      <c r="E7" s="1">
        <v>0.186</v>
      </c>
      <c r="F7" s="1">
        <v>2.246</v>
      </c>
      <c r="G7" s="1">
        <v>0.59900000000000009</v>
      </c>
      <c r="H7" s="1">
        <v>2.246</v>
      </c>
      <c r="I7" s="1">
        <v>0</v>
      </c>
      <c r="J7" s="15">
        <v>2.246</v>
      </c>
      <c r="L7" s="30" t="s">
        <v>7</v>
      </c>
      <c r="M7" s="1">
        <v>0</v>
      </c>
      <c r="N7" s="1">
        <f>C7*$AE$8*$X$7</f>
        <v>0</v>
      </c>
      <c r="O7" s="1">
        <f t="shared" ref="O7:T7" si="1">D7*$AE$8*$X$7</f>
        <v>0</v>
      </c>
      <c r="P7" s="1">
        <f t="shared" si="1"/>
        <v>0</v>
      </c>
      <c r="Q7" s="1">
        <f>(F7*$AE$8*$X$7)</f>
        <v>0</v>
      </c>
      <c r="R7" s="1">
        <f t="shared" si="1"/>
        <v>0</v>
      </c>
      <c r="S7" s="1">
        <f t="shared" si="1"/>
        <v>0</v>
      </c>
      <c r="T7" s="1">
        <f t="shared" si="1"/>
        <v>0</v>
      </c>
      <c r="U7" s="1">
        <f>(J7*$AE$8*$X$7)+(J7*$X$13)</f>
        <v>2.6951999999999998E-4</v>
      </c>
      <c r="W7" t="s">
        <v>41</v>
      </c>
      <c r="X7">
        <v>0</v>
      </c>
      <c r="Y7" t="s">
        <v>37</v>
      </c>
      <c r="AA7" t="s">
        <v>48</v>
      </c>
      <c r="AB7" s="6">
        <v>0</v>
      </c>
      <c r="AC7" s="6">
        <v>0</v>
      </c>
      <c r="AD7" s="6">
        <v>0</v>
      </c>
      <c r="AE7" s="6">
        <v>0</v>
      </c>
    </row>
    <row r="8" spans="1:31" x14ac:dyDescent="0.25">
      <c r="A8" s="1" t="s">
        <v>244</v>
      </c>
      <c r="B8" s="1">
        <v>0</v>
      </c>
      <c r="C8" s="1">
        <v>6.6428571428571406E-2</v>
      </c>
      <c r="D8" s="1">
        <v>0.11</v>
      </c>
      <c r="E8" s="1">
        <v>0.104181046676096</v>
      </c>
      <c r="F8" s="1">
        <v>7.1853457172342594E-2</v>
      </c>
      <c r="G8" s="1">
        <v>5.38023952095808E-2</v>
      </c>
      <c r="H8" s="1">
        <v>7.3999999999999996E-2</v>
      </c>
      <c r="I8" s="1">
        <v>1.5609999999999999</v>
      </c>
      <c r="J8" s="15">
        <v>0</v>
      </c>
      <c r="L8" s="30" t="s">
        <v>8</v>
      </c>
      <c r="M8" s="1">
        <v>0</v>
      </c>
      <c r="N8" s="1">
        <f>C8*$X$8</f>
        <v>8.6357142857142828E-4</v>
      </c>
      <c r="O8" s="1">
        <f t="shared" ref="O8:T9" si="2">D8*$X$8</f>
        <v>1.4299999999999998E-3</v>
      </c>
      <c r="P8" s="1">
        <f t="shared" si="2"/>
        <v>1.354353606789248E-3</v>
      </c>
      <c r="Q8" s="1">
        <f>F8*$X$8</f>
        <v>9.3409494324045363E-4</v>
      </c>
      <c r="R8" s="1">
        <f t="shared" si="2"/>
        <v>6.9943113772455033E-4</v>
      </c>
      <c r="S8" s="1">
        <f t="shared" si="2"/>
        <v>9.6199999999999986E-4</v>
      </c>
      <c r="T8" s="1">
        <f t="shared" si="2"/>
        <v>2.0292999999999999E-2</v>
      </c>
      <c r="U8" s="1">
        <f>J8*$X$8</f>
        <v>0</v>
      </c>
      <c r="W8" t="s">
        <v>49</v>
      </c>
      <c r="X8">
        <v>1.2999999999999999E-2</v>
      </c>
      <c r="Y8" t="s">
        <v>37</v>
      </c>
      <c r="AA8" t="s">
        <v>50</v>
      </c>
      <c r="AB8" s="6">
        <v>0.5</v>
      </c>
      <c r="AC8" s="6">
        <v>0.04</v>
      </c>
      <c r="AD8" s="6">
        <v>0.32</v>
      </c>
      <c r="AE8" s="6">
        <v>0.14000000000000001</v>
      </c>
    </row>
    <row r="9" spans="1:31" x14ac:dyDescent="0.25">
      <c r="A9" s="1" t="s">
        <v>245</v>
      </c>
      <c r="B9" s="1">
        <v>0</v>
      </c>
      <c r="C9" s="1">
        <v>0</v>
      </c>
      <c r="D9" s="1">
        <v>0.28499999999999998</v>
      </c>
      <c r="E9" s="1">
        <v>0</v>
      </c>
      <c r="F9" s="1">
        <v>0</v>
      </c>
      <c r="G9" s="1">
        <v>0</v>
      </c>
      <c r="H9" s="1">
        <v>0.13100000000000001</v>
      </c>
      <c r="I9" s="1">
        <v>0</v>
      </c>
      <c r="J9" s="15">
        <v>0</v>
      </c>
      <c r="L9" s="30" t="s">
        <v>9</v>
      </c>
      <c r="M9" s="1">
        <v>0</v>
      </c>
      <c r="N9" s="1">
        <f>C9*$X$8</f>
        <v>0</v>
      </c>
      <c r="O9" s="1">
        <f t="shared" si="2"/>
        <v>3.7049999999999995E-3</v>
      </c>
      <c r="P9" s="1">
        <f>E9*$X$8</f>
        <v>0</v>
      </c>
      <c r="Q9" s="1">
        <f>(F9*$X$8)</f>
        <v>0</v>
      </c>
      <c r="R9" s="1">
        <f t="shared" si="2"/>
        <v>0</v>
      </c>
      <c r="S9" s="1">
        <f t="shared" si="2"/>
        <v>1.7030000000000001E-3</v>
      </c>
      <c r="T9" s="1">
        <f t="shared" si="2"/>
        <v>0</v>
      </c>
      <c r="U9" s="1">
        <f>J9*$X$8</f>
        <v>0</v>
      </c>
    </row>
    <row r="10" spans="1:31" x14ac:dyDescent="0.25">
      <c r="A10" s="1" t="s">
        <v>224</v>
      </c>
      <c r="B10" s="1">
        <v>0.154</v>
      </c>
      <c r="C10" s="1">
        <v>0.15400000000000003</v>
      </c>
      <c r="D10" s="1">
        <v>0.15400000000000003</v>
      </c>
      <c r="E10" s="1">
        <v>0.15400000000000003</v>
      </c>
      <c r="F10" s="1">
        <v>0.154</v>
      </c>
      <c r="G10" s="1">
        <v>0.15400000000000003</v>
      </c>
      <c r="H10" s="1">
        <v>0.15400000000000003</v>
      </c>
      <c r="I10" s="1">
        <v>0.39200000000000002</v>
      </c>
      <c r="J10" s="15">
        <v>0.15400000000000003</v>
      </c>
      <c r="L10" s="30" t="s">
        <v>10</v>
      </c>
      <c r="M10" s="1">
        <v>0</v>
      </c>
      <c r="N10" s="1">
        <v>0</v>
      </c>
      <c r="O10" s="1">
        <v>0</v>
      </c>
      <c r="P10" s="1">
        <v>0</v>
      </c>
      <c r="Q10" s="1">
        <f>0</f>
        <v>0</v>
      </c>
      <c r="R10" s="1">
        <v>0</v>
      </c>
      <c r="S10" s="1">
        <v>0</v>
      </c>
      <c r="T10" s="1">
        <v>0</v>
      </c>
      <c r="U10" s="1">
        <v>0</v>
      </c>
      <c r="W10" s="2" t="s">
        <v>242</v>
      </c>
    </row>
    <row r="11" spans="1:31" x14ac:dyDescent="0.25">
      <c r="A11" s="1" t="s">
        <v>246</v>
      </c>
      <c r="B11" s="1">
        <v>0</v>
      </c>
      <c r="C11" s="1">
        <v>1.30063836308095E-2</v>
      </c>
      <c r="D11" s="1">
        <v>1.30063836308095E-2</v>
      </c>
      <c r="E11" s="1">
        <v>0.1239608409121</v>
      </c>
      <c r="F11" s="1">
        <v>7.1034864445190402E-2</v>
      </c>
      <c r="G11" s="1">
        <v>7.0780383630809504E-2</v>
      </c>
      <c r="H11" s="1">
        <v>7.0780383630809504E-2</v>
      </c>
      <c r="I11" s="1">
        <v>0.77906084091209904</v>
      </c>
      <c r="J11" s="15">
        <v>0.22881186444519</v>
      </c>
      <c r="L11" s="30" t="s">
        <v>13</v>
      </c>
      <c r="M11" s="1">
        <v>0</v>
      </c>
      <c r="N11" s="1">
        <f>C11*$X$8</f>
        <v>1.6908298720052348E-4</v>
      </c>
      <c r="O11" s="1">
        <f>D11*$X$8</f>
        <v>1.6908298720052348E-4</v>
      </c>
      <c r="P11" s="1">
        <f t="shared" ref="P11:U11" si="3">E11*$X$8</f>
        <v>1.6114909318572998E-3</v>
      </c>
      <c r="Q11" s="1">
        <f>F11*$X$8</f>
        <v>9.2345323778747523E-4</v>
      </c>
      <c r="R11" s="1">
        <f t="shared" si="3"/>
        <v>9.2014498720052349E-4</v>
      </c>
      <c r="S11" s="1">
        <f t="shared" si="3"/>
        <v>9.2014498720052349E-4</v>
      </c>
      <c r="T11" s="1">
        <f t="shared" si="3"/>
        <v>1.0127790931857287E-2</v>
      </c>
      <c r="U11" s="1">
        <f t="shared" si="3"/>
        <v>2.9745542377874697E-3</v>
      </c>
      <c r="W11" t="s">
        <v>36</v>
      </c>
      <c r="X11">
        <v>0.17886299999999999</v>
      </c>
    </row>
    <row r="12" spans="1:31" x14ac:dyDescent="0.25">
      <c r="A12" t="s">
        <v>247</v>
      </c>
      <c r="B12">
        <v>0.1</v>
      </c>
      <c r="C12">
        <v>0.1</v>
      </c>
      <c r="D12">
        <v>0.1</v>
      </c>
      <c r="E12">
        <v>0.1</v>
      </c>
      <c r="F12">
        <v>0.1</v>
      </c>
      <c r="G12">
        <v>0.1</v>
      </c>
      <c r="H12">
        <v>0.1</v>
      </c>
      <c r="I12">
        <v>0.1</v>
      </c>
      <c r="J12">
        <v>0.1</v>
      </c>
    </row>
    <row r="13" spans="1:31" x14ac:dyDescent="0.25">
      <c r="W13" t="s">
        <v>29</v>
      </c>
      <c r="X13" s="175">
        <v>1.2E-4</v>
      </c>
    </row>
    <row r="14" spans="1:31" x14ac:dyDescent="0.25">
      <c r="A14" s="2" t="s">
        <v>2</v>
      </c>
      <c r="L14" s="2" t="s">
        <v>2</v>
      </c>
      <c r="W14" t="s">
        <v>32</v>
      </c>
      <c r="X14">
        <v>1.2E-4</v>
      </c>
    </row>
    <row r="15" spans="1:31" x14ac:dyDescent="0.25">
      <c r="A15" s="1"/>
      <c r="B15" s="1">
        <v>2021</v>
      </c>
      <c r="C15" s="345">
        <v>2030</v>
      </c>
      <c r="D15" s="345"/>
      <c r="E15" s="345"/>
      <c r="F15" s="345"/>
      <c r="G15" s="345">
        <v>2050</v>
      </c>
      <c r="H15" s="345"/>
      <c r="I15" s="345"/>
      <c r="J15" s="346"/>
      <c r="L15" s="30"/>
      <c r="M15" s="1">
        <v>2021</v>
      </c>
      <c r="N15" s="345">
        <v>2030</v>
      </c>
      <c r="O15" s="345"/>
      <c r="P15" s="345"/>
      <c r="Q15" s="345"/>
      <c r="R15" s="345">
        <v>2050</v>
      </c>
      <c r="S15" s="345"/>
      <c r="T15" s="345"/>
      <c r="U15" s="345"/>
      <c r="W15" t="s">
        <v>14</v>
      </c>
      <c r="X15">
        <v>0</v>
      </c>
      <c r="AB15" t="s">
        <v>2</v>
      </c>
    </row>
    <row r="16" spans="1:31" x14ac:dyDescent="0.25">
      <c r="A16" s="1"/>
      <c r="B16" s="1" t="s">
        <v>5</v>
      </c>
      <c r="C16" s="1" t="s">
        <v>0</v>
      </c>
      <c r="D16" s="1" t="s">
        <v>44</v>
      </c>
      <c r="E16" s="1" t="s">
        <v>45</v>
      </c>
      <c r="F16" s="1" t="s">
        <v>19</v>
      </c>
      <c r="G16" s="1" t="s">
        <v>0</v>
      </c>
      <c r="H16" s="1" t="s">
        <v>44</v>
      </c>
      <c r="I16" s="1" t="s">
        <v>45</v>
      </c>
      <c r="J16" s="15" t="s">
        <v>19</v>
      </c>
      <c r="L16" s="30"/>
      <c r="M16" s="1" t="s">
        <v>5</v>
      </c>
      <c r="N16" s="1" t="s">
        <v>0</v>
      </c>
      <c r="O16" s="1" t="s">
        <v>44</v>
      </c>
      <c r="P16" s="1" t="s">
        <v>45</v>
      </c>
      <c r="Q16" s="1" t="s">
        <v>19</v>
      </c>
      <c r="R16" s="1" t="s">
        <v>0</v>
      </c>
      <c r="S16" s="1" t="s">
        <v>44</v>
      </c>
      <c r="T16" s="1" t="s">
        <v>45</v>
      </c>
      <c r="U16" s="1" t="s">
        <v>19</v>
      </c>
      <c r="W16" t="s">
        <v>63</v>
      </c>
      <c r="X16">
        <v>1.9900000000000001E-4</v>
      </c>
      <c r="AB16" t="s">
        <v>38</v>
      </c>
      <c r="AC16" t="s">
        <v>39</v>
      </c>
      <c r="AD16" t="s">
        <v>40</v>
      </c>
      <c r="AE16" t="s">
        <v>41</v>
      </c>
    </row>
    <row r="17" spans="1:31" x14ac:dyDescent="0.25">
      <c r="A17" s="1" t="s">
        <v>6</v>
      </c>
      <c r="B17" s="1">
        <v>12</v>
      </c>
      <c r="C17" s="1">
        <v>9.1288080731150103</v>
      </c>
      <c r="D17" s="1">
        <v>6.6375841584158399</v>
      </c>
      <c r="E17" s="17">
        <v>7.4718682225744404</v>
      </c>
      <c r="F17" s="1">
        <v>7.0062848851017101</v>
      </c>
      <c r="G17" s="1">
        <v>4.6725280528052799</v>
      </c>
      <c r="H17" s="1">
        <v>0</v>
      </c>
      <c r="I17" s="1">
        <v>0</v>
      </c>
      <c r="J17" s="15">
        <v>0</v>
      </c>
      <c r="K17" s="2"/>
      <c r="L17" s="30" t="s">
        <v>36</v>
      </c>
      <c r="M17" s="1">
        <f t="shared" ref="M17:U17" si="4">B17*$X$3</f>
        <v>0</v>
      </c>
      <c r="N17" s="1">
        <f t="shared" si="4"/>
        <v>0</v>
      </c>
      <c r="O17" s="1">
        <f t="shared" si="4"/>
        <v>0</v>
      </c>
      <c r="P17" s="1">
        <f t="shared" si="4"/>
        <v>0</v>
      </c>
      <c r="Q17" s="1">
        <f>(F17*$X$3)</f>
        <v>0</v>
      </c>
      <c r="R17" s="1">
        <f t="shared" si="4"/>
        <v>0</v>
      </c>
      <c r="S17" s="1">
        <f t="shared" si="4"/>
        <v>0</v>
      </c>
      <c r="T17" s="1">
        <f t="shared" si="4"/>
        <v>0</v>
      </c>
      <c r="U17" s="1">
        <f t="shared" si="4"/>
        <v>0</v>
      </c>
      <c r="AA17" t="s">
        <v>43</v>
      </c>
      <c r="AB17" s="6">
        <v>0.79245283018867929</v>
      </c>
      <c r="AC17" s="6">
        <v>1.2578616352201259E-2</v>
      </c>
      <c r="AD17" s="6">
        <v>0.15094339622641509</v>
      </c>
      <c r="AE17" s="6">
        <v>4.40251572327044E-2</v>
      </c>
    </row>
    <row r="18" spans="1:31" x14ac:dyDescent="0.25">
      <c r="A18" s="1" t="s">
        <v>243</v>
      </c>
      <c r="B18" s="1">
        <v>0</v>
      </c>
      <c r="C18" s="1">
        <v>0.25</v>
      </c>
      <c r="D18" s="1">
        <v>2.2040000000000002</v>
      </c>
      <c r="E18" s="1">
        <v>0.25</v>
      </c>
      <c r="F18" s="1">
        <v>2.7</v>
      </c>
      <c r="G18" s="1">
        <v>0.52800000000000002</v>
      </c>
      <c r="H18" s="1">
        <v>2.777056417630293</v>
      </c>
      <c r="I18" s="1">
        <v>0</v>
      </c>
      <c r="J18" s="15">
        <v>2.7</v>
      </c>
      <c r="L18" s="30" t="s">
        <v>7</v>
      </c>
      <c r="M18" s="1">
        <f t="shared" ref="M18:T18" si="5">B18*$AE$21*$X$7</f>
        <v>0</v>
      </c>
      <c r="N18" s="1">
        <f t="shared" si="5"/>
        <v>0</v>
      </c>
      <c r="O18" s="1">
        <f t="shared" si="5"/>
        <v>0</v>
      </c>
      <c r="P18" s="1">
        <f t="shared" si="5"/>
        <v>0</v>
      </c>
      <c r="Q18" s="1">
        <f>(F18*$AE$21*$X$7)</f>
        <v>0</v>
      </c>
      <c r="R18" s="1">
        <f>G18*$AE$21*$X$7</f>
        <v>0</v>
      </c>
      <c r="S18" s="1">
        <f t="shared" si="5"/>
        <v>0</v>
      </c>
      <c r="T18" s="1">
        <f t="shared" si="5"/>
        <v>0</v>
      </c>
      <c r="U18" s="1">
        <f>(J18*$AE$21*$X$7)+(J18*$X$13)</f>
        <v>3.2400000000000001E-4</v>
      </c>
      <c r="AA18" t="s">
        <v>46</v>
      </c>
      <c r="AB18" s="6">
        <v>0.5</v>
      </c>
      <c r="AC18" s="6">
        <v>1.2578616352201259E-2</v>
      </c>
      <c r="AD18" s="6">
        <v>0.15094339622641509</v>
      </c>
      <c r="AE18" s="6">
        <v>0.33647798742138368</v>
      </c>
    </row>
    <row r="19" spans="1:31" x14ac:dyDescent="0.25">
      <c r="A19" s="1" t="s">
        <v>244</v>
      </c>
      <c r="B19" s="1">
        <v>0</v>
      </c>
      <c r="C19" s="1">
        <v>0.14137471439451599</v>
      </c>
      <c r="D19" s="1">
        <v>0.27935643564356399</v>
      </c>
      <c r="E19" s="1">
        <v>0.23635935917804901</v>
      </c>
      <c r="F19" s="1">
        <v>0.31052098187631899</v>
      </c>
      <c r="G19" s="1">
        <v>0.08</v>
      </c>
      <c r="H19" s="1">
        <v>0.110040392784305</v>
      </c>
      <c r="I19" s="1">
        <v>3.157</v>
      </c>
      <c r="J19" s="15">
        <v>0</v>
      </c>
      <c r="L19" s="30" t="s">
        <v>8</v>
      </c>
      <c r="M19" s="1">
        <f t="shared" ref="M19:U20" si="6">B19*$X$8</f>
        <v>0</v>
      </c>
      <c r="N19" s="1">
        <f t="shared" si="6"/>
        <v>1.8378712871287078E-3</v>
      </c>
      <c r="O19" s="1">
        <f t="shared" si="6"/>
        <v>3.6316336633663319E-3</v>
      </c>
      <c r="P19" s="1">
        <f t="shared" si="6"/>
        <v>3.072671669314637E-3</v>
      </c>
      <c r="Q19" s="1">
        <f>F19*$X$8</f>
        <v>4.0367727643921469E-3</v>
      </c>
      <c r="R19" s="1">
        <f t="shared" si="6"/>
        <v>1.0399999999999999E-3</v>
      </c>
      <c r="S19" s="1">
        <f t="shared" si="6"/>
        <v>1.430525106195965E-3</v>
      </c>
      <c r="T19" s="1">
        <f t="shared" si="6"/>
        <v>4.1041000000000001E-2</v>
      </c>
      <c r="U19" s="1">
        <f>J19*$X$8</f>
        <v>0</v>
      </c>
      <c r="AB19" s="6"/>
      <c r="AC19" s="6"/>
      <c r="AD19" s="6"/>
      <c r="AE19" s="6"/>
    </row>
    <row r="20" spans="1:31" x14ac:dyDescent="0.25">
      <c r="A20" s="1" t="s">
        <v>245</v>
      </c>
      <c r="B20" s="1">
        <v>0</v>
      </c>
      <c r="C20" s="1">
        <v>0</v>
      </c>
      <c r="D20" s="1">
        <v>0.28499999999999998</v>
      </c>
      <c r="E20" s="1">
        <v>0</v>
      </c>
      <c r="F20" s="1">
        <v>0</v>
      </c>
      <c r="G20" s="1">
        <v>0</v>
      </c>
      <c r="H20" s="1">
        <v>0.81796691969666402</v>
      </c>
      <c r="I20" s="1">
        <v>0</v>
      </c>
      <c r="J20" s="15">
        <v>0</v>
      </c>
      <c r="L20" s="30" t="s">
        <v>9</v>
      </c>
      <c r="M20" s="1">
        <f t="shared" si="6"/>
        <v>0</v>
      </c>
      <c r="N20" s="1">
        <f t="shared" si="6"/>
        <v>0</v>
      </c>
      <c r="O20" s="1">
        <f t="shared" si="6"/>
        <v>3.7049999999999995E-3</v>
      </c>
      <c r="P20" s="1">
        <f t="shared" si="6"/>
        <v>0</v>
      </c>
      <c r="Q20" s="1">
        <f>F20*$X$8</f>
        <v>0</v>
      </c>
      <c r="R20" s="1">
        <f t="shared" si="6"/>
        <v>0</v>
      </c>
      <c r="S20" s="1">
        <f t="shared" si="6"/>
        <v>1.0633569956056632E-2</v>
      </c>
      <c r="T20" s="1">
        <f t="shared" si="6"/>
        <v>0</v>
      </c>
      <c r="U20" s="1">
        <f t="shared" si="6"/>
        <v>0</v>
      </c>
      <c r="AA20" t="s">
        <v>48</v>
      </c>
      <c r="AB20" s="6">
        <v>0</v>
      </c>
      <c r="AC20" s="6">
        <v>0</v>
      </c>
      <c r="AD20" s="6">
        <v>0</v>
      </c>
      <c r="AE20" s="6">
        <v>0</v>
      </c>
    </row>
    <row r="21" spans="1:31" x14ac:dyDescent="0.25">
      <c r="A21" s="1" t="s">
        <v>224</v>
      </c>
      <c r="B21" s="1">
        <v>0</v>
      </c>
      <c r="C21" s="1">
        <v>0</v>
      </c>
      <c r="D21" s="1">
        <v>0</v>
      </c>
      <c r="E21" s="1">
        <v>0</v>
      </c>
      <c r="F21" s="1">
        <v>0</v>
      </c>
      <c r="G21" s="1">
        <v>0</v>
      </c>
      <c r="H21" s="1">
        <v>0</v>
      </c>
      <c r="I21" s="1">
        <v>0.38879999999999998</v>
      </c>
      <c r="J21" s="15">
        <v>0</v>
      </c>
      <c r="L21" s="30" t="s">
        <v>10</v>
      </c>
      <c r="M21" s="1">
        <f>B21*AE17*X7</f>
        <v>0</v>
      </c>
      <c r="N21" s="1">
        <f>C21*$AE$18*$X$7</f>
        <v>0</v>
      </c>
      <c r="O21" s="1">
        <f t="shared" ref="O21:U21" si="7">D21*$AE$18*$X$7</f>
        <v>0</v>
      </c>
      <c r="P21" s="1">
        <f t="shared" si="7"/>
        <v>0</v>
      </c>
      <c r="Q21" s="1">
        <f>F21*$AE$18*$X$7</f>
        <v>0</v>
      </c>
      <c r="R21" s="1">
        <f t="shared" si="7"/>
        <v>0</v>
      </c>
      <c r="S21" s="1">
        <f t="shared" si="7"/>
        <v>0</v>
      </c>
      <c r="T21" s="1">
        <f t="shared" si="7"/>
        <v>0</v>
      </c>
      <c r="U21" s="1">
        <f t="shared" si="7"/>
        <v>0</v>
      </c>
      <c r="AA21" t="s">
        <v>50</v>
      </c>
      <c r="AB21" s="6">
        <v>0</v>
      </c>
      <c r="AC21" s="6">
        <v>0</v>
      </c>
      <c r="AD21" s="6">
        <v>0</v>
      </c>
      <c r="AE21" s="6">
        <v>1</v>
      </c>
    </row>
    <row r="22" spans="1:31" x14ac:dyDescent="0.25">
      <c r="A22" s="1" t="s">
        <v>246</v>
      </c>
      <c r="B22" s="1">
        <v>0</v>
      </c>
      <c r="C22" s="1">
        <v>4.1007004412392599E-2</v>
      </c>
      <c r="D22" s="1">
        <v>4.1007004412392599E-2</v>
      </c>
      <c r="E22" s="1">
        <v>0.16003660077832099</v>
      </c>
      <c r="F22" s="1">
        <v>8.8015033860745107E-2</v>
      </c>
      <c r="G22" s="1">
        <v>0.13210700441239301</v>
      </c>
      <c r="H22" s="1">
        <v>0.13210700441239301</v>
      </c>
      <c r="I22" s="1">
        <v>0.33803660077832098</v>
      </c>
      <c r="J22" s="15">
        <v>0.28357503386074501</v>
      </c>
      <c r="L22" s="30" t="s">
        <v>13</v>
      </c>
      <c r="M22" s="1">
        <f t="shared" ref="M22:U22" si="8">B22*$X$8</f>
        <v>0</v>
      </c>
      <c r="N22" s="1">
        <f t="shared" si="8"/>
        <v>5.3309105736110379E-4</v>
      </c>
      <c r="O22" s="1">
        <f t="shared" si="8"/>
        <v>5.3309105736110379E-4</v>
      </c>
      <c r="P22" s="1">
        <f t="shared" si="8"/>
        <v>2.0804758101181727E-3</v>
      </c>
      <c r="Q22" s="1">
        <f>F22*$X$8</f>
        <v>1.1441954401896863E-3</v>
      </c>
      <c r="R22" s="1">
        <f t="shared" si="8"/>
        <v>1.7173910573611091E-3</v>
      </c>
      <c r="S22" s="1">
        <f t="shared" si="8"/>
        <v>1.7173910573611091E-3</v>
      </c>
      <c r="T22" s="1">
        <f t="shared" si="8"/>
        <v>4.3944758101181723E-3</v>
      </c>
      <c r="U22" s="1">
        <f t="shared" si="8"/>
        <v>3.6864754401896849E-3</v>
      </c>
    </row>
    <row r="23" spans="1:31" x14ac:dyDescent="0.25">
      <c r="A23" t="s">
        <v>247</v>
      </c>
      <c r="C23">
        <v>0.46500000000000002</v>
      </c>
      <c r="D23">
        <v>0.46500000000000002</v>
      </c>
      <c r="E23">
        <v>0.46500000000000002</v>
      </c>
      <c r="F23">
        <v>0.46500000000000002</v>
      </c>
      <c r="G23">
        <v>0.46500000000000002</v>
      </c>
      <c r="H23">
        <v>0.46500000000000002</v>
      </c>
      <c r="I23">
        <v>0.46500000000000002</v>
      </c>
      <c r="J23">
        <v>0.46500000000000002</v>
      </c>
    </row>
    <row r="25" spans="1:31" x14ac:dyDescent="0.25">
      <c r="A25" s="2" t="s">
        <v>3</v>
      </c>
      <c r="L25" s="2" t="s">
        <v>3</v>
      </c>
      <c r="V25" s="300" t="s">
        <v>52</v>
      </c>
      <c r="W25" s="300"/>
    </row>
    <row r="26" spans="1:31" x14ac:dyDescent="0.25">
      <c r="A26" s="1"/>
      <c r="B26" s="1">
        <v>2021</v>
      </c>
      <c r="C26" s="345">
        <v>2030</v>
      </c>
      <c r="D26" s="345"/>
      <c r="E26" s="345"/>
      <c r="F26" s="345"/>
      <c r="G26" s="345">
        <v>2050</v>
      </c>
      <c r="H26" s="345"/>
      <c r="I26" s="345"/>
      <c r="J26" s="346"/>
      <c r="L26" s="30"/>
      <c r="M26" s="1">
        <v>2021</v>
      </c>
      <c r="N26" s="345">
        <v>2030</v>
      </c>
      <c r="O26" s="345"/>
      <c r="P26" s="345"/>
      <c r="Q26" s="345"/>
      <c r="R26" s="345">
        <v>2050</v>
      </c>
      <c r="S26" s="345"/>
      <c r="T26" s="345"/>
      <c r="U26" s="345"/>
      <c r="V26">
        <v>2030</v>
      </c>
      <c r="W26">
        <v>2050</v>
      </c>
      <c r="AB26" t="s">
        <v>3</v>
      </c>
    </row>
    <row r="27" spans="1:31" x14ac:dyDescent="0.25">
      <c r="A27" s="1"/>
      <c r="B27" s="1" t="s">
        <v>5</v>
      </c>
      <c r="C27" s="1" t="s">
        <v>0</v>
      </c>
      <c r="D27" s="1" t="s">
        <v>44</v>
      </c>
      <c r="E27" s="1" t="s">
        <v>45</v>
      </c>
      <c r="F27" s="1" t="s">
        <v>19</v>
      </c>
      <c r="G27" s="1" t="s">
        <v>0</v>
      </c>
      <c r="H27" s="1" t="s">
        <v>44</v>
      </c>
      <c r="I27" s="1" t="s">
        <v>45</v>
      </c>
      <c r="J27" s="15" t="s">
        <v>19</v>
      </c>
      <c r="L27" s="30"/>
      <c r="M27" s="1" t="s">
        <v>5</v>
      </c>
      <c r="N27" s="1" t="s">
        <v>0</v>
      </c>
      <c r="O27" s="1" t="s">
        <v>44</v>
      </c>
      <c r="P27" s="1" t="s">
        <v>45</v>
      </c>
      <c r="Q27" s="1" t="s">
        <v>19</v>
      </c>
      <c r="R27" s="1" t="s">
        <v>0</v>
      </c>
      <c r="S27" s="1" t="s">
        <v>44</v>
      </c>
      <c r="T27" s="1" t="s">
        <v>45</v>
      </c>
      <c r="U27" s="1" t="s">
        <v>19</v>
      </c>
      <c r="AB27" t="s">
        <v>38</v>
      </c>
      <c r="AC27" t="s">
        <v>39</v>
      </c>
      <c r="AD27" t="s">
        <v>40</v>
      </c>
      <c r="AE27" t="s">
        <v>41</v>
      </c>
    </row>
    <row r="28" spans="1:31" x14ac:dyDescent="0.25">
      <c r="A28" s="1" t="s">
        <v>6</v>
      </c>
      <c r="B28" s="1">
        <v>24</v>
      </c>
      <c r="C28" s="1">
        <v>18.962759749444299</v>
      </c>
      <c r="D28" s="1">
        <v>13.1703663366337</v>
      </c>
      <c r="E28" s="17">
        <v>15.3952088207289</v>
      </c>
      <c r="F28" s="1">
        <v>5.31616572423866</v>
      </c>
      <c r="G28" s="1">
        <v>12.4472039800995</v>
      </c>
      <c r="H28" s="1">
        <v>0</v>
      </c>
      <c r="I28" s="1">
        <v>0</v>
      </c>
      <c r="J28" s="15">
        <v>0</v>
      </c>
      <c r="K28" s="2"/>
      <c r="L28" s="30" t="s">
        <v>36</v>
      </c>
      <c r="M28" s="1">
        <f>B28*$X$3</f>
        <v>0</v>
      </c>
      <c r="N28" s="1">
        <f t="shared" ref="N28:T28" si="9">C28*$X$3</f>
        <v>0</v>
      </c>
      <c r="O28" s="1">
        <f t="shared" si="9"/>
        <v>0</v>
      </c>
      <c r="P28" s="1">
        <f t="shared" si="9"/>
        <v>0</v>
      </c>
      <c r="Q28" s="1">
        <f>(F28*$X$3)</f>
        <v>0</v>
      </c>
      <c r="R28" s="1">
        <f t="shared" si="9"/>
        <v>0</v>
      </c>
      <c r="S28" s="1">
        <f t="shared" si="9"/>
        <v>0</v>
      </c>
      <c r="T28" s="1">
        <f t="shared" si="9"/>
        <v>0</v>
      </c>
      <c r="U28" s="15">
        <f>J28*$X$3</f>
        <v>0</v>
      </c>
      <c r="V28">
        <f>(F28*$X$11)</f>
        <v>0.95086534993449945</v>
      </c>
      <c r="W28">
        <v>0</v>
      </c>
      <c r="AA28" t="s">
        <v>43</v>
      </c>
      <c r="AB28" s="6">
        <v>0.39</v>
      </c>
      <c r="AC28" s="6">
        <v>0.28999999999999998</v>
      </c>
      <c r="AD28" s="6">
        <v>0.19</v>
      </c>
      <c r="AE28" s="6">
        <v>0.13</v>
      </c>
    </row>
    <row r="29" spans="1:31" x14ac:dyDescent="0.25">
      <c r="A29" s="1" t="s">
        <v>243</v>
      </c>
      <c r="B29" s="1">
        <v>0</v>
      </c>
      <c r="C29" s="1">
        <v>1.0030000000000001</v>
      </c>
      <c r="D29" s="1">
        <v>2.7123333333333339</v>
      </c>
      <c r="E29" s="1">
        <v>1.0030000000000001</v>
      </c>
      <c r="F29" s="1">
        <v>8</v>
      </c>
      <c r="G29" s="1">
        <v>3.2320000000000002</v>
      </c>
      <c r="H29" s="1">
        <v>8</v>
      </c>
      <c r="I29" s="1">
        <v>0</v>
      </c>
      <c r="J29" s="15">
        <v>6.32</v>
      </c>
      <c r="L29" s="30" t="s">
        <v>7</v>
      </c>
      <c r="M29" s="1">
        <f>B29*$AE$32*$X$7</f>
        <v>0</v>
      </c>
      <c r="N29" s="1">
        <f t="shared" ref="N29:U29" si="10">C29*$AE$32*$X$7</f>
        <v>0</v>
      </c>
      <c r="O29" s="1">
        <f t="shared" si="10"/>
        <v>0</v>
      </c>
      <c r="P29" s="1">
        <f t="shared" si="10"/>
        <v>0</v>
      </c>
      <c r="Q29" s="1">
        <f>(F29*$AE$32*$X$7)</f>
        <v>0</v>
      </c>
      <c r="R29" s="1">
        <f t="shared" si="10"/>
        <v>0</v>
      </c>
      <c r="S29" s="1">
        <f t="shared" si="10"/>
        <v>0</v>
      </c>
      <c r="T29" s="1">
        <f t="shared" si="10"/>
        <v>0</v>
      </c>
      <c r="U29" s="15">
        <f t="shared" si="10"/>
        <v>0</v>
      </c>
      <c r="V29">
        <f>(F29*$X$13)</f>
        <v>9.6000000000000002E-4</v>
      </c>
      <c r="W29">
        <v>0</v>
      </c>
      <c r="AA29" t="s">
        <v>46</v>
      </c>
      <c r="AB29" s="6">
        <v>0.39</v>
      </c>
      <c r="AC29" s="6">
        <v>0.28999999999999998</v>
      </c>
      <c r="AD29" s="6">
        <v>0.19</v>
      </c>
      <c r="AE29" s="6">
        <v>0.13</v>
      </c>
    </row>
    <row r="30" spans="1:31" x14ac:dyDescent="0.25">
      <c r="A30" s="1" t="s">
        <v>244</v>
      </c>
      <c r="B30" s="1">
        <v>0</v>
      </c>
      <c r="C30" s="1">
        <v>0.300960800161649</v>
      </c>
      <c r="D30" s="1">
        <v>0.51500000000000001</v>
      </c>
      <c r="E30" s="1">
        <v>0.50193424917618101</v>
      </c>
      <c r="F30" s="1">
        <v>0.53245929471980402</v>
      </c>
      <c r="G30" s="1">
        <v>0.24119402985074601</v>
      </c>
      <c r="H30" s="1">
        <v>0.27300000000000002</v>
      </c>
      <c r="I30" s="1">
        <v>10.739000000000001</v>
      </c>
      <c r="J30" s="15">
        <v>0</v>
      </c>
      <c r="L30" s="30" t="s">
        <v>8</v>
      </c>
      <c r="M30" s="1">
        <f>B30*$X$8</f>
        <v>0</v>
      </c>
      <c r="N30" s="1">
        <f t="shared" ref="N30:T30" si="11">C30*$X$8</f>
        <v>3.9124904021014366E-3</v>
      </c>
      <c r="O30" s="1">
        <f t="shared" si="11"/>
        <v>6.6949999999999996E-3</v>
      </c>
      <c r="P30" s="1">
        <f t="shared" si="11"/>
        <v>6.5251452392903527E-3</v>
      </c>
      <c r="Q30" s="1">
        <f t="shared" si="11"/>
        <v>6.921970831357452E-3</v>
      </c>
      <c r="R30" s="1">
        <f t="shared" si="11"/>
        <v>3.1355223880596981E-3</v>
      </c>
      <c r="S30" s="1">
        <f t="shared" si="11"/>
        <v>3.5490000000000001E-3</v>
      </c>
      <c r="T30" s="1">
        <f t="shared" si="11"/>
        <v>0.13960700000000001</v>
      </c>
      <c r="U30" s="15">
        <f>J30*$X$8</f>
        <v>0</v>
      </c>
      <c r="V30">
        <v>0</v>
      </c>
      <c r="W30">
        <v>0</v>
      </c>
      <c r="AB30" s="6"/>
      <c r="AC30" s="6"/>
      <c r="AD30" s="6"/>
      <c r="AE30" s="6"/>
    </row>
    <row r="31" spans="1:31" x14ac:dyDescent="0.25">
      <c r="A31" s="1" t="s">
        <v>245</v>
      </c>
      <c r="B31" s="1">
        <v>0</v>
      </c>
      <c r="C31" s="1">
        <v>0</v>
      </c>
      <c r="D31" s="1">
        <v>0.59899999999999998</v>
      </c>
      <c r="E31" s="1">
        <v>0</v>
      </c>
      <c r="F31" s="1">
        <v>3.3274812623255401</v>
      </c>
      <c r="G31" s="1">
        <v>0</v>
      </c>
      <c r="H31" s="1">
        <v>0.77300000000000002</v>
      </c>
      <c r="I31" s="1">
        <v>0</v>
      </c>
      <c r="J31" s="15">
        <v>0</v>
      </c>
      <c r="L31" s="30" t="s">
        <v>9</v>
      </c>
      <c r="M31" s="1">
        <f>B31*$X$8</f>
        <v>0</v>
      </c>
      <c r="N31" s="1">
        <f t="shared" ref="N31:T31" si="12">C31*$X$8</f>
        <v>0</v>
      </c>
      <c r="O31" s="1">
        <f t="shared" si="12"/>
        <v>7.7869999999999997E-3</v>
      </c>
      <c r="P31" s="1">
        <f t="shared" si="12"/>
        <v>0</v>
      </c>
      <c r="Q31" s="1">
        <f>(F31*$X$8)</f>
        <v>4.3257256410232016E-2</v>
      </c>
      <c r="R31" s="1">
        <f t="shared" si="12"/>
        <v>0</v>
      </c>
      <c r="S31" s="1">
        <f t="shared" si="12"/>
        <v>1.0049000000000001E-2</v>
      </c>
      <c r="T31" s="1">
        <f t="shared" si="12"/>
        <v>0</v>
      </c>
      <c r="U31" s="15">
        <f>(J31*$X$8)</f>
        <v>0</v>
      </c>
      <c r="V31">
        <f>(F31*$X$14)</f>
        <v>3.992977514790648E-4</v>
      </c>
      <c r="W31">
        <f>(J31*$X$14)</f>
        <v>0</v>
      </c>
      <c r="AA31" t="s">
        <v>48</v>
      </c>
      <c r="AB31" s="6">
        <v>0</v>
      </c>
      <c r="AC31" s="6">
        <v>0</v>
      </c>
      <c r="AD31" s="6">
        <v>0</v>
      </c>
      <c r="AE31" s="6">
        <v>0</v>
      </c>
    </row>
    <row r="32" spans="1:31" x14ac:dyDescent="0.25">
      <c r="A32" s="1" t="s">
        <v>224</v>
      </c>
      <c r="B32" s="1">
        <v>0</v>
      </c>
      <c r="C32" s="1">
        <v>0</v>
      </c>
      <c r="D32" s="1">
        <v>0</v>
      </c>
      <c r="E32" s="1">
        <v>0</v>
      </c>
      <c r="F32" s="1">
        <v>0</v>
      </c>
      <c r="G32" s="1">
        <v>0</v>
      </c>
      <c r="H32" s="1">
        <v>0</v>
      </c>
      <c r="I32" s="1">
        <v>2.1174400000000002</v>
      </c>
      <c r="J32" s="15">
        <v>0</v>
      </c>
      <c r="L32" s="30" t="s">
        <v>10</v>
      </c>
      <c r="M32" s="1">
        <v>0</v>
      </c>
      <c r="N32" s="1">
        <f>C32*$AE$32*$X$7</f>
        <v>0</v>
      </c>
      <c r="O32" s="1">
        <f t="shared" ref="O32:T32" si="13">D32*$AE$32*$X$7</f>
        <v>0</v>
      </c>
      <c r="P32" s="1">
        <f t="shared" si="13"/>
        <v>0</v>
      </c>
      <c r="Q32" s="1">
        <f>F32*$AE$32*$X$7</f>
        <v>0</v>
      </c>
      <c r="R32" s="1">
        <f t="shared" si="13"/>
        <v>0</v>
      </c>
      <c r="S32" s="1">
        <f t="shared" si="13"/>
        <v>0</v>
      </c>
      <c r="T32" s="1">
        <f t="shared" si="13"/>
        <v>0</v>
      </c>
      <c r="U32" s="15">
        <f>J32*$AE$32*$X$7</f>
        <v>0</v>
      </c>
      <c r="V32">
        <v>0</v>
      </c>
      <c r="W32">
        <v>0</v>
      </c>
      <c r="AA32" t="s">
        <v>50</v>
      </c>
      <c r="AB32" s="6">
        <v>0.6</v>
      </c>
      <c r="AC32" s="6">
        <v>0.1</v>
      </c>
      <c r="AD32" s="6">
        <v>0.1</v>
      </c>
      <c r="AE32" s="6">
        <v>0.2</v>
      </c>
    </row>
    <row r="33" spans="1:31" x14ac:dyDescent="0.25">
      <c r="A33" s="1" t="s">
        <v>246</v>
      </c>
      <c r="B33" s="1">
        <v>0</v>
      </c>
      <c r="C33" s="1">
        <v>2.4260849377609799</v>
      </c>
      <c r="D33" s="1">
        <v>2.4260849377609799</v>
      </c>
      <c r="E33" s="1">
        <v>2.4260849377609799</v>
      </c>
      <c r="F33" s="1">
        <v>2.4680864082415899</v>
      </c>
      <c r="G33" s="1">
        <v>7.8134182707609803</v>
      </c>
      <c r="H33" s="1">
        <v>7.8134182707609803</v>
      </c>
      <c r="I33" s="1">
        <v>5.11678493776098</v>
      </c>
      <c r="J33" s="15">
        <v>7.9525264082415896</v>
      </c>
      <c r="L33" s="30" t="s">
        <v>13</v>
      </c>
      <c r="M33" s="1">
        <f>B33*$X$8</f>
        <v>0</v>
      </c>
      <c r="N33" s="1">
        <f t="shared" ref="N33:U33" si="14">C33*$X$8</f>
        <v>3.1539104190892737E-2</v>
      </c>
      <c r="O33" s="1">
        <f t="shared" si="14"/>
        <v>3.1539104190892737E-2</v>
      </c>
      <c r="P33" s="1">
        <f t="shared" si="14"/>
        <v>3.1539104190892737E-2</v>
      </c>
      <c r="Q33" s="1">
        <f t="shared" si="14"/>
        <v>3.2085123307140667E-2</v>
      </c>
      <c r="R33" s="1">
        <f t="shared" si="14"/>
        <v>0.10157443751989274</v>
      </c>
      <c r="S33" s="1">
        <f t="shared" si="14"/>
        <v>0.10157443751989274</v>
      </c>
      <c r="T33" s="1">
        <f t="shared" si="14"/>
        <v>6.6518204190892743E-2</v>
      </c>
      <c r="U33" s="15">
        <f t="shared" si="14"/>
        <v>0.10338284330714066</v>
      </c>
      <c r="V33">
        <v>0</v>
      </c>
      <c r="W33">
        <v>0</v>
      </c>
    </row>
    <row r="34" spans="1:31" x14ac:dyDescent="0.25">
      <c r="A34" t="s">
        <v>247</v>
      </c>
      <c r="B34">
        <v>0.39</v>
      </c>
      <c r="C34">
        <v>0.39</v>
      </c>
      <c r="D34">
        <v>0.39</v>
      </c>
      <c r="E34">
        <v>0.39</v>
      </c>
      <c r="F34">
        <v>0.39</v>
      </c>
      <c r="G34">
        <v>0.39</v>
      </c>
      <c r="H34">
        <v>0.39</v>
      </c>
      <c r="I34">
        <v>0.39</v>
      </c>
      <c r="J34">
        <v>0.39</v>
      </c>
    </row>
    <row r="35" spans="1:31" x14ac:dyDescent="0.25">
      <c r="V35">
        <v>2030</v>
      </c>
      <c r="W35" s="16" t="s">
        <v>53</v>
      </c>
      <c r="X35" t="s">
        <v>54</v>
      </c>
      <c r="Y35" t="s">
        <v>55</v>
      </c>
      <c r="Z35" t="s">
        <v>56</v>
      </c>
    </row>
    <row r="36" spans="1:31" x14ac:dyDescent="0.25">
      <c r="A36" s="2" t="s">
        <v>4</v>
      </c>
      <c r="L36" s="2" t="s">
        <v>57</v>
      </c>
      <c r="V36" s="6">
        <f>F28/($F$28+$F$29+$F$30+$F$31)</f>
        <v>0.30950936359956249</v>
      </c>
      <c r="W36">
        <f>5.1*V36*X11</f>
        <v>0.28233484383769353</v>
      </c>
      <c r="X36">
        <f>1.78*X11*V36</f>
        <v>9.8540396476685208E-2</v>
      </c>
      <c r="Y36">
        <f>5.03*V36*X11</f>
        <v>0.27845965970658798</v>
      </c>
      <c r="Z36">
        <f>12*V36*X11</f>
        <v>0.6643172796181025</v>
      </c>
    </row>
    <row r="37" spans="1:31" x14ac:dyDescent="0.25">
      <c r="A37" s="1"/>
      <c r="B37" s="1">
        <v>2021</v>
      </c>
      <c r="C37" s="345">
        <v>2030</v>
      </c>
      <c r="D37" s="345"/>
      <c r="E37" s="345"/>
      <c r="F37" s="345"/>
      <c r="G37" s="345">
        <v>2050</v>
      </c>
      <c r="H37" s="345"/>
      <c r="I37" s="345"/>
      <c r="J37" s="346"/>
      <c r="L37" s="30"/>
      <c r="M37" s="1">
        <v>2021</v>
      </c>
      <c r="N37" s="345">
        <v>2030</v>
      </c>
      <c r="O37" s="345"/>
      <c r="P37" s="345"/>
      <c r="Q37" s="345"/>
      <c r="R37" s="345">
        <v>2050</v>
      </c>
      <c r="S37" s="345"/>
      <c r="T37" s="345"/>
      <c r="U37" s="345"/>
      <c r="V37" s="6">
        <f>F29/($F$28+$F$29+$F$30+$F$31)</f>
        <v>0.46576330333477411</v>
      </c>
      <c r="W37">
        <f>5.1*X13</f>
        <v>6.1200000000000002E-4</v>
      </c>
      <c r="X37">
        <f>1.78*V37*X13</f>
        <v>9.9487041592307755E-5</v>
      </c>
      <c r="Y37">
        <f>5.03*V37*X13</f>
        <v>2.8113472989286966E-4</v>
      </c>
      <c r="Z37">
        <f>12*V37*X13</f>
        <v>6.7069915680207477E-4</v>
      </c>
      <c r="AB37" t="s">
        <v>4</v>
      </c>
    </row>
    <row r="38" spans="1:31" x14ac:dyDescent="0.25">
      <c r="A38" s="1"/>
      <c r="B38" s="1" t="s">
        <v>5</v>
      </c>
      <c r="C38" s="1" t="s">
        <v>0</v>
      </c>
      <c r="D38" s="1" t="s">
        <v>44</v>
      </c>
      <c r="E38" s="1" t="s">
        <v>45</v>
      </c>
      <c r="F38" s="1" t="s">
        <v>19</v>
      </c>
      <c r="G38" s="1" t="s">
        <v>0</v>
      </c>
      <c r="H38" s="1" t="s">
        <v>44</v>
      </c>
      <c r="I38" s="1" t="s">
        <v>45</v>
      </c>
      <c r="J38" s="15" t="s">
        <v>19</v>
      </c>
      <c r="L38" s="30"/>
      <c r="M38" s="1" t="s">
        <v>5</v>
      </c>
      <c r="N38" s="1" t="s">
        <v>0</v>
      </c>
      <c r="O38" s="1" t="s">
        <v>44</v>
      </c>
      <c r="P38" s="1" t="s">
        <v>45</v>
      </c>
      <c r="Q38" s="1" t="s">
        <v>19</v>
      </c>
      <c r="R38" s="1" t="s">
        <v>0</v>
      </c>
      <c r="S38" s="1" t="s">
        <v>44</v>
      </c>
      <c r="T38" s="1" t="s">
        <v>45</v>
      </c>
      <c r="U38" s="1" t="s">
        <v>19</v>
      </c>
      <c r="V38" s="6">
        <f>F30/($F$28+$F$29+$F$30+$F$31)</f>
        <v>3.0999999999999996E-2</v>
      </c>
      <c r="AB38" t="s">
        <v>38</v>
      </c>
      <c r="AC38" t="s">
        <v>39</v>
      </c>
      <c r="AD38" t="s">
        <v>40</v>
      </c>
      <c r="AE38" t="s">
        <v>41</v>
      </c>
    </row>
    <row r="39" spans="1:31" x14ac:dyDescent="0.25">
      <c r="A39" s="1" t="s">
        <v>6</v>
      </c>
      <c r="B39" s="1">
        <v>24</v>
      </c>
      <c r="C39" s="1">
        <v>17.344747984352001</v>
      </c>
      <c r="D39" s="1">
        <v>12.976813929668801</v>
      </c>
      <c r="E39" s="17">
        <v>12.5365140770195</v>
      </c>
      <c r="F39" s="1">
        <v>4.2031895573340901</v>
      </c>
      <c r="G39" s="1">
        <v>7.3084432572728399</v>
      </c>
      <c r="H39" s="1">
        <v>0</v>
      </c>
      <c r="I39" s="1">
        <v>0</v>
      </c>
      <c r="J39" s="15">
        <v>0</v>
      </c>
      <c r="K39" s="2"/>
      <c r="L39" s="30" t="s">
        <v>36</v>
      </c>
      <c r="M39" s="1">
        <v>0</v>
      </c>
      <c r="N39" s="1">
        <v>0</v>
      </c>
      <c r="O39" s="1">
        <v>0</v>
      </c>
      <c r="P39" s="1">
        <v>0</v>
      </c>
      <c r="Q39" s="1">
        <f>0</f>
        <v>0</v>
      </c>
      <c r="R39" s="1">
        <v>0</v>
      </c>
      <c r="S39" s="1">
        <v>0</v>
      </c>
      <c r="T39" s="1">
        <v>0</v>
      </c>
      <c r="U39" s="1">
        <v>0</v>
      </c>
      <c r="V39" s="6">
        <f>F31/($F$28+$F$29+$F$30+$F$31)</f>
        <v>0.19372733306566345</v>
      </c>
      <c r="W39">
        <f>5.1*X14</f>
        <v>6.1200000000000002E-4</v>
      </c>
      <c r="X39">
        <f>1.78*W39*X14</f>
        <v>1.3072320000000001E-7</v>
      </c>
      <c r="Y39">
        <f>5.03*X14*V39</f>
        <v>1.1693381823843446E-4</v>
      </c>
      <c r="Z39">
        <f>12*V39*X14</f>
        <v>2.7896735961455534E-4</v>
      </c>
      <c r="AA39" t="s">
        <v>43</v>
      </c>
      <c r="AB39" s="6">
        <v>1.0309278350515464E-2</v>
      </c>
      <c r="AC39" s="6">
        <v>0.22680412371134021</v>
      </c>
      <c r="AD39" s="6">
        <v>0.49484536082474229</v>
      </c>
      <c r="AE39" s="6">
        <v>0.26804123711340205</v>
      </c>
    </row>
    <row r="40" spans="1:31" x14ac:dyDescent="0.25">
      <c r="A40" s="1" t="s">
        <v>243</v>
      </c>
      <c r="B40">
        <v>0</v>
      </c>
      <c r="C40" s="1">
        <v>3.0287284191365877</v>
      </c>
      <c r="D40" s="1">
        <v>3.5070000000000001</v>
      </c>
      <c r="E40" s="1">
        <v>3.07547167899035</v>
      </c>
      <c r="F40" s="1">
        <v>10.843999999999999</v>
      </c>
      <c r="G40" s="1">
        <v>6.4731646120766397</v>
      </c>
      <c r="H40" s="1">
        <v>9.2520000000000007</v>
      </c>
      <c r="I40" s="1">
        <v>0</v>
      </c>
      <c r="J40" s="15">
        <v>10.843999999999999</v>
      </c>
      <c r="L40" s="30" t="s">
        <v>7</v>
      </c>
      <c r="M40" s="1">
        <v>0</v>
      </c>
      <c r="N40" s="1">
        <f>C40*$AE$43*$X$7</f>
        <v>0</v>
      </c>
      <c r="O40" s="1">
        <f>D40*$AE$43*$X$7</f>
        <v>0</v>
      </c>
      <c r="P40" s="1">
        <f>E40*$AE$43*$X$7</f>
        <v>0</v>
      </c>
      <c r="Q40" s="1">
        <f>(F40*$AE$43*$X$7)</f>
        <v>0</v>
      </c>
      <c r="R40" s="1">
        <f>G40*$AE$43*$X$7</f>
        <v>0</v>
      </c>
      <c r="S40" s="1">
        <f>H40*$AE$43*$X$7</f>
        <v>0</v>
      </c>
      <c r="T40" s="1">
        <f>I40*$AE$43*$X$7</f>
        <v>0</v>
      </c>
      <c r="U40" s="1">
        <f>(J40*$AE$43*$X$7)+(J40*$X$13)</f>
        <v>1.3012799999999999E-3</v>
      </c>
      <c r="V40" s="6"/>
      <c r="AA40" t="s">
        <v>46</v>
      </c>
      <c r="AB40" s="6">
        <v>1.0309278350515464E-2</v>
      </c>
      <c r="AC40" s="6">
        <v>0.22680412371134021</v>
      </c>
      <c r="AD40" s="6">
        <v>0.49484536082474229</v>
      </c>
      <c r="AE40" s="6">
        <v>0.26804123711340205</v>
      </c>
    </row>
    <row r="41" spans="1:31" x14ac:dyDescent="0.25">
      <c r="A41" s="1" t="s">
        <v>244</v>
      </c>
      <c r="B41" s="1">
        <v>0</v>
      </c>
      <c r="C41" s="1">
        <v>0.30749607269152002</v>
      </c>
      <c r="D41" s="1">
        <v>0.621</v>
      </c>
      <c r="E41" s="1">
        <v>0.48782424296906102</v>
      </c>
      <c r="F41" s="17">
        <v>0.481385837231534</v>
      </c>
      <c r="G41" s="1">
        <v>0.21200320781910401</v>
      </c>
      <c r="H41" s="1">
        <v>0.41199999999999998</v>
      </c>
      <c r="I41" s="1">
        <v>3.4740000000000002</v>
      </c>
      <c r="J41" s="28">
        <v>0</v>
      </c>
      <c r="L41" s="30" t="s">
        <v>8</v>
      </c>
      <c r="M41" s="1">
        <v>0</v>
      </c>
      <c r="N41">
        <f t="shared" ref="N41:U42" si="15">C41*$X$8</f>
        <v>3.9974489449897599E-3</v>
      </c>
      <c r="O41">
        <f t="shared" si="15"/>
        <v>8.0730000000000003E-3</v>
      </c>
      <c r="P41">
        <f t="shared" si="15"/>
        <v>6.3417151585977933E-3</v>
      </c>
      <c r="Q41">
        <f t="shared" si="15"/>
        <v>6.2580158840099421E-3</v>
      </c>
      <c r="R41">
        <f t="shared" si="15"/>
        <v>2.7560417016483521E-3</v>
      </c>
      <c r="S41">
        <f t="shared" si="15"/>
        <v>5.3559999999999997E-3</v>
      </c>
      <c r="T41">
        <f t="shared" si="15"/>
        <v>4.5162000000000001E-2</v>
      </c>
      <c r="U41">
        <f t="shared" si="15"/>
        <v>0</v>
      </c>
      <c r="V41" s="6"/>
      <c r="AB41" s="6"/>
      <c r="AC41" s="6"/>
      <c r="AD41" s="6"/>
      <c r="AE41" s="6"/>
    </row>
    <row r="42" spans="1:31" x14ac:dyDescent="0.25">
      <c r="A42" s="1" t="s">
        <v>245</v>
      </c>
      <c r="B42" s="1">
        <v>0</v>
      </c>
      <c r="C42" s="1">
        <v>0</v>
      </c>
      <c r="D42" s="1">
        <v>0</v>
      </c>
      <c r="E42" s="1">
        <v>0</v>
      </c>
      <c r="F42" s="1">
        <v>0</v>
      </c>
      <c r="G42" s="1">
        <v>0</v>
      </c>
      <c r="H42" s="1">
        <v>0</v>
      </c>
      <c r="I42" s="1">
        <v>0</v>
      </c>
      <c r="J42" s="15">
        <v>0</v>
      </c>
      <c r="K42" s="18"/>
      <c r="L42" s="30" t="s">
        <v>9</v>
      </c>
      <c r="M42" s="1">
        <v>0</v>
      </c>
      <c r="N42" s="1">
        <f t="shared" si="15"/>
        <v>0</v>
      </c>
      <c r="O42" s="1">
        <f t="shared" si="15"/>
        <v>0</v>
      </c>
      <c r="P42" s="1">
        <f t="shared" si="15"/>
        <v>0</v>
      </c>
      <c r="Q42" s="1">
        <f t="shared" si="15"/>
        <v>0</v>
      </c>
      <c r="R42" s="1">
        <f t="shared" si="15"/>
        <v>0</v>
      </c>
      <c r="S42" s="1">
        <f t="shared" si="15"/>
        <v>0</v>
      </c>
      <c r="T42" s="1">
        <f t="shared" si="15"/>
        <v>0</v>
      </c>
      <c r="U42" s="1">
        <f t="shared" si="15"/>
        <v>0</v>
      </c>
      <c r="AA42" t="s">
        <v>48</v>
      </c>
      <c r="AB42" s="6">
        <v>0</v>
      </c>
      <c r="AC42" s="6">
        <v>0</v>
      </c>
      <c r="AD42" s="6">
        <v>0</v>
      </c>
      <c r="AE42" s="6">
        <v>0</v>
      </c>
    </row>
    <row r="43" spans="1:31" x14ac:dyDescent="0.25">
      <c r="A43" s="1" t="s">
        <v>224</v>
      </c>
      <c r="B43" s="1">
        <v>0.156</v>
      </c>
      <c r="C43" s="1">
        <v>0.15600000000000003</v>
      </c>
      <c r="D43" s="1">
        <v>0.15600000000000003</v>
      </c>
      <c r="E43" s="1">
        <v>0.15600000000000003</v>
      </c>
      <c r="F43" s="1">
        <v>0.15600000000000003</v>
      </c>
      <c r="G43" s="1">
        <v>0.15600000000000003</v>
      </c>
      <c r="H43" s="1">
        <v>0.15600000000000003</v>
      </c>
      <c r="I43" s="1">
        <v>3.5</v>
      </c>
      <c r="J43" s="15">
        <v>0.15600000000000003</v>
      </c>
      <c r="L43" s="30" t="s">
        <v>10</v>
      </c>
      <c r="M43" s="1">
        <f>B43*$AE$39*$X$7</f>
        <v>0</v>
      </c>
      <c r="N43" s="1">
        <f>C43*$AE$40*$X$7</f>
        <v>0</v>
      </c>
      <c r="O43" s="1">
        <f>D43*$AE$40*$X$7</f>
        <v>0</v>
      </c>
      <c r="P43" s="1">
        <f>E43*$AE$40*$X$7</f>
        <v>0</v>
      </c>
      <c r="Q43" s="1">
        <f>(F43*$AE$40*$X$7)</f>
        <v>0</v>
      </c>
      <c r="R43" s="1">
        <f>G43*$AE$40*$X$7</f>
        <v>0</v>
      </c>
      <c r="S43" s="1">
        <f>H43*$AE$40*$X$7</f>
        <v>0</v>
      </c>
      <c r="T43" s="1">
        <f>I43*$AE$40*$X$7</f>
        <v>0</v>
      </c>
      <c r="U43" s="1">
        <f>(J43*$AE$40*$X$7)+(J43*$X$13)</f>
        <v>1.8720000000000004E-5</v>
      </c>
      <c r="AA43" t="s">
        <v>50</v>
      </c>
      <c r="AB43" s="6">
        <v>0.4</v>
      </c>
      <c r="AC43" s="6">
        <v>0</v>
      </c>
      <c r="AD43" s="6">
        <v>0.3</v>
      </c>
      <c r="AE43" s="6">
        <v>0.3</v>
      </c>
    </row>
    <row r="44" spans="1:31" x14ac:dyDescent="0.25">
      <c r="A44" s="26" t="s">
        <v>246</v>
      </c>
      <c r="B44" s="26">
        <v>0</v>
      </c>
      <c r="C44" s="1">
        <v>1.3220970939614101</v>
      </c>
      <c r="D44" s="1">
        <v>1.3220970939614101</v>
      </c>
      <c r="E44" s="1">
        <v>2.8872089220815198</v>
      </c>
      <c r="F44" s="26">
        <v>2.3991740517156299</v>
      </c>
      <c r="G44" s="1">
        <v>4.25979709396141</v>
      </c>
      <c r="H44" s="1">
        <v>2.7903970939614098</v>
      </c>
      <c r="I44" s="1">
        <v>4.4002089220815197</v>
      </c>
      <c r="J44" s="29">
        <v>5.0646740517156301</v>
      </c>
      <c r="L44" s="31" t="s">
        <v>13</v>
      </c>
      <c r="M44" s="26">
        <v>0</v>
      </c>
      <c r="N44" s="26">
        <f t="shared" ref="N44:U44" si="16">C44*$X$8</f>
        <v>1.7187262221498328E-2</v>
      </c>
      <c r="O44" s="26">
        <f t="shared" si="16"/>
        <v>1.7187262221498328E-2</v>
      </c>
      <c r="P44" s="26">
        <f t="shared" si="16"/>
        <v>3.7533715987059756E-2</v>
      </c>
      <c r="Q44" s="26">
        <f t="shared" si="16"/>
        <v>3.1189262672303188E-2</v>
      </c>
      <c r="R44" s="26">
        <f t="shared" si="16"/>
        <v>5.5377362221498326E-2</v>
      </c>
      <c r="S44" s="26">
        <f t="shared" si="16"/>
        <v>3.6275162221498326E-2</v>
      </c>
      <c r="T44" s="26">
        <f t="shared" si="16"/>
        <v>5.7202715987059755E-2</v>
      </c>
      <c r="U44" s="26">
        <f t="shared" si="16"/>
        <v>6.5840762672303182E-2</v>
      </c>
    </row>
    <row r="45" spans="1:31" x14ac:dyDescent="0.25">
      <c r="A45" t="s">
        <v>247</v>
      </c>
      <c r="B45">
        <v>0.876</v>
      </c>
      <c r="C45">
        <v>0.876</v>
      </c>
      <c r="D45">
        <v>0.876</v>
      </c>
      <c r="E45">
        <v>0.876</v>
      </c>
      <c r="F45">
        <v>0.876</v>
      </c>
      <c r="G45">
        <v>0.876</v>
      </c>
      <c r="H45">
        <v>0.876</v>
      </c>
      <c r="I45">
        <v>0.876</v>
      </c>
      <c r="J45">
        <v>0.876</v>
      </c>
      <c r="K45" s="2"/>
      <c r="L45" s="2"/>
      <c r="M45" s="2"/>
      <c r="N45" s="2"/>
    </row>
    <row r="46" spans="1:31" s="2" customFormat="1" x14ac:dyDescent="0.25">
      <c r="K46"/>
    </row>
    <row r="50" spans="12:12" x14ac:dyDescent="0.25">
      <c r="L50">
        <f>0.587/2</f>
        <v>0.29349999999999998</v>
      </c>
    </row>
  </sheetData>
  <mergeCells count="20">
    <mergeCell ref="C37:F37"/>
    <mergeCell ref="G37:J37"/>
    <mergeCell ref="N37:Q37"/>
    <mergeCell ref="R37:U37"/>
    <mergeCell ref="A1:J1"/>
    <mergeCell ref="L1:U1"/>
    <mergeCell ref="N4:Q4"/>
    <mergeCell ref="R4:U4"/>
    <mergeCell ref="N15:Q15"/>
    <mergeCell ref="R15:U15"/>
    <mergeCell ref="C4:F4"/>
    <mergeCell ref="G4:J4"/>
    <mergeCell ref="C15:F15"/>
    <mergeCell ref="G15:J15"/>
    <mergeCell ref="W1:Z1"/>
    <mergeCell ref="N26:Q26"/>
    <mergeCell ref="C26:F26"/>
    <mergeCell ref="G26:J26"/>
    <mergeCell ref="V25:W25"/>
    <mergeCell ref="R26:U26"/>
  </mergeCells>
  <pageMargins left="0.7" right="0.7" top="0.75" bottom="0.75" header="0.3" footer="0.3"/>
  <pageSetup paperSize="9" orientation="portrait" r:id="rId1"/>
  <ignoredErrors>
    <ignoredError sqref="N32:P32 M21:P21 R21:U21 N43:P43 R32:T32 R43:U43"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4F5D0-63B5-44BD-85FF-4377F2111E9D}">
  <sheetPr codeName="Sheet14"/>
  <dimension ref="A1:AJ84"/>
  <sheetViews>
    <sheetView topLeftCell="B27" workbookViewId="0">
      <selection activeCell="Q49" sqref="Q49"/>
    </sheetView>
  </sheetViews>
  <sheetFormatPr defaultRowHeight="15" x14ac:dyDescent="0.25"/>
  <cols>
    <col min="2" max="2" width="12" bestFit="1" customWidth="1"/>
    <col min="3" max="3" width="11.5703125" customWidth="1"/>
    <col min="10" max="10" width="12" bestFit="1" customWidth="1"/>
    <col min="11" max="11" width="11.5703125" customWidth="1"/>
    <col min="12" max="12" width="11" bestFit="1" customWidth="1"/>
    <col min="13" max="13" width="12" bestFit="1" customWidth="1"/>
    <col min="15" max="15" width="12" bestFit="1" customWidth="1"/>
    <col min="21" max="21" width="23.5703125" style="19" bestFit="1" customWidth="1"/>
    <col min="22" max="23" width="8.7109375" style="19"/>
    <col min="24" max="24" width="12" style="19" bestFit="1" customWidth="1"/>
    <col min="25" max="27" width="8.7109375" style="19"/>
    <col min="28" max="28" width="12" style="19" bestFit="1" customWidth="1"/>
    <col min="29" max="29" width="8.7109375" style="19"/>
    <col min="30" max="30" width="12.5703125" style="19" bestFit="1" customWidth="1"/>
  </cols>
  <sheetData>
    <row r="1" spans="1:36" ht="15.75" thickBot="1" x14ac:dyDescent="0.3">
      <c r="A1" s="2" t="s">
        <v>58</v>
      </c>
      <c r="I1" s="2" t="s">
        <v>59</v>
      </c>
      <c r="U1" s="349" t="s">
        <v>60</v>
      </c>
      <c r="V1" s="349"/>
      <c r="W1" s="349"/>
      <c r="X1" s="349"/>
      <c r="Y1" s="349"/>
      <c r="Z1" s="349"/>
      <c r="AA1" s="349"/>
      <c r="AB1" s="349"/>
      <c r="AC1" s="349"/>
      <c r="AD1" s="349"/>
    </row>
    <row r="2" spans="1:36" x14ac:dyDescent="0.25">
      <c r="A2" s="2"/>
      <c r="D2">
        <v>2021</v>
      </c>
      <c r="E2">
        <v>2030</v>
      </c>
      <c r="F2">
        <v>2040</v>
      </c>
      <c r="G2">
        <v>2050</v>
      </c>
      <c r="L2">
        <v>2021</v>
      </c>
      <c r="M2">
        <v>2030</v>
      </c>
      <c r="N2">
        <v>2040</v>
      </c>
      <c r="O2">
        <v>2050</v>
      </c>
      <c r="Q2" s="2" t="s">
        <v>242</v>
      </c>
    </row>
    <row r="3" spans="1:36" x14ac:dyDescent="0.25">
      <c r="A3" t="s">
        <v>2</v>
      </c>
      <c r="B3" t="s">
        <v>61</v>
      </c>
      <c r="C3" t="s">
        <v>36</v>
      </c>
      <c r="D3">
        <v>7.7</v>
      </c>
      <c r="E3">
        <v>9.1839999999999993</v>
      </c>
      <c r="F3">
        <v>7.2955555555555556</v>
      </c>
      <c r="G3">
        <v>4.7471111111111117</v>
      </c>
      <c r="I3" s="1" t="s">
        <v>2</v>
      </c>
      <c r="J3" s="1" t="s">
        <v>61</v>
      </c>
      <c r="K3" s="1" t="s">
        <v>36</v>
      </c>
      <c r="L3" s="10">
        <f>D3*$R$3</f>
        <v>1.3772450999999999</v>
      </c>
      <c r="M3" s="10">
        <f>E3*$R$3</f>
        <v>1.6426777919999997</v>
      </c>
      <c r="N3" s="10">
        <f>F3*$R$3</f>
        <v>1.3049049533333332</v>
      </c>
      <c r="O3" s="10">
        <f>G3*$R$3</f>
        <v>0.84908253466666672</v>
      </c>
      <c r="Q3" t="s">
        <v>36</v>
      </c>
      <c r="R3">
        <v>0.17886299999999999</v>
      </c>
      <c r="U3" s="20" t="s">
        <v>1</v>
      </c>
    </row>
    <row r="4" spans="1:36" x14ac:dyDescent="0.25">
      <c r="C4" t="s">
        <v>29</v>
      </c>
      <c r="D4">
        <v>0</v>
      </c>
      <c r="E4">
        <v>0.25</v>
      </c>
      <c r="F4">
        <v>0.3888888888888889</v>
      </c>
      <c r="G4">
        <v>0.52777777777777779</v>
      </c>
      <c r="I4" s="1"/>
      <c r="J4" s="1"/>
      <c r="K4" s="1" t="s">
        <v>29</v>
      </c>
      <c r="L4" s="10">
        <f>D4*$R$4</f>
        <v>0</v>
      </c>
      <c r="M4" s="10">
        <f>E4*$R$4</f>
        <v>3.0000000000000001E-5</v>
      </c>
      <c r="N4" s="10">
        <f>F4*$R$4</f>
        <v>4.6666666666666672E-5</v>
      </c>
      <c r="O4" s="10">
        <f>G4*$R$4</f>
        <v>6.3333333333333332E-5</v>
      </c>
      <c r="Q4" t="s">
        <v>29</v>
      </c>
      <c r="R4">
        <v>1.2E-4</v>
      </c>
      <c r="U4" s="21"/>
      <c r="V4" s="21">
        <v>2021</v>
      </c>
      <c r="W4" s="350">
        <v>2030</v>
      </c>
      <c r="X4" s="350"/>
      <c r="Y4" s="350"/>
      <c r="Z4" s="350"/>
      <c r="AA4" s="350">
        <v>2050</v>
      </c>
      <c r="AB4" s="350"/>
      <c r="AC4" s="350"/>
      <c r="AD4" s="350"/>
    </row>
    <row r="5" spans="1:36" x14ac:dyDescent="0.25">
      <c r="C5" t="s">
        <v>14</v>
      </c>
      <c r="D5">
        <v>0</v>
      </c>
      <c r="E5">
        <v>0.14000000000000001</v>
      </c>
      <c r="F5">
        <v>0.114</v>
      </c>
      <c r="G5">
        <v>7.8E-2</v>
      </c>
      <c r="I5" s="1"/>
      <c r="J5" s="1"/>
      <c r="K5" s="1" t="s">
        <v>14</v>
      </c>
      <c r="L5" s="10">
        <f>D5*$R$6</f>
        <v>0</v>
      </c>
      <c r="M5" s="10">
        <f>E5*$R$6</f>
        <v>0</v>
      </c>
      <c r="N5" s="10">
        <f>F5*$R$6</f>
        <v>0</v>
      </c>
      <c r="O5" s="10">
        <f>G5*$R$6</f>
        <v>0</v>
      </c>
      <c r="Q5" t="s">
        <v>32</v>
      </c>
      <c r="R5">
        <v>1.2E-4</v>
      </c>
      <c r="U5" s="21"/>
      <c r="V5" s="21" t="s">
        <v>5</v>
      </c>
      <c r="W5" s="21" t="s">
        <v>0</v>
      </c>
      <c r="X5" s="21" t="s">
        <v>44</v>
      </c>
      <c r="Y5" s="21" t="s">
        <v>45</v>
      </c>
      <c r="Z5" s="21" t="s">
        <v>19</v>
      </c>
      <c r="AA5" s="21" t="s">
        <v>0</v>
      </c>
      <c r="AB5" s="21" t="s">
        <v>44</v>
      </c>
      <c r="AC5" s="21" t="s">
        <v>45</v>
      </c>
      <c r="AD5" s="21" t="s">
        <v>19</v>
      </c>
    </row>
    <row r="6" spans="1:36" x14ac:dyDescent="0.25">
      <c r="B6" t="s">
        <v>62</v>
      </c>
      <c r="C6" t="s">
        <v>63</v>
      </c>
      <c r="D6">
        <v>0.46500000000000002</v>
      </c>
      <c r="E6">
        <v>0.46500000000000002</v>
      </c>
      <c r="F6">
        <v>0.46500000000000002</v>
      </c>
      <c r="G6">
        <v>0.46500000000000002</v>
      </c>
      <c r="I6" s="1"/>
      <c r="J6" s="1" t="s">
        <v>62</v>
      </c>
      <c r="K6" s="1" t="s">
        <v>63</v>
      </c>
      <c r="L6" s="181">
        <f>D6*$R$7</f>
        <v>9.2535000000000008E-5</v>
      </c>
      <c r="M6" s="181">
        <f t="shared" ref="M6:O6" si="0">E6*$R$7</f>
        <v>9.2535000000000008E-5</v>
      </c>
      <c r="N6" s="181">
        <f t="shared" si="0"/>
        <v>9.2535000000000008E-5</v>
      </c>
      <c r="O6" s="181">
        <f t="shared" si="0"/>
        <v>9.2535000000000008E-5</v>
      </c>
      <c r="Q6" t="s">
        <v>14</v>
      </c>
      <c r="R6">
        <v>0</v>
      </c>
      <c r="U6" s="21" t="s">
        <v>36</v>
      </c>
      <c r="V6" s="22">
        <f>L22</f>
        <v>0.898607712</v>
      </c>
      <c r="W6" s="22">
        <f>M22</f>
        <v>0.73941964199999988</v>
      </c>
      <c r="X6" s="21">
        <f>M53</f>
        <v>0.467726745</v>
      </c>
      <c r="Y6" s="23">
        <f>M79</f>
        <v>0.58273565399999994</v>
      </c>
      <c r="Z6" s="21">
        <f>1.44914654282766*R3</f>
        <v>0.25919869808978374</v>
      </c>
      <c r="AA6" s="22">
        <f>O22</f>
        <v>0.52458536495433328</v>
      </c>
      <c r="AB6" s="21">
        <v>0</v>
      </c>
      <c r="AC6" s="21">
        <v>0</v>
      </c>
      <c r="AD6" s="21">
        <v>0</v>
      </c>
    </row>
    <row r="7" spans="1:36" x14ac:dyDescent="0.25">
      <c r="C7" t="s">
        <v>29</v>
      </c>
      <c r="D7">
        <v>0</v>
      </c>
      <c r="E7">
        <v>0</v>
      </c>
      <c r="F7">
        <v>0</v>
      </c>
      <c r="G7">
        <v>0</v>
      </c>
      <c r="I7" s="1"/>
      <c r="J7" s="1"/>
      <c r="K7" s="1" t="s">
        <v>29</v>
      </c>
      <c r="L7" s="10">
        <f>D7*$R$4</f>
        <v>0</v>
      </c>
      <c r="M7" s="10">
        <f>E7*$R$4</f>
        <v>0</v>
      </c>
      <c r="N7" s="10">
        <f>F7*$R$4</f>
        <v>0</v>
      </c>
      <c r="O7" s="10">
        <f>G7*$R$4</f>
        <v>0</v>
      </c>
      <c r="Q7" t="s">
        <v>63</v>
      </c>
      <c r="R7">
        <v>1.9900000000000001E-4</v>
      </c>
      <c r="U7" s="21" t="s">
        <v>7</v>
      </c>
      <c r="V7" s="22">
        <f>L23</f>
        <v>0</v>
      </c>
      <c r="W7" s="22">
        <f>M23</f>
        <v>2.2320000000000003E-5</v>
      </c>
      <c r="X7" s="22">
        <f>M54</f>
        <v>7.7520000000000003E-5</v>
      </c>
      <c r="Y7" s="22">
        <f>N54</f>
        <v>1.7352000000000001E-4</v>
      </c>
      <c r="Z7" s="21">
        <f>2.246*R4</f>
        <v>2.6951999999999998E-4</v>
      </c>
      <c r="AA7" s="22">
        <f>O23</f>
        <v>7.191996E-5</v>
      </c>
      <c r="AB7" s="22">
        <f>O54</f>
        <v>2.6951999999999998E-4</v>
      </c>
      <c r="AC7" s="22">
        <f>P54</f>
        <v>0</v>
      </c>
      <c r="AD7" s="21">
        <f>2.246*R4</f>
        <v>2.6951999999999998E-4</v>
      </c>
    </row>
    <row r="8" spans="1:36" x14ac:dyDescent="0.25">
      <c r="C8" t="s">
        <v>14</v>
      </c>
      <c r="D8">
        <v>0</v>
      </c>
      <c r="E8">
        <v>4.1000000000000002E-2</v>
      </c>
      <c r="F8">
        <v>8.6555555555555552E-2</v>
      </c>
      <c r="G8">
        <v>0.13211111111111112</v>
      </c>
      <c r="I8" s="1"/>
      <c r="J8" s="1"/>
      <c r="K8" s="1" t="s">
        <v>14</v>
      </c>
      <c r="L8" s="10">
        <f>D8*$R$6</f>
        <v>0</v>
      </c>
      <c r="M8" s="10">
        <f>E8*$R$6</f>
        <v>0</v>
      </c>
      <c r="N8" s="10">
        <f>F8*$R$6</f>
        <v>0</v>
      </c>
      <c r="O8" s="10">
        <f>G8*$R$6</f>
        <v>0</v>
      </c>
      <c r="U8" s="21" t="s">
        <v>8</v>
      </c>
      <c r="V8" s="22">
        <v>0</v>
      </c>
      <c r="W8" s="22">
        <v>0</v>
      </c>
      <c r="X8" s="22">
        <v>0</v>
      </c>
      <c r="Y8" s="22">
        <v>0</v>
      </c>
      <c r="Z8" s="22">
        <f>0.0718534571723426*R6</f>
        <v>0</v>
      </c>
      <c r="AA8" s="22">
        <v>0</v>
      </c>
      <c r="AB8" s="22">
        <v>0</v>
      </c>
      <c r="AC8" s="22">
        <v>0</v>
      </c>
      <c r="AD8" s="22">
        <v>0</v>
      </c>
    </row>
    <row r="9" spans="1:36" x14ac:dyDescent="0.25">
      <c r="A9" t="s">
        <v>3</v>
      </c>
      <c r="B9" t="s">
        <v>61</v>
      </c>
      <c r="C9" t="s">
        <v>36</v>
      </c>
      <c r="D9">
        <v>24</v>
      </c>
      <c r="E9">
        <v>19.008000000000003</v>
      </c>
      <c r="F9">
        <v>15.626888888888885</v>
      </c>
      <c r="G9">
        <v>12.623777777777782</v>
      </c>
      <c r="I9" s="1" t="s">
        <v>3</v>
      </c>
      <c r="J9" s="1" t="s">
        <v>61</v>
      </c>
      <c r="K9" s="1" t="s">
        <v>36</v>
      </c>
      <c r="L9" s="10">
        <f>D9*$R$3</f>
        <v>4.2927119999999999</v>
      </c>
      <c r="M9" s="10">
        <f>E9*$R$3</f>
        <v>3.3998279040000003</v>
      </c>
      <c r="N9" s="10">
        <f>F9*$R$3</f>
        <v>2.7950722273333324</v>
      </c>
      <c r="O9" s="10">
        <f>G9*$R$3</f>
        <v>2.2579267646666672</v>
      </c>
      <c r="U9" s="21" t="s">
        <v>9</v>
      </c>
      <c r="V9" s="21">
        <v>0</v>
      </c>
      <c r="W9" s="21">
        <v>0</v>
      </c>
      <c r="X9" s="22">
        <f>M56</f>
        <v>3.4199999999999998E-5</v>
      </c>
      <c r="Y9" s="21">
        <v>0</v>
      </c>
      <c r="Z9" s="21">
        <v>0</v>
      </c>
      <c r="AA9" s="21">
        <v>0</v>
      </c>
      <c r="AB9" s="21">
        <f>O56</f>
        <v>1.5720000000000002E-5</v>
      </c>
      <c r="AC9" s="21">
        <v>0</v>
      </c>
      <c r="AD9" s="21">
        <v>0</v>
      </c>
    </row>
    <row r="10" spans="1:36" x14ac:dyDescent="0.25">
      <c r="C10" t="s">
        <v>29</v>
      </c>
      <c r="D10">
        <v>0</v>
      </c>
      <c r="E10">
        <v>1.0029999999999999</v>
      </c>
      <c r="F10">
        <v>2.1174444444444442</v>
      </c>
      <c r="G10">
        <v>3.2318888888888884</v>
      </c>
      <c r="I10" s="1"/>
      <c r="J10" s="1"/>
      <c r="K10" s="1" t="s">
        <v>29</v>
      </c>
      <c r="L10" s="10">
        <f>D10*$R$4</f>
        <v>0</v>
      </c>
      <c r="M10" s="10">
        <f>E10*$R$4</f>
        <v>1.2035999999999999E-4</v>
      </c>
      <c r="N10" s="10">
        <f>F10*$R$4</f>
        <v>2.5409333333333332E-4</v>
      </c>
      <c r="O10" s="10">
        <f>G10*$R$4</f>
        <v>3.8782666666666661E-4</v>
      </c>
      <c r="U10" s="21" t="s">
        <v>10</v>
      </c>
      <c r="V10" s="22">
        <f>L26</f>
        <v>1.8479999999999999E-5</v>
      </c>
      <c r="W10" s="22">
        <f>M26</f>
        <v>1.8479999999999999E-5</v>
      </c>
      <c r="X10" s="22">
        <f>M58</f>
        <v>1.8479999999999999E-5</v>
      </c>
      <c r="Y10" s="22">
        <f>O26</f>
        <v>1.8479999999999999E-5</v>
      </c>
      <c r="Z10" s="21">
        <f>0.154*R4</f>
        <v>1.8479999999999999E-5</v>
      </c>
      <c r="AA10" s="22">
        <f>O26</f>
        <v>1.8479999999999999E-5</v>
      </c>
      <c r="AB10" s="22">
        <f>O58</f>
        <v>1.8479999999999999E-5</v>
      </c>
      <c r="AC10" s="22">
        <f>O82</f>
        <v>4.0800000000000002E-5</v>
      </c>
      <c r="AD10" s="21">
        <f>0.154*R4</f>
        <v>1.8479999999999999E-5</v>
      </c>
      <c r="AG10">
        <v>1.4491465428276573</v>
      </c>
      <c r="AH10">
        <v>5.7856222910216735</v>
      </c>
      <c r="AI10">
        <v>1.2294025676768197</v>
      </c>
      <c r="AJ10">
        <v>6.0940815273477806</v>
      </c>
    </row>
    <row r="11" spans="1:36" x14ac:dyDescent="0.25">
      <c r="C11" t="s">
        <v>14</v>
      </c>
      <c r="D11">
        <v>0</v>
      </c>
      <c r="E11">
        <v>0.29499999999999998</v>
      </c>
      <c r="F11">
        <v>0.26</v>
      </c>
      <c r="G11">
        <v>0.23499999999999999</v>
      </c>
      <c r="I11" s="1"/>
      <c r="J11" s="1"/>
      <c r="K11" s="1" t="s">
        <v>14</v>
      </c>
      <c r="L11" s="10">
        <f>D11*$R$6</f>
        <v>0</v>
      </c>
      <c r="M11" s="10">
        <f>E11*$R$6</f>
        <v>0</v>
      </c>
      <c r="N11" s="10">
        <f>F11*$R$6</f>
        <v>0</v>
      </c>
      <c r="O11" s="10">
        <f>G11*$R$6</f>
        <v>0</v>
      </c>
      <c r="U11" s="21" t="s">
        <v>13</v>
      </c>
      <c r="V11" s="21">
        <v>0</v>
      </c>
      <c r="W11" s="21">
        <v>0</v>
      </c>
      <c r="X11" s="21">
        <v>0</v>
      </c>
      <c r="Y11" s="21">
        <v>0</v>
      </c>
      <c r="Z11" s="21">
        <f>0.071*R6</f>
        <v>0</v>
      </c>
      <c r="AA11" s="21">
        <v>0</v>
      </c>
      <c r="AB11" s="21">
        <v>0</v>
      </c>
      <c r="AC11" s="21">
        <v>0</v>
      </c>
      <c r="AD11" s="21">
        <v>0</v>
      </c>
      <c r="AG11">
        <v>2.246</v>
      </c>
      <c r="AH11">
        <v>2.7</v>
      </c>
      <c r="AI11">
        <v>8</v>
      </c>
      <c r="AJ11">
        <v>10.843999999999999</v>
      </c>
    </row>
    <row r="12" spans="1:36" x14ac:dyDescent="0.25">
      <c r="B12" t="s">
        <v>62</v>
      </c>
      <c r="C12" t="s">
        <v>63</v>
      </c>
      <c r="D12">
        <v>0.39</v>
      </c>
      <c r="E12">
        <v>0.39</v>
      </c>
      <c r="F12">
        <v>0.39</v>
      </c>
      <c r="G12">
        <v>0.39</v>
      </c>
      <c r="I12" s="1"/>
      <c r="J12" s="1" t="s">
        <v>62</v>
      </c>
      <c r="K12" s="1" t="s">
        <v>63</v>
      </c>
      <c r="L12" s="10">
        <f>D12*$R$7</f>
        <v>7.7610000000000011E-5</v>
      </c>
      <c r="M12" s="10">
        <f t="shared" ref="M12:O12" si="1">E12*$R$7</f>
        <v>7.7610000000000011E-5</v>
      </c>
      <c r="N12" s="10">
        <f t="shared" si="1"/>
        <v>7.7610000000000011E-5</v>
      </c>
      <c r="O12" s="10">
        <f t="shared" si="1"/>
        <v>7.7610000000000011E-5</v>
      </c>
      <c r="U12" s="19" t="s">
        <v>248</v>
      </c>
      <c r="AG12">
        <v>7.1853457172342594E-2</v>
      </c>
      <c r="AH12">
        <v>8.6377708978328194E-2</v>
      </c>
      <c r="AI12">
        <v>0.68042579464929298</v>
      </c>
      <c r="AJ12">
        <v>0.34691847265221898</v>
      </c>
    </row>
    <row r="13" spans="1:36" x14ac:dyDescent="0.25">
      <c r="C13" t="s">
        <v>29</v>
      </c>
      <c r="D13">
        <v>0</v>
      </c>
      <c r="E13">
        <v>0</v>
      </c>
      <c r="F13">
        <v>0</v>
      </c>
      <c r="G13">
        <v>0</v>
      </c>
      <c r="I13" s="1"/>
      <c r="J13" s="1"/>
      <c r="K13" s="1" t="s">
        <v>29</v>
      </c>
      <c r="L13" s="10">
        <f>D13*$R$4</f>
        <v>0</v>
      </c>
      <c r="M13" s="10">
        <f>E13*$R$4</f>
        <v>0</v>
      </c>
      <c r="N13" s="10">
        <f>F13*$R$4</f>
        <v>0</v>
      </c>
      <c r="O13" s="10">
        <f>G13*$R$4</f>
        <v>0</v>
      </c>
      <c r="U13" s="20" t="s">
        <v>2</v>
      </c>
      <c r="AG13">
        <v>0</v>
      </c>
      <c r="AH13">
        <v>0</v>
      </c>
      <c r="AI13">
        <v>7.5071716376738902</v>
      </c>
      <c r="AJ13">
        <v>0</v>
      </c>
    </row>
    <row r="14" spans="1:36" x14ac:dyDescent="0.25">
      <c r="C14" t="s">
        <v>14</v>
      </c>
      <c r="D14">
        <v>0</v>
      </c>
      <c r="E14">
        <v>2.4259999999999997</v>
      </c>
      <c r="F14">
        <v>5.1166666666666698</v>
      </c>
      <c r="G14">
        <v>7.8133333333333299</v>
      </c>
      <c r="I14" s="1"/>
      <c r="J14" s="1"/>
      <c r="K14" s="1" t="s">
        <v>14</v>
      </c>
      <c r="L14" s="10">
        <f>D14*$R$6</f>
        <v>0</v>
      </c>
      <c r="M14" s="10">
        <f>E14*$R$6</f>
        <v>0</v>
      </c>
      <c r="N14" s="10">
        <f>F14*$R$6</f>
        <v>0</v>
      </c>
      <c r="O14" s="10">
        <f>G14*$R$6</f>
        <v>0</v>
      </c>
      <c r="U14" s="21"/>
      <c r="V14" s="21">
        <v>2021</v>
      </c>
      <c r="W14" s="350">
        <v>2030</v>
      </c>
      <c r="X14" s="350"/>
      <c r="Y14" s="350"/>
      <c r="Z14" s="350"/>
      <c r="AA14" s="350">
        <v>2050</v>
      </c>
      <c r="AB14" s="350"/>
      <c r="AC14" s="350"/>
      <c r="AD14" s="350"/>
      <c r="AG14">
        <v>0.15400000000000003</v>
      </c>
      <c r="AH14">
        <v>0</v>
      </c>
      <c r="AI14">
        <v>0</v>
      </c>
      <c r="AJ14">
        <v>0.156</v>
      </c>
    </row>
    <row r="15" spans="1:36" x14ac:dyDescent="0.25">
      <c r="A15" t="s">
        <v>4</v>
      </c>
      <c r="B15" t="s">
        <v>61</v>
      </c>
      <c r="C15" t="s">
        <v>36</v>
      </c>
      <c r="D15">
        <v>25</v>
      </c>
      <c r="E15">
        <v>17.308</v>
      </c>
      <c r="F15">
        <v>10.327555555555561</v>
      </c>
      <c r="G15">
        <v>7.2246111111111091</v>
      </c>
      <c r="I15" s="1" t="s">
        <v>4</v>
      </c>
      <c r="J15" s="1" t="s">
        <v>61</v>
      </c>
      <c r="K15" s="1" t="s">
        <v>36</v>
      </c>
      <c r="L15" s="10">
        <f>D15*$R$3</f>
        <v>4.4715749999999996</v>
      </c>
      <c r="M15" s="10">
        <f>E15*$R$3</f>
        <v>3.0957608039999998</v>
      </c>
      <c r="N15" s="10">
        <f>F15*$R$3</f>
        <v>1.8472175693333341</v>
      </c>
      <c r="O15" s="10">
        <f>G15*$R$3</f>
        <v>1.2922156171666663</v>
      </c>
      <c r="U15" s="21"/>
      <c r="V15" s="21" t="s">
        <v>5</v>
      </c>
      <c r="W15" s="21" t="s">
        <v>0</v>
      </c>
      <c r="X15" s="21" t="s">
        <v>44</v>
      </c>
      <c r="Y15" s="21" t="s">
        <v>45</v>
      </c>
      <c r="Z15" s="21" t="s">
        <v>19</v>
      </c>
      <c r="AA15" s="21" t="s">
        <v>0</v>
      </c>
      <c r="AB15" s="21" t="s">
        <v>44</v>
      </c>
      <c r="AC15" s="21" t="s">
        <v>45</v>
      </c>
      <c r="AD15" s="21" t="s">
        <v>19</v>
      </c>
      <c r="AG15">
        <v>7.0999999999999994E-2</v>
      </c>
      <c r="AH15">
        <v>8.7999999999999995E-2</v>
      </c>
      <c r="AI15">
        <v>2.468</v>
      </c>
      <c r="AJ15">
        <v>2.399</v>
      </c>
    </row>
    <row r="16" spans="1:36" x14ac:dyDescent="0.25">
      <c r="C16" t="s">
        <v>29</v>
      </c>
      <c r="D16">
        <v>0</v>
      </c>
      <c r="E16">
        <v>2.9764999999999997</v>
      </c>
      <c r="F16">
        <v>4.63011111111111</v>
      </c>
      <c r="G16">
        <v>6.2837222222222202</v>
      </c>
      <c r="I16" s="1"/>
      <c r="J16" s="1"/>
      <c r="K16" s="1" t="s">
        <v>29</v>
      </c>
      <c r="L16" s="10">
        <f>D16*$R$4</f>
        <v>0</v>
      </c>
      <c r="M16" s="10">
        <f>E16*$R$4</f>
        <v>3.5717999999999996E-4</v>
      </c>
      <c r="N16" s="10">
        <f>F16*$R$4</f>
        <v>5.5561333333333321E-4</v>
      </c>
      <c r="O16" s="10">
        <f>G16*$R$4</f>
        <v>7.5404666666666639E-4</v>
      </c>
      <c r="U16" s="21" t="s">
        <v>36</v>
      </c>
      <c r="V16" s="22">
        <f>L3</f>
        <v>1.3772450999999999</v>
      </c>
      <c r="W16" s="22">
        <f t="shared" ref="W16" si="2">M3</f>
        <v>1.6426777919999997</v>
      </c>
      <c r="X16" s="22">
        <f>M31</f>
        <v>1.032933825</v>
      </c>
      <c r="Y16" s="22">
        <f>M31</f>
        <v>1.032933825</v>
      </c>
      <c r="Z16" s="19">
        <f>5.78562229102167*R3</f>
        <v>1.0348337598390089</v>
      </c>
      <c r="AA16" s="22">
        <f>O3</f>
        <v>0.84908253466666672</v>
      </c>
      <c r="AB16" s="22">
        <f>O31</f>
        <v>0</v>
      </c>
      <c r="AC16" s="21">
        <f>O63</f>
        <v>0</v>
      </c>
      <c r="AD16" s="21">
        <v>0</v>
      </c>
    </row>
    <row r="17" spans="1:30" x14ac:dyDescent="0.25">
      <c r="C17" t="s">
        <v>14</v>
      </c>
      <c r="D17">
        <v>0</v>
      </c>
      <c r="E17">
        <v>0.3</v>
      </c>
      <c r="F17">
        <v>0.22</v>
      </c>
      <c r="G17">
        <v>0.2</v>
      </c>
      <c r="I17" s="1"/>
      <c r="J17" s="1"/>
      <c r="K17" s="1" t="s">
        <v>14</v>
      </c>
      <c r="L17" s="10">
        <v>0</v>
      </c>
      <c r="M17" s="10">
        <v>0</v>
      </c>
      <c r="N17" s="10">
        <v>0</v>
      </c>
      <c r="O17" s="10">
        <v>0</v>
      </c>
      <c r="U17" s="21" t="s">
        <v>7</v>
      </c>
      <c r="V17" s="21">
        <v>0</v>
      </c>
      <c r="W17" s="22">
        <f>M4</f>
        <v>3.0000000000000001E-5</v>
      </c>
      <c r="X17" s="21">
        <f>M32</f>
        <v>2.2679999999999998E-4</v>
      </c>
      <c r="Y17" s="21">
        <f>N32</f>
        <v>2.9160000000000004E-4</v>
      </c>
      <c r="Z17" s="21">
        <f>2.7*R4</f>
        <v>3.2400000000000001E-4</v>
      </c>
      <c r="AA17" s="21">
        <v>0</v>
      </c>
      <c r="AB17" s="21">
        <f>O32</f>
        <v>3.2400000000000001E-4</v>
      </c>
      <c r="AC17" s="21">
        <v>0</v>
      </c>
      <c r="AD17" s="21">
        <f>2.7*R4</f>
        <v>3.2400000000000001E-4</v>
      </c>
    </row>
    <row r="18" spans="1:30" x14ac:dyDescent="0.25">
      <c r="B18" t="s">
        <v>62</v>
      </c>
      <c r="C18" t="s">
        <v>63</v>
      </c>
      <c r="D18">
        <v>0.876</v>
      </c>
      <c r="E18">
        <v>0.876</v>
      </c>
      <c r="F18">
        <v>0.876</v>
      </c>
      <c r="G18">
        <v>0.876</v>
      </c>
      <c r="I18" s="1"/>
      <c r="J18" s="1" t="s">
        <v>62</v>
      </c>
      <c r="K18" s="1" t="s">
        <v>63</v>
      </c>
      <c r="L18" s="10">
        <f>D18*$R$7</f>
        <v>1.7432400000000001E-4</v>
      </c>
      <c r="M18" s="10">
        <f t="shared" ref="M18:O18" si="3">E18*$R$7</f>
        <v>1.7432400000000001E-4</v>
      </c>
      <c r="N18" s="10">
        <f t="shared" si="3"/>
        <v>1.7432400000000001E-4</v>
      </c>
      <c r="O18" s="10">
        <f t="shared" si="3"/>
        <v>1.7432400000000001E-4</v>
      </c>
      <c r="U18" s="21" t="s">
        <v>8</v>
      </c>
      <c r="V18" s="21">
        <v>0</v>
      </c>
      <c r="W18" s="21">
        <v>0</v>
      </c>
      <c r="X18" s="21">
        <v>0</v>
      </c>
      <c r="Y18" s="21">
        <v>0</v>
      </c>
      <c r="Z18" s="21">
        <v>0</v>
      </c>
      <c r="AA18" s="21">
        <v>0</v>
      </c>
      <c r="AB18" s="21">
        <v>0</v>
      </c>
      <c r="AC18" s="21">
        <v>0</v>
      </c>
      <c r="AD18" s="21">
        <v>0</v>
      </c>
    </row>
    <row r="19" spans="1:30" x14ac:dyDescent="0.25">
      <c r="C19" t="s">
        <v>29</v>
      </c>
      <c r="D19">
        <v>0.156</v>
      </c>
      <c r="E19">
        <v>0.156</v>
      </c>
      <c r="F19">
        <v>0.156</v>
      </c>
      <c r="G19">
        <v>0.156</v>
      </c>
      <c r="I19" s="1"/>
      <c r="J19" s="1"/>
      <c r="K19" s="1" t="s">
        <v>29</v>
      </c>
      <c r="L19" s="10">
        <f>D19*$R$4</f>
        <v>1.872E-5</v>
      </c>
      <c r="M19" s="10">
        <f>E19*$R$4</f>
        <v>1.872E-5</v>
      </c>
      <c r="N19" s="10">
        <f>F19*$R$4</f>
        <v>1.872E-5</v>
      </c>
      <c r="O19" s="10">
        <f>G19*$R$4</f>
        <v>1.872E-5</v>
      </c>
      <c r="U19" s="21" t="s">
        <v>9</v>
      </c>
      <c r="V19" s="21">
        <v>0</v>
      </c>
      <c r="W19" s="21">
        <v>0</v>
      </c>
      <c r="X19" s="21">
        <f>M34</f>
        <v>2.9688000000000001E-5</v>
      </c>
      <c r="Y19" s="21">
        <v>0</v>
      </c>
      <c r="Z19" s="21">
        <v>0</v>
      </c>
      <c r="AA19" s="21">
        <v>0</v>
      </c>
      <c r="AB19" s="21">
        <f>O34</f>
        <v>9.650400000000001E-5</v>
      </c>
      <c r="AC19" s="21">
        <v>0</v>
      </c>
      <c r="AD19" s="21">
        <v>0</v>
      </c>
    </row>
    <row r="20" spans="1:30" x14ac:dyDescent="0.25">
      <c r="C20" t="s">
        <v>36</v>
      </c>
      <c r="D20">
        <v>0.123</v>
      </c>
      <c r="E20">
        <v>6.1499999999999999E-2</v>
      </c>
      <c r="F20">
        <v>0</v>
      </c>
      <c r="G20">
        <v>0</v>
      </c>
      <c r="I20" s="1"/>
      <c r="J20" s="1"/>
      <c r="K20" s="1" t="s">
        <v>36</v>
      </c>
      <c r="L20" s="10">
        <f>D20*$R$3</f>
        <v>2.2000149E-2</v>
      </c>
      <c r="M20" s="10">
        <f>E20*$R$3</f>
        <v>1.10000745E-2</v>
      </c>
      <c r="N20" s="10">
        <f>F20*$R$3</f>
        <v>0</v>
      </c>
      <c r="O20" s="10">
        <f>G20*$R$3</f>
        <v>0</v>
      </c>
      <c r="U20" s="21" t="s">
        <v>10</v>
      </c>
      <c r="V20" s="21">
        <v>0</v>
      </c>
      <c r="W20" s="21">
        <v>0</v>
      </c>
      <c r="X20" s="21">
        <v>0</v>
      </c>
      <c r="Y20" s="21">
        <v>0</v>
      </c>
      <c r="Z20" s="21">
        <v>0</v>
      </c>
      <c r="AA20" s="21">
        <v>0</v>
      </c>
      <c r="AB20" s="21">
        <v>0</v>
      </c>
      <c r="AC20" s="21">
        <v>0</v>
      </c>
      <c r="AD20" s="21">
        <v>0</v>
      </c>
    </row>
    <row r="21" spans="1:30" x14ac:dyDescent="0.25">
      <c r="C21" t="s">
        <v>14</v>
      </c>
      <c r="D21">
        <v>0</v>
      </c>
      <c r="E21">
        <v>1.3220000000000001</v>
      </c>
      <c r="F21">
        <v>2.7903333333333298</v>
      </c>
      <c r="G21">
        <v>4.2596666666666705</v>
      </c>
      <c r="I21" s="1"/>
      <c r="J21" s="1"/>
      <c r="K21" s="1" t="s">
        <v>14</v>
      </c>
      <c r="L21" s="10">
        <v>0</v>
      </c>
      <c r="M21" s="10">
        <v>0</v>
      </c>
      <c r="N21" s="10">
        <v>0</v>
      </c>
      <c r="O21" s="10">
        <v>0</v>
      </c>
      <c r="U21" s="21" t="s">
        <v>13</v>
      </c>
      <c r="V21" s="21">
        <v>0</v>
      </c>
      <c r="W21" s="21">
        <v>0</v>
      </c>
      <c r="X21" s="21">
        <v>0</v>
      </c>
      <c r="Y21" s="21">
        <v>0</v>
      </c>
      <c r="Z21" s="21">
        <v>0</v>
      </c>
      <c r="AA21" s="21">
        <v>0</v>
      </c>
      <c r="AB21" s="21">
        <v>0</v>
      </c>
      <c r="AC21" s="21">
        <v>0</v>
      </c>
      <c r="AD21" s="21">
        <v>0</v>
      </c>
    </row>
    <row r="22" spans="1:30" x14ac:dyDescent="0.25">
      <c r="A22" t="s">
        <v>1</v>
      </c>
      <c r="B22" t="s">
        <v>61</v>
      </c>
      <c r="C22" t="s">
        <v>36</v>
      </c>
      <c r="D22">
        <v>5.024</v>
      </c>
      <c r="E22">
        <v>4.1339999999999995</v>
      </c>
      <c r="F22">
        <v>3.3044441111111111</v>
      </c>
      <c r="G22">
        <v>2.9328892222222223</v>
      </c>
      <c r="I22" s="1" t="s">
        <v>1</v>
      </c>
      <c r="J22" s="1" t="s">
        <v>61</v>
      </c>
      <c r="K22" s="1" t="s">
        <v>36</v>
      </c>
      <c r="L22" s="10">
        <f>D22*$R$3</f>
        <v>0.898607712</v>
      </c>
      <c r="M22" s="10">
        <f>E22*$R$3</f>
        <v>0.73941964199999988</v>
      </c>
      <c r="N22" s="10">
        <f>F22*$R$3</f>
        <v>0.59104278704566671</v>
      </c>
      <c r="O22" s="10">
        <f>G22*$R$3</f>
        <v>0.52458536495433328</v>
      </c>
    </row>
    <row r="23" spans="1:30" x14ac:dyDescent="0.25">
      <c r="C23" t="s">
        <v>29</v>
      </c>
      <c r="D23">
        <v>0</v>
      </c>
      <c r="E23">
        <v>0.18600000000000003</v>
      </c>
      <c r="F23">
        <v>0.39266699999999999</v>
      </c>
      <c r="G23">
        <v>0.599333</v>
      </c>
      <c r="I23" s="1"/>
      <c r="J23" s="1"/>
      <c r="K23" s="1" t="s">
        <v>29</v>
      </c>
      <c r="L23" s="10">
        <f>D23*$R$4</f>
        <v>0</v>
      </c>
      <c r="M23" s="10">
        <f>E23*$R$4</f>
        <v>2.2320000000000003E-5</v>
      </c>
      <c r="N23" s="10">
        <f>F23*$R$4</f>
        <v>4.7120039999999999E-5</v>
      </c>
      <c r="O23" s="10">
        <f>G23*$R$4</f>
        <v>7.191996E-5</v>
      </c>
      <c r="U23" s="20" t="s">
        <v>3</v>
      </c>
    </row>
    <row r="24" spans="1:30" x14ac:dyDescent="0.25">
      <c r="C24" t="s">
        <v>14</v>
      </c>
      <c r="D24">
        <v>0</v>
      </c>
      <c r="E24">
        <v>6.4000000000000001E-2</v>
      </c>
      <c r="F24">
        <v>5.5E-2</v>
      </c>
      <c r="G24">
        <v>5.1999999999999998E-2</v>
      </c>
      <c r="I24" s="1"/>
      <c r="J24" s="1"/>
      <c r="K24" s="1" t="s">
        <v>14</v>
      </c>
      <c r="L24" s="10">
        <f>D24*$R$6</f>
        <v>0</v>
      </c>
      <c r="M24" s="10">
        <f>E24*$R$6</f>
        <v>0</v>
      </c>
      <c r="N24" s="10">
        <f>F24*$R$6</f>
        <v>0</v>
      </c>
      <c r="O24" s="10">
        <f>G24*$R$6</f>
        <v>0</v>
      </c>
      <c r="U24" s="21"/>
      <c r="V24" s="21">
        <v>2021</v>
      </c>
      <c r="W24" s="350">
        <v>2030</v>
      </c>
      <c r="X24" s="350"/>
      <c r="Y24" s="350"/>
      <c r="Z24" s="350"/>
      <c r="AA24" s="350">
        <v>2050</v>
      </c>
      <c r="AB24" s="350"/>
      <c r="AC24" s="350"/>
      <c r="AD24" s="350"/>
    </row>
    <row r="25" spans="1:30" x14ac:dyDescent="0.25">
      <c r="B25" t="s">
        <v>62</v>
      </c>
      <c r="C25" t="s">
        <v>63</v>
      </c>
      <c r="D25">
        <v>0.1</v>
      </c>
      <c r="E25">
        <v>0.1</v>
      </c>
      <c r="F25">
        <v>0.1</v>
      </c>
      <c r="G25">
        <v>0.1</v>
      </c>
      <c r="I25" s="1"/>
      <c r="J25" s="1" t="s">
        <v>62</v>
      </c>
      <c r="K25" s="1" t="s">
        <v>63</v>
      </c>
      <c r="L25" s="10">
        <f>D25*$R$7</f>
        <v>1.9900000000000003E-5</v>
      </c>
      <c r="M25" s="10">
        <f t="shared" ref="M25" si="4">E25*$R$7</f>
        <v>1.9900000000000003E-5</v>
      </c>
      <c r="N25" s="10">
        <f t="shared" ref="N25" si="5">F25*$R$7</f>
        <v>1.9900000000000003E-5</v>
      </c>
      <c r="O25" s="10">
        <f t="shared" ref="O25" si="6">G25*$R$7</f>
        <v>1.9900000000000003E-5</v>
      </c>
      <c r="U25" s="21"/>
      <c r="V25" s="21" t="s">
        <v>5</v>
      </c>
      <c r="W25" s="21" t="s">
        <v>0</v>
      </c>
      <c r="X25" s="21" t="s">
        <v>44</v>
      </c>
      <c r="Y25" s="21" t="s">
        <v>45</v>
      </c>
      <c r="Z25" s="21" t="s">
        <v>19</v>
      </c>
      <c r="AA25" s="21" t="s">
        <v>0</v>
      </c>
      <c r="AB25" s="21" t="s">
        <v>44</v>
      </c>
      <c r="AC25" s="21" t="s">
        <v>45</v>
      </c>
      <c r="AD25" s="21" t="s">
        <v>19</v>
      </c>
    </row>
    <row r="26" spans="1:30" x14ac:dyDescent="0.25">
      <c r="C26" t="s">
        <v>29</v>
      </c>
      <c r="D26">
        <v>0.154</v>
      </c>
      <c r="E26">
        <v>0.154</v>
      </c>
      <c r="F26">
        <v>0.154</v>
      </c>
      <c r="G26">
        <v>0.154</v>
      </c>
      <c r="I26" s="1"/>
      <c r="J26" s="1"/>
      <c r="K26" s="1" t="s">
        <v>29</v>
      </c>
      <c r="L26" s="10">
        <f>D26*$R$4</f>
        <v>1.8479999999999999E-5</v>
      </c>
      <c r="M26" s="10">
        <f>E26*$R$4</f>
        <v>1.8479999999999999E-5</v>
      </c>
      <c r="N26" s="10">
        <f>F26*$R$4</f>
        <v>1.8479999999999999E-5</v>
      </c>
      <c r="O26" s="10">
        <f>G26*$R$4</f>
        <v>1.8479999999999999E-5</v>
      </c>
      <c r="U26" s="21" t="s">
        <v>36</v>
      </c>
      <c r="V26" s="21">
        <f>L38</f>
        <v>4.2927119999999999</v>
      </c>
      <c r="W26" s="24">
        <f>M9</f>
        <v>3.3998279040000003</v>
      </c>
      <c r="X26" s="21">
        <f>M38</f>
        <v>2.371007928</v>
      </c>
      <c r="Y26" s="19">
        <f>M68</f>
        <v>2.786864403</v>
      </c>
      <c r="Z26" s="21">
        <f>1.22940256767682*R3</f>
        <v>0.21989463146237906</v>
      </c>
      <c r="AA26" s="22">
        <f>O9</f>
        <v>2.2579267646666672</v>
      </c>
      <c r="AB26" s="21">
        <f>O38</f>
        <v>0</v>
      </c>
      <c r="AC26" s="21">
        <v>0</v>
      </c>
      <c r="AD26" s="21">
        <v>0</v>
      </c>
    </row>
    <row r="27" spans="1:30" x14ac:dyDescent="0.25">
      <c r="C27" t="s">
        <v>14</v>
      </c>
      <c r="D27">
        <v>0</v>
      </c>
      <c r="E27">
        <v>1.2999999999999999E-2</v>
      </c>
      <c r="F27">
        <v>4.1888888888888885E-2</v>
      </c>
      <c r="G27">
        <v>7.0777777777777773E-2</v>
      </c>
      <c r="I27" s="1"/>
      <c r="J27" s="1"/>
      <c r="K27" s="1" t="s">
        <v>14</v>
      </c>
      <c r="L27" s="10">
        <v>0</v>
      </c>
      <c r="M27" s="10">
        <v>0</v>
      </c>
      <c r="N27" s="10">
        <v>0</v>
      </c>
      <c r="O27" s="10">
        <v>0</v>
      </c>
      <c r="U27" s="21" t="s">
        <v>7</v>
      </c>
      <c r="V27" s="22">
        <f>L10</f>
        <v>0</v>
      </c>
      <c r="W27" s="21">
        <v>0</v>
      </c>
      <c r="X27" s="21">
        <f>M39</f>
        <v>3.2400000000000001E-4</v>
      </c>
      <c r="Y27" s="21">
        <f>N39</f>
        <v>6.3599999999999996E-4</v>
      </c>
      <c r="Z27" s="21">
        <f>8*R4</f>
        <v>9.6000000000000002E-4</v>
      </c>
      <c r="AA27" s="21">
        <v>0</v>
      </c>
      <c r="AB27" s="21">
        <f>O39</f>
        <v>9.6000000000000002E-4</v>
      </c>
      <c r="AC27" s="21">
        <v>0</v>
      </c>
      <c r="AD27" s="21">
        <v>0</v>
      </c>
    </row>
    <row r="28" spans="1:30" x14ac:dyDescent="0.25">
      <c r="U28" s="21" t="s">
        <v>8</v>
      </c>
      <c r="V28" s="21">
        <v>0</v>
      </c>
      <c r="W28" s="21">
        <v>0</v>
      </c>
      <c r="X28" s="21">
        <v>0</v>
      </c>
      <c r="Y28" s="21">
        <v>0</v>
      </c>
      <c r="Z28" s="21">
        <v>0</v>
      </c>
      <c r="AA28" s="21">
        <v>0</v>
      </c>
      <c r="AB28" s="21">
        <v>0</v>
      </c>
      <c r="AC28" s="21">
        <v>0</v>
      </c>
      <c r="AD28" s="21">
        <v>0</v>
      </c>
    </row>
    <row r="29" spans="1:30" x14ac:dyDescent="0.25">
      <c r="A29" s="347" t="s">
        <v>64</v>
      </c>
      <c r="B29" s="347"/>
      <c r="C29" s="347"/>
      <c r="I29" s="14" t="s">
        <v>65</v>
      </c>
      <c r="U29" s="21" t="s">
        <v>9</v>
      </c>
      <c r="V29" s="21">
        <v>0</v>
      </c>
      <c r="W29" s="21">
        <v>0</v>
      </c>
      <c r="X29" s="22">
        <f>M41</f>
        <v>7.1879999999999996E-5</v>
      </c>
      <c r="Y29" s="21">
        <v>0</v>
      </c>
      <c r="Z29" s="21">
        <f>7.50717163767389*R5</f>
        <v>9.0086059652086685E-4</v>
      </c>
      <c r="AA29" s="21">
        <v>0</v>
      </c>
      <c r="AB29" s="22">
        <f>O41</f>
        <v>9.276E-5</v>
      </c>
      <c r="AC29" s="21">
        <v>0</v>
      </c>
      <c r="AD29" s="21">
        <f>5.64225795608636*R5</f>
        <v>6.7707095473036323E-4</v>
      </c>
    </row>
    <row r="30" spans="1:30" x14ac:dyDescent="0.25">
      <c r="A30" s="347" t="s">
        <v>66</v>
      </c>
      <c r="B30" s="347"/>
      <c r="C30" s="347"/>
      <c r="D30">
        <v>2021</v>
      </c>
      <c r="E30">
        <v>2030</v>
      </c>
      <c r="F30">
        <v>2040</v>
      </c>
      <c r="G30">
        <v>2050</v>
      </c>
      <c r="J30" s="1"/>
      <c r="K30" s="1"/>
      <c r="L30" s="1">
        <v>2021</v>
      </c>
      <c r="M30" s="1">
        <v>2030</v>
      </c>
      <c r="N30" s="1">
        <v>2040</v>
      </c>
      <c r="O30" s="1">
        <v>2050</v>
      </c>
      <c r="Q30" s="2" t="s">
        <v>242</v>
      </c>
      <c r="U30" s="21" t="s">
        <v>10</v>
      </c>
      <c r="V30" s="21">
        <v>0</v>
      </c>
      <c r="W30" s="21">
        <v>0</v>
      </c>
      <c r="X30" s="21">
        <v>0</v>
      </c>
      <c r="Y30" s="21">
        <v>0</v>
      </c>
      <c r="Z30" s="21">
        <v>0</v>
      </c>
      <c r="AA30" s="21">
        <v>0</v>
      </c>
      <c r="AB30" s="21">
        <v>0</v>
      </c>
      <c r="AC30" s="21">
        <v>0</v>
      </c>
      <c r="AD30" s="21">
        <v>0</v>
      </c>
    </row>
    <row r="31" spans="1:30" x14ac:dyDescent="0.25">
      <c r="A31" s="347" t="s">
        <v>2</v>
      </c>
      <c r="B31" s="347" t="s">
        <v>61</v>
      </c>
      <c r="C31" t="s">
        <v>36</v>
      </c>
      <c r="D31" t="s">
        <v>67</v>
      </c>
      <c r="E31" t="s">
        <v>68</v>
      </c>
      <c r="F31" t="s">
        <v>69</v>
      </c>
      <c r="G31" t="s">
        <v>70</v>
      </c>
      <c r="I31" s="1" t="s">
        <v>2</v>
      </c>
      <c r="J31" s="1" t="s">
        <v>61</v>
      </c>
      <c r="K31" s="1" t="s">
        <v>36</v>
      </c>
      <c r="L31" s="1">
        <f>D31*$R$31</f>
        <v>1.3772450999999999</v>
      </c>
      <c r="M31" s="1">
        <f>E31*$R$31</f>
        <v>1.032933825</v>
      </c>
      <c r="N31" s="1">
        <f>F31*$R$31</f>
        <v>0.36863664299999999</v>
      </c>
      <c r="O31" s="1">
        <f>G31*$R$31</f>
        <v>0</v>
      </c>
      <c r="Q31" t="s">
        <v>36</v>
      </c>
      <c r="R31">
        <v>0.17886299999999999</v>
      </c>
      <c r="U31" s="21" t="s">
        <v>13</v>
      </c>
      <c r="V31" s="21">
        <v>0</v>
      </c>
      <c r="W31" s="21">
        <v>0</v>
      </c>
      <c r="X31" s="21">
        <v>0</v>
      </c>
      <c r="Y31" s="21">
        <v>0</v>
      </c>
      <c r="Z31" s="21">
        <v>0</v>
      </c>
      <c r="AA31" s="21">
        <v>0</v>
      </c>
      <c r="AB31" s="21">
        <v>0</v>
      </c>
      <c r="AC31" s="21">
        <v>0</v>
      </c>
      <c r="AD31" s="21">
        <v>0</v>
      </c>
    </row>
    <row r="32" spans="1:30" x14ac:dyDescent="0.25">
      <c r="A32" s="347"/>
      <c r="B32" s="347"/>
      <c r="C32" t="s">
        <v>29</v>
      </c>
      <c r="D32" t="s">
        <v>70</v>
      </c>
      <c r="E32" t="s">
        <v>71</v>
      </c>
      <c r="F32" t="s">
        <v>72</v>
      </c>
      <c r="G32" t="s">
        <v>73</v>
      </c>
      <c r="I32" s="1"/>
      <c r="J32" s="1"/>
      <c r="K32" s="1" t="s">
        <v>29</v>
      </c>
      <c r="L32" s="1">
        <f>D32*$R$32</f>
        <v>0</v>
      </c>
      <c r="M32" s="1">
        <f>E32*$R$32</f>
        <v>2.2679999999999998E-4</v>
      </c>
      <c r="N32" s="1">
        <f>F32*$R$32</f>
        <v>2.9160000000000004E-4</v>
      </c>
      <c r="O32" s="1">
        <f>G32*$R$32</f>
        <v>3.2400000000000001E-4</v>
      </c>
      <c r="Q32" t="s">
        <v>29</v>
      </c>
      <c r="R32">
        <v>1.2E-4</v>
      </c>
    </row>
    <row r="33" spans="1:30" x14ac:dyDescent="0.25">
      <c r="A33" s="347"/>
      <c r="B33" s="347"/>
      <c r="C33" t="s">
        <v>14</v>
      </c>
      <c r="D33" t="s">
        <v>70</v>
      </c>
      <c r="E33" t="s">
        <v>74</v>
      </c>
      <c r="F33" t="s">
        <v>75</v>
      </c>
      <c r="G33" t="s">
        <v>76</v>
      </c>
      <c r="I33" s="1"/>
      <c r="J33" s="1"/>
      <c r="K33" s="1" t="s">
        <v>14</v>
      </c>
      <c r="L33" s="1">
        <f>D33*$R$34</f>
        <v>0</v>
      </c>
      <c r="M33" s="1">
        <f>E33*$R$34</f>
        <v>0</v>
      </c>
      <c r="N33" s="1">
        <f>F33*$R$34</f>
        <v>0</v>
      </c>
      <c r="O33" s="1">
        <f>G33*$R$34</f>
        <v>0</v>
      </c>
      <c r="Q33" t="s">
        <v>32</v>
      </c>
      <c r="R33">
        <v>1.2E-4</v>
      </c>
      <c r="U33" s="20" t="s">
        <v>4</v>
      </c>
    </row>
    <row r="34" spans="1:30" x14ac:dyDescent="0.25">
      <c r="A34" s="347"/>
      <c r="B34" s="347"/>
      <c r="C34" t="s">
        <v>32</v>
      </c>
      <c r="D34" t="s">
        <v>70</v>
      </c>
      <c r="E34" t="s">
        <v>77</v>
      </c>
      <c r="F34" t="s">
        <v>78</v>
      </c>
      <c r="G34" t="s">
        <v>79</v>
      </c>
      <c r="I34" s="1"/>
      <c r="J34" s="1"/>
      <c r="K34" s="1" t="s">
        <v>32</v>
      </c>
      <c r="L34" s="1">
        <f>D34*$R$33</f>
        <v>0</v>
      </c>
      <c r="M34" s="1">
        <f>E34*$R$33</f>
        <v>2.9688000000000001E-5</v>
      </c>
      <c r="N34" s="1">
        <f>F34*$R$33</f>
        <v>1.1647200000000001E-4</v>
      </c>
      <c r="O34" s="1">
        <f>G34*$R$33</f>
        <v>9.650400000000001E-5</v>
      </c>
      <c r="Q34" t="s">
        <v>14</v>
      </c>
      <c r="R34">
        <v>0</v>
      </c>
      <c r="U34" s="21"/>
      <c r="V34" s="21">
        <v>2021</v>
      </c>
      <c r="W34" s="350">
        <v>2030</v>
      </c>
      <c r="X34" s="350"/>
      <c r="Y34" s="350"/>
      <c r="Z34" s="350"/>
      <c r="AA34" s="350">
        <v>2050</v>
      </c>
      <c r="AB34" s="350"/>
      <c r="AC34" s="350"/>
      <c r="AD34" s="350"/>
    </row>
    <row r="35" spans="1:30" x14ac:dyDescent="0.25">
      <c r="A35" s="347"/>
      <c r="B35" s="347" t="s">
        <v>62</v>
      </c>
      <c r="C35" t="s">
        <v>63</v>
      </c>
      <c r="D35" t="s">
        <v>80</v>
      </c>
      <c r="E35" t="s">
        <v>80</v>
      </c>
      <c r="F35" t="s">
        <v>80</v>
      </c>
      <c r="G35" t="s">
        <v>80</v>
      </c>
      <c r="I35" s="1"/>
      <c r="J35" s="1" t="s">
        <v>62</v>
      </c>
      <c r="K35" s="1" t="s">
        <v>63</v>
      </c>
      <c r="L35" s="10">
        <f>D35*$R$7</f>
        <v>9.2535000000000008E-5</v>
      </c>
      <c r="M35" s="10">
        <f t="shared" ref="M35" si="7">E35*$R$7</f>
        <v>9.2535000000000008E-5</v>
      </c>
      <c r="N35" s="10">
        <f t="shared" ref="N35" si="8">F35*$R$7</f>
        <v>9.2535000000000008E-5</v>
      </c>
      <c r="O35" s="10">
        <f t="shared" ref="O35" si="9">G35*$R$7</f>
        <v>9.2535000000000008E-5</v>
      </c>
      <c r="Q35" t="s">
        <v>63</v>
      </c>
      <c r="R35">
        <v>1.9900000000000001E-4</v>
      </c>
      <c r="U35" s="21"/>
      <c r="V35" s="21" t="s">
        <v>5</v>
      </c>
      <c r="W35" s="21" t="s">
        <v>0</v>
      </c>
      <c r="X35" s="21" t="s">
        <v>44</v>
      </c>
      <c r="Y35" s="21" t="s">
        <v>45</v>
      </c>
      <c r="Z35" s="21" t="s">
        <v>19</v>
      </c>
      <c r="AA35" s="21" t="s">
        <v>0</v>
      </c>
      <c r="AB35" s="21" t="s">
        <v>44</v>
      </c>
      <c r="AC35" s="21" t="s">
        <v>45</v>
      </c>
      <c r="AD35" s="21" t="s">
        <v>19</v>
      </c>
    </row>
    <row r="36" spans="1:30" x14ac:dyDescent="0.25">
      <c r="A36" s="347"/>
      <c r="B36" s="347"/>
      <c r="C36" t="s">
        <v>29</v>
      </c>
      <c r="D36" t="s">
        <v>70</v>
      </c>
      <c r="E36" t="s">
        <v>70</v>
      </c>
      <c r="F36" t="s">
        <v>70</v>
      </c>
      <c r="G36" t="s">
        <v>70</v>
      </c>
      <c r="I36" s="1"/>
      <c r="J36" s="1"/>
      <c r="K36" s="1" t="s">
        <v>29</v>
      </c>
      <c r="L36" s="1">
        <f>D36*$R$32</f>
        <v>0</v>
      </c>
      <c r="M36" s="1">
        <f>E36*$R$32</f>
        <v>0</v>
      </c>
      <c r="N36" s="1">
        <f>F36*$R$32</f>
        <v>0</v>
      </c>
      <c r="O36" s="1">
        <f>G36*$R$32</f>
        <v>0</v>
      </c>
      <c r="U36" s="21" t="s">
        <v>36</v>
      </c>
      <c r="V36" s="21">
        <f>L45</f>
        <v>4.4715749999999996</v>
      </c>
      <c r="W36" s="22">
        <f>M15</f>
        <v>3.0957608039999998</v>
      </c>
      <c r="X36" s="22">
        <f>M45</f>
        <v>2.3583086550000001</v>
      </c>
      <c r="Y36" s="22">
        <f>M73</f>
        <v>2.2304216100000001</v>
      </c>
      <c r="Z36" s="19">
        <f>6.09408152734778*R3</f>
        <v>1.0900057042260058</v>
      </c>
      <c r="AA36" s="22">
        <f>O15</f>
        <v>1.2922156171666663</v>
      </c>
      <c r="AB36" s="22">
        <f>O45</f>
        <v>0</v>
      </c>
      <c r="AC36" s="21">
        <v>0</v>
      </c>
      <c r="AD36" s="21">
        <v>0</v>
      </c>
    </row>
    <row r="37" spans="1:30" x14ac:dyDescent="0.25">
      <c r="A37" s="347"/>
      <c r="B37" s="347"/>
      <c r="C37" t="s">
        <v>14</v>
      </c>
      <c r="D37" t="s">
        <v>70</v>
      </c>
      <c r="E37" t="s">
        <v>81</v>
      </c>
      <c r="F37" t="s">
        <v>82</v>
      </c>
      <c r="G37" t="s">
        <v>83</v>
      </c>
      <c r="I37" s="1"/>
      <c r="J37" s="1"/>
      <c r="K37" s="1" t="s">
        <v>14</v>
      </c>
      <c r="L37" s="1">
        <f>D37*$R$34</f>
        <v>0</v>
      </c>
      <c r="M37" s="1">
        <f>E37*$R$34</f>
        <v>0</v>
      </c>
      <c r="N37" s="1">
        <f>F37*$R$34</f>
        <v>0</v>
      </c>
      <c r="O37" s="1">
        <f>G37*$R$34</f>
        <v>0</v>
      </c>
      <c r="U37" s="21" t="s">
        <v>7</v>
      </c>
      <c r="V37" s="19">
        <f>L46</f>
        <v>0</v>
      </c>
      <c r="W37" s="22">
        <f>M16</f>
        <v>3.5717999999999996E-4</v>
      </c>
      <c r="X37" s="22">
        <f>M46</f>
        <v>4.2084000000000002E-4</v>
      </c>
      <c r="Y37" s="22">
        <f>N46</f>
        <v>6.1331999999999999E-4</v>
      </c>
      <c r="Z37" s="19">
        <f>10.844*R5</f>
        <v>1.3012799999999999E-3</v>
      </c>
      <c r="AA37" s="22">
        <f>O16</f>
        <v>7.5404666666666639E-4</v>
      </c>
      <c r="AB37" s="22">
        <f>O46</f>
        <v>1.1102400000000002E-3</v>
      </c>
      <c r="AC37" s="22">
        <v>0</v>
      </c>
      <c r="AD37" s="21">
        <f>10.844*R4</f>
        <v>1.3012799999999999E-3</v>
      </c>
    </row>
    <row r="38" spans="1:30" x14ac:dyDescent="0.25">
      <c r="A38" s="347" t="s">
        <v>3</v>
      </c>
      <c r="B38" s="347" t="s">
        <v>61</v>
      </c>
      <c r="C38" t="s">
        <v>36</v>
      </c>
      <c r="D38" t="s">
        <v>84</v>
      </c>
      <c r="E38" t="s">
        <v>85</v>
      </c>
      <c r="F38" t="s">
        <v>86</v>
      </c>
      <c r="G38" t="s">
        <v>70</v>
      </c>
      <c r="I38" s="1" t="s">
        <v>3</v>
      </c>
      <c r="J38" s="1" t="s">
        <v>61</v>
      </c>
      <c r="K38" s="1" t="s">
        <v>36</v>
      </c>
      <c r="L38" s="1">
        <f>D38*$R$31</f>
        <v>4.2927119999999999</v>
      </c>
      <c r="M38" s="1">
        <f>E38*$R$31</f>
        <v>2.371007928</v>
      </c>
      <c r="N38" s="1">
        <f>F38*$R$31</f>
        <v>1.037226537</v>
      </c>
      <c r="O38" s="1">
        <f>G38*$R$31</f>
        <v>0</v>
      </c>
      <c r="U38" s="21" t="s">
        <v>8</v>
      </c>
      <c r="V38" s="21">
        <v>0</v>
      </c>
      <c r="W38" s="21">
        <v>0</v>
      </c>
      <c r="X38" s="21">
        <v>0</v>
      </c>
      <c r="Y38" s="21">
        <v>0</v>
      </c>
      <c r="Z38" s="21">
        <v>0</v>
      </c>
      <c r="AA38" s="21">
        <v>0</v>
      </c>
      <c r="AB38" s="21">
        <v>0</v>
      </c>
      <c r="AC38" s="21">
        <v>0</v>
      </c>
      <c r="AD38" s="21">
        <v>0</v>
      </c>
    </row>
    <row r="39" spans="1:30" x14ac:dyDescent="0.25">
      <c r="A39" s="347"/>
      <c r="B39" s="347"/>
      <c r="C39" t="s">
        <v>29</v>
      </c>
      <c r="D39" t="s">
        <v>70</v>
      </c>
      <c r="E39" t="s">
        <v>73</v>
      </c>
      <c r="F39" t="s">
        <v>87</v>
      </c>
      <c r="G39" t="s">
        <v>88</v>
      </c>
      <c r="I39" s="1"/>
      <c r="J39" s="1"/>
      <c r="K39" s="1" t="s">
        <v>29</v>
      </c>
      <c r="L39" s="1">
        <f>D39*$R$32</f>
        <v>0</v>
      </c>
      <c r="M39" s="1">
        <f>E39*$R$32</f>
        <v>3.2400000000000001E-4</v>
      </c>
      <c r="N39" s="1">
        <f>F39*$R$32</f>
        <v>6.3599999999999996E-4</v>
      </c>
      <c r="O39" s="1">
        <f>G39*$R$32</f>
        <v>9.6000000000000002E-4</v>
      </c>
      <c r="U39" s="21" t="s">
        <v>9</v>
      </c>
      <c r="V39" s="19">
        <f>L48</f>
        <v>0</v>
      </c>
      <c r="W39" s="21">
        <v>0</v>
      </c>
      <c r="X39" s="21">
        <v>0</v>
      </c>
      <c r="Y39" s="21">
        <v>0</v>
      </c>
      <c r="Z39" s="21">
        <v>0</v>
      </c>
      <c r="AA39" s="21">
        <v>0</v>
      </c>
      <c r="AB39" s="21">
        <v>0</v>
      </c>
      <c r="AC39" s="21">
        <v>0</v>
      </c>
      <c r="AD39" s="21">
        <v>0</v>
      </c>
    </row>
    <row r="40" spans="1:30" x14ac:dyDescent="0.25">
      <c r="A40" s="347"/>
      <c r="B40" s="347"/>
      <c r="C40" t="s">
        <v>14</v>
      </c>
      <c r="D40" t="s">
        <v>70</v>
      </c>
      <c r="E40" t="s">
        <v>89</v>
      </c>
      <c r="F40" t="s">
        <v>90</v>
      </c>
      <c r="G40" t="s">
        <v>91</v>
      </c>
      <c r="I40" s="1"/>
      <c r="J40" s="1"/>
      <c r="K40" s="1" t="s">
        <v>14</v>
      </c>
      <c r="L40" s="1">
        <f>D40*$R$34</f>
        <v>0</v>
      </c>
      <c r="M40" s="1">
        <f>E40*$R$34</f>
        <v>0</v>
      </c>
      <c r="N40" s="1">
        <f>F40*$R$34</f>
        <v>0</v>
      </c>
      <c r="O40" s="1">
        <f>G40*$R$34</f>
        <v>0</v>
      </c>
      <c r="U40" s="21" t="s">
        <v>10</v>
      </c>
      <c r="V40" s="25">
        <f>L50</f>
        <v>1.9200000000000003E-5</v>
      </c>
      <c r="W40" s="22">
        <f>M19</f>
        <v>1.872E-5</v>
      </c>
      <c r="X40" s="25">
        <f>M50</f>
        <v>1.9200000000000003E-5</v>
      </c>
      <c r="Y40" s="21">
        <f>M76</f>
        <v>3.7200000000000004E-4</v>
      </c>
      <c r="Z40" s="21">
        <f>0.156*R4</f>
        <v>1.872E-5</v>
      </c>
      <c r="AA40" s="22">
        <f>O19</f>
        <v>1.872E-5</v>
      </c>
      <c r="AB40" s="25">
        <f>O50</f>
        <v>1.9200000000000003E-5</v>
      </c>
      <c r="AC40" s="21">
        <f>O76</f>
        <v>3.7200000000000004E-4</v>
      </c>
      <c r="AD40" s="21">
        <f>0.156*R4</f>
        <v>1.872E-5</v>
      </c>
    </row>
    <row r="41" spans="1:30" x14ac:dyDescent="0.25">
      <c r="A41" s="347"/>
      <c r="B41" s="347"/>
      <c r="C41" t="s">
        <v>32</v>
      </c>
      <c r="D41" t="s">
        <v>70</v>
      </c>
      <c r="E41" t="s">
        <v>92</v>
      </c>
      <c r="F41" t="s">
        <v>93</v>
      </c>
      <c r="G41" t="s">
        <v>94</v>
      </c>
      <c r="I41" s="1"/>
      <c r="J41" s="1"/>
      <c r="K41" s="1" t="s">
        <v>32</v>
      </c>
      <c r="L41" s="10">
        <f>D41*$R$33</f>
        <v>0</v>
      </c>
      <c r="M41" s="10">
        <f>E41*$R$33</f>
        <v>7.1879999999999996E-5</v>
      </c>
      <c r="N41" s="10">
        <f>F41*$R$33</f>
        <v>5.2080000000000003E-5</v>
      </c>
      <c r="O41" s="10">
        <f>G41*$R$33</f>
        <v>9.276E-5</v>
      </c>
      <c r="U41" s="21" t="s">
        <v>13</v>
      </c>
      <c r="V41" s="21">
        <v>0</v>
      </c>
      <c r="W41" s="21">
        <v>0</v>
      </c>
      <c r="X41" s="21">
        <v>0</v>
      </c>
      <c r="Y41" s="21">
        <v>0</v>
      </c>
      <c r="Z41" s="21">
        <v>0</v>
      </c>
      <c r="AA41" s="21">
        <v>0</v>
      </c>
      <c r="AB41" s="21">
        <v>0</v>
      </c>
      <c r="AC41" s="21">
        <v>0</v>
      </c>
      <c r="AD41" s="21">
        <v>0</v>
      </c>
    </row>
    <row r="42" spans="1:30" x14ac:dyDescent="0.25">
      <c r="A42" s="347"/>
      <c r="B42" s="347" t="s">
        <v>62</v>
      </c>
      <c r="C42" t="s">
        <v>63</v>
      </c>
      <c r="D42" t="s">
        <v>95</v>
      </c>
      <c r="E42" t="s">
        <v>95</v>
      </c>
      <c r="F42" t="s">
        <v>95</v>
      </c>
      <c r="G42" t="s">
        <v>95</v>
      </c>
      <c r="I42" s="1"/>
      <c r="J42" s="1" t="s">
        <v>62</v>
      </c>
      <c r="K42" s="1" t="s">
        <v>63</v>
      </c>
      <c r="L42" s="10">
        <f>D42*$R$7</f>
        <v>7.7610000000000011E-5</v>
      </c>
      <c r="M42" s="10">
        <f t="shared" ref="M42" si="10">E42*$R$7</f>
        <v>7.7610000000000011E-5</v>
      </c>
      <c r="N42" s="10">
        <f t="shared" ref="N42" si="11">F42*$R$7</f>
        <v>7.7610000000000011E-5</v>
      </c>
      <c r="O42" s="10">
        <f t="shared" ref="O42" si="12">G42*$R$7</f>
        <v>7.7610000000000011E-5</v>
      </c>
    </row>
    <row r="43" spans="1:30" x14ac:dyDescent="0.25">
      <c r="A43" s="347"/>
      <c r="B43" s="347"/>
      <c r="C43" t="s">
        <v>29</v>
      </c>
      <c r="D43" t="s">
        <v>70</v>
      </c>
      <c r="E43" t="s">
        <v>70</v>
      </c>
      <c r="F43" t="s">
        <v>70</v>
      </c>
      <c r="G43" t="s">
        <v>70</v>
      </c>
      <c r="I43" s="1"/>
      <c r="J43" s="1"/>
      <c r="K43" s="1" t="s">
        <v>29</v>
      </c>
      <c r="L43" s="1">
        <f>D43*$R$32</f>
        <v>0</v>
      </c>
      <c r="M43" s="1">
        <f>E43*$R$32</f>
        <v>0</v>
      </c>
      <c r="N43" s="1">
        <f>F43*$R$32</f>
        <v>0</v>
      </c>
      <c r="O43" s="1">
        <f>G43*$R$32</f>
        <v>0</v>
      </c>
    </row>
    <row r="44" spans="1:30" x14ac:dyDescent="0.25">
      <c r="A44" s="347"/>
      <c r="B44" s="347"/>
      <c r="C44" t="s">
        <v>14</v>
      </c>
      <c r="D44" t="s">
        <v>70</v>
      </c>
      <c r="E44" t="s">
        <v>96</v>
      </c>
      <c r="F44" t="s">
        <v>97</v>
      </c>
      <c r="G44" t="s">
        <v>98</v>
      </c>
      <c r="I44" s="1"/>
      <c r="J44" s="1"/>
      <c r="K44" s="1" t="s">
        <v>14</v>
      </c>
      <c r="L44" s="1">
        <f>D44*$R$34</f>
        <v>0</v>
      </c>
      <c r="M44" s="1">
        <f>E44*$R$34</f>
        <v>0</v>
      </c>
      <c r="N44" s="1">
        <f>F44*$R$34</f>
        <v>0</v>
      </c>
      <c r="O44" s="1">
        <f>G44*$R$34</f>
        <v>0</v>
      </c>
    </row>
    <row r="45" spans="1:30" x14ac:dyDescent="0.25">
      <c r="A45" s="347" t="s">
        <v>4</v>
      </c>
      <c r="B45" s="347" t="s">
        <v>61</v>
      </c>
      <c r="C45" t="s">
        <v>36</v>
      </c>
      <c r="D45" t="s">
        <v>99</v>
      </c>
      <c r="E45" t="s">
        <v>100</v>
      </c>
      <c r="F45" t="s">
        <v>101</v>
      </c>
      <c r="G45" t="s">
        <v>70</v>
      </c>
      <c r="I45" s="1" t="s">
        <v>4</v>
      </c>
      <c r="J45" s="1" t="s">
        <v>61</v>
      </c>
      <c r="K45" s="1" t="s">
        <v>36</v>
      </c>
      <c r="L45" s="1">
        <f>D45*$R$31</f>
        <v>4.4715749999999996</v>
      </c>
      <c r="M45" s="1">
        <f>E45*$R$31</f>
        <v>2.3583086550000001</v>
      </c>
      <c r="N45" s="1">
        <f>F45*$R$31</f>
        <v>0.83815201799999994</v>
      </c>
      <c r="O45" s="1">
        <f>G45*$R$31</f>
        <v>0</v>
      </c>
    </row>
    <row r="46" spans="1:30" x14ac:dyDescent="0.25">
      <c r="A46" s="347"/>
      <c r="B46" s="347"/>
      <c r="C46" t="s">
        <v>29</v>
      </c>
      <c r="D46" t="s">
        <v>70</v>
      </c>
      <c r="E46" t="s">
        <v>102</v>
      </c>
      <c r="F46" t="s">
        <v>103</v>
      </c>
      <c r="G46" t="s">
        <v>104</v>
      </c>
      <c r="I46" s="1"/>
      <c r="J46" s="1"/>
      <c r="K46" s="1" t="s">
        <v>29</v>
      </c>
      <c r="L46" s="1">
        <f>D46*$R$32</f>
        <v>0</v>
      </c>
      <c r="M46" s="1">
        <f>E46*$R$32</f>
        <v>4.2084000000000002E-4</v>
      </c>
      <c r="N46" s="1">
        <f>F46*$R$32</f>
        <v>6.1331999999999999E-4</v>
      </c>
      <c r="O46" s="1">
        <f>G46*$R$32</f>
        <v>1.1102400000000002E-3</v>
      </c>
    </row>
    <row r="47" spans="1:30" x14ac:dyDescent="0.25">
      <c r="A47" s="347"/>
      <c r="B47" s="347"/>
      <c r="C47" t="s">
        <v>14</v>
      </c>
      <c r="D47" t="s">
        <v>70</v>
      </c>
      <c r="E47" t="s">
        <v>105</v>
      </c>
      <c r="F47" t="s">
        <v>106</v>
      </c>
      <c r="G47" t="s">
        <v>107</v>
      </c>
      <c r="I47" s="1"/>
      <c r="J47" s="1"/>
      <c r="K47" s="1" t="s">
        <v>14</v>
      </c>
      <c r="L47" s="1">
        <f>D47*$R$34</f>
        <v>0</v>
      </c>
      <c r="M47" s="1">
        <f>E47*$R$34</f>
        <v>0</v>
      </c>
      <c r="N47" s="1">
        <f>F47*$R$34</f>
        <v>0</v>
      </c>
      <c r="O47" s="1">
        <f>G47*$R$34</f>
        <v>0</v>
      </c>
    </row>
    <row r="48" spans="1:30" x14ac:dyDescent="0.25">
      <c r="A48" s="347"/>
      <c r="B48" s="347"/>
      <c r="C48" t="s">
        <v>32</v>
      </c>
      <c r="D48" t="s">
        <v>70</v>
      </c>
      <c r="E48" t="s">
        <v>70</v>
      </c>
      <c r="F48" t="s">
        <v>70</v>
      </c>
      <c r="G48" t="s">
        <v>70</v>
      </c>
      <c r="I48" s="1"/>
      <c r="J48" s="1"/>
      <c r="K48" s="1" t="s">
        <v>32</v>
      </c>
      <c r="L48" s="1">
        <f>D48*$R$33</f>
        <v>0</v>
      </c>
      <c r="M48" s="1">
        <f>E48*$R$33</f>
        <v>0</v>
      </c>
      <c r="N48" s="1">
        <f>F48*$R$33</f>
        <v>0</v>
      </c>
      <c r="O48" s="1">
        <f>G48*$R$33</f>
        <v>0</v>
      </c>
    </row>
    <row r="49" spans="1:18" x14ac:dyDescent="0.25">
      <c r="A49" s="347"/>
      <c r="B49" s="347" t="s">
        <v>62</v>
      </c>
      <c r="C49" t="s">
        <v>63</v>
      </c>
      <c r="D49" t="s">
        <v>108</v>
      </c>
      <c r="E49" t="s">
        <v>108</v>
      </c>
      <c r="F49" t="s">
        <v>108</v>
      </c>
      <c r="G49" t="s">
        <v>108</v>
      </c>
      <c r="I49" s="1"/>
      <c r="J49" s="1" t="s">
        <v>62</v>
      </c>
      <c r="K49" s="1" t="s">
        <v>63</v>
      </c>
      <c r="L49" s="10">
        <f>D49*$R$7</f>
        <v>1.7432400000000001E-4</v>
      </c>
      <c r="M49" s="10">
        <f t="shared" ref="M49" si="13">E49*$R$7</f>
        <v>1.7432400000000001E-4</v>
      </c>
      <c r="N49" s="10">
        <f t="shared" ref="N49" si="14">F49*$R$7</f>
        <v>1.7432400000000001E-4</v>
      </c>
      <c r="O49" s="10">
        <f t="shared" ref="O49" si="15">G49*$R$7</f>
        <v>1.7432400000000001E-4</v>
      </c>
    </row>
    <row r="50" spans="1:18" x14ac:dyDescent="0.25">
      <c r="A50" s="347"/>
      <c r="B50" s="347"/>
      <c r="C50" t="s">
        <v>29</v>
      </c>
      <c r="D50" t="s">
        <v>109</v>
      </c>
      <c r="E50" t="s">
        <v>109</v>
      </c>
      <c r="F50" t="s">
        <v>109</v>
      </c>
      <c r="G50" t="s">
        <v>109</v>
      </c>
      <c r="I50" s="1"/>
      <c r="J50" s="1"/>
      <c r="K50" s="1" t="s">
        <v>29</v>
      </c>
      <c r="L50" s="11">
        <f>D50*$R$32</f>
        <v>1.9200000000000003E-5</v>
      </c>
      <c r="M50" s="11">
        <f>E50*$R$32</f>
        <v>1.9200000000000003E-5</v>
      </c>
      <c r="N50" s="11">
        <f>F50*$R$32</f>
        <v>1.9200000000000003E-5</v>
      </c>
      <c r="O50" s="11">
        <f>G50*$R$32</f>
        <v>1.9200000000000003E-5</v>
      </c>
    </row>
    <row r="51" spans="1:18" x14ac:dyDescent="0.25">
      <c r="A51" s="347"/>
      <c r="B51" s="347"/>
      <c r="C51" t="s">
        <v>36</v>
      </c>
      <c r="D51" t="s">
        <v>110</v>
      </c>
      <c r="E51" t="s">
        <v>111</v>
      </c>
      <c r="F51" t="s">
        <v>70</v>
      </c>
      <c r="G51" t="s">
        <v>70</v>
      </c>
      <c r="I51" s="1"/>
      <c r="J51" s="1"/>
      <c r="K51" s="1" t="s">
        <v>36</v>
      </c>
      <c r="L51" s="1">
        <f>D51*$R$31</f>
        <v>2.2000149E-2</v>
      </c>
      <c r="M51" s="1">
        <f>E51*$R$31</f>
        <v>1.1089505999999999E-2</v>
      </c>
      <c r="N51" s="1">
        <f>F51*$R$31</f>
        <v>0</v>
      </c>
      <c r="O51" s="1">
        <f>G51*$R$31</f>
        <v>0</v>
      </c>
    </row>
    <row r="52" spans="1:18" x14ac:dyDescent="0.25">
      <c r="A52" s="347"/>
      <c r="B52" s="347"/>
      <c r="C52" t="s">
        <v>14</v>
      </c>
      <c r="D52" t="s">
        <v>70</v>
      </c>
      <c r="E52" t="s">
        <v>112</v>
      </c>
      <c r="F52" t="s">
        <v>113</v>
      </c>
      <c r="G52" t="s">
        <v>113</v>
      </c>
      <c r="I52" s="1"/>
      <c r="J52" s="1"/>
      <c r="K52" s="1" t="s">
        <v>14</v>
      </c>
      <c r="L52" s="1">
        <f>D52*$R$34</f>
        <v>0</v>
      </c>
      <c r="M52" s="1">
        <f>E52*$R$34</f>
        <v>0</v>
      </c>
      <c r="N52" s="1">
        <f>F52*$R$34</f>
        <v>0</v>
      </c>
      <c r="O52" s="1">
        <f>G52*$R$34</f>
        <v>0</v>
      </c>
    </row>
    <row r="53" spans="1:18" x14ac:dyDescent="0.25">
      <c r="A53" s="347" t="s">
        <v>1</v>
      </c>
      <c r="B53" s="347" t="s">
        <v>61</v>
      </c>
      <c r="C53" t="s">
        <v>36</v>
      </c>
      <c r="D53" t="s">
        <v>114</v>
      </c>
      <c r="E53" t="s">
        <v>115</v>
      </c>
      <c r="F53" t="s">
        <v>116</v>
      </c>
      <c r="G53" t="s">
        <v>70</v>
      </c>
      <c r="I53" s="1" t="s">
        <v>1</v>
      </c>
      <c r="J53" s="1" t="s">
        <v>61</v>
      </c>
      <c r="K53" s="1" t="s">
        <v>36</v>
      </c>
      <c r="L53" s="1">
        <f>D53*$R$31</f>
        <v>0.898607712</v>
      </c>
      <c r="M53" s="1">
        <f>E53*$R$31</f>
        <v>0.467726745</v>
      </c>
      <c r="N53" s="1">
        <f>F53*$R$31</f>
        <v>0.17850527399999999</v>
      </c>
      <c r="O53" s="1">
        <f>G53*$R$31</f>
        <v>0</v>
      </c>
    </row>
    <row r="54" spans="1:18" x14ac:dyDescent="0.25">
      <c r="A54" s="347"/>
      <c r="B54" s="347"/>
      <c r="C54" t="s">
        <v>29</v>
      </c>
      <c r="D54" s="7">
        <v>0</v>
      </c>
      <c r="E54" t="s">
        <v>117</v>
      </c>
      <c r="F54" t="s">
        <v>118</v>
      </c>
      <c r="G54" t="s">
        <v>119</v>
      </c>
      <c r="I54" s="1"/>
      <c r="J54" s="1"/>
      <c r="K54" s="1" t="s">
        <v>29</v>
      </c>
      <c r="L54" s="12">
        <f>D54*$R$32</f>
        <v>0</v>
      </c>
      <c r="M54" s="12">
        <f>E54*$R$32</f>
        <v>7.7520000000000003E-5</v>
      </c>
      <c r="N54" s="12">
        <f>F54*$R$32</f>
        <v>1.7352000000000001E-4</v>
      </c>
      <c r="O54" s="12">
        <f>G54*$R$32</f>
        <v>2.6951999999999998E-4</v>
      </c>
    </row>
    <row r="55" spans="1:18" x14ac:dyDescent="0.25">
      <c r="A55" s="347"/>
      <c r="B55" s="347"/>
      <c r="C55" t="s">
        <v>14</v>
      </c>
      <c r="D55" t="s">
        <v>70</v>
      </c>
      <c r="E55" t="s">
        <v>120</v>
      </c>
      <c r="F55" t="s">
        <v>121</v>
      </c>
      <c r="G55" t="s">
        <v>122</v>
      </c>
      <c r="I55" s="1"/>
      <c r="J55" s="1"/>
      <c r="K55" s="1" t="s">
        <v>14</v>
      </c>
      <c r="L55" s="1">
        <f>D55*$R$34</f>
        <v>0</v>
      </c>
      <c r="M55" s="1">
        <f>E55*$R$34</f>
        <v>0</v>
      </c>
      <c r="N55" s="1">
        <f>F55*$R$34</f>
        <v>0</v>
      </c>
      <c r="O55" s="1">
        <f>G55*$R$34</f>
        <v>0</v>
      </c>
    </row>
    <row r="56" spans="1:18" x14ac:dyDescent="0.25">
      <c r="A56" s="347"/>
      <c r="B56" s="347"/>
      <c r="C56" t="s">
        <v>32</v>
      </c>
      <c r="D56" t="s">
        <v>70</v>
      </c>
      <c r="E56" t="s">
        <v>123</v>
      </c>
      <c r="F56" t="s">
        <v>124</v>
      </c>
      <c r="G56" t="s">
        <v>125</v>
      </c>
      <c r="I56" s="1"/>
      <c r="J56" s="1"/>
      <c r="K56" s="1" t="s">
        <v>32</v>
      </c>
      <c r="L56" s="1">
        <f>D56*$R$33</f>
        <v>0</v>
      </c>
      <c r="M56" s="1">
        <f>E56*$R$33</f>
        <v>3.4199999999999998E-5</v>
      </c>
      <c r="N56" s="1">
        <f>F56*$R$33</f>
        <v>2.088E-5</v>
      </c>
      <c r="O56" s="1">
        <f>G56*$R$33</f>
        <v>1.5720000000000002E-5</v>
      </c>
    </row>
    <row r="57" spans="1:18" x14ac:dyDescent="0.25">
      <c r="A57" s="347"/>
      <c r="B57" s="347" t="s">
        <v>62</v>
      </c>
      <c r="C57" t="s">
        <v>63</v>
      </c>
      <c r="D57" t="s">
        <v>126</v>
      </c>
      <c r="E57" t="s">
        <v>126</v>
      </c>
      <c r="F57" t="s">
        <v>126</v>
      </c>
      <c r="G57" t="s">
        <v>126</v>
      </c>
      <c r="I57" s="1"/>
      <c r="J57" s="1" t="s">
        <v>62</v>
      </c>
      <c r="K57" s="1" t="s">
        <v>63</v>
      </c>
      <c r="L57" s="10">
        <f>D57*$R$7</f>
        <v>1.9900000000000003E-5</v>
      </c>
      <c r="M57" s="10">
        <f t="shared" ref="M57" si="16">E57*$R$7</f>
        <v>1.9900000000000003E-5</v>
      </c>
      <c r="N57" s="10">
        <f t="shared" ref="N57" si="17">F57*$R$7</f>
        <v>1.9900000000000003E-5</v>
      </c>
      <c r="O57" s="10">
        <f t="shared" ref="O57" si="18">G57*$R$7</f>
        <v>1.9900000000000003E-5</v>
      </c>
    </row>
    <row r="58" spans="1:18" x14ac:dyDescent="0.25">
      <c r="A58" s="347"/>
      <c r="B58" s="347"/>
      <c r="C58" t="s">
        <v>29</v>
      </c>
      <c r="D58" t="s">
        <v>127</v>
      </c>
      <c r="E58" t="s">
        <v>127</v>
      </c>
      <c r="F58" t="s">
        <v>127</v>
      </c>
      <c r="G58" t="s">
        <v>127</v>
      </c>
      <c r="I58" s="1"/>
      <c r="J58" s="1"/>
      <c r="K58" s="1" t="s">
        <v>29</v>
      </c>
      <c r="L58" s="10">
        <f>D58*$R$32</f>
        <v>1.8479999999999999E-5</v>
      </c>
      <c r="M58" s="10">
        <f>E58*$R$32</f>
        <v>1.8479999999999999E-5</v>
      </c>
      <c r="N58" s="10">
        <f>F58*$R$32</f>
        <v>1.8479999999999999E-5</v>
      </c>
      <c r="O58" s="10">
        <f>G58*$R$32</f>
        <v>1.8479999999999999E-5</v>
      </c>
    </row>
    <row r="59" spans="1:18" x14ac:dyDescent="0.25">
      <c r="A59" s="347"/>
      <c r="B59" s="347"/>
      <c r="C59" t="s">
        <v>14</v>
      </c>
      <c r="D59" t="s">
        <v>70</v>
      </c>
      <c r="E59" t="s">
        <v>128</v>
      </c>
      <c r="F59" t="s">
        <v>129</v>
      </c>
      <c r="G59" t="s">
        <v>130</v>
      </c>
      <c r="I59" s="1"/>
      <c r="J59" s="1"/>
      <c r="K59" s="1" t="s">
        <v>14</v>
      </c>
      <c r="L59" s="1">
        <f>D59*$R$34</f>
        <v>0</v>
      </c>
      <c r="M59" s="1">
        <f>E59*$R$34</f>
        <v>0</v>
      </c>
      <c r="N59" s="1">
        <f>F59*$R$34</f>
        <v>0</v>
      </c>
      <c r="O59" s="1">
        <f>G59*$R$34</f>
        <v>0</v>
      </c>
    </row>
    <row r="61" spans="1:18" x14ac:dyDescent="0.25">
      <c r="A61" t="s">
        <v>64</v>
      </c>
      <c r="I61" s="2" t="s">
        <v>131</v>
      </c>
    </row>
    <row r="62" spans="1:18" x14ac:dyDescent="0.25">
      <c r="A62" s="348" t="s">
        <v>132</v>
      </c>
      <c r="B62" s="348"/>
      <c r="C62" s="348"/>
      <c r="D62" s="348"/>
      <c r="E62" s="8">
        <v>2030</v>
      </c>
      <c r="F62" s="8">
        <v>2040</v>
      </c>
      <c r="G62" s="8">
        <v>2050</v>
      </c>
      <c r="L62" s="1">
        <v>2021</v>
      </c>
      <c r="M62" s="1">
        <v>2030</v>
      </c>
      <c r="N62" s="1">
        <v>2040</v>
      </c>
      <c r="O62" s="1">
        <v>2050</v>
      </c>
      <c r="Q62" s="2" t="s">
        <v>51</v>
      </c>
    </row>
    <row r="63" spans="1:18" x14ac:dyDescent="0.25">
      <c r="A63" s="348" t="s">
        <v>2</v>
      </c>
      <c r="B63" s="348"/>
      <c r="C63" s="348"/>
      <c r="D63" s="8" t="s">
        <v>67</v>
      </c>
      <c r="E63" s="8" t="s">
        <v>133</v>
      </c>
      <c r="F63" s="8" t="s">
        <v>134</v>
      </c>
      <c r="G63" s="8" t="s">
        <v>70</v>
      </c>
      <c r="I63" s="1" t="s">
        <v>2</v>
      </c>
      <c r="J63" s="1" t="s">
        <v>61</v>
      </c>
      <c r="K63" s="1" t="s">
        <v>36</v>
      </c>
      <c r="L63" s="1">
        <f>D63*$R$63</f>
        <v>1.3772450999999999</v>
      </c>
      <c r="M63" s="1">
        <f>E63*$R$63</f>
        <v>1.3509522389999999</v>
      </c>
      <c r="N63" s="1">
        <f>F63*$R$63</f>
        <v>0.88984342499999991</v>
      </c>
      <c r="O63" s="1">
        <f>G63*$R$63</f>
        <v>0</v>
      </c>
      <c r="Q63" t="s">
        <v>36</v>
      </c>
      <c r="R63">
        <v>0.17886299999999999</v>
      </c>
    </row>
    <row r="64" spans="1:18" x14ac:dyDescent="0.25">
      <c r="A64" s="348"/>
      <c r="B64" s="348"/>
      <c r="C64" s="8" t="s">
        <v>14</v>
      </c>
      <c r="D64" s="8" t="s">
        <v>70</v>
      </c>
      <c r="E64" s="8" t="s">
        <v>135</v>
      </c>
      <c r="F64" s="8" t="s">
        <v>136</v>
      </c>
      <c r="G64" s="8" t="s">
        <v>137</v>
      </c>
      <c r="I64" s="1"/>
      <c r="J64" s="1"/>
      <c r="K64" s="1" t="s">
        <v>14</v>
      </c>
      <c r="L64" s="1">
        <v>0</v>
      </c>
      <c r="M64" s="1">
        <v>0</v>
      </c>
      <c r="N64" s="1">
        <v>0</v>
      </c>
      <c r="O64" s="1">
        <v>0</v>
      </c>
      <c r="Q64" t="s">
        <v>29</v>
      </c>
      <c r="R64">
        <v>1.2E-4</v>
      </c>
    </row>
    <row r="65" spans="1:18" x14ac:dyDescent="0.25">
      <c r="A65" s="348"/>
      <c r="B65" s="348"/>
      <c r="C65" s="8" t="s">
        <v>138</v>
      </c>
      <c r="D65" s="8" t="s">
        <v>80</v>
      </c>
      <c r="E65" s="8" t="s">
        <v>80</v>
      </c>
      <c r="F65" s="8" t="s">
        <v>80</v>
      </c>
      <c r="G65" s="8" t="s">
        <v>80</v>
      </c>
      <c r="I65" s="1"/>
      <c r="J65" s="1" t="s">
        <v>62</v>
      </c>
      <c r="K65" s="1" t="s">
        <v>138</v>
      </c>
      <c r="L65" s="10">
        <f>D65*$R$7</f>
        <v>9.2535000000000008E-5</v>
      </c>
      <c r="M65" s="10">
        <f t="shared" ref="M65" si="19">E65*$R$7</f>
        <v>9.2535000000000008E-5</v>
      </c>
      <c r="N65" s="10">
        <f t="shared" ref="N65" si="20">F65*$R$7</f>
        <v>9.2535000000000008E-5</v>
      </c>
      <c r="O65" s="10">
        <f t="shared" ref="O65" si="21">G65*$R$7</f>
        <v>9.2535000000000008E-5</v>
      </c>
      <c r="Q65" t="s">
        <v>32</v>
      </c>
      <c r="R65">
        <v>1.2E-4</v>
      </c>
    </row>
    <row r="66" spans="1:18" x14ac:dyDescent="0.25">
      <c r="A66" s="348"/>
      <c r="B66" s="348"/>
      <c r="C66" s="8" t="s">
        <v>12</v>
      </c>
      <c r="D66" s="8" t="s">
        <v>70</v>
      </c>
      <c r="E66" s="8" t="s">
        <v>139</v>
      </c>
      <c r="F66" s="8" t="s">
        <v>139</v>
      </c>
      <c r="G66" s="8" t="s">
        <v>139</v>
      </c>
      <c r="I66" s="1"/>
      <c r="J66" s="1"/>
      <c r="K66" s="1" t="s">
        <v>12</v>
      </c>
      <c r="L66" s="1">
        <f>E66*$R$64</f>
        <v>3.0000000000000001E-5</v>
      </c>
      <c r="M66" s="1">
        <f>F66*$R$64</f>
        <v>3.0000000000000001E-5</v>
      </c>
      <c r="N66" s="1">
        <f>G66*$R$64</f>
        <v>3.0000000000000001E-5</v>
      </c>
      <c r="O66" s="1">
        <f>H66*$R$64</f>
        <v>0</v>
      </c>
      <c r="Q66" t="s">
        <v>14</v>
      </c>
      <c r="R66">
        <v>0</v>
      </c>
    </row>
    <row r="67" spans="1:18" x14ac:dyDescent="0.25">
      <c r="A67" s="348"/>
      <c r="B67" s="348"/>
      <c r="C67" s="8" t="s">
        <v>14</v>
      </c>
      <c r="D67" s="8" t="s">
        <v>70</v>
      </c>
      <c r="E67" s="8" t="s">
        <v>109</v>
      </c>
      <c r="F67" s="8" t="s">
        <v>140</v>
      </c>
      <c r="G67" s="8" t="s">
        <v>140</v>
      </c>
      <c r="I67" s="1"/>
      <c r="J67" s="1"/>
      <c r="K67" s="1" t="s">
        <v>14</v>
      </c>
      <c r="L67" s="1">
        <v>0</v>
      </c>
      <c r="M67" s="1">
        <v>0</v>
      </c>
      <c r="N67" s="1">
        <v>0</v>
      </c>
      <c r="O67" s="1">
        <v>0</v>
      </c>
    </row>
    <row r="68" spans="1:18" x14ac:dyDescent="0.25">
      <c r="A68" s="348"/>
      <c r="B68" s="348"/>
      <c r="C68" s="8" t="s">
        <v>36</v>
      </c>
      <c r="D68" s="8" t="s">
        <v>84</v>
      </c>
      <c r="E68" s="8" t="s">
        <v>141</v>
      </c>
      <c r="F68" s="8" t="s">
        <v>142</v>
      </c>
      <c r="G68" s="8" t="s">
        <v>70</v>
      </c>
      <c r="I68" s="1" t="s">
        <v>3</v>
      </c>
      <c r="J68" s="1" t="s">
        <v>61</v>
      </c>
      <c r="K68" s="1" t="s">
        <v>36</v>
      </c>
      <c r="L68" s="1">
        <f>D68*$R$63</f>
        <v>4.2927119999999999</v>
      </c>
      <c r="M68" s="1">
        <f>E68*$R$63</f>
        <v>2.786864403</v>
      </c>
      <c r="N68" s="1">
        <f>F68*$R$63</f>
        <v>1.88879328</v>
      </c>
      <c r="O68" s="1">
        <f>G68*$R$63</f>
        <v>0</v>
      </c>
    </row>
    <row r="69" spans="1:18" x14ac:dyDescent="0.25">
      <c r="A69" s="348"/>
      <c r="B69" s="348"/>
      <c r="C69" s="8" t="s">
        <v>14</v>
      </c>
      <c r="D69" s="8" t="s">
        <v>70</v>
      </c>
      <c r="E69" s="8" t="s">
        <v>143</v>
      </c>
      <c r="F69" s="8" t="s">
        <v>144</v>
      </c>
      <c r="G69" s="8" t="s">
        <v>145</v>
      </c>
      <c r="I69" s="1"/>
      <c r="J69" s="1"/>
      <c r="K69" s="1" t="s">
        <v>14</v>
      </c>
      <c r="L69" s="1">
        <v>0</v>
      </c>
      <c r="M69" s="1">
        <v>0</v>
      </c>
      <c r="N69" s="1">
        <v>0</v>
      </c>
      <c r="O69" s="1">
        <v>0</v>
      </c>
    </row>
    <row r="70" spans="1:18" x14ac:dyDescent="0.25">
      <c r="A70" s="348"/>
      <c r="B70" s="348"/>
      <c r="C70" s="8" t="s">
        <v>138</v>
      </c>
      <c r="D70" s="8" t="s">
        <v>95</v>
      </c>
      <c r="E70" s="8" t="s">
        <v>95</v>
      </c>
      <c r="F70" s="8" t="s">
        <v>95</v>
      </c>
      <c r="G70" s="8" t="s">
        <v>95</v>
      </c>
      <c r="I70" s="1"/>
      <c r="J70" s="1" t="s">
        <v>62</v>
      </c>
      <c r="K70" s="1" t="s">
        <v>138</v>
      </c>
      <c r="L70" s="10">
        <f>D70*$R$7</f>
        <v>7.7610000000000011E-5</v>
      </c>
      <c r="M70" s="10">
        <f t="shared" ref="M70" si="22">E70*$R$7</f>
        <v>7.7610000000000011E-5</v>
      </c>
      <c r="N70" s="10">
        <f t="shared" ref="N70" si="23">F70*$R$7</f>
        <v>7.7610000000000011E-5</v>
      </c>
      <c r="O70" s="10">
        <f t="shared" ref="O70" si="24">G70*$R$7</f>
        <v>7.7610000000000011E-5</v>
      </c>
    </row>
    <row r="71" spans="1:18" x14ac:dyDescent="0.25">
      <c r="A71" s="348"/>
      <c r="B71" s="348"/>
      <c r="C71" s="8" t="s">
        <v>12</v>
      </c>
      <c r="D71" s="8" t="s">
        <v>70</v>
      </c>
      <c r="E71" s="8" t="s">
        <v>146</v>
      </c>
      <c r="F71" s="8" t="s">
        <v>146</v>
      </c>
      <c r="G71" s="8" t="s">
        <v>146</v>
      </c>
      <c r="I71" s="1"/>
      <c r="J71" s="1"/>
      <c r="K71" s="1" t="s">
        <v>12</v>
      </c>
      <c r="L71" s="1">
        <f>D71*$R$64</f>
        <v>0</v>
      </c>
      <c r="M71" s="1">
        <f>E71*$R$64</f>
        <v>1.2035999999999999E-4</v>
      </c>
      <c r="N71" s="1">
        <f>F71*$R$64</f>
        <v>1.2035999999999999E-4</v>
      </c>
      <c r="O71" s="1">
        <f>G71*$R$64</f>
        <v>1.2035999999999999E-4</v>
      </c>
    </row>
    <row r="72" spans="1:18" x14ac:dyDescent="0.25">
      <c r="A72" s="348"/>
      <c r="B72" s="348"/>
      <c r="C72" s="8" t="s">
        <v>14</v>
      </c>
      <c r="D72" s="8" t="s">
        <v>70</v>
      </c>
      <c r="E72" s="8" t="s">
        <v>96</v>
      </c>
      <c r="F72" s="8" t="s">
        <v>147</v>
      </c>
      <c r="G72" s="8" t="s">
        <v>147</v>
      </c>
      <c r="I72" s="1"/>
      <c r="J72" s="1"/>
      <c r="K72" s="1" t="s">
        <v>14</v>
      </c>
      <c r="L72" s="1">
        <v>0</v>
      </c>
      <c r="M72" s="1">
        <v>0</v>
      </c>
      <c r="N72" s="1">
        <v>0</v>
      </c>
      <c r="O72" s="1">
        <v>0</v>
      </c>
    </row>
    <row r="73" spans="1:18" x14ac:dyDescent="0.25">
      <c r="A73" s="348"/>
      <c r="B73" s="348"/>
      <c r="C73" s="8" t="s">
        <v>36</v>
      </c>
      <c r="D73" s="9" t="s">
        <v>148</v>
      </c>
      <c r="E73" s="9" t="s">
        <v>149</v>
      </c>
      <c r="F73" s="9" t="s">
        <v>150</v>
      </c>
      <c r="G73" s="9" t="s">
        <v>70</v>
      </c>
      <c r="I73" s="1" t="s">
        <v>4</v>
      </c>
      <c r="J73" s="1" t="s">
        <v>61</v>
      </c>
      <c r="K73" s="1" t="s">
        <v>36</v>
      </c>
      <c r="L73" s="1">
        <f>D73*$R$63</f>
        <v>4.462989576</v>
      </c>
      <c r="M73" s="1">
        <f t="shared" ref="M73:O73" si="25">E73*$R$63</f>
        <v>2.2304216100000001</v>
      </c>
      <c r="N73" s="1">
        <f t="shared" si="25"/>
        <v>0.70150068600000004</v>
      </c>
      <c r="O73" s="1">
        <f t="shared" si="25"/>
        <v>0</v>
      </c>
    </row>
    <row r="74" spans="1:18" x14ac:dyDescent="0.25">
      <c r="A74" s="348"/>
      <c r="B74" s="348"/>
      <c r="C74" s="8" t="s">
        <v>14</v>
      </c>
      <c r="D74" s="8" t="s">
        <v>70</v>
      </c>
      <c r="E74" s="8" t="s">
        <v>151</v>
      </c>
      <c r="F74" s="8" t="s">
        <v>152</v>
      </c>
      <c r="G74" s="8" t="s">
        <v>153</v>
      </c>
      <c r="I74" s="1"/>
      <c r="J74" s="1"/>
      <c r="K74" s="1" t="s">
        <v>14</v>
      </c>
      <c r="L74" s="1">
        <v>0</v>
      </c>
      <c r="M74" s="1">
        <v>0</v>
      </c>
      <c r="N74" s="1">
        <v>0</v>
      </c>
      <c r="O74" s="1">
        <v>0</v>
      </c>
    </row>
    <row r="75" spans="1:18" x14ac:dyDescent="0.25">
      <c r="A75" s="348"/>
      <c r="B75" s="348"/>
      <c r="C75" s="8" t="s">
        <v>138</v>
      </c>
      <c r="D75" s="8" t="s">
        <v>108</v>
      </c>
      <c r="E75" s="8" t="s">
        <v>108</v>
      </c>
      <c r="F75" s="8" t="s">
        <v>108</v>
      </c>
      <c r="G75" s="8" t="s">
        <v>108</v>
      </c>
      <c r="I75" s="1"/>
      <c r="J75" s="1" t="s">
        <v>62</v>
      </c>
      <c r="K75" s="1" t="s">
        <v>138</v>
      </c>
      <c r="L75" s="10">
        <f>D75*$R$7</f>
        <v>1.7432400000000001E-4</v>
      </c>
      <c r="M75" s="10">
        <f t="shared" ref="M75" si="26">E75*$R$7</f>
        <v>1.7432400000000001E-4</v>
      </c>
      <c r="N75" s="10">
        <f t="shared" ref="N75" si="27">F75*$R$7</f>
        <v>1.7432400000000001E-4</v>
      </c>
      <c r="O75" s="10">
        <f t="shared" ref="O75" si="28">G75*$R$7</f>
        <v>1.7432400000000001E-4</v>
      </c>
    </row>
    <row r="76" spans="1:18" x14ac:dyDescent="0.25">
      <c r="A76" s="348"/>
      <c r="B76" s="348"/>
      <c r="C76" s="8" t="s">
        <v>29</v>
      </c>
      <c r="D76" s="8" t="s">
        <v>109</v>
      </c>
      <c r="E76" s="8" t="s">
        <v>154</v>
      </c>
      <c r="F76" s="8" t="s">
        <v>154</v>
      </c>
      <c r="G76" s="8" t="s">
        <v>154</v>
      </c>
      <c r="I76" s="1"/>
      <c r="J76" s="1"/>
      <c r="K76" s="1" t="s">
        <v>29</v>
      </c>
      <c r="L76" s="1">
        <f>D76*$R$64</f>
        <v>1.9200000000000003E-5</v>
      </c>
      <c r="M76" s="1">
        <f>E76*$R$64</f>
        <v>3.7200000000000004E-4</v>
      </c>
      <c r="N76" s="1">
        <f>F76*$R$64</f>
        <v>3.7200000000000004E-4</v>
      </c>
      <c r="O76" s="1">
        <f>G76*$R$64</f>
        <v>3.7200000000000004E-4</v>
      </c>
    </row>
    <row r="77" spans="1:18" x14ac:dyDescent="0.25">
      <c r="A77" s="348"/>
      <c r="B77" s="348"/>
      <c r="C77" s="8" t="s">
        <v>14</v>
      </c>
      <c r="D77" s="8" t="s">
        <v>70</v>
      </c>
      <c r="E77" s="8" t="s">
        <v>155</v>
      </c>
      <c r="F77" s="8" t="s">
        <v>156</v>
      </c>
      <c r="G77" s="8" t="s">
        <v>156</v>
      </c>
      <c r="I77" s="1"/>
      <c r="J77" s="1"/>
      <c r="K77" s="1" t="s">
        <v>14</v>
      </c>
      <c r="L77" s="1">
        <v>0</v>
      </c>
      <c r="M77" s="1">
        <v>0</v>
      </c>
      <c r="N77" s="1">
        <v>0</v>
      </c>
      <c r="O77" s="1">
        <v>0</v>
      </c>
    </row>
    <row r="78" spans="1:18" x14ac:dyDescent="0.25">
      <c r="A78" s="348"/>
      <c r="B78" s="348"/>
      <c r="C78" s="8" t="s">
        <v>36</v>
      </c>
      <c r="D78" s="9" t="s">
        <v>110</v>
      </c>
      <c r="E78" s="9" t="s">
        <v>157</v>
      </c>
      <c r="F78" s="9">
        <v>0</v>
      </c>
      <c r="G78" s="9">
        <v>0</v>
      </c>
      <c r="I78" s="1"/>
      <c r="J78" s="1"/>
      <c r="K78" s="1" t="s">
        <v>36</v>
      </c>
      <c r="L78" s="1">
        <f>D78*$R$63</f>
        <v>2.2000149E-2</v>
      </c>
      <c r="M78" s="1">
        <f>E78*$R$63</f>
        <v>1.10000745E-2</v>
      </c>
      <c r="N78" s="1">
        <f t="shared" ref="N78:O78" si="29">F78*$R$63</f>
        <v>0</v>
      </c>
      <c r="O78" s="1">
        <f t="shared" si="29"/>
        <v>0</v>
      </c>
    </row>
    <row r="79" spans="1:18" x14ac:dyDescent="0.25">
      <c r="A79" s="348"/>
      <c r="B79" s="348"/>
      <c r="C79" s="8" t="s">
        <v>36</v>
      </c>
      <c r="D79" s="8" t="s">
        <v>114</v>
      </c>
      <c r="E79" s="8" t="s">
        <v>158</v>
      </c>
      <c r="F79" s="8" t="s">
        <v>159</v>
      </c>
      <c r="G79" s="8" t="s">
        <v>70</v>
      </c>
      <c r="I79" s="1" t="s">
        <v>1</v>
      </c>
      <c r="J79" s="1" t="s">
        <v>61</v>
      </c>
      <c r="K79" s="1" t="s">
        <v>36</v>
      </c>
      <c r="L79" s="13">
        <f>D79*$R$63</f>
        <v>0.898607712</v>
      </c>
      <c r="M79" s="13">
        <f>E79*$R$63</f>
        <v>0.58273565399999994</v>
      </c>
      <c r="N79" s="13">
        <f>F79*$R$63</f>
        <v>0.30818094899999998</v>
      </c>
      <c r="O79" s="13">
        <f>G79*$R$63</f>
        <v>0</v>
      </c>
    </row>
    <row r="80" spans="1:18" x14ac:dyDescent="0.25">
      <c r="A80" s="348"/>
      <c r="B80" s="348"/>
      <c r="C80" s="8" t="s">
        <v>14</v>
      </c>
      <c r="D80" s="8" t="s">
        <v>70</v>
      </c>
      <c r="E80" s="8" t="s">
        <v>160</v>
      </c>
      <c r="F80" s="8" t="s">
        <v>161</v>
      </c>
      <c r="G80" s="8" t="s">
        <v>162</v>
      </c>
      <c r="I80" s="1"/>
      <c r="J80" s="1"/>
      <c r="K80" s="1" t="s">
        <v>14</v>
      </c>
      <c r="L80" s="1">
        <f>D80*$R$66</f>
        <v>0</v>
      </c>
      <c r="M80" s="1">
        <f>E80*$R$66</f>
        <v>0</v>
      </c>
      <c r="N80" s="1">
        <f>F80*$R$66</f>
        <v>0</v>
      </c>
      <c r="O80" s="1">
        <f>G80*$R$66</f>
        <v>0</v>
      </c>
    </row>
    <row r="81" spans="1:15" x14ac:dyDescent="0.25">
      <c r="A81" s="348"/>
      <c r="B81" s="348"/>
      <c r="C81" s="8" t="s">
        <v>138</v>
      </c>
      <c r="D81" s="8" t="s">
        <v>126</v>
      </c>
      <c r="E81" s="8" t="s">
        <v>126</v>
      </c>
      <c r="F81" s="8" t="s">
        <v>126</v>
      </c>
      <c r="G81" s="8" t="s">
        <v>126</v>
      </c>
      <c r="I81" s="1"/>
      <c r="J81" s="1" t="s">
        <v>62</v>
      </c>
      <c r="K81" s="1" t="s">
        <v>138</v>
      </c>
      <c r="L81" s="10">
        <f>D81*$R$7</f>
        <v>1.9900000000000003E-5</v>
      </c>
      <c r="M81" s="10">
        <f t="shared" ref="M81" si="30">E81*$R$7</f>
        <v>1.9900000000000003E-5</v>
      </c>
      <c r="N81" s="10">
        <f t="shared" ref="N81" si="31">F81*$R$7</f>
        <v>1.9900000000000003E-5</v>
      </c>
      <c r="O81" s="10">
        <f t="shared" ref="O81" si="32">G81*$R$7</f>
        <v>1.9900000000000003E-5</v>
      </c>
    </row>
    <row r="82" spans="1:15" x14ac:dyDescent="0.25">
      <c r="A82" s="348"/>
      <c r="B82" s="348"/>
      <c r="C82" s="8" t="s">
        <v>12</v>
      </c>
      <c r="D82" s="8" t="s">
        <v>127</v>
      </c>
      <c r="E82" s="8" t="s">
        <v>163</v>
      </c>
      <c r="F82" s="8" t="s">
        <v>163</v>
      </c>
      <c r="G82" s="8" t="s">
        <v>163</v>
      </c>
      <c r="I82" s="1"/>
      <c r="J82" s="1"/>
      <c r="K82" s="1" t="s">
        <v>12</v>
      </c>
      <c r="L82" s="10">
        <f>D82*$R$64</f>
        <v>1.8479999999999999E-5</v>
      </c>
      <c r="M82" s="10">
        <f>E82*$R$64</f>
        <v>4.0800000000000002E-5</v>
      </c>
      <c r="N82" s="10">
        <f>F82*$R$64</f>
        <v>4.0800000000000002E-5</v>
      </c>
      <c r="O82" s="10">
        <f>G82*$R$64</f>
        <v>4.0800000000000002E-5</v>
      </c>
    </row>
    <row r="83" spans="1:15" x14ac:dyDescent="0.25">
      <c r="A83" s="348"/>
      <c r="B83" s="348"/>
      <c r="C83" s="8" t="s">
        <v>14</v>
      </c>
      <c r="D83" s="8" t="s">
        <v>70</v>
      </c>
      <c r="E83" s="8" t="s">
        <v>164</v>
      </c>
      <c r="F83" s="8" t="s">
        <v>165</v>
      </c>
      <c r="G83" s="8" t="s">
        <v>165</v>
      </c>
      <c r="I83" s="1"/>
      <c r="J83" s="1"/>
      <c r="K83" s="1" t="s">
        <v>14</v>
      </c>
      <c r="L83" s="1">
        <f>D83*$R$66</f>
        <v>0</v>
      </c>
      <c r="M83" s="1">
        <f>E83*$R$66</f>
        <v>0</v>
      </c>
      <c r="N83" s="1">
        <f>F83*$R$66</f>
        <v>0</v>
      </c>
      <c r="O83" s="1">
        <f>G83*$R$66</f>
        <v>0</v>
      </c>
    </row>
    <row r="84" spans="1:15" x14ac:dyDescent="0.25">
      <c r="A84" s="348"/>
      <c r="B84" s="348"/>
      <c r="C84" s="8"/>
      <c r="D84" s="8"/>
      <c r="E84" s="8"/>
      <c r="F84" s="8"/>
      <c r="G84" s="8"/>
    </row>
  </sheetData>
  <mergeCells count="37">
    <mergeCell ref="B38:B41"/>
    <mergeCell ref="B42:B44"/>
    <mergeCell ref="U1:AD1"/>
    <mergeCell ref="W4:Z4"/>
    <mergeCell ref="AA4:AD4"/>
    <mergeCell ref="W14:Z14"/>
    <mergeCell ref="AA14:AD14"/>
    <mergeCell ref="W24:Z24"/>
    <mergeCell ref="AA24:AD24"/>
    <mergeCell ref="W34:Z34"/>
    <mergeCell ref="AA34:AD34"/>
    <mergeCell ref="A29:C29"/>
    <mergeCell ref="A30:C30"/>
    <mergeCell ref="A31:A37"/>
    <mergeCell ref="B31:B34"/>
    <mergeCell ref="B35:B37"/>
    <mergeCell ref="A62:D62"/>
    <mergeCell ref="A63:C63"/>
    <mergeCell ref="A64:A68"/>
    <mergeCell ref="B64:B65"/>
    <mergeCell ref="B66:B68"/>
    <mergeCell ref="A38:A44"/>
    <mergeCell ref="A74:A79"/>
    <mergeCell ref="B74:B75"/>
    <mergeCell ref="B76:B79"/>
    <mergeCell ref="A80:A84"/>
    <mergeCell ref="B80:B81"/>
    <mergeCell ref="B82:B84"/>
    <mergeCell ref="A69:A73"/>
    <mergeCell ref="B69:B70"/>
    <mergeCell ref="B71:B73"/>
    <mergeCell ref="A45:A52"/>
    <mergeCell ref="B45:B48"/>
    <mergeCell ref="B49:B52"/>
    <mergeCell ref="A53:A59"/>
    <mergeCell ref="B53:B56"/>
    <mergeCell ref="B57:B59"/>
  </mergeCells>
  <pageMargins left="0.7" right="0.7" top="0.75" bottom="0.75" header="0.3" footer="0.3"/>
  <pageSetup paperSize="9" orientation="portrait" r:id="rId1"/>
  <ignoredErrors>
    <ignoredError sqref="G31:G59 F31:F59 E31:E59 D31:D53 D55:D59" numberStoredAsText="1"/>
    <ignoredError sqref="L52:O52 X10"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B918A-F9D9-4D21-AF30-0910DA4B41A7}">
  <sheetPr codeName="Sheet15"/>
  <dimension ref="A1:V41"/>
  <sheetViews>
    <sheetView showGridLines="0" topLeftCell="M1" zoomScale="70" zoomScaleNormal="70" workbookViewId="0">
      <selection activeCell="K30" sqref="K30"/>
    </sheetView>
  </sheetViews>
  <sheetFormatPr defaultRowHeight="15" x14ac:dyDescent="0.25"/>
  <cols>
    <col min="1" max="1" width="23.5703125" bestFit="1" customWidth="1"/>
    <col min="6" max="6" width="12.5703125" bestFit="1" customWidth="1"/>
    <col min="10" max="10" width="12.5703125" bestFit="1" customWidth="1"/>
    <col min="15" max="15" width="10" bestFit="1" customWidth="1"/>
    <col min="16" max="16" width="12.5703125" bestFit="1" customWidth="1"/>
    <col min="21" max="21" width="12.5703125" bestFit="1" customWidth="1"/>
  </cols>
  <sheetData>
    <row r="1" spans="1:22" ht="15.75" thickBot="1" x14ac:dyDescent="0.3">
      <c r="A1" s="369" t="s">
        <v>166</v>
      </c>
      <c r="B1" s="369"/>
      <c r="C1" s="369"/>
      <c r="D1" s="369"/>
      <c r="E1" s="369"/>
      <c r="F1" s="369"/>
      <c r="G1" s="369"/>
      <c r="H1" s="369"/>
      <c r="I1" s="369"/>
      <c r="J1" s="369"/>
    </row>
    <row r="3" spans="1:22" x14ac:dyDescent="0.25">
      <c r="A3" s="191" t="s">
        <v>1</v>
      </c>
      <c r="B3" s="192"/>
      <c r="C3" s="192"/>
      <c r="D3" s="192"/>
      <c r="E3" s="192"/>
      <c r="F3" s="192"/>
      <c r="G3" s="192"/>
      <c r="H3" s="192"/>
      <c r="I3" s="192"/>
      <c r="J3" s="192"/>
    </row>
    <row r="4" spans="1:22" x14ac:dyDescent="0.25">
      <c r="A4" s="193"/>
      <c r="B4" s="193">
        <v>2021</v>
      </c>
      <c r="C4" s="370">
        <v>2030</v>
      </c>
      <c r="D4" s="370"/>
      <c r="E4" s="370"/>
      <c r="F4" s="370"/>
      <c r="G4" s="370">
        <v>2050</v>
      </c>
      <c r="H4" s="370"/>
      <c r="I4" s="370"/>
      <c r="J4" s="370"/>
      <c r="L4" s="351" t="s">
        <v>1</v>
      </c>
      <c r="M4" s="352"/>
      <c r="N4" s="352"/>
      <c r="O4" s="352"/>
      <c r="P4" s="353"/>
      <c r="Q4" s="34"/>
      <c r="R4" s="357" t="s">
        <v>0</v>
      </c>
      <c r="S4" s="358"/>
      <c r="T4" s="358"/>
      <c r="U4" s="358"/>
      <c r="V4" s="359"/>
    </row>
    <row r="5" spans="1:22" x14ac:dyDescent="0.25">
      <c r="A5" s="193"/>
      <c r="B5" s="193" t="s">
        <v>5</v>
      </c>
      <c r="C5" s="193" t="s">
        <v>0</v>
      </c>
      <c r="D5" s="193" t="s">
        <v>44</v>
      </c>
      <c r="E5" s="193" t="s">
        <v>45</v>
      </c>
      <c r="F5" s="193" t="s">
        <v>19</v>
      </c>
      <c r="G5" s="193" t="s">
        <v>0</v>
      </c>
      <c r="H5" s="193" t="s">
        <v>44</v>
      </c>
      <c r="I5" s="193" t="s">
        <v>45</v>
      </c>
      <c r="J5" s="193" t="s">
        <v>19</v>
      </c>
      <c r="L5" s="202"/>
      <c r="M5" s="203" t="s">
        <v>0</v>
      </c>
      <c r="N5" s="203" t="s">
        <v>44</v>
      </c>
      <c r="O5" s="203" t="s">
        <v>45</v>
      </c>
      <c r="P5" s="204" t="s">
        <v>19</v>
      </c>
      <c r="Q5" s="34"/>
      <c r="R5" s="234"/>
      <c r="S5" s="235" t="s">
        <v>1</v>
      </c>
      <c r="T5" s="235" t="s">
        <v>2</v>
      </c>
      <c r="U5" s="235" t="s">
        <v>3</v>
      </c>
      <c r="V5" s="236" t="s">
        <v>4</v>
      </c>
    </row>
    <row r="6" spans="1:22" x14ac:dyDescent="0.25">
      <c r="A6" s="193" t="s">
        <v>36</v>
      </c>
      <c r="B6" s="194">
        <f>Emission.Production!M6+Emission.Consumption!V6</f>
        <v>0.898607712</v>
      </c>
      <c r="C6" s="194">
        <f>Emission.Production!N6+Emission.Consumption!W6</f>
        <v>0.73941964199999988</v>
      </c>
      <c r="D6" s="194">
        <f>Emission.Production!O6+Emission.Consumption!X6</f>
        <v>0.467726745</v>
      </c>
      <c r="E6" s="194">
        <f>Emission.Production!P6+Emission.Consumption!Y6</f>
        <v>0.58273565399999994</v>
      </c>
      <c r="F6" s="194">
        <f>Emission.Production!Q6+Emission.Consumption!Z6</f>
        <v>0.25919869808978374</v>
      </c>
      <c r="G6" s="194">
        <f>Emission.Production!R6+Emission.Consumption!AA6</f>
        <v>0.52458536495433328</v>
      </c>
      <c r="H6" s="194">
        <f>Emission.Production!S6+Emission.Consumption!AB6</f>
        <v>0</v>
      </c>
      <c r="I6" s="194">
        <f>Emission.Production!T6+Emission.Consumption!AC6</f>
        <v>0</v>
      </c>
      <c r="J6" s="194">
        <f>Emission.Production!U6+Emission.Consumption!AD6</f>
        <v>0</v>
      </c>
      <c r="L6" s="202">
        <v>2021</v>
      </c>
      <c r="M6" s="205">
        <f>SUM($B$6:$B$11)</f>
        <v>0.89862619200000005</v>
      </c>
      <c r="N6" s="205">
        <f t="shared" ref="N6:O6" si="0">SUM($B$6:$B$11)</f>
        <v>0.89862619200000005</v>
      </c>
      <c r="O6" s="205">
        <f t="shared" si="0"/>
        <v>0.89862619200000005</v>
      </c>
      <c r="P6" s="206">
        <f>SUM($B$6:$B$11)</f>
        <v>0.89862619200000005</v>
      </c>
      <c r="Q6" s="34"/>
      <c r="R6" s="234">
        <v>2021</v>
      </c>
      <c r="S6" s="237">
        <f>M6</f>
        <v>0.89862619200000005</v>
      </c>
      <c r="T6" s="237">
        <f>M16</f>
        <v>1.3772450999999999</v>
      </c>
      <c r="U6" s="237">
        <f>M25</f>
        <v>4.2927119999999999</v>
      </c>
      <c r="V6" s="238">
        <f>M35</f>
        <v>4.4715941999999993</v>
      </c>
    </row>
    <row r="7" spans="1:22" x14ac:dyDescent="0.25">
      <c r="A7" s="193" t="s">
        <v>7</v>
      </c>
      <c r="B7" s="194">
        <f>Emission.Production!M7+Emission.Consumption!V7</f>
        <v>0</v>
      </c>
      <c r="C7" s="194">
        <f>Emission.Production!N7+Emission.Consumption!W7</f>
        <v>2.2320000000000003E-5</v>
      </c>
      <c r="D7" s="194">
        <f>Emission.Production!O7+Emission.Consumption!X7</f>
        <v>7.7520000000000003E-5</v>
      </c>
      <c r="E7" s="194">
        <f>Emission.Production!P7+Emission.Consumption!Y7</f>
        <v>1.7352000000000001E-4</v>
      </c>
      <c r="F7" s="194">
        <f>Emission.Production!Q7+Emission.Consumption!Z7</f>
        <v>2.6951999999999998E-4</v>
      </c>
      <c r="G7" s="194">
        <f>Emission.Production!R7+Emission.Consumption!AA7</f>
        <v>7.191996E-5</v>
      </c>
      <c r="H7" s="194">
        <f>Emission.Production!S7+Emission.Consumption!AB7</f>
        <v>2.6951999999999998E-4</v>
      </c>
      <c r="I7" s="194">
        <f>Emission.Production!T7+Emission.Consumption!AC7</f>
        <v>0</v>
      </c>
      <c r="J7" s="194">
        <f>Emission.Production!U7+Emission.Consumption!AD7</f>
        <v>5.3903999999999996E-4</v>
      </c>
      <c r="L7" s="202">
        <v>2030</v>
      </c>
      <c r="M7" s="205">
        <f>SUM(C6:C11)</f>
        <v>0.74049309641577188</v>
      </c>
      <c r="N7" s="205">
        <f>SUM(D6:D11)</f>
        <v>0.4731610279872005</v>
      </c>
      <c r="O7" s="205">
        <f>SUM(E6:E11)</f>
        <v>0.58589349853864658</v>
      </c>
      <c r="P7" s="206">
        <f>SUM(F6:F11)</f>
        <v>0.26134424627081165</v>
      </c>
      <c r="Q7" s="34"/>
      <c r="R7" s="234">
        <v>2030</v>
      </c>
      <c r="S7" s="237">
        <f t="shared" ref="S7:S8" si="1">M7</f>
        <v>0.74049309641577188</v>
      </c>
      <c r="T7" s="237">
        <f t="shared" ref="T7:T8" si="2">M17</f>
        <v>1.6450787543444896</v>
      </c>
      <c r="U7" s="237">
        <f>M26</f>
        <v>3.4352794985929944</v>
      </c>
      <c r="V7" s="238">
        <f>M36</f>
        <v>3.1173214151664874</v>
      </c>
    </row>
    <row r="8" spans="1:22" x14ac:dyDescent="0.25">
      <c r="A8" s="193" t="s">
        <v>8</v>
      </c>
      <c r="B8" s="194">
        <f>Emission.Production!M8+Emission.Consumption!V8</f>
        <v>0</v>
      </c>
      <c r="C8" s="194">
        <f>Emission.Production!N8+Emission.Consumption!W8</f>
        <v>8.6357142857142828E-4</v>
      </c>
      <c r="D8" s="194">
        <f>Emission.Production!O8+Emission.Consumption!X8</f>
        <v>1.4299999999999998E-3</v>
      </c>
      <c r="E8" s="194">
        <f>Emission.Production!P8+Emission.Consumption!Y8</f>
        <v>1.354353606789248E-3</v>
      </c>
      <c r="F8" s="194">
        <f>Emission.Production!Q8+Emission.Consumption!Z8</f>
        <v>9.3409494324045363E-4</v>
      </c>
      <c r="G8" s="194">
        <f>Emission.Production!R8+Emission.Consumption!AA8</f>
        <v>6.9943113772455033E-4</v>
      </c>
      <c r="H8" s="194">
        <f>Emission.Production!S8+Emission.Consumption!AB8</f>
        <v>9.6199999999999986E-4</v>
      </c>
      <c r="I8" s="194">
        <f>Emission.Production!T8+Emission.Consumption!AC8</f>
        <v>2.0292999999999999E-2</v>
      </c>
      <c r="J8" s="194">
        <f>Emission.Production!U8+Emission.Consumption!AD8</f>
        <v>0</v>
      </c>
      <c r="L8" s="207">
        <v>2050</v>
      </c>
      <c r="M8" s="208">
        <f>SUM(G6:G11)</f>
        <v>0.52629534103925835</v>
      </c>
      <c r="N8" s="208">
        <f>SUM(H6:H11)</f>
        <v>3.8888649872005233E-3</v>
      </c>
      <c r="O8" s="208">
        <f>SUM(I6:I11)</f>
        <v>3.0461590931857286E-2</v>
      </c>
      <c r="P8" s="209">
        <f>SUM(J6:J11)</f>
        <v>3.5320742377874699E-3</v>
      </c>
      <c r="Q8" s="34"/>
      <c r="R8" s="239">
        <v>2050</v>
      </c>
      <c r="S8" s="240">
        <f t="shared" si="1"/>
        <v>0.52629534103925835</v>
      </c>
      <c r="T8" s="240">
        <f t="shared" si="2"/>
        <v>0.85183992572402789</v>
      </c>
      <c r="U8" s="240">
        <f>M27</f>
        <v>2.3626367245746196</v>
      </c>
      <c r="V8" s="241">
        <f>M37</f>
        <v>1.3511217877564796</v>
      </c>
    </row>
    <row r="9" spans="1:22" x14ac:dyDescent="0.25">
      <c r="A9" s="193" t="s">
        <v>9</v>
      </c>
      <c r="B9" s="194">
        <f>Emission.Production!M9+Emission.Consumption!V9</f>
        <v>0</v>
      </c>
      <c r="C9" s="194">
        <f>Emission.Production!N9+Emission.Consumption!W9</f>
        <v>0</v>
      </c>
      <c r="D9" s="194">
        <f>Emission.Production!O9+Emission.Consumption!X9</f>
        <v>3.7391999999999994E-3</v>
      </c>
      <c r="E9" s="194">
        <f>Emission.Production!P9+Emission.Consumption!Y9</f>
        <v>0</v>
      </c>
      <c r="F9" s="194">
        <f>Emission.Production!Q9+Emission.Consumption!Z9</f>
        <v>0</v>
      </c>
      <c r="G9" s="194">
        <f>Emission.Production!R9+Emission.Consumption!AA9</f>
        <v>0</v>
      </c>
      <c r="H9" s="194">
        <f>Emission.Production!S9+Emission.Consumption!AB9</f>
        <v>1.7187200000000002E-3</v>
      </c>
      <c r="I9" s="194">
        <f>Emission.Production!T9+Emission.Consumption!AC9</f>
        <v>0</v>
      </c>
      <c r="J9" s="194">
        <f>Emission.Production!U9+Emission.Consumption!AD9</f>
        <v>0</v>
      </c>
      <c r="L9" s="34"/>
      <c r="M9" s="34"/>
      <c r="N9" s="34"/>
      <c r="O9" s="34"/>
      <c r="P9" s="34"/>
      <c r="Q9" s="34"/>
      <c r="R9" s="34"/>
      <c r="S9" s="34"/>
      <c r="T9" s="34"/>
      <c r="U9" s="34"/>
      <c r="V9" s="34"/>
    </row>
    <row r="10" spans="1:22" x14ac:dyDescent="0.25">
      <c r="A10" s="193" t="s">
        <v>10</v>
      </c>
      <c r="B10" s="194">
        <f>Emission.Production!M10+Emission.Consumption!V10</f>
        <v>1.8479999999999999E-5</v>
      </c>
      <c r="C10" s="194">
        <f>Emission.Production!N10+Emission.Consumption!W10</f>
        <v>1.8479999999999999E-5</v>
      </c>
      <c r="D10" s="194">
        <f>Emission.Production!O10+Emission.Consumption!X10</f>
        <v>1.8479999999999999E-5</v>
      </c>
      <c r="E10" s="194">
        <f>Emission.Production!P10+Emission.Consumption!Y10</f>
        <v>1.8479999999999999E-5</v>
      </c>
      <c r="F10" s="194">
        <f>Emission.Production!Q10+Emission.Consumption!Z10</f>
        <v>1.8479999999999999E-5</v>
      </c>
      <c r="G10" s="194">
        <f>Emission.Production!R10+Emission.Consumption!AA10</f>
        <v>1.8479999999999999E-5</v>
      </c>
      <c r="H10" s="194">
        <f>Emission.Production!S10+Emission.Consumption!AB10</f>
        <v>1.8479999999999999E-5</v>
      </c>
      <c r="I10" s="194">
        <f>Emission.Production!T10+Emission.Consumption!AC10</f>
        <v>4.0800000000000002E-5</v>
      </c>
      <c r="J10" s="194">
        <f>Emission.Production!U10+Emission.Consumption!AD10</f>
        <v>1.8479999999999999E-5</v>
      </c>
      <c r="L10" s="34"/>
      <c r="M10" s="34"/>
      <c r="N10" s="34"/>
      <c r="O10" s="34"/>
      <c r="P10" s="34"/>
      <c r="Q10" s="34"/>
      <c r="R10" s="34"/>
      <c r="S10" s="34"/>
      <c r="T10" s="34"/>
      <c r="U10" s="34"/>
      <c r="V10" s="34"/>
    </row>
    <row r="11" spans="1:22" x14ac:dyDescent="0.25">
      <c r="A11" s="193" t="s">
        <v>13</v>
      </c>
      <c r="B11" s="194">
        <f>Emission.Production!M11+Emission.Consumption!V11</f>
        <v>0</v>
      </c>
      <c r="C11" s="194">
        <f>Emission.Production!N11+Emission.Consumption!W11</f>
        <v>1.6908298720052348E-4</v>
      </c>
      <c r="D11" s="194">
        <f>Emission.Production!O11+Emission.Consumption!X11</f>
        <v>1.6908298720052348E-4</v>
      </c>
      <c r="E11" s="194">
        <f>Emission.Production!P11+Emission.Consumption!Y11</f>
        <v>1.6114909318572998E-3</v>
      </c>
      <c r="F11" s="194">
        <f>Emission.Production!Q11+Emission.Consumption!Z11</f>
        <v>9.2345323778747523E-4</v>
      </c>
      <c r="G11" s="194">
        <f>Emission.Production!R11+Emission.Consumption!AA11</f>
        <v>9.2014498720052349E-4</v>
      </c>
      <c r="H11" s="194">
        <f>Emission.Production!S11+Emission.Consumption!AB11</f>
        <v>9.2014498720052349E-4</v>
      </c>
      <c r="I11" s="194">
        <f>Emission.Production!T11+Emission.Consumption!AC11</f>
        <v>1.0127790931857287E-2</v>
      </c>
      <c r="J11" s="194">
        <f>Emission.Production!U11+Emission.Consumption!AD11</f>
        <v>2.9745542377874697E-3</v>
      </c>
      <c r="L11" s="34"/>
      <c r="M11" s="34"/>
      <c r="N11" s="34"/>
      <c r="O11" s="34"/>
      <c r="P11" s="34"/>
      <c r="Q11" s="34"/>
      <c r="R11" s="34"/>
      <c r="S11" s="34"/>
      <c r="T11" s="34"/>
      <c r="U11" s="34"/>
      <c r="V11" s="34"/>
    </row>
    <row r="12" spans="1:22" x14ac:dyDescent="0.25">
      <c r="L12" s="34"/>
      <c r="M12" s="34"/>
      <c r="N12" s="34"/>
      <c r="O12" s="34"/>
      <c r="P12" s="34"/>
      <c r="Q12" s="34"/>
      <c r="R12" s="34"/>
      <c r="S12" s="34"/>
      <c r="T12" s="34"/>
      <c r="U12" s="34"/>
      <c r="V12" s="34"/>
    </row>
    <row r="13" spans="1:22" x14ac:dyDescent="0.25">
      <c r="A13" s="195" t="s">
        <v>2</v>
      </c>
      <c r="B13" s="196"/>
      <c r="C13" s="196"/>
      <c r="D13" s="196"/>
      <c r="E13" s="196"/>
      <c r="F13" s="196"/>
      <c r="G13" s="196"/>
      <c r="H13" s="196"/>
      <c r="I13" s="196"/>
      <c r="J13" s="196"/>
      <c r="L13" s="34"/>
      <c r="M13" s="34"/>
      <c r="N13" s="34"/>
      <c r="O13" s="34"/>
      <c r="P13" s="34"/>
      <c r="Q13" s="34"/>
      <c r="R13" s="34"/>
      <c r="S13" s="34"/>
      <c r="T13" s="34"/>
      <c r="U13" s="34"/>
      <c r="V13" s="34"/>
    </row>
    <row r="14" spans="1:22" x14ac:dyDescent="0.25">
      <c r="A14" s="197"/>
      <c r="B14" s="197">
        <v>2021</v>
      </c>
      <c r="C14" s="371">
        <v>2030</v>
      </c>
      <c r="D14" s="371"/>
      <c r="E14" s="371"/>
      <c r="F14" s="371"/>
      <c r="G14" s="371">
        <v>2050</v>
      </c>
      <c r="H14" s="371"/>
      <c r="I14" s="371"/>
      <c r="J14" s="371"/>
      <c r="L14" s="354" t="s">
        <v>2</v>
      </c>
      <c r="M14" s="355"/>
      <c r="N14" s="355"/>
      <c r="O14" s="355"/>
      <c r="P14" s="356"/>
      <c r="Q14" s="34"/>
      <c r="R14" s="357" t="s">
        <v>12</v>
      </c>
      <c r="S14" s="358"/>
      <c r="T14" s="358"/>
      <c r="U14" s="358"/>
      <c r="V14" s="359"/>
    </row>
    <row r="15" spans="1:22" x14ac:dyDescent="0.25">
      <c r="A15" s="197"/>
      <c r="B15" s="197" t="s">
        <v>5</v>
      </c>
      <c r="C15" s="197" t="s">
        <v>0</v>
      </c>
      <c r="D15" s="197" t="s">
        <v>44</v>
      </c>
      <c r="E15" s="197" t="s">
        <v>45</v>
      </c>
      <c r="F15" s="197" t="s">
        <v>19</v>
      </c>
      <c r="G15" s="197" t="s">
        <v>0</v>
      </c>
      <c r="H15" s="197" t="s">
        <v>44</v>
      </c>
      <c r="I15" s="197" t="s">
        <v>45</v>
      </c>
      <c r="J15" s="197" t="s">
        <v>19</v>
      </c>
      <c r="L15" s="210"/>
      <c r="M15" s="211" t="s">
        <v>0</v>
      </c>
      <c r="N15" s="211" t="s">
        <v>44</v>
      </c>
      <c r="O15" s="211" t="s">
        <v>45</v>
      </c>
      <c r="P15" s="212" t="s">
        <v>19</v>
      </c>
      <c r="Q15" s="34"/>
      <c r="R15" s="234"/>
      <c r="S15" s="235" t="s">
        <v>1</v>
      </c>
      <c r="T15" s="235" t="s">
        <v>2</v>
      </c>
      <c r="U15" s="235" t="s">
        <v>3</v>
      </c>
      <c r="V15" s="236" t="s">
        <v>4</v>
      </c>
    </row>
    <row r="16" spans="1:22" x14ac:dyDescent="0.25">
      <c r="A16" s="197" t="s">
        <v>36</v>
      </c>
      <c r="B16" s="198">
        <f>Emission.Production!M17+Emission.Consumption!V16</f>
        <v>1.3772450999999999</v>
      </c>
      <c r="C16" s="198">
        <f>Emission.Production!N17+Emission.Consumption!W16</f>
        <v>1.6426777919999997</v>
      </c>
      <c r="D16" s="198">
        <f>Emission.Production!O17+Emission.Consumption!X16</f>
        <v>1.032933825</v>
      </c>
      <c r="E16" s="198">
        <f>Emission.Production!P17+Emission.Consumption!Y16</f>
        <v>1.032933825</v>
      </c>
      <c r="F16" s="198">
        <f>Emission.Production!Q17+Emission.Consumption!Z16</f>
        <v>1.0348337598390089</v>
      </c>
      <c r="G16" s="198">
        <f>Emission.Production!R17+Emission.Consumption!AA16</f>
        <v>0.84908253466666672</v>
      </c>
      <c r="H16" s="198">
        <f>Emission.Production!S17+Emission.Consumption!AB16</f>
        <v>0</v>
      </c>
      <c r="I16" s="198">
        <f>Emission.Production!T17+Emission.Consumption!AC16</f>
        <v>0</v>
      </c>
      <c r="J16" s="198">
        <f>Emission.Production!U17+Emission.Consumption!AD16</f>
        <v>0</v>
      </c>
      <c r="L16" s="210">
        <v>2021</v>
      </c>
      <c r="M16" s="213">
        <f>SUM($B$16:$B$21)</f>
        <v>1.3772450999999999</v>
      </c>
      <c r="N16" s="213">
        <f t="shared" ref="N16:P16" si="3">SUM($B$16:$B$21)</f>
        <v>1.3772450999999999</v>
      </c>
      <c r="O16" s="213">
        <f t="shared" si="3"/>
        <v>1.3772450999999999</v>
      </c>
      <c r="P16" s="214">
        <f t="shared" si="3"/>
        <v>1.3772450999999999</v>
      </c>
      <c r="Q16" s="34"/>
      <c r="R16" s="234">
        <v>2021</v>
      </c>
      <c r="S16" s="242">
        <f>N6</f>
        <v>0.89862619200000005</v>
      </c>
      <c r="T16" s="242">
        <f>N16</f>
        <v>1.3772450999999999</v>
      </c>
      <c r="U16" s="242">
        <f>N25</f>
        <v>4.2927119999999999</v>
      </c>
      <c r="V16" s="243">
        <f>N35</f>
        <v>4.4715941999999993</v>
      </c>
    </row>
    <row r="17" spans="1:22" x14ac:dyDescent="0.25">
      <c r="A17" s="197" t="s">
        <v>7</v>
      </c>
      <c r="B17" s="198">
        <f>Emission.Production!M18+Emission.Consumption!V17</f>
        <v>0</v>
      </c>
      <c r="C17" s="198">
        <f>Emission.Production!N18+Emission.Consumption!W17</f>
        <v>3.0000000000000001E-5</v>
      </c>
      <c r="D17" s="198">
        <f>Emission.Production!O18+Emission.Consumption!X17</f>
        <v>2.2679999999999998E-4</v>
      </c>
      <c r="E17" s="198">
        <f>Emission.Production!P18+Emission.Consumption!Y17</f>
        <v>2.9160000000000004E-4</v>
      </c>
      <c r="F17" s="198">
        <f>Emission.Production!Q18+Emission.Consumption!Z17</f>
        <v>3.2400000000000001E-4</v>
      </c>
      <c r="G17" s="198">
        <f>Emission.Production!R18+Emission.Consumption!AA17</f>
        <v>0</v>
      </c>
      <c r="H17" s="198">
        <f>Emission.Production!S18+Emission.Consumption!AB17</f>
        <v>3.2400000000000001E-4</v>
      </c>
      <c r="I17" s="198">
        <f>Emission.Production!T18+Emission.Consumption!AC17</f>
        <v>0</v>
      </c>
      <c r="J17" s="198">
        <f>Emission.Production!U18+Emission.Consumption!AD17</f>
        <v>6.4800000000000003E-4</v>
      </c>
      <c r="L17" s="210">
        <v>2030</v>
      </c>
      <c r="M17" s="213">
        <f>SUM(C16:C21)</f>
        <v>1.6450787543444896</v>
      </c>
      <c r="N17" s="213">
        <f>SUM(D16:D21)</f>
        <v>1.0410600377207275</v>
      </c>
      <c r="O17" s="213">
        <f t="shared" ref="O17:P17" si="4">SUM(E16:E21)</f>
        <v>1.0383785724794328</v>
      </c>
      <c r="P17" s="214">
        <f t="shared" si="4"/>
        <v>1.0403387280435907</v>
      </c>
      <c r="Q17" s="34"/>
      <c r="R17" s="234">
        <v>2030</v>
      </c>
      <c r="S17" s="242">
        <f t="shared" ref="S17:S18" si="5">N7</f>
        <v>0.4731610279872005</v>
      </c>
      <c r="T17" s="242">
        <f t="shared" ref="T17:T18" si="6">N17</f>
        <v>1.0410600377207275</v>
      </c>
      <c r="U17" s="242">
        <f>N26</f>
        <v>2.4174249121908931</v>
      </c>
      <c r="V17" s="243">
        <f>N36</f>
        <v>2.3840089572214982</v>
      </c>
    </row>
    <row r="18" spans="1:22" x14ac:dyDescent="0.25">
      <c r="A18" s="197" t="s">
        <v>8</v>
      </c>
      <c r="B18" s="198">
        <f>Emission.Production!M19+Emission.Consumption!V18</f>
        <v>0</v>
      </c>
      <c r="C18" s="198">
        <f>Emission.Production!N19+Emission.Consumption!W18</f>
        <v>1.8378712871287078E-3</v>
      </c>
      <c r="D18" s="198">
        <f>Emission.Production!O19+Emission.Consumption!X18</f>
        <v>3.6316336633663319E-3</v>
      </c>
      <c r="E18" s="198">
        <f>Emission.Production!P19+Emission.Consumption!Y18</f>
        <v>3.072671669314637E-3</v>
      </c>
      <c r="F18" s="198">
        <f>Emission.Production!Q19+Emission.Consumption!Z18</f>
        <v>4.0367727643921469E-3</v>
      </c>
      <c r="G18" s="198">
        <f>Emission.Production!R19+Emission.Consumption!AA18</f>
        <v>1.0399999999999999E-3</v>
      </c>
      <c r="H18" s="198">
        <f>Emission.Production!S19+Emission.Consumption!AB18</f>
        <v>1.430525106195965E-3</v>
      </c>
      <c r="I18" s="198">
        <f>Emission.Production!T19+Emission.Consumption!AC18</f>
        <v>4.1041000000000001E-2</v>
      </c>
      <c r="J18" s="198">
        <f>Emission.Production!U19+Emission.Consumption!AD18</f>
        <v>0</v>
      </c>
      <c r="L18" s="215">
        <v>2050</v>
      </c>
      <c r="M18" s="216">
        <f>SUM(G16:G21)</f>
        <v>0.85183992572402789</v>
      </c>
      <c r="N18" s="216">
        <f t="shared" ref="N18:P18" si="7">SUM(H16:H21)</f>
        <v>1.4201990119613707E-2</v>
      </c>
      <c r="O18" s="216">
        <f t="shared" si="7"/>
        <v>4.543547581011817E-2</v>
      </c>
      <c r="P18" s="217">
        <f t="shared" si="7"/>
        <v>4.334475440189685E-3</v>
      </c>
      <c r="Q18" s="34"/>
      <c r="R18" s="239">
        <v>2050</v>
      </c>
      <c r="S18" s="244">
        <f t="shared" si="5"/>
        <v>3.8888649872005233E-3</v>
      </c>
      <c r="T18" s="244">
        <f t="shared" si="6"/>
        <v>1.4201990119613707E-2</v>
      </c>
      <c r="U18" s="244">
        <f>N27</f>
        <v>0.11622519751989274</v>
      </c>
      <c r="V18" s="245">
        <f>N37</f>
        <v>4.2760602221498328E-2</v>
      </c>
    </row>
    <row r="19" spans="1:22" x14ac:dyDescent="0.25">
      <c r="A19" s="197" t="s">
        <v>9</v>
      </c>
      <c r="B19" s="198">
        <f>Emission.Production!M20+Emission.Consumption!V19</f>
        <v>0</v>
      </c>
      <c r="C19" s="198">
        <f>Emission.Production!N20+Emission.Consumption!W19</f>
        <v>0</v>
      </c>
      <c r="D19" s="198">
        <f>Emission.Production!O20+Emission.Consumption!X19</f>
        <v>3.7346879999999995E-3</v>
      </c>
      <c r="E19" s="198">
        <f>Emission.Production!P20+Emission.Consumption!Y19</f>
        <v>0</v>
      </c>
      <c r="F19" s="198">
        <f>Emission.Production!Q20+Emission.Consumption!Z19</f>
        <v>0</v>
      </c>
      <c r="G19" s="198">
        <f>Emission.Production!R20+Emission.Consumption!AA19</f>
        <v>0</v>
      </c>
      <c r="H19" s="198">
        <f>Emission.Production!S20+Emission.Consumption!AB19</f>
        <v>1.0730073956056633E-2</v>
      </c>
      <c r="I19" s="198">
        <f>Emission.Production!T20+Emission.Consumption!AC19</f>
        <v>0</v>
      </c>
      <c r="J19" s="198">
        <f>Emission.Production!U20+Emission.Consumption!AD19</f>
        <v>0</v>
      </c>
      <c r="L19" s="34"/>
      <c r="M19" s="34"/>
      <c r="N19" s="34"/>
      <c r="O19" s="34"/>
      <c r="P19" s="34"/>
      <c r="Q19" s="34"/>
      <c r="R19" s="34"/>
      <c r="S19" s="34"/>
      <c r="T19" s="34"/>
      <c r="U19" s="34"/>
      <c r="V19" s="34"/>
    </row>
    <row r="20" spans="1:22" x14ac:dyDescent="0.25">
      <c r="A20" s="197" t="s">
        <v>10</v>
      </c>
      <c r="B20" s="198">
        <f>Emission.Production!M21+Emission.Consumption!V20</f>
        <v>0</v>
      </c>
      <c r="C20" s="198">
        <f>Emission.Production!N21+Emission.Consumption!W20</f>
        <v>0</v>
      </c>
      <c r="D20" s="198">
        <f>Emission.Production!O21+Emission.Consumption!X20</f>
        <v>0</v>
      </c>
      <c r="E20" s="198">
        <f>Emission.Production!P21+Emission.Consumption!Y20</f>
        <v>0</v>
      </c>
      <c r="F20" s="198">
        <f>Emission.Production!Q21+Emission.Consumption!Z20</f>
        <v>0</v>
      </c>
      <c r="G20" s="198">
        <f>Emission.Production!R21+Emission.Consumption!AA20</f>
        <v>0</v>
      </c>
      <c r="H20" s="198">
        <f>Emission.Production!S21+Emission.Consumption!AB20</f>
        <v>0</v>
      </c>
      <c r="I20" s="198">
        <f>Emission.Production!T21+Emission.Consumption!AC20</f>
        <v>0</v>
      </c>
      <c r="J20" s="198">
        <f>Emission.Production!U21+Emission.Consumption!AD20</f>
        <v>0</v>
      </c>
      <c r="L20" s="34"/>
      <c r="M20" s="34"/>
      <c r="N20" s="34"/>
      <c r="O20" s="34"/>
      <c r="P20" s="34"/>
      <c r="Q20" s="34"/>
      <c r="R20" s="34"/>
      <c r="S20" s="34"/>
      <c r="T20" s="34"/>
      <c r="U20" s="34"/>
      <c r="V20" s="34"/>
    </row>
    <row r="21" spans="1:22" x14ac:dyDescent="0.25">
      <c r="A21" s="197" t="s">
        <v>13</v>
      </c>
      <c r="B21" s="198">
        <f>Emission.Production!M22+Emission.Consumption!V21</f>
        <v>0</v>
      </c>
      <c r="C21" s="198">
        <f>Emission.Production!N22+Emission.Consumption!W21</f>
        <v>5.3309105736110379E-4</v>
      </c>
      <c r="D21" s="198">
        <f>Emission.Production!O22+Emission.Consumption!X21</f>
        <v>5.3309105736110379E-4</v>
      </c>
      <c r="E21" s="198">
        <f>Emission.Production!P22+Emission.Consumption!Y21</f>
        <v>2.0804758101181727E-3</v>
      </c>
      <c r="F21" s="198">
        <f>Emission.Production!Q22+Emission.Consumption!Z21</f>
        <v>1.1441954401896863E-3</v>
      </c>
      <c r="G21" s="198">
        <f>Emission.Production!R22+Emission.Consumption!AA21</f>
        <v>1.7173910573611091E-3</v>
      </c>
      <c r="H21" s="198">
        <f>Emission.Production!S22+Emission.Consumption!AB21</f>
        <v>1.7173910573611091E-3</v>
      </c>
      <c r="I21" s="198">
        <f>Emission.Production!T22+Emission.Consumption!AC21</f>
        <v>4.3944758101181723E-3</v>
      </c>
      <c r="J21" s="198">
        <f>Emission.Production!U22+Emission.Consumption!AD21</f>
        <v>3.6864754401896849E-3</v>
      </c>
      <c r="L21" s="34"/>
      <c r="M21" s="34"/>
      <c r="N21" s="34"/>
      <c r="O21" s="34"/>
      <c r="P21" s="34"/>
      <c r="Q21" s="34"/>
      <c r="R21" s="34"/>
      <c r="S21" s="34"/>
      <c r="T21" s="34"/>
      <c r="U21" s="34"/>
      <c r="V21" s="34"/>
    </row>
    <row r="22" spans="1:22" x14ac:dyDescent="0.25">
      <c r="L22" s="34"/>
      <c r="M22" s="34"/>
      <c r="N22" s="34"/>
      <c r="O22" s="34"/>
      <c r="P22" s="34"/>
      <c r="Q22" s="34"/>
      <c r="R22" s="34"/>
      <c r="S22" s="34"/>
      <c r="T22" s="34"/>
      <c r="U22" s="34"/>
      <c r="V22" s="34"/>
    </row>
    <row r="23" spans="1:22" x14ac:dyDescent="0.25">
      <c r="A23" s="199" t="s">
        <v>3</v>
      </c>
      <c r="B23" s="200"/>
      <c r="C23" s="200"/>
      <c r="D23" s="200"/>
      <c r="E23" s="200"/>
      <c r="F23" s="200"/>
      <c r="G23" s="200"/>
      <c r="H23" s="200"/>
      <c r="I23" s="200"/>
      <c r="J23" s="200"/>
      <c r="L23" s="362" t="s">
        <v>3</v>
      </c>
      <c r="M23" s="363"/>
      <c r="N23" s="363"/>
      <c r="O23" s="363"/>
      <c r="P23" s="364"/>
      <c r="Q23" s="34"/>
      <c r="R23" s="357" t="s">
        <v>204</v>
      </c>
      <c r="S23" s="360"/>
      <c r="T23" s="360"/>
      <c r="U23" s="360"/>
      <c r="V23" s="361"/>
    </row>
    <row r="24" spans="1:22" x14ac:dyDescent="0.25">
      <c r="A24" s="201"/>
      <c r="B24" s="201">
        <v>2021</v>
      </c>
      <c r="C24" s="368">
        <v>2030</v>
      </c>
      <c r="D24" s="368"/>
      <c r="E24" s="368"/>
      <c r="F24" s="368"/>
      <c r="G24" s="368">
        <v>2050</v>
      </c>
      <c r="H24" s="368"/>
      <c r="I24" s="368"/>
      <c r="J24" s="368"/>
      <c r="L24" s="218"/>
      <c r="M24" s="219" t="s">
        <v>0</v>
      </c>
      <c r="N24" s="219" t="s">
        <v>44</v>
      </c>
      <c r="O24" s="219" t="s">
        <v>45</v>
      </c>
      <c r="P24" s="220" t="s">
        <v>19</v>
      </c>
      <c r="Q24" s="34"/>
      <c r="R24" s="234"/>
      <c r="S24" s="235" t="s">
        <v>1</v>
      </c>
      <c r="T24" s="235" t="s">
        <v>2</v>
      </c>
      <c r="U24" s="235" t="s">
        <v>3</v>
      </c>
      <c r="V24" s="236" t="s">
        <v>4</v>
      </c>
    </row>
    <row r="25" spans="1:22" x14ac:dyDescent="0.25">
      <c r="A25" s="201"/>
      <c r="B25" s="201" t="s">
        <v>5</v>
      </c>
      <c r="C25" s="201" t="s">
        <v>0</v>
      </c>
      <c r="D25" s="201" t="s">
        <v>44</v>
      </c>
      <c r="E25" s="201" t="s">
        <v>45</v>
      </c>
      <c r="F25" s="201" t="s">
        <v>19</v>
      </c>
      <c r="G25" s="201" t="s">
        <v>0</v>
      </c>
      <c r="H25" s="201" t="s">
        <v>44</v>
      </c>
      <c r="I25" s="201" t="s">
        <v>45</v>
      </c>
      <c r="J25" s="201" t="s">
        <v>19</v>
      </c>
      <c r="L25" s="218">
        <v>2021</v>
      </c>
      <c r="M25" s="221">
        <f>SUM($B$26:$B$31)</f>
        <v>4.2927119999999999</v>
      </c>
      <c r="N25" s="221">
        <f t="shared" ref="N25:P25" si="8">SUM($B$26:$B$31)</f>
        <v>4.2927119999999999</v>
      </c>
      <c r="O25" s="221">
        <f t="shared" si="8"/>
        <v>4.2927119999999999</v>
      </c>
      <c r="P25" s="222">
        <f t="shared" si="8"/>
        <v>4.2927119999999999</v>
      </c>
      <c r="Q25" s="34"/>
      <c r="R25" s="234">
        <v>2021</v>
      </c>
      <c r="S25" s="242">
        <f>O6</f>
        <v>0.89862619200000005</v>
      </c>
      <c r="T25" s="242">
        <f>O16</f>
        <v>1.3772450999999999</v>
      </c>
      <c r="U25" s="242">
        <f>O25</f>
        <v>4.2927119999999999</v>
      </c>
      <c r="V25" s="243">
        <f>O35</f>
        <v>4.4715941999999993</v>
      </c>
    </row>
    <row r="26" spans="1:22" x14ac:dyDescent="0.25">
      <c r="A26" s="201" t="s">
        <v>36</v>
      </c>
      <c r="B26" s="201">
        <f>Emission.Production!M28+Emission.Consumption!V26</f>
        <v>4.2927119999999999</v>
      </c>
      <c r="C26" s="201">
        <f>Emission.Production!N28+Emission.Consumption!W26</f>
        <v>3.3998279040000003</v>
      </c>
      <c r="D26" s="201">
        <f>Emission.Production!O28+Emission.Consumption!X26</f>
        <v>2.371007928</v>
      </c>
      <c r="E26" s="201">
        <f>Emission.Production!P28+Emission.Consumption!Y26</f>
        <v>2.786864403</v>
      </c>
      <c r="F26" s="201">
        <f>Emission.Production!Q28+Emission.Consumption!Z26</f>
        <v>0.21989463146237906</v>
      </c>
      <c r="G26" s="201">
        <f>Emission.Production!R28+Emission.Consumption!AA26</f>
        <v>2.2579267646666672</v>
      </c>
      <c r="H26" s="201">
        <f>Emission.Production!S28+Emission.Consumption!AB26</f>
        <v>0</v>
      </c>
      <c r="I26" s="201">
        <f>Emission.Production!T28+Emission.Consumption!AC26</f>
        <v>0</v>
      </c>
      <c r="J26" s="201">
        <f>Emission.Production!U28+Emission.Consumption!AD26</f>
        <v>0</v>
      </c>
      <c r="L26" s="218">
        <v>2030</v>
      </c>
      <c r="M26" s="221">
        <f>SUM(C26:C31)</f>
        <v>3.4352794985929944</v>
      </c>
      <c r="N26" s="221">
        <f>SUM(D26:D31)</f>
        <v>2.4174249121908931</v>
      </c>
      <c r="O26" s="221">
        <f>SUM(E26:E31)</f>
        <v>2.8255646524301832</v>
      </c>
      <c r="P26" s="222">
        <f>SUM(F26:F31)</f>
        <v>0.30401984260763004</v>
      </c>
      <c r="Q26" s="34"/>
      <c r="R26" s="234">
        <v>2030</v>
      </c>
      <c r="S26" s="242">
        <f t="shared" ref="S26:S27" si="9">O7</f>
        <v>0.58589349853864658</v>
      </c>
      <c r="T26" s="242">
        <f t="shared" ref="T26:T27" si="10">O17</f>
        <v>1.0383785724794328</v>
      </c>
      <c r="U26" s="242">
        <f>O26</f>
        <v>2.8255646524301832</v>
      </c>
      <c r="V26" s="243">
        <f>O36</f>
        <v>2.2752823611456572</v>
      </c>
    </row>
    <row r="27" spans="1:22" x14ac:dyDescent="0.25">
      <c r="A27" s="201" t="s">
        <v>7</v>
      </c>
      <c r="B27" s="201">
        <f>Emission.Production!M29+Emission.Consumption!V27</f>
        <v>0</v>
      </c>
      <c r="C27" s="201">
        <f>Emission.Production!N29+Emission.Consumption!W27</f>
        <v>0</v>
      </c>
      <c r="D27" s="201">
        <f>Emission.Production!O29+Emission.Consumption!X27</f>
        <v>3.2400000000000001E-4</v>
      </c>
      <c r="E27" s="201">
        <f>Emission.Production!P29+Emission.Consumption!Y27</f>
        <v>6.3599999999999996E-4</v>
      </c>
      <c r="F27" s="201">
        <f>Emission.Production!Q29+Emission.Consumption!Z27</f>
        <v>9.6000000000000002E-4</v>
      </c>
      <c r="G27" s="201">
        <f>Emission.Production!R29+Emission.Consumption!AA27</f>
        <v>0</v>
      </c>
      <c r="H27" s="201">
        <f>Emission.Production!S29+Emission.Consumption!AB27</f>
        <v>9.6000000000000002E-4</v>
      </c>
      <c r="I27" s="201">
        <f>Emission.Production!T29+Emission.Consumption!AC27</f>
        <v>0</v>
      </c>
      <c r="J27" s="201">
        <f>Emission.Production!U29+Emission.Consumption!AD27</f>
        <v>0</v>
      </c>
      <c r="L27" s="223">
        <v>2050</v>
      </c>
      <c r="M27" s="224">
        <f>SUM(G26:G31)</f>
        <v>2.3626367245746196</v>
      </c>
      <c r="N27" s="224">
        <f>SUM(H26:H31)</f>
        <v>0.11622519751989274</v>
      </c>
      <c r="O27" s="224">
        <f>SUM(I26:I31)</f>
        <v>0.20612520419089275</v>
      </c>
      <c r="P27" s="225">
        <f>SUM(J26:J31)</f>
        <v>0.10405991426187103</v>
      </c>
      <c r="Q27" s="34"/>
      <c r="R27" s="239">
        <v>2050</v>
      </c>
      <c r="S27" s="244">
        <f t="shared" si="9"/>
        <v>3.0461590931857286E-2</v>
      </c>
      <c r="T27" s="244">
        <f t="shared" si="10"/>
        <v>4.543547581011817E-2</v>
      </c>
      <c r="U27" s="244">
        <f>O27</f>
        <v>0.20612520419089275</v>
      </c>
      <c r="V27" s="245">
        <f>O37</f>
        <v>0.10273671598705975</v>
      </c>
    </row>
    <row r="28" spans="1:22" x14ac:dyDescent="0.25">
      <c r="A28" s="201" t="s">
        <v>8</v>
      </c>
      <c r="B28" s="201">
        <f>Emission.Production!M30+Emission.Consumption!V28</f>
        <v>0</v>
      </c>
      <c r="C28" s="201">
        <f>Emission.Production!N30+Emission.Consumption!W28</f>
        <v>3.9124904021014366E-3</v>
      </c>
      <c r="D28" s="201">
        <f>Emission.Production!O30+Emission.Consumption!X28</f>
        <v>6.6949999999999996E-3</v>
      </c>
      <c r="E28" s="201">
        <f>Emission.Production!P30+Emission.Consumption!Y28</f>
        <v>6.5251452392903527E-3</v>
      </c>
      <c r="F28" s="201">
        <f>Emission.Production!Q30+Emission.Consumption!Z28</f>
        <v>6.921970831357452E-3</v>
      </c>
      <c r="G28" s="201">
        <f>Emission.Production!R30+Emission.Consumption!AA28</f>
        <v>3.1355223880596981E-3</v>
      </c>
      <c r="H28" s="201">
        <f>Emission.Production!S30+Emission.Consumption!AB28</f>
        <v>3.5490000000000001E-3</v>
      </c>
      <c r="I28" s="201">
        <f>Emission.Production!T30+Emission.Consumption!AC28</f>
        <v>0.13960700000000001</v>
      </c>
      <c r="J28" s="201">
        <f>Emission.Production!U30+Emission.Consumption!AD28</f>
        <v>0</v>
      </c>
      <c r="L28" s="34"/>
      <c r="M28" s="34"/>
      <c r="N28" s="34"/>
      <c r="O28" s="34"/>
      <c r="P28" s="34"/>
      <c r="Q28" s="34"/>
      <c r="R28" s="34"/>
      <c r="S28" s="34"/>
      <c r="T28" s="34"/>
      <c r="U28" s="100"/>
      <c r="V28" s="34"/>
    </row>
    <row r="29" spans="1:22" x14ac:dyDescent="0.25">
      <c r="A29" s="201" t="s">
        <v>9</v>
      </c>
      <c r="B29" s="201">
        <f>Emission.Production!M31+Emission.Consumption!V29</f>
        <v>0</v>
      </c>
      <c r="C29" s="201">
        <f>Emission.Production!N31+Emission.Consumption!W29</f>
        <v>0</v>
      </c>
      <c r="D29" s="201">
        <f>Emission.Production!O31+Emission.Consumption!X29</f>
        <v>7.8588800000000004E-3</v>
      </c>
      <c r="E29" s="201">
        <f>Emission.Production!P31+Emission.Consumption!Y29</f>
        <v>0</v>
      </c>
      <c r="F29" s="201">
        <f>Emission.Production!Q31+Emission.Consumption!Z29</f>
        <v>4.415811700675288E-2</v>
      </c>
      <c r="G29" s="201">
        <f>Emission.Production!R31+Emission.Consumption!AA29</f>
        <v>0</v>
      </c>
      <c r="H29" s="201">
        <f>Emission.Production!S31+Emission.Consumption!AB29</f>
        <v>1.0141760000000001E-2</v>
      </c>
      <c r="I29" s="201">
        <f>Emission.Production!T31+Emission.Consumption!AC29</f>
        <v>0</v>
      </c>
      <c r="J29" s="201">
        <f>Emission.Production!U31+Emission.Consumption!AD29</f>
        <v>6.7707095473036323E-4</v>
      </c>
      <c r="L29" s="34"/>
      <c r="M29" s="34"/>
      <c r="N29" s="34"/>
      <c r="O29" s="34"/>
      <c r="P29" s="34"/>
      <c r="Q29" s="34"/>
      <c r="R29" s="34"/>
      <c r="S29" s="34"/>
      <c r="T29" s="34"/>
      <c r="U29" s="34"/>
      <c r="V29" s="34"/>
    </row>
    <row r="30" spans="1:22" x14ac:dyDescent="0.25">
      <c r="A30" s="201" t="s">
        <v>10</v>
      </c>
      <c r="B30" s="201">
        <f>Emission.Production!M32+Emission.Consumption!V30</f>
        <v>0</v>
      </c>
      <c r="C30" s="201">
        <f>Emission.Production!N32+Emission.Consumption!W30</f>
        <v>0</v>
      </c>
      <c r="D30" s="201">
        <f>Emission.Production!O32+Emission.Consumption!X30</f>
        <v>0</v>
      </c>
      <c r="E30" s="201">
        <f>Emission.Production!P32+Emission.Consumption!Y30</f>
        <v>0</v>
      </c>
      <c r="F30" s="201">
        <f>Emission.Production!Q32+Emission.Consumption!Z30</f>
        <v>0</v>
      </c>
      <c r="G30" s="201">
        <f>Emission.Production!R32+Emission.Consumption!AA30</f>
        <v>0</v>
      </c>
      <c r="H30" s="201">
        <f>Emission.Production!S32+Emission.Consumption!AB30</f>
        <v>0</v>
      </c>
      <c r="I30" s="201">
        <f>Emission.Production!T32+Emission.Consumption!AC30</f>
        <v>0</v>
      </c>
      <c r="J30" s="201">
        <f>Emission.Production!U32+Emission.Consumption!AD30</f>
        <v>0</v>
      </c>
      <c r="L30" s="34"/>
      <c r="M30" s="34"/>
      <c r="N30" s="34"/>
      <c r="O30" s="34"/>
      <c r="P30" s="34"/>
      <c r="Q30" s="34"/>
      <c r="R30" s="34"/>
      <c r="S30" s="34"/>
      <c r="T30" s="34"/>
      <c r="U30" s="34"/>
      <c r="V30" s="34"/>
    </row>
    <row r="31" spans="1:22" x14ac:dyDescent="0.25">
      <c r="A31" s="201" t="s">
        <v>13</v>
      </c>
      <c r="B31" s="201">
        <f>Emission.Production!M33+Emission.Consumption!V31</f>
        <v>0</v>
      </c>
      <c r="C31" s="201">
        <f>Emission.Production!N33+Emission.Consumption!W31</f>
        <v>3.1539104190892737E-2</v>
      </c>
      <c r="D31" s="201">
        <f>Emission.Production!O33+Emission.Consumption!X31</f>
        <v>3.1539104190892737E-2</v>
      </c>
      <c r="E31" s="201">
        <f>Emission.Production!P33+Emission.Consumption!Y31</f>
        <v>3.1539104190892737E-2</v>
      </c>
      <c r="F31" s="201">
        <f>Emission.Production!Q33+Emission.Consumption!Z31</f>
        <v>3.2085123307140667E-2</v>
      </c>
      <c r="G31" s="201">
        <f>Emission.Production!R33+Emission.Consumption!AA31</f>
        <v>0.10157443751989274</v>
      </c>
      <c r="H31" s="201">
        <f>Emission.Production!S33+Emission.Consumption!AB31</f>
        <v>0.10157443751989274</v>
      </c>
      <c r="I31" s="201">
        <f>Emission.Production!T33+Emission.Consumption!AC31</f>
        <v>6.6518204190892743E-2</v>
      </c>
      <c r="J31" s="201">
        <f>Emission.Production!U33+Emission.Consumption!AD31</f>
        <v>0.10338284330714066</v>
      </c>
      <c r="L31" s="34"/>
      <c r="M31" s="34"/>
      <c r="N31" s="34"/>
      <c r="O31" s="34"/>
      <c r="P31" s="34"/>
      <c r="Q31" s="34"/>
      <c r="R31" s="34"/>
      <c r="S31" s="34"/>
      <c r="T31" s="34"/>
      <c r="U31" s="34"/>
      <c r="V31" s="34"/>
    </row>
    <row r="32" spans="1:22" x14ac:dyDescent="0.25">
      <c r="L32" s="34"/>
      <c r="M32" s="34"/>
      <c r="N32" s="34"/>
      <c r="O32" s="34"/>
      <c r="P32" s="34"/>
      <c r="Q32" s="34"/>
      <c r="R32" s="34"/>
      <c r="S32" s="34"/>
      <c r="T32" s="34"/>
      <c r="U32" s="34"/>
      <c r="V32" s="34"/>
    </row>
    <row r="33" spans="1:22" x14ac:dyDescent="0.25">
      <c r="A33" s="20" t="s">
        <v>4</v>
      </c>
      <c r="B33" s="19"/>
      <c r="C33" s="19"/>
      <c r="D33" s="19"/>
      <c r="E33" s="19"/>
      <c r="F33" s="19"/>
      <c r="G33" s="19"/>
      <c r="H33" s="19"/>
      <c r="I33" s="19"/>
      <c r="J33" s="19"/>
      <c r="L33" s="365" t="s">
        <v>4</v>
      </c>
      <c r="M33" s="366"/>
      <c r="N33" s="366"/>
      <c r="O33" s="366"/>
      <c r="P33" s="367"/>
      <c r="Q33" s="34"/>
      <c r="R33" s="357" t="s">
        <v>15</v>
      </c>
      <c r="S33" s="358"/>
      <c r="T33" s="358"/>
      <c r="U33" s="358"/>
      <c r="V33" s="359"/>
    </row>
    <row r="34" spans="1:22" x14ac:dyDescent="0.25">
      <c r="A34" s="21"/>
      <c r="B34" s="21">
        <v>2021</v>
      </c>
      <c r="C34" s="350">
        <v>2030</v>
      </c>
      <c r="D34" s="350"/>
      <c r="E34" s="350"/>
      <c r="F34" s="350"/>
      <c r="G34" s="350">
        <v>2050</v>
      </c>
      <c r="H34" s="350"/>
      <c r="I34" s="350"/>
      <c r="J34" s="350"/>
      <c r="L34" s="226"/>
      <c r="M34" s="227" t="s">
        <v>0</v>
      </c>
      <c r="N34" s="227" t="s">
        <v>44</v>
      </c>
      <c r="O34" s="227" t="s">
        <v>45</v>
      </c>
      <c r="P34" s="228" t="s">
        <v>19</v>
      </c>
      <c r="Q34" s="34"/>
      <c r="R34" s="234"/>
      <c r="S34" s="235" t="s">
        <v>1</v>
      </c>
      <c r="T34" s="235" t="s">
        <v>2</v>
      </c>
      <c r="U34" s="235" t="s">
        <v>3</v>
      </c>
      <c r="V34" s="236" t="s">
        <v>4</v>
      </c>
    </row>
    <row r="35" spans="1:22" x14ac:dyDescent="0.25">
      <c r="A35" s="21"/>
      <c r="B35" s="21" t="s">
        <v>5</v>
      </c>
      <c r="C35" s="21" t="s">
        <v>0</v>
      </c>
      <c r="D35" s="21" t="s">
        <v>44</v>
      </c>
      <c r="E35" s="21" t="s">
        <v>45</v>
      </c>
      <c r="F35" s="21" t="s">
        <v>19</v>
      </c>
      <c r="G35" s="21" t="s">
        <v>0</v>
      </c>
      <c r="H35" s="21" t="s">
        <v>44</v>
      </c>
      <c r="I35" s="21" t="s">
        <v>45</v>
      </c>
      <c r="J35" s="21" t="s">
        <v>19</v>
      </c>
      <c r="L35" s="226">
        <v>2021</v>
      </c>
      <c r="M35" s="229">
        <f>SUM($B$36:$B$41)</f>
        <v>4.4715941999999993</v>
      </c>
      <c r="N35" s="229">
        <f>SUM($B$36:$B$41)</f>
        <v>4.4715941999999993</v>
      </c>
      <c r="O35" s="229">
        <f>SUM($B$36:$B$41)</f>
        <v>4.4715941999999993</v>
      </c>
      <c r="P35" s="230">
        <f>SUM($B$36:$B$41)</f>
        <v>4.4715941999999993</v>
      </c>
      <c r="Q35" s="34"/>
      <c r="R35" s="234">
        <v>2021</v>
      </c>
      <c r="S35" s="237">
        <f>P6</f>
        <v>0.89862619200000005</v>
      </c>
      <c r="T35" s="237">
        <f>P16</f>
        <v>1.3772450999999999</v>
      </c>
      <c r="U35" s="237">
        <f>P25</f>
        <v>4.2927119999999999</v>
      </c>
      <c r="V35" s="238">
        <f>P35</f>
        <v>4.4715941999999993</v>
      </c>
    </row>
    <row r="36" spans="1:22" x14ac:dyDescent="0.25">
      <c r="A36" s="21" t="s">
        <v>36</v>
      </c>
      <c r="B36" s="21">
        <f>Emission.Production!M39+Emission.Consumption!V36</f>
        <v>4.4715749999999996</v>
      </c>
      <c r="C36" s="21">
        <f>Emission.Production!N39+Emission.Consumption!W36</f>
        <v>3.0957608039999998</v>
      </c>
      <c r="D36" s="21">
        <f>Emission.Production!O39+Emission.Consumption!X36</f>
        <v>2.3583086550000001</v>
      </c>
      <c r="E36" s="21">
        <f>Emission.Production!P39+Emission.Consumption!Y36</f>
        <v>2.2304216100000001</v>
      </c>
      <c r="F36" s="21">
        <f>Emission.Production!Q39+Emission.Consumption!Z36</f>
        <v>1.0900057042260058</v>
      </c>
      <c r="G36" s="21">
        <f>Emission.Production!R39+Emission.Consumption!AA36</f>
        <v>1.2922156171666663</v>
      </c>
      <c r="H36" s="21">
        <f>Emission.Production!S39+Emission.Consumption!AB36</f>
        <v>0</v>
      </c>
      <c r="I36" s="21">
        <f>Emission.Production!T39+Emission.Consumption!AC36</f>
        <v>0</v>
      </c>
      <c r="J36" s="21">
        <f>Emission.Production!U39+Emission.Consumption!AD36</f>
        <v>0</v>
      </c>
      <c r="L36" s="226">
        <v>2030</v>
      </c>
      <c r="M36" s="229">
        <f>SUM(C36:C41)</f>
        <v>3.1173214151664874</v>
      </c>
      <c r="N36" s="229">
        <f>SUM(D36:D41)</f>
        <v>2.3840089572214982</v>
      </c>
      <c r="O36" s="229">
        <f>SUM(E36:E41)</f>
        <v>2.2752823611456572</v>
      </c>
      <c r="P36" s="230">
        <f>SUM(F36:F41)</f>
        <v>1.128772982782319</v>
      </c>
      <c r="Q36" s="34"/>
      <c r="R36" s="234">
        <v>2030</v>
      </c>
      <c r="S36" s="237">
        <f t="shared" ref="S36:S37" si="11">P7</f>
        <v>0.26134424627081165</v>
      </c>
      <c r="T36" s="237">
        <f t="shared" ref="T36:T37" si="12">P17</f>
        <v>1.0403387280435907</v>
      </c>
      <c r="U36" s="237">
        <f>P26</f>
        <v>0.30401984260763004</v>
      </c>
      <c r="V36" s="238">
        <f>P36</f>
        <v>1.128772982782319</v>
      </c>
    </row>
    <row r="37" spans="1:22" x14ac:dyDescent="0.25">
      <c r="A37" s="21" t="s">
        <v>7</v>
      </c>
      <c r="B37" s="21">
        <f>Emission.Production!M40+Emission.Consumption!V37</f>
        <v>0</v>
      </c>
      <c r="C37" s="21">
        <f>Emission.Production!N40+Emission.Consumption!W37</f>
        <v>3.5717999999999996E-4</v>
      </c>
      <c r="D37" s="21">
        <f>Emission.Production!O40+Emission.Consumption!X37</f>
        <v>4.2084000000000002E-4</v>
      </c>
      <c r="E37" s="21">
        <f>Emission.Production!P40+Emission.Consumption!Y37</f>
        <v>6.1331999999999999E-4</v>
      </c>
      <c r="F37" s="21">
        <f>Emission.Production!Q40+Emission.Consumption!Z37</f>
        <v>1.3012799999999999E-3</v>
      </c>
      <c r="G37" s="21">
        <f>Emission.Production!R40+Emission.Consumption!AA37</f>
        <v>7.5404666666666639E-4</v>
      </c>
      <c r="H37" s="21">
        <f>Emission.Production!S40+Emission.Consumption!AB37</f>
        <v>1.1102400000000002E-3</v>
      </c>
      <c r="I37" s="21">
        <f>Emission.Production!T40+Emission.Consumption!AC37</f>
        <v>0</v>
      </c>
      <c r="J37" s="21">
        <f>Emission.Production!U40+Emission.Consumption!AD37</f>
        <v>2.6025599999999999E-3</v>
      </c>
      <c r="L37" s="231">
        <v>2050</v>
      </c>
      <c r="M37" s="232">
        <f>SUM(G36:G41)</f>
        <v>1.3511217877564796</v>
      </c>
      <c r="N37" s="232">
        <f>SUM(H36:H41)</f>
        <v>4.2760602221498328E-2</v>
      </c>
      <c r="O37" s="232">
        <f>SUM(I36:I41)</f>
        <v>0.10273671598705975</v>
      </c>
      <c r="P37" s="233">
        <f>SUM(J36:J41)</f>
        <v>6.8480762672303186E-2</v>
      </c>
      <c r="Q37" s="34"/>
      <c r="R37" s="239">
        <v>2050</v>
      </c>
      <c r="S37" s="240">
        <f t="shared" si="11"/>
        <v>3.5320742377874699E-3</v>
      </c>
      <c r="T37" s="240">
        <f t="shared" si="12"/>
        <v>4.334475440189685E-3</v>
      </c>
      <c r="U37" s="240">
        <f>P27</f>
        <v>0.10405991426187103</v>
      </c>
      <c r="V37" s="241">
        <f>P37</f>
        <v>6.8480762672303186E-2</v>
      </c>
    </row>
    <row r="38" spans="1:22" x14ac:dyDescent="0.25">
      <c r="A38" s="21" t="s">
        <v>8</v>
      </c>
      <c r="B38" s="21">
        <f>Emission.Production!M41+Emission.Consumption!V38</f>
        <v>0</v>
      </c>
      <c r="C38" s="21">
        <f>Emission.Production!N41+Emission.Consumption!W38</f>
        <v>3.9974489449897599E-3</v>
      </c>
      <c r="D38" s="21">
        <f>Emission.Production!O41+Emission.Consumption!X38</f>
        <v>8.0730000000000003E-3</v>
      </c>
      <c r="E38" s="21">
        <f>Emission.Production!P41+Emission.Consumption!Y38</f>
        <v>6.3417151585977933E-3</v>
      </c>
      <c r="F38" s="21">
        <f>Emission.Production!Q41+Emission.Consumption!Z38</f>
        <v>6.2580158840099421E-3</v>
      </c>
      <c r="G38" s="21">
        <f>Emission.Production!R41+Emission.Consumption!AA38</f>
        <v>2.7560417016483521E-3</v>
      </c>
      <c r="H38" s="21">
        <f>Emission.Production!S41+Emission.Consumption!AB38</f>
        <v>5.3559999999999997E-3</v>
      </c>
      <c r="I38" s="21">
        <f>Emission.Production!T41+Emission.Consumption!AC38</f>
        <v>4.5162000000000001E-2</v>
      </c>
      <c r="J38" s="21">
        <f>Emission.Production!U41+Emission.Consumption!AD38</f>
        <v>0</v>
      </c>
    </row>
    <row r="39" spans="1:22" x14ac:dyDescent="0.25">
      <c r="A39" s="21" t="s">
        <v>9</v>
      </c>
      <c r="B39" s="21">
        <f>Emission.Production!M42+Emission.Consumption!V39</f>
        <v>0</v>
      </c>
      <c r="C39" s="21">
        <f>Emission.Production!N42+Emission.Consumption!W39</f>
        <v>0</v>
      </c>
      <c r="D39" s="21">
        <f>Emission.Production!O42+Emission.Consumption!X39</f>
        <v>0</v>
      </c>
      <c r="E39" s="21">
        <f>Emission.Production!P42+Emission.Consumption!Y39</f>
        <v>0</v>
      </c>
      <c r="F39" s="21">
        <f>Emission.Production!Q42+Emission.Consumption!Z39</f>
        <v>0</v>
      </c>
      <c r="G39" s="21">
        <f>Emission.Production!R42+Emission.Consumption!AA39</f>
        <v>0</v>
      </c>
      <c r="H39" s="21">
        <f>Emission.Production!S42+Emission.Consumption!AB39</f>
        <v>0</v>
      </c>
      <c r="I39" s="21">
        <f>Emission.Production!T42+Emission.Consumption!AC39</f>
        <v>0</v>
      </c>
      <c r="J39" s="21">
        <f>Emission.Production!U42+Emission.Consumption!AD39</f>
        <v>0</v>
      </c>
    </row>
    <row r="40" spans="1:22" x14ac:dyDescent="0.25">
      <c r="A40" s="21" t="s">
        <v>10</v>
      </c>
      <c r="B40" s="21">
        <f>Emission.Production!M43+Emission.Consumption!V40</f>
        <v>1.9200000000000003E-5</v>
      </c>
      <c r="C40" s="21">
        <f>Emission.Production!N43+Emission.Consumption!W40</f>
        <v>1.872E-5</v>
      </c>
      <c r="D40" s="21">
        <f>Emission.Production!O43+Emission.Consumption!X40</f>
        <v>1.9200000000000003E-5</v>
      </c>
      <c r="E40" s="21">
        <f>Emission.Production!P43+Emission.Consumption!Y40</f>
        <v>3.7200000000000004E-4</v>
      </c>
      <c r="F40" s="21">
        <f>Emission.Production!Q43+Emission.Consumption!Z40</f>
        <v>1.872E-5</v>
      </c>
      <c r="G40" s="21">
        <f>Emission.Production!R43+Emission.Consumption!AA40</f>
        <v>1.872E-5</v>
      </c>
      <c r="H40" s="21">
        <f>Emission.Production!S43+Emission.Consumption!AB40</f>
        <v>1.9200000000000003E-5</v>
      </c>
      <c r="I40" s="21">
        <f>Emission.Production!T43+Emission.Consumption!AC40</f>
        <v>3.7200000000000004E-4</v>
      </c>
      <c r="J40" s="21">
        <f>Emission.Production!U43+Emission.Consumption!AD40</f>
        <v>3.7440000000000007E-5</v>
      </c>
    </row>
    <row r="41" spans="1:22" x14ac:dyDescent="0.25">
      <c r="A41" s="21" t="s">
        <v>13</v>
      </c>
      <c r="B41" s="21">
        <f>Emission.Production!M44+Emission.Consumption!V41</f>
        <v>0</v>
      </c>
      <c r="C41" s="21">
        <f>Emission.Production!N44+Emission.Consumption!W41</f>
        <v>1.7187262221498328E-2</v>
      </c>
      <c r="D41" s="21">
        <f>Emission.Production!O44+Emission.Consumption!X41</f>
        <v>1.7187262221498328E-2</v>
      </c>
      <c r="E41" s="21">
        <f>Emission.Production!P44+Emission.Consumption!Y41</f>
        <v>3.7533715987059756E-2</v>
      </c>
      <c r="F41" s="21">
        <f>Emission.Production!Q44+Emission.Consumption!Z41</f>
        <v>3.1189262672303188E-2</v>
      </c>
      <c r="G41" s="21">
        <f>Emission.Production!R44+Emission.Consumption!AA41</f>
        <v>5.5377362221498326E-2</v>
      </c>
      <c r="H41" s="21">
        <f>Emission.Production!S44+Emission.Consumption!AB41</f>
        <v>3.6275162221498326E-2</v>
      </c>
      <c r="I41" s="21">
        <f>Emission.Production!T44+Emission.Consumption!AC41</f>
        <v>5.7202715987059755E-2</v>
      </c>
      <c r="J41" s="21">
        <f>Emission.Production!U44+Emission.Consumption!AD41</f>
        <v>6.5840762672303182E-2</v>
      </c>
    </row>
  </sheetData>
  <mergeCells count="17">
    <mergeCell ref="A1:J1"/>
    <mergeCell ref="C4:F4"/>
    <mergeCell ref="G4:J4"/>
    <mergeCell ref="C14:F14"/>
    <mergeCell ref="G14:J14"/>
    <mergeCell ref="R33:V33"/>
    <mergeCell ref="L23:P23"/>
    <mergeCell ref="L33:P33"/>
    <mergeCell ref="C34:F34"/>
    <mergeCell ref="G34:J34"/>
    <mergeCell ref="C24:F24"/>
    <mergeCell ref="G24:J24"/>
    <mergeCell ref="L4:P4"/>
    <mergeCell ref="L14:P14"/>
    <mergeCell ref="R4:V4"/>
    <mergeCell ref="R14:V14"/>
    <mergeCell ref="R23:V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FCB8B-C672-481C-A06A-4F7B767616CC}">
  <sheetPr codeName="Sheet2"/>
  <dimension ref="A1:Z79"/>
  <sheetViews>
    <sheetView showGridLines="0" zoomScale="80" zoomScaleNormal="80" workbookViewId="0">
      <pane ySplit="1" topLeftCell="A46" activePane="bottomLeft" state="frozen"/>
      <selection pane="bottomLeft" activeCell="C52" sqref="C52"/>
    </sheetView>
  </sheetViews>
  <sheetFormatPr defaultRowHeight="15" x14ac:dyDescent="0.25"/>
  <cols>
    <col min="1" max="1" width="26.28515625" bestFit="1" customWidth="1"/>
    <col min="2" max="2" width="10.140625" customWidth="1"/>
    <col min="3" max="3" width="12.7109375" customWidth="1"/>
    <col min="4" max="4" width="12.42578125" bestFit="1" customWidth="1"/>
    <col min="5" max="5" width="12.7109375" bestFit="1" customWidth="1"/>
    <col min="6" max="9" width="12.5703125" customWidth="1"/>
    <col min="10" max="12" width="11.42578125" bestFit="1" customWidth="1"/>
    <col min="13" max="13" width="12.7109375" bestFit="1" customWidth="1"/>
    <col min="15" max="15" width="26.28515625" bestFit="1" customWidth="1"/>
    <col min="16" max="16" width="13" bestFit="1" customWidth="1"/>
    <col min="17" max="17" width="14.5703125" bestFit="1" customWidth="1"/>
    <col min="18" max="18" width="15.5703125" bestFit="1" customWidth="1"/>
    <col min="19" max="19" width="14.28515625" bestFit="1" customWidth="1"/>
    <col min="20" max="20" width="13" bestFit="1" customWidth="1"/>
    <col min="21" max="21" width="14.5703125" bestFit="1" customWidth="1"/>
    <col min="22" max="22" width="15.5703125" bestFit="1" customWidth="1"/>
    <col min="23" max="23" width="14.28515625" bestFit="1" customWidth="1"/>
  </cols>
  <sheetData>
    <row r="1" spans="1:26" ht="19.5" thickBot="1" x14ac:dyDescent="0.35">
      <c r="A1" s="280" t="s">
        <v>194</v>
      </c>
      <c r="B1" s="280"/>
      <c r="C1" s="280"/>
      <c r="D1" s="280"/>
      <c r="E1" s="280"/>
      <c r="F1" s="280"/>
      <c r="G1" s="280"/>
      <c r="H1" s="280"/>
      <c r="I1" s="280"/>
      <c r="J1" s="280"/>
      <c r="K1" s="280"/>
      <c r="L1" s="280"/>
      <c r="M1" s="280"/>
      <c r="N1" s="45"/>
      <c r="O1" s="282" t="s">
        <v>193</v>
      </c>
      <c r="P1" s="282"/>
      <c r="Q1" s="282"/>
      <c r="R1" s="282"/>
      <c r="S1" s="282"/>
      <c r="T1" s="282"/>
      <c r="U1" s="282"/>
      <c r="V1" s="282"/>
      <c r="W1" s="282"/>
      <c r="X1" s="45"/>
      <c r="Y1" s="45"/>
      <c r="Z1" s="45"/>
    </row>
    <row r="2" spans="1:26" ht="18.75" x14ac:dyDescent="0.3">
      <c r="A2" s="47"/>
      <c r="B2" s="45"/>
      <c r="C2" s="45"/>
      <c r="D2" s="45"/>
      <c r="E2" s="45"/>
      <c r="F2" s="45"/>
      <c r="G2" s="45"/>
      <c r="H2" s="45"/>
      <c r="I2" s="45"/>
      <c r="J2" s="45"/>
      <c r="K2" s="45"/>
      <c r="L2" s="45"/>
      <c r="M2" s="45"/>
    </row>
    <row r="3" spans="1:26" x14ac:dyDescent="0.25">
      <c r="A3" s="283" t="s">
        <v>0</v>
      </c>
      <c r="B3" s="283"/>
      <c r="C3" s="283"/>
      <c r="D3" s="283"/>
      <c r="E3" s="283"/>
      <c r="F3" s="283"/>
      <c r="G3" s="283"/>
      <c r="H3" s="283"/>
      <c r="I3" s="283"/>
      <c r="J3" s="283"/>
      <c r="K3" s="283"/>
      <c r="L3" s="283"/>
      <c r="M3" s="283"/>
      <c r="O3" s="277" t="s">
        <v>1</v>
      </c>
      <c r="P3" s="278"/>
      <c r="Q3" s="278"/>
      <c r="R3" s="278"/>
      <c r="S3" s="278"/>
      <c r="T3" s="278"/>
      <c r="U3" s="278"/>
      <c r="V3" s="278"/>
      <c r="W3" s="279"/>
    </row>
    <row r="4" spans="1:26" x14ac:dyDescent="0.25">
      <c r="B4" s="281">
        <v>2030</v>
      </c>
      <c r="C4" s="281"/>
      <c r="D4" s="281"/>
      <c r="E4" s="281"/>
      <c r="F4" s="281">
        <v>2040</v>
      </c>
      <c r="G4" s="281"/>
      <c r="H4" s="281"/>
      <c r="I4" s="281"/>
      <c r="J4" s="281">
        <v>2050</v>
      </c>
      <c r="K4" s="281"/>
      <c r="L4" s="281"/>
      <c r="M4" s="281"/>
      <c r="P4" s="281">
        <v>2030</v>
      </c>
      <c r="Q4" s="281"/>
      <c r="R4" s="281"/>
      <c r="S4" s="281"/>
      <c r="T4" s="281">
        <v>2050</v>
      </c>
      <c r="U4" s="281"/>
      <c r="V4" s="281"/>
      <c r="W4" s="281"/>
    </row>
    <row r="5" spans="1:26" x14ac:dyDescent="0.25">
      <c r="A5" s="2"/>
      <c r="B5" s="48" t="s">
        <v>1</v>
      </c>
      <c r="C5" s="49" t="s">
        <v>2</v>
      </c>
      <c r="D5" s="49" t="s">
        <v>3</v>
      </c>
      <c r="E5" s="50" t="s">
        <v>4</v>
      </c>
      <c r="F5" s="48" t="s">
        <v>1</v>
      </c>
      <c r="G5" s="49" t="s">
        <v>2</v>
      </c>
      <c r="H5" s="49" t="s">
        <v>3</v>
      </c>
      <c r="I5" s="50" t="s">
        <v>4</v>
      </c>
      <c r="J5" s="48" t="s">
        <v>1</v>
      </c>
      <c r="K5" s="49" t="s">
        <v>2</v>
      </c>
      <c r="L5" s="49" t="s">
        <v>3</v>
      </c>
      <c r="M5" s="50" t="s">
        <v>4</v>
      </c>
      <c r="N5" s="2"/>
      <c r="P5" s="48" t="s">
        <v>0</v>
      </c>
      <c r="Q5" s="49" t="s">
        <v>184</v>
      </c>
      <c r="R5" s="49" t="s">
        <v>187</v>
      </c>
      <c r="S5" s="50" t="s">
        <v>19</v>
      </c>
      <c r="T5" s="48" t="s">
        <v>0</v>
      </c>
      <c r="U5" s="49" t="s">
        <v>184</v>
      </c>
      <c r="V5" s="49" t="s">
        <v>187</v>
      </c>
      <c r="W5" s="50" t="s">
        <v>19</v>
      </c>
      <c r="X5" s="2"/>
      <c r="Y5" s="2"/>
      <c r="Z5" s="2"/>
    </row>
    <row r="6" spans="1:26" x14ac:dyDescent="0.25">
      <c r="A6" t="s">
        <v>6</v>
      </c>
      <c r="B6" s="87">
        <v>4.1322956152758099</v>
      </c>
      <c r="C6" s="88">
        <v>9.1288080731150103</v>
      </c>
      <c r="D6" s="88">
        <v>18.962759749444299</v>
      </c>
      <c r="E6" s="176">
        <v>17.344747984352001</v>
      </c>
      <c r="F6" s="87">
        <v>3.2566562942008499</v>
      </c>
      <c r="G6" s="88">
        <v>7.1972702970297</v>
      </c>
      <c r="H6" s="88">
        <v>15.936124469589799</v>
      </c>
      <c r="I6" s="89">
        <v>10.545841584158399</v>
      </c>
      <c r="J6" s="87">
        <v>2.8985108199442702</v>
      </c>
      <c r="K6" s="88">
        <v>4.6725280528052799</v>
      </c>
      <c r="L6" s="88">
        <v>12.4472039800995</v>
      </c>
      <c r="M6" s="89">
        <v>7.3084432572728399</v>
      </c>
      <c r="O6" t="s">
        <v>6</v>
      </c>
      <c r="P6" s="87">
        <f>B6</f>
        <v>4.1322956152758099</v>
      </c>
      <c r="Q6" s="88">
        <f>B17</f>
        <v>2.5863630363036298</v>
      </c>
      <c r="R6" s="88">
        <f>B28</f>
        <v>3.21759830268741</v>
      </c>
      <c r="S6" s="89">
        <f>B39</f>
        <v>0</v>
      </c>
      <c r="T6" s="87">
        <f>J6</f>
        <v>2.8985108199442702</v>
      </c>
      <c r="U6" s="88">
        <f>J17</f>
        <v>0</v>
      </c>
      <c r="V6" s="88">
        <f>J28</f>
        <v>0</v>
      </c>
      <c r="W6" s="89">
        <f>J39</f>
        <v>0</v>
      </c>
    </row>
    <row r="7" spans="1:26" x14ac:dyDescent="0.25">
      <c r="A7" t="s">
        <v>243</v>
      </c>
      <c r="B7" s="87">
        <v>0.186</v>
      </c>
      <c r="C7" s="88">
        <v>0.25</v>
      </c>
      <c r="D7" s="88">
        <v>1.0030000000000001</v>
      </c>
      <c r="E7" s="176">
        <v>3.0287284191365877</v>
      </c>
      <c r="F7" s="87">
        <v>0.39300000000000002</v>
      </c>
      <c r="G7" s="88">
        <v>0.38900000000000001</v>
      </c>
      <c r="H7" s="88">
        <v>2.1914285714285699</v>
      </c>
      <c r="I7" s="89">
        <v>4.7928571428571463</v>
      </c>
      <c r="J7" s="87">
        <v>0.59900000000000009</v>
      </c>
      <c r="K7" s="88">
        <v>0.52800000000000002</v>
      </c>
      <c r="L7" s="88">
        <v>3.2320000000000002</v>
      </c>
      <c r="M7" s="89">
        <v>6.4731646120766397</v>
      </c>
      <c r="O7" t="s">
        <v>243</v>
      </c>
      <c r="P7" s="87">
        <f t="shared" ref="P7:P11" si="0">B7</f>
        <v>0.186</v>
      </c>
      <c r="Q7" s="88">
        <f t="shared" ref="Q7:Q11" si="1">B18</f>
        <v>0.64900000000000002</v>
      </c>
      <c r="R7" s="88">
        <f t="shared" ref="R7:R11" si="2">B29</f>
        <v>0.186</v>
      </c>
      <c r="S7" s="89">
        <f t="shared" ref="S7:S11" si="3">B40</f>
        <v>2.246</v>
      </c>
      <c r="T7" s="87">
        <f t="shared" ref="T7:T11" si="4">J7</f>
        <v>0.59900000000000009</v>
      </c>
      <c r="U7" s="88">
        <f t="shared" ref="U7:U11" si="5">J18</f>
        <v>2.246</v>
      </c>
      <c r="V7" s="88">
        <f t="shared" ref="V7:V11" si="6">J29</f>
        <v>0</v>
      </c>
      <c r="W7" s="89">
        <f t="shared" ref="W7:W11" si="7">J40</f>
        <v>2.246</v>
      </c>
    </row>
    <row r="8" spans="1:26" x14ac:dyDescent="0.25">
      <c r="A8" t="s">
        <v>244</v>
      </c>
      <c r="B8" s="87">
        <v>6.6428571428571406E-2</v>
      </c>
      <c r="C8" s="88">
        <v>0.14137471439451599</v>
      </c>
      <c r="D8" s="88">
        <v>0.300960800161649</v>
      </c>
      <c r="E8" s="176">
        <v>0.30749607269152002</v>
      </c>
      <c r="F8" s="87">
        <v>5.6142857142857099E-2</v>
      </c>
      <c r="G8" s="88">
        <v>0.1167</v>
      </c>
      <c r="H8" s="88">
        <v>0.26</v>
      </c>
      <c r="I8" s="89">
        <v>0.22</v>
      </c>
      <c r="J8" s="87">
        <v>5.38023952095808E-2</v>
      </c>
      <c r="K8" s="88">
        <v>0.08</v>
      </c>
      <c r="L8" s="88">
        <v>0.24119402985074601</v>
      </c>
      <c r="M8" s="89">
        <v>0.21200320781910401</v>
      </c>
      <c r="O8" t="s">
        <v>244</v>
      </c>
      <c r="P8" s="87">
        <f t="shared" si="0"/>
        <v>6.6428571428571406E-2</v>
      </c>
      <c r="Q8" s="88">
        <f t="shared" si="1"/>
        <v>0.11</v>
      </c>
      <c r="R8" s="88">
        <f t="shared" si="2"/>
        <v>0.104181046676096</v>
      </c>
      <c r="S8" s="89">
        <f t="shared" si="3"/>
        <v>7.1853457172342594E-2</v>
      </c>
      <c r="T8" s="87">
        <f t="shared" si="4"/>
        <v>5.38023952095808E-2</v>
      </c>
      <c r="U8" s="88">
        <f t="shared" si="5"/>
        <v>7.3999999999999996E-2</v>
      </c>
      <c r="V8" s="88">
        <f t="shared" si="6"/>
        <v>1.5609999999999999</v>
      </c>
      <c r="W8" s="89">
        <f t="shared" si="7"/>
        <v>0</v>
      </c>
    </row>
    <row r="9" spans="1:26" x14ac:dyDescent="0.25">
      <c r="A9" t="s">
        <v>245</v>
      </c>
      <c r="B9" s="87">
        <v>0</v>
      </c>
      <c r="C9" s="88">
        <v>0</v>
      </c>
      <c r="D9" s="88">
        <v>0</v>
      </c>
      <c r="E9" s="89">
        <v>0</v>
      </c>
      <c r="F9" s="87">
        <v>0</v>
      </c>
      <c r="G9" s="88">
        <v>0</v>
      </c>
      <c r="H9" s="88">
        <v>0</v>
      </c>
      <c r="I9" s="89">
        <v>0</v>
      </c>
      <c r="J9" s="87">
        <v>0</v>
      </c>
      <c r="K9" s="88">
        <v>0</v>
      </c>
      <c r="L9" s="88">
        <v>0</v>
      </c>
      <c r="M9" s="89">
        <v>0</v>
      </c>
      <c r="O9" t="s">
        <v>245</v>
      </c>
      <c r="P9" s="87">
        <f t="shared" si="0"/>
        <v>0</v>
      </c>
      <c r="Q9" s="88">
        <f t="shared" si="1"/>
        <v>0.28499999999999998</v>
      </c>
      <c r="R9" s="88">
        <f t="shared" si="2"/>
        <v>0</v>
      </c>
      <c r="S9" s="89">
        <f t="shared" si="3"/>
        <v>0</v>
      </c>
      <c r="T9" s="87">
        <f t="shared" si="4"/>
        <v>0</v>
      </c>
      <c r="U9" s="88">
        <f t="shared" si="5"/>
        <v>0.13100000000000001</v>
      </c>
      <c r="V9" s="88">
        <f t="shared" si="6"/>
        <v>0</v>
      </c>
      <c r="W9" s="89">
        <f t="shared" si="7"/>
        <v>0</v>
      </c>
    </row>
    <row r="10" spans="1:26" x14ac:dyDescent="0.25">
      <c r="A10" t="s">
        <v>224</v>
      </c>
      <c r="B10" s="87">
        <v>0.15400000000000003</v>
      </c>
      <c r="C10" s="88">
        <v>0</v>
      </c>
      <c r="D10" s="88">
        <v>0</v>
      </c>
      <c r="E10" s="89">
        <v>0.15600000000000003</v>
      </c>
      <c r="F10" s="87">
        <v>0.15400000000000003</v>
      </c>
      <c r="G10" s="88">
        <v>0</v>
      </c>
      <c r="H10" s="88">
        <v>0</v>
      </c>
      <c r="I10" s="89">
        <v>0.15600000000000003</v>
      </c>
      <c r="J10" s="87">
        <v>0.15400000000000003</v>
      </c>
      <c r="K10" s="88">
        <v>0</v>
      </c>
      <c r="L10" s="88">
        <v>0</v>
      </c>
      <c r="M10" s="89">
        <v>0.15600000000000003</v>
      </c>
      <c r="O10" t="s">
        <v>224</v>
      </c>
      <c r="P10" s="87">
        <f t="shared" si="0"/>
        <v>0.15400000000000003</v>
      </c>
      <c r="Q10" s="88">
        <f t="shared" si="1"/>
        <v>0.15400000000000003</v>
      </c>
      <c r="R10" s="88">
        <f t="shared" si="2"/>
        <v>0.15400000000000003</v>
      </c>
      <c r="S10" s="89">
        <f t="shared" si="3"/>
        <v>0.154</v>
      </c>
      <c r="T10" s="87">
        <f t="shared" si="4"/>
        <v>0.15400000000000003</v>
      </c>
      <c r="U10" s="88">
        <f t="shared" si="5"/>
        <v>0.15400000000000003</v>
      </c>
      <c r="V10" s="88">
        <f t="shared" si="6"/>
        <v>0.39200000000000002</v>
      </c>
      <c r="W10" s="89">
        <f t="shared" si="7"/>
        <v>0.15400000000000003</v>
      </c>
    </row>
    <row r="11" spans="1:26" x14ac:dyDescent="0.25">
      <c r="A11" t="s">
        <v>246</v>
      </c>
      <c r="B11" s="87">
        <v>1.30063836308095E-2</v>
      </c>
      <c r="C11" s="88">
        <v>4.1007004412392599E-2</v>
      </c>
      <c r="D11" s="88">
        <v>2.4260849377609799</v>
      </c>
      <c r="E11" s="89">
        <v>1.3220970939614101</v>
      </c>
      <c r="F11" s="87">
        <v>3.9888383630809501E-2</v>
      </c>
      <c r="G11" s="88">
        <v>8.6607004412392496E-2</v>
      </c>
      <c r="H11" s="88">
        <v>5.1167516047609798</v>
      </c>
      <c r="I11" s="89">
        <v>2.7903970939614098</v>
      </c>
      <c r="J11" s="87">
        <v>7.0780383630809504E-2</v>
      </c>
      <c r="K11" s="88">
        <v>0.13210700441239301</v>
      </c>
      <c r="L11" s="88">
        <v>7.8134182707609803</v>
      </c>
      <c r="M11" s="89">
        <v>4.25979709396141</v>
      </c>
      <c r="O11" t="s">
        <v>246</v>
      </c>
      <c r="P11" s="87">
        <f t="shared" si="0"/>
        <v>1.30063836308095E-2</v>
      </c>
      <c r="Q11" s="88">
        <f t="shared" si="1"/>
        <v>1.30063836308095E-2</v>
      </c>
      <c r="R11" s="88">
        <f t="shared" si="2"/>
        <v>0.1239608409121</v>
      </c>
      <c r="S11" s="89">
        <f t="shared" si="3"/>
        <v>7.1034864445190402E-2</v>
      </c>
      <c r="T11" s="87">
        <f t="shared" si="4"/>
        <v>7.0780383630809504E-2</v>
      </c>
      <c r="U11" s="88">
        <f t="shared" si="5"/>
        <v>7.0780383630809504E-2</v>
      </c>
      <c r="V11" s="88">
        <f t="shared" si="6"/>
        <v>0.77906084091209904</v>
      </c>
      <c r="W11" s="89">
        <f t="shared" si="7"/>
        <v>0.22881186444519</v>
      </c>
    </row>
    <row r="12" spans="1:26" x14ac:dyDescent="0.25">
      <c r="A12" t="s">
        <v>247</v>
      </c>
      <c r="B12" s="91">
        <v>0.1</v>
      </c>
      <c r="C12" s="92">
        <v>0.46500000000000002</v>
      </c>
      <c r="D12" s="92">
        <v>0.39</v>
      </c>
      <c r="E12" s="177">
        <v>0.87</v>
      </c>
      <c r="F12" s="91">
        <v>0.1</v>
      </c>
      <c r="G12" s="92">
        <v>0.46500000000000002</v>
      </c>
      <c r="H12" s="92">
        <v>0.39</v>
      </c>
      <c r="I12" s="177">
        <v>0.87</v>
      </c>
      <c r="J12" s="91">
        <v>0.1</v>
      </c>
      <c r="K12" s="92">
        <v>0.46500000000000002</v>
      </c>
      <c r="L12" s="92">
        <v>0.39</v>
      </c>
      <c r="M12" s="177">
        <v>0.87</v>
      </c>
      <c r="O12" t="s">
        <v>247</v>
      </c>
      <c r="P12" s="91">
        <v>0.1</v>
      </c>
      <c r="Q12" s="92">
        <v>0.1</v>
      </c>
      <c r="R12" s="92">
        <v>0.1</v>
      </c>
      <c r="S12" s="98">
        <v>0.1</v>
      </c>
      <c r="T12" s="91">
        <v>0.1</v>
      </c>
      <c r="U12" s="92">
        <v>0.1</v>
      </c>
      <c r="V12" s="92">
        <v>0.1</v>
      </c>
      <c r="W12" s="98">
        <v>0.1</v>
      </c>
    </row>
    <row r="13" spans="1:26" x14ac:dyDescent="0.25">
      <c r="B13" s="5"/>
      <c r="C13" s="5"/>
      <c r="D13" s="5"/>
      <c r="E13" s="5"/>
      <c r="F13" s="5"/>
      <c r="J13" s="5"/>
      <c r="K13" s="5"/>
      <c r="L13" s="5"/>
      <c r="M13" s="5"/>
    </row>
    <row r="14" spans="1:26" x14ac:dyDescent="0.25">
      <c r="A14" s="284" t="s">
        <v>184</v>
      </c>
      <c r="B14" s="285"/>
      <c r="C14" s="285"/>
      <c r="D14" s="285"/>
      <c r="E14" s="285"/>
      <c r="F14" s="285"/>
      <c r="G14" s="285"/>
      <c r="H14" s="285"/>
      <c r="I14" s="285"/>
      <c r="J14" s="285"/>
      <c r="K14" s="285"/>
      <c r="L14" s="285"/>
      <c r="M14" s="286"/>
      <c r="O14" s="277" t="s">
        <v>2</v>
      </c>
      <c r="P14" s="278"/>
      <c r="Q14" s="278"/>
      <c r="R14" s="278"/>
      <c r="S14" s="278"/>
      <c r="T14" s="278"/>
      <c r="U14" s="278"/>
      <c r="V14" s="278"/>
      <c r="W14" s="279"/>
    </row>
    <row r="15" spans="1:26" x14ac:dyDescent="0.25">
      <c r="B15" s="281">
        <v>2030</v>
      </c>
      <c r="C15" s="281"/>
      <c r="D15" s="281"/>
      <c r="E15" s="281"/>
      <c r="F15" s="281">
        <v>2040</v>
      </c>
      <c r="G15" s="281"/>
      <c r="H15" s="281"/>
      <c r="I15" s="281"/>
      <c r="J15" s="281">
        <v>2050</v>
      </c>
      <c r="K15" s="281"/>
      <c r="L15" s="281"/>
      <c r="M15" s="281"/>
      <c r="P15" s="281">
        <v>2030</v>
      </c>
      <c r="Q15" s="281"/>
      <c r="R15" s="281"/>
      <c r="S15" s="281"/>
      <c r="T15" s="281">
        <v>2050</v>
      </c>
      <c r="U15" s="281"/>
      <c r="V15" s="281"/>
      <c r="W15" s="281"/>
    </row>
    <row r="16" spans="1:26" x14ac:dyDescent="0.25">
      <c r="A16" s="2"/>
      <c r="B16" s="48" t="s">
        <v>1</v>
      </c>
      <c r="C16" s="49" t="s">
        <v>2</v>
      </c>
      <c r="D16" s="49" t="s">
        <v>3</v>
      </c>
      <c r="E16" s="50" t="s">
        <v>4</v>
      </c>
      <c r="F16" s="48" t="s">
        <v>1</v>
      </c>
      <c r="G16" s="49" t="s">
        <v>2</v>
      </c>
      <c r="H16" s="49" t="s">
        <v>3</v>
      </c>
      <c r="I16" s="50" t="s">
        <v>4</v>
      </c>
      <c r="J16" s="48" t="s">
        <v>1</v>
      </c>
      <c r="K16" s="49" t="s">
        <v>2</v>
      </c>
      <c r="L16" s="49" t="s">
        <v>3</v>
      </c>
      <c r="M16" s="50" t="s">
        <v>4</v>
      </c>
      <c r="N16" s="2"/>
      <c r="P16" s="48" t="s">
        <v>0</v>
      </c>
      <c r="Q16" s="49" t="s">
        <v>184</v>
      </c>
      <c r="R16" s="49" t="s">
        <v>187</v>
      </c>
      <c r="S16" s="50" t="s">
        <v>19</v>
      </c>
      <c r="T16" s="48" t="s">
        <v>0</v>
      </c>
      <c r="U16" s="49" t="s">
        <v>184</v>
      </c>
      <c r="V16" s="49" t="s">
        <v>187</v>
      </c>
      <c r="W16" s="50" t="s">
        <v>19</v>
      </c>
      <c r="X16" s="2"/>
      <c r="Y16" s="2"/>
      <c r="Z16" s="2"/>
    </row>
    <row r="17" spans="1:26" x14ac:dyDescent="0.25">
      <c r="A17" t="s">
        <v>6</v>
      </c>
      <c r="B17" s="87">
        <v>2.5863630363036298</v>
      </c>
      <c r="C17" s="88">
        <v>6.6375841584158399</v>
      </c>
      <c r="D17" s="88">
        <v>13.1703663366337</v>
      </c>
      <c r="E17" s="89">
        <v>12.976813929668801</v>
      </c>
      <c r="F17" s="87">
        <v>1.006</v>
      </c>
      <c r="G17" s="88">
        <v>2.02</v>
      </c>
      <c r="H17" s="88">
        <v>5.71</v>
      </c>
      <c r="I17" s="89">
        <v>4.6439351935193498</v>
      </c>
      <c r="J17" s="87">
        <v>0</v>
      </c>
      <c r="K17" s="88">
        <v>0</v>
      </c>
      <c r="L17" s="88">
        <v>0</v>
      </c>
      <c r="M17" s="89">
        <v>0</v>
      </c>
      <c r="O17" t="s">
        <v>6</v>
      </c>
      <c r="P17" s="87">
        <f t="shared" ref="P17:P22" si="8">C6</f>
        <v>9.1288080731150103</v>
      </c>
      <c r="Q17" s="88">
        <f>C17</f>
        <v>6.6375841584158399</v>
      </c>
      <c r="R17" s="93">
        <f>C28</f>
        <v>7.4718682225744404</v>
      </c>
      <c r="S17" s="89">
        <f>C39</f>
        <v>7.0062848851017101</v>
      </c>
      <c r="T17" s="87">
        <f t="shared" ref="T17:T22" si="9">K6</f>
        <v>4.6725280528052799</v>
      </c>
      <c r="U17" s="88">
        <f>K17</f>
        <v>0</v>
      </c>
      <c r="V17" s="88">
        <f>K28</f>
        <v>0</v>
      </c>
      <c r="W17" s="89">
        <f>K39</f>
        <v>0</v>
      </c>
    </row>
    <row r="18" spans="1:26" x14ac:dyDescent="0.25">
      <c r="A18" t="s">
        <v>243</v>
      </c>
      <c r="B18" s="87">
        <v>0.64900000000000002</v>
      </c>
      <c r="C18" s="88">
        <v>2.2040000000000002</v>
      </c>
      <c r="D18" s="88">
        <v>2.7123333333333339</v>
      </c>
      <c r="E18" s="89">
        <v>3.5070000000000001</v>
      </c>
      <c r="F18" s="87">
        <v>1.4979799448242423</v>
      </c>
      <c r="G18" s="88">
        <v>2.448</v>
      </c>
      <c r="H18" s="88">
        <v>5.337133333333334</v>
      </c>
      <c r="I18" s="89">
        <v>5.1610909090909081</v>
      </c>
      <c r="J18" s="87">
        <v>2.246</v>
      </c>
      <c r="K18" s="88">
        <v>2.777056417630293</v>
      </c>
      <c r="L18" s="88">
        <v>8</v>
      </c>
      <c r="M18" s="89">
        <v>9.2520000000000007</v>
      </c>
      <c r="O18" t="s">
        <v>243</v>
      </c>
      <c r="P18" s="87">
        <f t="shared" si="8"/>
        <v>0.25</v>
      </c>
      <c r="Q18" s="88">
        <f t="shared" ref="Q18:Q22" si="10">C18</f>
        <v>2.2040000000000002</v>
      </c>
      <c r="R18" s="93">
        <f t="shared" ref="R18:R22" si="11">C29</f>
        <v>0.25</v>
      </c>
      <c r="S18" s="89">
        <f t="shared" ref="S18:S22" si="12">C40</f>
        <v>2.7</v>
      </c>
      <c r="T18" s="87">
        <f t="shared" si="9"/>
        <v>0.52800000000000002</v>
      </c>
      <c r="U18" s="88">
        <f t="shared" ref="U18:U22" si="13">K18</f>
        <v>2.777056417630293</v>
      </c>
      <c r="V18" s="88">
        <f t="shared" ref="V18:V22" si="14">K29</f>
        <v>0</v>
      </c>
      <c r="W18" s="89">
        <f t="shared" ref="W18:W22" si="15">K40</f>
        <v>2.7</v>
      </c>
    </row>
    <row r="19" spans="1:26" x14ac:dyDescent="0.25">
      <c r="A19" t="s">
        <v>244</v>
      </c>
      <c r="B19" s="87">
        <v>0.11</v>
      </c>
      <c r="C19" s="88">
        <v>0.27935643564356399</v>
      </c>
      <c r="D19" s="88">
        <v>0.51500000000000001</v>
      </c>
      <c r="E19" s="89">
        <v>0.621</v>
      </c>
      <c r="F19" s="87">
        <v>8.3842161090909098E-2</v>
      </c>
      <c r="G19" s="88">
        <v>0.17</v>
      </c>
      <c r="H19" s="88">
        <v>0.35899999999999999</v>
      </c>
      <c r="I19" s="89">
        <v>0.45600000000000002</v>
      </c>
      <c r="J19" s="87">
        <v>7.3999999999999996E-2</v>
      </c>
      <c r="K19" s="88">
        <v>0.110040392784305</v>
      </c>
      <c r="L19" s="88">
        <v>0.27300000000000002</v>
      </c>
      <c r="M19" s="89">
        <v>0.41199999999999998</v>
      </c>
      <c r="O19" t="s">
        <v>244</v>
      </c>
      <c r="P19" s="87">
        <f t="shared" si="8"/>
        <v>0.14137471439451599</v>
      </c>
      <c r="Q19" s="88">
        <f t="shared" si="10"/>
        <v>0.27935643564356399</v>
      </c>
      <c r="R19" s="93">
        <f t="shared" si="11"/>
        <v>0.23635935917804901</v>
      </c>
      <c r="S19" s="89">
        <f t="shared" si="12"/>
        <v>0.31052098187631899</v>
      </c>
      <c r="T19" s="87">
        <f t="shared" si="9"/>
        <v>0.08</v>
      </c>
      <c r="U19" s="88">
        <f t="shared" si="13"/>
        <v>0.110040392784305</v>
      </c>
      <c r="V19" s="88">
        <f t="shared" si="14"/>
        <v>3.157</v>
      </c>
      <c r="W19" s="89">
        <f t="shared" si="15"/>
        <v>0</v>
      </c>
    </row>
    <row r="20" spans="1:26" x14ac:dyDescent="0.25">
      <c r="A20" t="s">
        <v>245</v>
      </c>
      <c r="B20" s="87">
        <v>0.28499999999999998</v>
      </c>
      <c r="C20" s="88">
        <v>0.28499999999999998</v>
      </c>
      <c r="D20" s="88">
        <v>0.59899999999999998</v>
      </c>
      <c r="E20" s="89">
        <v>0</v>
      </c>
      <c r="F20" s="87">
        <v>0.178863276993939</v>
      </c>
      <c r="G20" s="88">
        <v>0.97099999999999997</v>
      </c>
      <c r="H20" s="88">
        <v>0.44276666666666697</v>
      </c>
      <c r="I20" s="89">
        <v>0</v>
      </c>
      <c r="J20" s="87">
        <v>0.13100000000000001</v>
      </c>
      <c r="K20" s="88">
        <v>0.81796691969666402</v>
      </c>
      <c r="L20" s="88">
        <v>0.77300000000000002</v>
      </c>
      <c r="M20" s="89">
        <v>0</v>
      </c>
      <c r="O20" t="s">
        <v>245</v>
      </c>
      <c r="P20" s="87">
        <f t="shared" si="8"/>
        <v>0</v>
      </c>
      <c r="Q20" s="88">
        <f t="shared" si="10"/>
        <v>0.28499999999999998</v>
      </c>
      <c r="R20" s="93">
        <f t="shared" si="11"/>
        <v>0</v>
      </c>
      <c r="S20" s="89">
        <f t="shared" si="12"/>
        <v>0</v>
      </c>
      <c r="T20" s="87">
        <f t="shared" si="9"/>
        <v>0</v>
      </c>
      <c r="U20" s="88">
        <f t="shared" si="13"/>
        <v>0.81796691969666402</v>
      </c>
      <c r="V20" s="88">
        <f t="shared" si="14"/>
        <v>0</v>
      </c>
      <c r="W20" s="89">
        <f t="shared" si="15"/>
        <v>0</v>
      </c>
    </row>
    <row r="21" spans="1:26" x14ac:dyDescent="0.25">
      <c r="A21" t="s">
        <v>224</v>
      </c>
      <c r="B21" s="87">
        <v>0.15400000000000003</v>
      </c>
      <c r="C21" s="88">
        <v>0</v>
      </c>
      <c r="D21" s="88">
        <v>0</v>
      </c>
      <c r="E21" s="89">
        <v>0.15600000000000003</v>
      </c>
      <c r="F21" s="87">
        <v>0.15400000000000003</v>
      </c>
      <c r="G21" s="88">
        <v>0</v>
      </c>
      <c r="H21" s="88">
        <v>0</v>
      </c>
      <c r="I21" s="89">
        <v>0.15600000000000003</v>
      </c>
      <c r="J21" s="87">
        <v>0.15400000000000003</v>
      </c>
      <c r="K21" s="88">
        <v>0</v>
      </c>
      <c r="L21" s="88">
        <v>0</v>
      </c>
      <c r="M21" s="89">
        <v>0.15600000000000003</v>
      </c>
      <c r="O21" t="s">
        <v>224</v>
      </c>
      <c r="P21" s="87">
        <f t="shared" si="8"/>
        <v>0</v>
      </c>
      <c r="Q21" s="88">
        <f t="shared" si="10"/>
        <v>0</v>
      </c>
      <c r="R21" s="93">
        <f t="shared" si="11"/>
        <v>0</v>
      </c>
      <c r="S21" s="89">
        <f t="shared" si="12"/>
        <v>0</v>
      </c>
      <c r="T21" s="87">
        <f t="shared" si="9"/>
        <v>0</v>
      </c>
      <c r="U21" s="88">
        <f t="shared" si="13"/>
        <v>0</v>
      </c>
      <c r="V21" s="88">
        <f t="shared" si="14"/>
        <v>0.38879999999999998</v>
      </c>
      <c r="W21" s="89">
        <f t="shared" si="15"/>
        <v>0</v>
      </c>
    </row>
    <row r="22" spans="1:26" x14ac:dyDescent="0.25">
      <c r="A22" t="s">
        <v>246</v>
      </c>
      <c r="B22" s="87">
        <v>1.30063836308095E-2</v>
      </c>
      <c r="C22" s="88">
        <v>4.1007004412392599E-2</v>
      </c>
      <c r="D22" s="88">
        <v>2.4260849377609799</v>
      </c>
      <c r="E22" s="89">
        <v>1.3220970939614101</v>
      </c>
      <c r="F22" s="87">
        <v>3.9888383630809501E-2</v>
      </c>
      <c r="G22" s="88">
        <v>8.6607004412392496E-2</v>
      </c>
      <c r="H22" s="88">
        <v>5.1167516047609798</v>
      </c>
      <c r="I22" s="89">
        <v>2.7903970939614098</v>
      </c>
      <c r="J22" s="87">
        <v>7.0780383630809504E-2</v>
      </c>
      <c r="K22" s="88">
        <v>0.13210700441239301</v>
      </c>
      <c r="L22" s="88">
        <v>7.8134182707609803</v>
      </c>
      <c r="M22" s="89">
        <v>2.7903970939614098</v>
      </c>
      <c r="O22" t="s">
        <v>246</v>
      </c>
      <c r="P22" s="87">
        <f t="shared" si="8"/>
        <v>4.1007004412392599E-2</v>
      </c>
      <c r="Q22" s="88">
        <f t="shared" si="10"/>
        <v>4.1007004412392599E-2</v>
      </c>
      <c r="R22" s="93">
        <f t="shared" si="11"/>
        <v>0.16003660077832099</v>
      </c>
      <c r="S22" s="89">
        <f t="shared" si="12"/>
        <v>8.8015033860745107E-2</v>
      </c>
      <c r="T22" s="87">
        <f t="shared" si="9"/>
        <v>0.13210700441239301</v>
      </c>
      <c r="U22" s="88">
        <f t="shared" si="13"/>
        <v>0.13210700441239301</v>
      </c>
      <c r="V22" s="88">
        <f t="shared" si="14"/>
        <v>0.33803660077832098</v>
      </c>
      <c r="W22" s="89">
        <f t="shared" si="15"/>
        <v>0.28357503386074501</v>
      </c>
    </row>
    <row r="23" spans="1:26" x14ac:dyDescent="0.25">
      <c r="A23" t="s">
        <v>247</v>
      </c>
      <c r="B23" s="91">
        <v>0.1</v>
      </c>
      <c r="C23" s="92">
        <v>0.46500000000000002</v>
      </c>
      <c r="D23" s="92">
        <v>0.39</v>
      </c>
      <c r="E23" s="177">
        <v>0.87</v>
      </c>
      <c r="F23" s="91">
        <v>0.1</v>
      </c>
      <c r="G23" s="92">
        <v>0.46500000000000002</v>
      </c>
      <c r="H23" s="92">
        <v>0.39</v>
      </c>
      <c r="I23" s="177">
        <v>0.87</v>
      </c>
      <c r="J23" s="91">
        <v>0.1</v>
      </c>
      <c r="K23" s="92">
        <v>0.46500000000000002</v>
      </c>
      <c r="L23" s="92">
        <v>0.39</v>
      </c>
      <c r="M23" s="177">
        <v>0.87</v>
      </c>
      <c r="O23" t="s">
        <v>247</v>
      </c>
      <c r="P23" s="91">
        <v>0.46500000000000002</v>
      </c>
      <c r="Q23" s="92">
        <v>0.46500000000000002</v>
      </c>
      <c r="R23" s="92">
        <v>0.46500000000000002</v>
      </c>
      <c r="S23" s="98">
        <v>0.46500000000000002</v>
      </c>
      <c r="T23" s="91">
        <v>0.46500000000000002</v>
      </c>
      <c r="U23" s="92">
        <v>0.46500000000000002</v>
      </c>
      <c r="V23" s="92">
        <v>0.46500000000000002</v>
      </c>
      <c r="W23" s="98">
        <v>0.46500000000000002</v>
      </c>
    </row>
    <row r="24" spans="1:26" x14ac:dyDescent="0.25">
      <c r="B24" s="5"/>
      <c r="C24" s="5"/>
      <c r="D24" s="5"/>
      <c r="E24" s="5"/>
      <c r="F24" s="5"/>
      <c r="J24" s="5"/>
      <c r="K24" s="5"/>
      <c r="L24" s="5"/>
      <c r="M24" s="5"/>
      <c r="N24" s="5"/>
      <c r="P24" s="5">
        <f t="shared" ref="P24:W24" si="16">SUM(P17:P23)</f>
        <v>10.026189791921919</v>
      </c>
      <c r="Q24" s="5">
        <f t="shared" si="16"/>
        <v>9.9119475984717962</v>
      </c>
      <c r="R24" s="5">
        <f t="shared" si="16"/>
        <v>8.5832641825308098</v>
      </c>
      <c r="S24" s="5">
        <f t="shared" si="16"/>
        <v>10.569820900838774</v>
      </c>
      <c r="T24" s="5">
        <f t="shared" si="16"/>
        <v>5.877635057217673</v>
      </c>
      <c r="U24" s="5">
        <f t="shared" si="16"/>
        <v>4.3021707345236555</v>
      </c>
      <c r="V24" s="5">
        <f t="shared" si="16"/>
        <v>4.3488366007783208</v>
      </c>
      <c r="W24" s="5">
        <f t="shared" si="16"/>
        <v>3.4485750338607453</v>
      </c>
    </row>
    <row r="25" spans="1:26" x14ac:dyDescent="0.25">
      <c r="A25" s="287" t="s">
        <v>185</v>
      </c>
      <c r="B25" s="288"/>
      <c r="C25" s="288"/>
      <c r="D25" s="288"/>
      <c r="E25" s="288"/>
      <c r="F25" s="288"/>
      <c r="G25" s="288"/>
      <c r="H25" s="288"/>
      <c r="I25" s="288"/>
      <c r="J25" s="288"/>
      <c r="K25" s="288"/>
      <c r="L25" s="288"/>
      <c r="M25" s="289"/>
      <c r="O25" s="277" t="s">
        <v>3</v>
      </c>
      <c r="P25" s="278"/>
      <c r="Q25" s="278"/>
      <c r="R25" s="278"/>
      <c r="S25" s="278"/>
      <c r="T25" s="278"/>
      <c r="U25" s="278"/>
      <c r="V25" s="278"/>
      <c r="W25" s="279"/>
      <c r="X25" s="2"/>
    </row>
    <row r="26" spans="1:26" x14ac:dyDescent="0.25">
      <c r="B26" s="281">
        <v>2030</v>
      </c>
      <c r="C26" s="281"/>
      <c r="D26" s="281"/>
      <c r="E26" s="281"/>
      <c r="F26" s="281">
        <v>2040</v>
      </c>
      <c r="G26" s="281"/>
      <c r="H26" s="281"/>
      <c r="I26" s="281"/>
      <c r="J26" s="281">
        <v>2050</v>
      </c>
      <c r="K26" s="281"/>
      <c r="L26" s="281"/>
      <c r="M26" s="281"/>
      <c r="P26" s="281">
        <v>2030</v>
      </c>
      <c r="Q26" s="281"/>
      <c r="R26" s="281"/>
      <c r="S26" s="281"/>
      <c r="T26" s="281">
        <v>2050</v>
      </c>
      <c r="U26" s="281"/>
      <c r="V26" s="281"/>
      <c r="W26" s="281"/>
    </row>
    <row r="27" spans="1:26" x14ac:dyDescent="0.25">
      <c r="A27" s="2"/>
      <c r="B27" s="94" t="s">
        <v>1</v>
      </c>
      <c r="C27" s="95" t="s">
        <v>2</v>
      </c>
      <c r="D27" s="95" t="s">
        <v>3</v>
      </c>
      <c r="E27" s="96" t="s">
        <v>4</v>
      </c>
      <c r="F27" s="94" t="s">
        <v>1</v>
      </c>
      <c r="G27" s="95" t="s">
        <v>2</v>
      </c>
      <c r="H27" s="95" t="s">
        <v>3</v>
      </c>
      <c r="I27" s="96" t="s">
        <v>4</v>
      </c>
      <c r="J27" s="94" t="s">
        <v>1</v>
      </c>
      <c r="K27" s="95" t="s">
        <v>2</v>
      </c>
      <c r="L27" s="95" t="s">
        <v>3</v>
      </c>
      <c r="M27" s="96" t="s">
        <v>4</v>
      </c>
      <c r="N27" s="2"/>
      <c r="P27" s="48" t="s">
        <v>0</v>
      </c>
      <c r="Q27" s="49" t="s">
        <v>184</v>
      </c>
      <c r="R27" s="49" t="s">
        <v>187</v>
      </c>
      <c r="S27" s="50" t="s">
        <v>19</v>
      </c>
      <c r="T27" s="48" t="s">
        <v>0</v>
      </c>
      <c r="U27" s="49" t="s">
        <v>184</v>
      </c>
      <c r="V27" s="49" t="s">
        <v>187</v>
      </c>
      <c r="W27" s="50" t="s">
        <v>19</v>
      </c>
      <c r="X27" s="2"/>
      <c r="Y27" s="2"/>
      <c r="Z27" s="2"/>
    </row>
    <row r="28" spans="1:26" x14ac:dyDescent="0.25">
      <c r="A28" t="s">
        <v>6</v>
      </c>
      <c r="B28" s="97">
        <v>3.21759830268741</v>
      </c>
      <c r="C28" s="93">
        <v>7.4718682225744404</v>
      </c>
      <c r="D28" s="93">
        <v>15.3952088207289</v>
      </c>
      <c r="E28" s="178">
        <v>12.5365140770195</v>
      </c>
      <c r="F28" s="97">
        <v>1.4927930923911801</v>
      </c>
      <c r="G28" s="93">
        <v>4.7781787773971001</v>
      </c>
      <c r="H28" s="93">
        <v>9.2974733074275608</v>
      </c>
      <c r="I28" s="178">
        <v>4.9401681346221302</v>
      </c>
      <c r="J28" s="87">
        <v>0</v>
      </c>
      <c r="K28" s="88">
        <v>0</v>
      </c>
      <c r="L28" s="88">
        <v>0</v>
      </c>
      <c r="M28" s="89">
        <v>0</v>
      </c>
      <c r="O28" t="s">
        <v>6</v>
      </c>
      <c r="P28" s="87">
        <f t="shared" ref="P28:P33" si="17">D6</f>
        <v>18.962759749444299</v>
      </c>
      <c r="Q28" s="88">
        <f t="shared" ref="Q28:Q33" si="18">D17</f>
        <v>13.1703663366337</v>
      </c>
      <c r="R28" s="93">
        <f>D28</f>
        <v>15.3952088207289</v>
      </c>
      <c r="S28" s="89">
        <f>D39</f>
        <v>5.31616572423866</v>
      </c>
      <c r="T28" s="87">
        <f t="shared" ref="T28:T33" si="19">L6</f>
        <v>12.4472039800995</v>
      </c>
      <c r="U28" s="88">
        <f t="shared" ref="U28:U33" si="20">L17</f>
        <v>0</v>
      </c>
      <c r="V28" s="88">
        <f>L28</f>
        <v>0</v>
      </c>
      <c r="W28" s="89">
        <f>L39</f>
        <v>0</v>
      </c>
    </row>
    <row r="29" spans="1:26" x14ac:dyDescent="0.25">
      <c r="A29" t="s">
        <v>243</v>
      </c>
      <c r="B29" s="87">
        <v>0.186</v>
      </c>
      <c r="C29" s="88">
        <v>0.25</v>
      </c>
      <c r="D29" s="88">
        <v>1.0030000000000001</v>
      </c>
      <c r="E29" s="89">
        <v>3.07547167899035</v>
      </c>
      <c r="F29" s="87">
        <v>0.39300000000000002</v>
      </c>
      <c r="G29" s="88">
        <v>0.38900000000000001</v>
      </c>
      <c r="H29" s="88">
        <v>2.117</v>
      </c>
      <c r="I29" s="89">
        <v>3.614454162162021</v>
      </c>
      <c r="J29" s="87">
        <v>0</v>
      </c>
      <c r="K29" s="88">
        <v>0</v>
      </c>
      <c r="L29" s="88">
        <v>0</v>
      </c>
      <c r="M29" s="89">
        <v>0</v>
      </c>
      <c r="O29" t="s">
        <v>243</v>
      </c>
      <c r="P29" s="87">
        <f t="shared" si="17"/>
        <v>1.0030000000000001</v>
      </c>
      <c r="Q29" s="88">
        <f t="shared" si="18"/>
        <v>2.7123333333333339</v>
      </c>
      <c r="R29" s="93">
        <f t="shared" ref="R29:R33" si="21">D29</f>
        <v>1.0030000000000001</v>
      </c>
      <c r="S29" s="89">
        <f t="shared" ref="S29:S33" si="22">D40</f>
        <v>8</v>
      </c>
      <c r="T29" s="87">
        <f t="shared" si="19"/>
        <v>3.2320000000000002</v>
      </c>
      <c r="U29" s="88">
        <f t="shared" si="20"/>
        <v>8</v>
      </c>
      <c r="V29" s="88">
        <f t="shared" ref="V29:V33" si="23">L29</f>
        <v>0</v>
      </c>
      <c r="W29" s="89">
        <f t="shared" ref="W29:W33" si="24">L40</f>
        <v>6.32</v>
      </c>
    </row>
    <row r="30" spans="1:26" x14ac:dyDescent="0.25">
      <c r="A30" t="s">
        <v>244</v>
      </c>
      <c r="B30" s="87">
        <v>0.104181046676096</v>
      </c>
      <c r="C30" s="88">
        <v>0.23635935917804901</v>
      </c>
      <c r="D30" s="88">
        <v>0.50193424917618101</v>
      </c>
      <c r="E30" s="89">
        <v>0.48782424296906102</v>
      </c>
      <c r="F30" s="87">
        <v>5.89249568933203E-2</v>
      </c>
      <c r="G30" s="88">
        <v>0.16145768480471501</v>
      </c>
      <c r="H30" s="88">
        <v>0.35666550604831898</v>
      </c>
      <c r="I30" s="89">
        <v>0.267304378253645</v>
      </c>
      <c r="J30" s="87">
        <v>1.5609999999999999</v>
      </c>
      <c r="K30" s="88">
        <v>3.157</v>
      </c>
      <c r="L30" s="88">
        <v>10.739000000000001</v>
      </c>
      <c r="M30" s="89">
        <v>3.4740000000000002</v>
      </c>
      <c r="O30" t="s">
        <v>244</v>
      </c>
      <c r="P30" s="87">
        <f t="shared" si="17"/>
        <v>0.300960800161649</v>
      </c>
      <c r="Q30" s="88">
        <f t="shared" si="18"/>
        <v>0.51500000000000001</v>
      </c>
      <c r="R30" s="93">
        <f t="shared" si="21"/>
        <v>0.50193424917618101</v>
      </c>
      <c r="S30" s="89">
        <f t="shared" si="22"/>
        <v>0.53245929471980402</v>
      </c>
      <c r="T30" s="87">
        <f t="shared" si="19"/>
        <v>0.24119402985074601</v>
      </c>
      <c r="U30" s="88">
        <f t="shared" si="20"/>
        <v>0.27300000000000002</v>
      </c>
      <c r="V30" s="88">
        <f t="shared" si="23"/>
        <v>10.739000000000001</v>
      </c>
      <c r="W30" s="89">
        <f t="shared" si="24"/>
        <v>0</v>
      </c>
    </row>
    <row r="31" spans="1:26" x14ac:dyDescent="0.25">
      <c r="A31" t="s">
        <v>245</v>
      </c>
      <c r="B31" s="87">
        <v>0</v>
      </c>
      <c r="C31" s="88">
        <v>0</v>
      </c>
      <c r="D31" s="88">
        <v>0</v>
      </c>
      <c r="E31" s="89">
        <v>0</v>
      </c>
      <c r="F31" s="87">
        <v>0</v>
      </c>
      <c r="G31" s="88">
        <v>0</v>
      </c>
      <c r="H31" s="88">
        <v>0</v>
      </c>
      <c r="I31" s="89">
        <v>0</v>
      </c>
      <c r="J31" s="87">
        <v>0</v>
      </c>
      <c r="K31" s="88">
        <v>0</v>
      </c>
      <c r="L31" s="88">
        <v>0</v>
      </c>
      <c r="M31" s="89">
        <v>0</v>
      </c>
      <c r="O31" t="s">
        <v>245</v>
      </c>
      <c r="P31" s="87">
        <f t="shared" si="17"/>
        <v>0</v>
      </c>
      <c r="Q31" s="88">
        <f t="shared" si="18"/>
        <v>0.59899999999999998</v>
      </c>
      <c r="R31" s="93">
        <f t="shared" si="21"/>
        <v>0</v>
      </c>
      <c r="S31" s="89">
        <f t="shared" si="22"/>
        <v>3.3274812623255401</v>
      </c>
      <c r="T31" s="87">
        <f t="shared" si="19"/>
        <v>0</v>
      </c>
      <c r="U31" s="88">
        <f t="shared" si="20"/>
        <v>0.77300000000000002</v>
      </c>
      <c r="V31" s="88">
        <f t="shared" si="23"/>
        <v>0</v>
      </c>
      <c r="W31" s="89">
        <f t="shared" si="24"/>
        <v>0</v>
      </c>
    </row>
    <row r="32" spans="1:26" x14ac:dyDescent="0.25">
      <c r="A32" t="s">
        <v>224</v>
      </c>
      <c r="B32" s="87">
        <v>0.15400000000000003</v>
      </c>
      <c r="C32" s="88">
        <v>0</v>
      </c>
      <c r="D32" s="88">
        <v>0</v>
      </c>
      <c r="E32" s="89">
        <v>0.15600000000000003</v>
      </c>
      <c r="F32" s="87">
        <v>0.15400000000000003</v>
      </c>
      <c r="G32" s="88">
        <v>0</v>
      </c>
      <c r="H32" s="88">
        <v>0</v>
      </c>
      <c r="I32" s="89">
        <v>0.15600000000000003</v>
      </c>
      <c r="J32" s="87">
        <v>0.39200000000000002</v>
      </c>
      <c r="K32" s="88">
        <v>0.38879999999999998</v>
      </c>
      <c r="L32" s="88">
        <v>2.1174400000000002</v>
      </c>
      <c r="M32" s="89">
        <v>3.5</v>
      </c>
      <c r="O32" t="s">
        <v>224</v>
      </c>
      <c r="P32" s="87">
        <f t="shared" si="17"/>
        <v>0</v>
      </c>
      <c r="Q32" s="88">
        <f t="shared" si="18"/>
        <v>0</v>
      </c>
      <c r="R32" s="93">
        <f t="shared" si="21"/>
        <v>0</v>
      </c>
      <c r="S32" s="89">
        <f t="shared" si="22"/>
        <v>0</v>
      </c>
      <c r="T32" s="87">
        <f t="shared" si="19"/>
        <v>0</v>
      </c>
      <c r="U32" s="88">
        <f t="shared" si="20"/>
        <v>0</v>
      </c>
      <c r="V32" s="88">
        <f t="shared" si="23"/>
        <v>2.1174400000000002</v>
      </c>
      <c r="W32" s="89">
        <f t="shared" si="24"/>
        <v>0</v>
      </c>
    </row>
    <row r="33" spans="1:26" x14ac:dyDescent="0.25">
      <c r="A33" t="s">
        <v>246</v>
      </c>
      <c r="B33" s="87">
        <v>0.1239608409121</v>
      </c>
      <c r="C33" s="88">
        <v>0.16003660077832099</v>
      </c>
      <c r="D33" s="88">
        <v>2.4260849377609799</v>
      </c>
      <c r="E33" s="89">
        <v>2.8872089220815198</v>
      </c>
      <c r="F33" s="87">
        <v>0.77906084091210004</v>
      </c>
      <c r="G33" s="88">
        <v>0.33803660077832098</v>
      </c>
      <c r="H33" s="88">
        <v>5.11678493776098</v>
      </c>
      <c r="I33" s="89">
        <v>4.4002089220815197</v>
      </c>
      <c r="J33" s="87">
        <v>0.77906084091209904</v>
      </c>
      <c r="K33" s="88">
        <v>0.33803660077832098</v>
      </c>
      <c r="L33" s="88">
        <v>5.11678493776098</v>
      </c>
      <c r="M33" s="89">
        <v>4.4002089220815197</v>
      </c>
      <c r="O33" t="s">
        <v>246</v>
      </c>
      <c r="P33" s="87">
        <f t="shared" si="17"/>
        <v>2.4260849377609799</v>
      </c>
      <c r="Q33" s="88">
        <f t="shared" si="18"/>
        <v>2.4260849377609799</v>
      </c>
      <c r="R33" s="93">
        <f t="shared" si="21"/>
        <v>2.4260849377609799</v>
      </c>
      <c r="S33" s="89">
        <f t="shared" si="22"/>
        <v>2.4680864082415899</v>
      </c>
      <c r="T33" s="87">
        <f t="shared" si="19"/>
        <v>7.8134182707609803</v>
      </c>
      <c r="U33" s="88">
        <f t="shared" si="20"/>
        <v>7.8134182707609803</v>
      </c>
      <c r="V33" s="88">
        <f t="shared" si="23"/>
        <v>5.11678493776098</v>
      </c>
      <c r="W33" s="89">
        <f t="shared" si="24"/>
        <v>7.9525264082415896</v>
      </c>
    </row>
    <row r="34" spans="1:26" x14ac:dyDescent="0.25">
      <c r="A34" t="s">
        <v>247</v>
      </c>
      <c r="B34" s="91">
        <v>0.1</v>
      </c>
      <c r="C34" s="92">
        <v>0.46500000000000002</v>
      </c>
      <c r="D34" s="92">
        <v>0.39</v>
      </c>
      <c r="E34" s="177">
        <v>0.87</v>
      </c>
      <c r="F34" s="91">
        <v>0.1</v>
      </c>
      <c r="G34" s="92">
        <v>0.46500000000000002</v>
      </c>
      <c r="H34" s="92">
        <v>0.39</v>
      </c>
      <c r="I34" s="177">
        <v>0.87</v>
      </c>
      <c r="J34" s="91">
        <v>0.1</v>
      </c>
      <c r="K34" s="92">
        <v>0.46500000000000002</v>
      </c>
      <c r="L34" s="92">
        <v>0.39</v>
      </c>
      <c r="M34" s="177">
        <v>0.87</v>
      </c>
      <c r="O34" t="s">
        <v>247</v>
      </c>
      <c r="P34" s="91">
        <v>0.39</v>
      </c>
      <c r="Q34" s="92">
        <v>0.39</v>
      </c>
      <c r="R34" s="92">
        <v>0.39</v>
      </c>
      <c r="S34" s="98">
        <v>0.39</v>
      </c>
      <c r="T34" s="91">
        <v>0.39</v>
      </c>
      <c r="U34" s="92">
        <v>0.39</v>
      </c>
      <c r="V34" s="92">
        <v>0.39</v>
      </c>
      <c r="W34" s="98">
        <v>0.39</v>
      </c>
    </row>
    <row r="35" spans="1:26" x14ac:dyDescent="0.25">
      <c r="B35" s="5"/>
      <c r="C35" s="5"/>
      <c r="D35" s="5"/>
      <c r="E35" s="5"/>
      <c r="F35" s="5"/>
      <c r="G35" s="5"/>
      <c r="H35" s="5"/>
      <c r="I35" s="5"/>
      <c r="J35" s="5"/>
      <c r="K35" s="5"/>
      <c r="L35" s="5"/>
      <c r="M35" s="5"/>
    </row>
    <row r="36" spans="1:26" x14ac:dyDescent="0.25">
      <c r="A36" s="290" t="s">
        <v>192</v>
      </c>
      <c r="B36" s="291"/>
      <c r="C36" s="291"/>
      <c r="D36" s="291"/>
      <c r="E36" s="291"/>
      <c r="F36" s="291"/>
      <c r="G36" s="291"/>
      <c r="H36" s="291"/>
      <c r="I36" s="291"/>
      <c r="J36" s="291"/>
      <c r="K36" s="291"/>
      <c r="L36" s="291"/>
      <c r="M36" s="292"/>
      <c r="O36" s="277" t="s">
        <v>4</v>
      </c>
      <c r="P36" s="278"/>
      <c r="Q36" s="278"/>
      <c r="R36" s="278"/>
      <c r="S36" s="278"/>
      <c r="T36" s="278"/>
      <c r="U36" s="278"/>
      <c r="V36" s="278"/>
      <c r="W36" s="279"/>
    </row>
    <row r="37" spans="1:26" x14ac:dyDescent="0.25">
      <c r="B37" s="281">
        <v>2030</v>
      </c>
      <c r="C37" s="281"/>
      <c r="D37" s="281"/>
      <c r="E37" s="281"/>
      <c r="F37" s="281">
        <v>2040</v>
      </c>
      <c r="G37" s="281"/>
      <c r="H37" s="281"/>
      <c r="I37" s="281"/>
      <c r="J37" s="281">
        <v>2050</v>
      </c>
      <c r="K37" s="281"/>
      <c r="L37" s="281"/>
      <c r="M37" s="281"/>
      <c r="P37" s="281">
        <v>2030</v>
      </c>
      <c r="Q37" s="281"/>
      <c r="R37" s="281"/>
      <c r="S37" s="281"/>
      <c r="T37" s="281">
        <v>2050</v>
      </c>
      <c r="U37" s="281"/>
      <c r="V37" s="281"/>
      <c r="W37" s="281"/>
    </row>
    <row r="38" spans="1:26" x14ac:dyDescent="0.25">
      <c r="A38" s="2"/>
      <c r="B38" s="48" t="s">
        <v>1</v>
      </c>
      <c r="C38" s="49" t="s">
        <v>2</v>
      </c>
      <c r="D38" s="49" t="s">
        <v>3</v>
      </c>
      <c r="E38" s="50" t="s">
        <v>4</v>
      </c>
      <c r="F38" s="48" t="s">
        <v>1</v>
      </c>
      <c r="G38" s="49" t="s">
        <v>2</v>
      </c>
      <c r="H38" s="49" t="s">
        <v>3</v>
      </c>
      <c r="I38" s="50" t="s">
        <v>4</v>
      </c>
      <c r="J38" s="48" t="s">
        <v>1</v>
      </c>
      <c r="K38" s="49" t="s">
        <v>2</v>
      </c>
      <c r="L38" s="49" t="s">
        <v>3</v>
      </c>
      <c r="M38" s="50" t="s">
        <v>4</v>
      </c>
      <c r="N38" s="2"/>
      <c r="P38" s="48" t="s">
        <v>0</v>
      </c>
      <c r="Q38" s="49" t="s">
        <v>184</v>
      </c>
      <c r="R38" s="49" t="s">
        <v>187</v>
      </c>
      <c r="S38" s="50" t="s">
        <v>19</v>
      </c>
      <c r="T38" s="48" t="s">
        <v>0</v>
      </c>
      <c r="U38" s="49" t="s">
        <v>184</v>
      </c>
      <c r="V38" s="49" t="s">
        <v>187</v>
      </c>
      <c r="W38" s="50" t="s">
        <v>19</v>
      </c>
      <c r="X38" s="2"/>
      <c r="Y38" s="2"/>
      <c r="Z38" s="2"/>
    </row>
    <row r="39" spans="1:26" x14ac:dyDescent="0.25">
      <c r="A39" t="s">
        <v>6</v>
      </c>
      <c r="B39" s="87">
        <v>0</v>
      </c>
      <c r="C39" s="88">
        <v>7.0062848851017101</v>
      </c>
      <c r="D39" s="88">
        <v>5.31616572423866</v>
      </c>
      <c r="E39" s="89">
        <v>4.2031895573340901</v>
      </c>
      <c r="F39" s="87">
        <v>0</v>
      </c>
      <c r="G39" s="88">
        <v>0</v>
      </c>
      <c r="H39" s="88">
        <v>0</v>
      </c>
      <c r="I39" s="89">
        <v>0</v>
      </c>
      <c r="J39" s="87">
        <v>0</v>
      </c>
      <c r="K39" s="88">
        <v>0</v>
      </c>
      <c r="L39" s="88">
        <v>0</v>
      </c>
      <c r="M39" s="89">
        <v>0</v>
      </c>
      <c r="O39" t="s">
        <v>6</v>
      </c>
      <c r="P39" s="87">
        <f t="shared" ref="P39:P44" si="25">E6</f>
        <v>17.344747984352001</v>
      </c>
      <c r="Q39" s="88">
        <f t="shared" ref="Q39:Q44" si="26">E17</f>
        <v>12.976813929668801</v>
      </c>
      <c r="R39" s="93">
        <f t="shared" ref="R39:R44" si="27">E28</f>
        <v>12.5365140770195</v>
      </c>
      <c r="S39" s="89">
        <f>E39</f>
        <v>4.2031895573340901</v>
      </c>
      <c r="T39" s="87">
        <f t="shared" ref="T39:T44" si="28">M6</f>
        <v>7.3084432572728399</v>
      </c>
      <c r="U39" s="88">
        <f t="shared" ref="U39:U44" si="29">M17</f>
        <v>0</v>
      </c>
      <c r="V39" s="88">
        <f t="shared" ref="V39:V44" si="30">M28</f>
        <v>0</v>
      </c>
      <c r="W39" s="89">
        <f>M39</f>
        <v>0</v>
      </c>
    </row>
    <row r="40" spans="1:26" x14ac:dyDescent="0.25">
      <c r="A40" t="s">
        <v>243</v>
      </c>
      <c r="B40" s="87">
        <v>2.246</v>
      </c>
      <c r="C40" s="88">
        <v>2.7</v>
      </c>
      <c r="D40" s="88">
        <v>8</v>
      </c>
      <c r="E40" s="89">
        <v>10.843999999999999</v>
      </c>
      <c r="F40" s="87">
        <v>2.246</v>
      </c>
      <c r="G40" s="88">
        <v>2.7</v>
      </c>
      <c r="H40" s="88">
        <v>8</v>
      </c>
      <c r="I40" s="89">
        <v>10.843999999999999</v>
      </c>
      <c r="J40" s="87">
        <v>2.246</v>
      </c>
      <c r="K40" s="88">
        <v>2.7</v>
      </c>
      <c r="L40" s="88">
        <v>6.32</v>
      </c>
      <c r="M40" s="90">
        <v>10.843999999999999</v>
      </c>
      <c r="O40" t="s">
        <v>243</v>
      </c>
      <c r="P40" s="87">
        <f t="shared" si="25"/>
        <v>3.0287284191365877</v>
      </c>
      <c r="Q40" s="88">
        <f t="shared" si="26"/>
        <v>3.5070000000000001</v>
      </c>
      <c r="R40" s="93">
        <f t="shared" si="27"/>
        <v>3.07547167899035</v>
      </c>
      <c r="S40" s="89">
        <f t="shared" ref="S40:S44" si="31">E40</f>
        <v>10.843999999999999</v>
      </c>
      <c r="T40" s="87">
        <f t="shared" si="28"/>
        <v>6.4731646120766397</v>
      </c>
      <c r="U40" s="88">
        <f t="shared" si="29"/>
        <v>9.2520000000000007</v>
      </c>
      <c r="V40" s="88">
        <f t="shared" si="30"/>
        <v>0</v>
      </c>
      <c r="W40" s="89">
        <f t="shared" ref="W40:W44" si="32">M40</f>
        <v>10.843999999999999</v>
      </c>
    </row>
    <row r="41" spans="1:26" x14ac:dyDescent="0.25">
      <c r="A41" t="s">
        <v>244</v>
      </c>
      <c r="B41" s="87">
        <v>7.1853457172342594E-2</v>
      </c>
      <c r="C41" s="88">
        <v>0.31052098187631899</v>
      </c>
      <c r="D41" s="88">
        <v>0.53245929471980402</v>
      </c>
      <c r="E41" s="178">
        <v>0.481385837231534</v>
      </c>
      <c r="F41" s="87">
        <v>7.1853457172342594E-2</v>
      </c>
      <c r="G41" s="88">
        <v>8.6377708978328194E-2</v>
      </c>
      <c r="H41" s="88">
        <v>0.36238588145726702</v>
      </c>
      <c r="I41" s="178">
        <v>0.34691847265221898</v>
      </c>
      <c r="J41" s="87">
        <v>0</v>
      </c>
      <c r="K41" s="88">
        <v>0</v>
      </c>
      <c r="L41" s="88">
        <v>0</v>
      </c>
      <c r="M41" s="178">
        <v>0</v>
      </c>
      <c r="O41" t="s">
        <v>244</v>
      </c>
      <c r="P41" s="87">
        <f t="shared" si="25"/>
        <v>0.30749607269152002</v>
      </c>
      <c r="Q41" s="88">
        <f t="shared" si="26"/>
        <v>0.621</v>
      </c>
      <c r="R41" s="93">
        <f t="shared" si="27"/>
        <v>0.48782424296906102</v>
      </c>
      <c r="S41" s="89">
        <f t="shared" si="31"/>
        <v>0.481385837231534</v>
      </c>
      <c r="T41" s="87">
        <f t="shared" si="28"/>
        <v>0.21200320781910401</v>
      </c>
      <c r="U41" s="88">
        <f t="shared" si="29"/>
        <v>0.41199999999999998</v>
      </c>
      <c r="V41" s="88">
        <f t="shared" si="30"/>
        <v>3.4740000000000002</v>
      </c>
      <c r="W41" s="89">
        <f t="shared" si="32"/>
        <v>0</v>
      </c>
    </row>
    <row r="42" spans="1:26" x14ac:dyDescent="0.25">
      <c r="A42" t="s">
        <v>245</v>
      </c>
      <c r="B42" s="87">
        <v>0</v>
      </c>
      <c r="C42" s="88">
        <v>0</v>
      </c>
      <c r="D42" s="88">
        <v>3.3274812623255401</v>
      </c>
      <c r="E42" s="89">
        <v>0</v>
      </c>
      <c r="F42" s="87">
        <v>0</v>
      </c>
      <c r="G42" s="88">
        <v>0</v>
      </c>
      <c r="H42" s="88">
        <v>3.33026900853719</v>
      </c>
      <c r="I42" s="89">
        <v>0</v>
      </c>
      <c r="J42" s="87">
        <v>0</v>
      </c>
      <c r="K42" s="88">
        <v>0</v>
      </c>
      <c r="L42" s="88">
        <v>0</v>
      </c>
      <c r="M42" s="89">
        <v>0</v>
      </c>
      <c r="O42" t="s">
        <v>245</v>
      </c>
      <c r="P42" s="87">
        <f t="shared" si="25"/>
        <v>0</v>
      </c>
      <c r="Q42" s="88">
        <f t="shared" si="26"/>
        <v>0</v>
      </c>
      <c r="R42" s="93">
        <f t="shared" si="27"/>
        <v>0</v>
      </c>
      <c r="S42" s="89">
        <f t="shared" si="31"/>
        <v>0</v>
      </c>
      <c r="T42" s="87">
        <f t="shared" si="28"/>
        <v>0</v>
      </c>
      <c r="U42" s="88">
        <f t="shared" si="29"/>
        <v>0</v>
      </c>
      <c r="V42" s="88">
        <f t="shared" si="30"/>
        <v>0</v>
      </c>
      <c r="W42" s="89">
        <f t="shared" si="32"/>
        <v>0</v>
      </c>
    </row>
    <row r="43" spans="1:26" x14ac:dyDescent="0.25">
      <c r="A43" t="s">
        <v>224</v>
      </c>
      <c r="B43" s="87">
        <v>0.154</v>
      </c>
      <c r="C43" s="88">
        <v>0</v>
      </c>
      <c r="D43" s="88">
        <v>0</v>
      </c>
      <c r="E43" s="89">
        <v>0.15600000000000003</v>
      </c>
      <c r="F43" s="87">
        <v>0.154</v>
      </c>
      <c r="G43" s="88">
        <v>0</v>
      </c>
      <c r="H43" s="88">
        <v>0</v>
      </c>
      <c r="I43" s="89">
        <v>0.15600000000000003</v>
      </c>
      <c r="J43" s="87">
        <v>0.15400000000000003</v>
      </c>
      <c r="K43" s="88">
        <v>0</v>
      </c>
      <c r="L43" s="88">
        <v>0</v>
      </c>
      <c r="M43" s="89">
        <v>0.15600000000000003</v>
      </c>
      <c r="O43" t="s">
        <v>224</v>
      </c>
      <c r="P43" s="87">
        <f t="shared" si="25"/>
        <v>0.15600000000000003</v>
      </c>
      <c r="Q43" s="88">
        <f t="shared" si="26"/>
        <v>0.15600000000000003</v>
      </c>
      <c r="R43" s="93">
        <f t="shared" si="27"/>
        <v>0.15600000000000003</v>
      </c>
      <c r="S43" s="89">
        <f t="shared" si="31"/>
        <v>0.15600000000000003</v>
      </c>
      <c r="T43" s="87">
        <f t="shared" si="28"/>
        <v>0.15600000000000003</v>
      </c>
      <c r="U43" s="88">
        <f t="shared" si="29"/>
        <v>0.15600000000000003</v>
      </c>
      <c r="V43" s="88">
        <f t="shared" si="30"/>
        <v>3.5</v>
      </c>
      <c r="W43" s="89">
        <f t="shared" si="32"/>
        <v>0.15600000000000003</v>
      </c>
    </row>
    <row r="44" spans="1:26" x14ac:dyDescent="0.25">
      <c r="A44" t="s">
        <v>246</v>
      </c>
      <c r="B44" s="87">
        <v>7.1034864445190402E-2</v>
      </c>
      <c r="C44" s="88">
        <v>8.8015033860745107E-2</v>
      </c>
      <c r="D44" s="88">
        <v>2.4680864082415899</v>
      </c>
      <c r="E44" s="178">
        <v>2.3991740517156299</v>
      </c>
      <c r="F44" s="87">
        <v>0.14992286444519001</v>
      </c>
      <c r="G44" s="88">
        <v>0.185795033860745</v>
      </c>
      <c r="H44" s="88">
        <v>5.21030640824159</v>
      </c>
      <c r="I44" s="178">
        <v>5.0646740517156301</v>
      </c>
      <c r="J44" s="87">
        <v>0.22881186444519</v>
      </c>
      <c r="K44" s="88">
        <v>0.28357503386074501</v>
      </c>
      <c r="L44" s="88">
        <v>7.9525264082415896</v>
      </c>
      <c r="M44" s="178">
        <v>5.0646740517156301</v>
      </c>
      <c r="O44" t="s">
        <v>246</v>
      </c>
      <c r="P44" s="87">
        <f t="shared" si="25"/>
        <v>1.3220970939614101</v>
      </c>
      <c r="Q44" s="88">
        <f t="shared" si="26"/>
        <v>1.3220970939614101</v>
      </c>
      <c r="R44" s="93">
        <f t="shared" si="27"/>
        <v>2.8872089220815198</v>
      </c>
      <c r="S44" s="89">
        <f t="shared" si="31"/>
        <v>2.3991740517156299</v>
      </c>
      <c r="T44" s="87">
        <f t="shared" si="28"/>
        <v>4.25979709396141</v>
      </c>
      <c r="U44" s="88">
        <f t="shared" si="29"/>
        <v>2.7903970939614098</v>
      </c>
      <c r="V44" s="88">
        <f t="shared" si="30"/>
        <v>4.4002089220815197</v>
      </c>
      <c r="W44" s="89">
        <f t="shared" si="32"/>
        <v>5.0646740517156301</v>
      </c>
    </row>
    <row r="45" spans="1:26" x14ac:dyDescent="0.25">
      <c r="A45" t="s">
        <v>247</v>
      </c>
      <c r="B45" s="91">
        <v>0.1</v>
      </c>
      <c r="C45" s="92">
        <v>0.46500000000000002</v>
      </c>
      <c r="D45" s="92">
        <v>0.39</v>
      </c>
      <c r="E45" s="177">
        <v>0.87</v>
      </c>
      <c r="F45" s="91">
        <v>0.1</v>
      </c>
      <c r="G45" s="92">
        <v>0.46500000000000002</v>
      </c>
      <c r="H45" s="92">
        <v>0.39</v>
      </c>
      <c r="I45" s="177">
        <v>0.87</v>
      </c>
      <c r="J45" s="91">
        <v>0.1</v>
      </c>
      <c r="K45" s="92">
        <v>0.46500000000000002</v>
      </c>
      <c r="L45" s="92">
        <v>0.39</v>
      </c>
      <c r="M45" s="177">
        <v>0.87</v>
      </c>
      <c r="O45" t="s">
        <v>247</v>
      </c>
      <c r="P45" s="179">
        <v>0.87</v>
      </c>
      <c r="Q45" s="180">
        <v>0.87</v>
      </c>
      <c r="R45" s="180">
        <v>0.87</v>
      </c>
      <c r="S45" s="177">
        <v>0.87</v>
      </c>
      <c r="T45" s="179">
        <v>0.87</v>
      </c>
      <c r="U45" s="180">
        <v>0.87</v>
      </c>
      <c r="V45" s="180">
        <v>0.87</v>
      </c>
      <c r="W45" s="177">
        <v>0.87</v>
      </c>
    </row>
    <row r="77" spans="3:10" x14ac:dyDescent="0.25">
      <c r="J77" s="5"/>
    </row>
    <row r="79" spans="3:10" x14ac:dyDescent="0.25">
      <c r="C79" s="5"/>
    </row>
  </sheetData>
  <mergeCells count="30">
    <mergeCell ref="A36:M36"/>
    <mergeCell ref="O36:W36"/>
    <mergeCell ref="B37:E37"/>
    <mergeCell ref="F37:I37"/>
    <mergeCell ref="J37:M37"/>
    <mergeCell ref="P37:S37"/>
    <mergeCell ref="T37:W37"/>
    <mergeCell ref="A25:M25"/>
    <mergeCell ref="O25:W25"/>
    <mergeCell ref="B26:E26"/>
    <mergeCell ref="F26:I26"/>
    <mergeCell ref="J26:M26"/>
    <mergeCell ref="P26:S26"/>
    <mergeCell ref="T26:W26"/>
    <mergeCell ref="B15:E15"/>
    <mergeCell ref="F15:I15"/>
    <mergeCell ref="J15:M15"/>
    <mergeCell ref="P15:S15"/>
    <mergeCell ref="T15:W15"/>
    <mergeCell ref="O14:W14"/>
    <mergeCell ref="O3:W3"/>
    <mergeCell ref="A1:M1"/>
    <mergeCell ref="P4:S4"/>
    <mergeCell ref="T4:W4"/>
    <mergeCell ref="O1:W1"/>
    <mergeCell ref="A3:M3"/>
    <mergeCell ref="B4:E4"/>
    <mergeCell ref="J4:M4"/>
    <mergeCell ref="F4:I4"/>
    <mergeCell ref="A14:M14"/>
  </mergeCells>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0CC52-D76C-49B3-911A-10896BF5FB89}">
  <sheetPr codeName="Sheet3"/>
  <dimension ref="A4:M61"/>
  <sheetViews>
    <sheetView zoomScale="80" zoomScaleNormal="80" workbookViewId="0">
      <selection activeCell="G67" sqref="G67"/>
    </sheetView>
  </sheetViews>
  <sheetFormatPr defaultRowHeight="15" x14ac:dyDescent="0.25"/>
  <cols>
    <col min="1" max="1" width="24" bestFit="1" customWidth="1"/>
    <col min="2" max="2" width="10.140625" customWidth="1"/>
    <col min="3" max="3" width="12.7109375" customWidth="1"/>
    <col min="4" max="4" width="11.42578125" bestFit="1" customWidth="1"/>
    <col min="5" max="5" width="12.5703125" bestFit="1" customWidth="1"/>
    <col min="6" max="9" width="12.5703125" customWidth="1"/>
    <col min="10" max="12" width="10.42578125" bestFit="1" customWidth="1"/>
    <col min="13" max="13" width="12.5703125" bestFit="1" customWidth="1"/>
  </cols>
  <sheetData>
    <row r="4" spans="1:13" x14ac:dyDescent="0.25">
      <c r="A4" s="14" t="s">
        <v>0</v>
      </c>
    </row>
    <row r="5" spans="1:13" x14ac:dyDescent="0.25">
      <c r="B5" s="281">
        <v>2030</v>
      </c>
      <c r="C5" s="281"/>
      <c r="D5" s="281"/>
      <c r="E5" s="281"/>
      <c r="F5" s="281">
        <v>2040</v>
      </c>
      <c r="G5" s="281"/>
      <c r="H5" s="281"/>
      <c r="I5" s="281"/>
      <c r="J5" s="281">
        <v>2050</v>
      </c>
      <c r="K5" s="281"/>
      <c r="L5" s="281"/>
      <c r="M5" s="281"/>
    </row>
    <row r="6" spans="1:13" x14ac:dyDescent="0.25">
      <c r="A6" s="2"/>
      <c r="B6" s="14" t="s">
        <v>1</v>
      </c>
      <c r="C6" s="14" t="s">
        <v>2</v>
      </c>
      <c r="D6" s="14" t="s">
        <v>3</v>
      </c>
      <c r="E6" s="14" t="s">
        <v>4</v>
      </c>
      <c r="F6" s="14" t="s">
        <v>1</v>
      </c>
      <c r="G6" s="14" t="s">
        <v>2</v>
      </c>
      <c r="H6" s="14" t="s">
        <v>3</v>
      </c>
      <c r="I6" s="14" t="s">
        <v>4</v>
      </c>
      <c r="J6" s="14" t="s">
        <v>1</v>
      </c>
      <c r="K6" s="14" t="s">
        <v>2</v>
      </c>
      <c r="L6" s="14" t="s">
        <v>3</v>
      </c>
      <c r="M6" s="14" t="s">
        <v>4</v>
      </c>
    </row>
    <row r="7" spans="1:13" x14ac:dyDescent="0.25">
      <c r="A7" t="s">
        <v>16</v>
      </c>
      <c r="B7" s="10">
        <v>4.1339999999999995</v>
      </c>
      <c r="C7" s="10">
        <v>9.1839999999999993</v>
      </c>
      <c r="D7" s="10">
        <v>19.008000000000003</v>
      </c>
      <c r="E7" s="10">
        <v>17.308</v>
      </c>
      <c r="F7" s="10">
        <v>3.3044441111111111</v>
      </c>
      <c r="G7" s="10">
        <v>7.2955555555555556</v>
      </c>
      <c r="H7" s="10">
        <v>15.626888888888885</v>
      </c>
      <c r="I7" s="10">
        <v>10.327555555555561</v>
      </c>
      <c r="J7" s="10">
        <v>2.9328892222222223</v>
      </c>
      <c r="K7" s="10">
        <v>4.7471111111111117</v>
      </c>
      <c r="L7" s="10">
        <v>12.623777777777782</v>
      </c>
      <c r="M7" s="10">
        <v>7.2246111111111091</v>
      </c>
    </row>
    <row r="8" spans="1:13" x14ac:dyDescent="0.25">
      <c r="A8" t="s">
        <v>7</v>
      </c>
      <c r="B8" s="10">
        <v>0.18600000000000003</v>
      </c>
      <c r="C8" s="10">
        <v>0.25</v>
      </c>
      <c r="D8" s="10">
        <v>1.0029999999999999</v>
      </c>
      <c r="E8" s="10">
        <v>2.9764999999999997</v>
      </c>
      <c r="F8" s="10">
        <v>0.39266699999999999</v>
      </c>
      <c r="G8" s="10">
        <v>0.3888888888888889</v>
      </c>
      <c r="H8" s="10">
        <v>2.1174444444444442</v>
      </c>
      <c r="I8" s="10">
        <v>4.63011111111111</v>
      </c>
      <c r="J8" s="10">
        <v>0.599333</v>
      </c>
      <c r="K8" s="10">
        <v>0.52777777777777779</v>
      </c>
      <c r="L8" s="10">
        <v>3.2318888888888884</v>
      </c>
      <c r="M8" s="10">
        <v>6.2837222222222202</v>
      </c>
    </row>
    <row r="9" spans="1:13" x14ac:dyDescent="0.25">
      <c r="A9" t="s">
        <v>8</v>
      </c>
      <c r="B9" s="10">
        <v>6.4000000000000001E-2</v>
      </c>
      <c r="C9" s="10">
        <v>0.14000000000000001</v>
      </c>
      <c r="D9" s="10">
        <v>0.29499999999999998</v>
      </c>
      <c r="E9" s="10">
        <v>0.3</v>
      </c>
      <c r="F9" s="10">
        <v>5.5E-2</v>
      </c>
      <c r="G9" s="10">
        <v>0.114</v>
      </c>
      <c r="H9" s="10">
        <v>0.26</v>
      </c>
      <c r="I9" s="10">
        <v>0.22</v>
      </c>
      <c r="J9" s="10">
        <v>5.1999999999999998E-2</v>
      </c>
      <c r="K9" s="10">
        <v>7.8E-2</v>
      </c>
      <c r="L9" s="10">
        <v>0.23499999999999999</v>
      </c>
      <c r="M9" s="10">
        <v>0.2</v>
      </c>
    </row>
    <row r="10" spans="1:13" x14ac:dyDescent="0.25">
      <c r="A10" t="s">
        <v>9</v>
      </c>
      <c r="B10" s="10">
        <v>0</v>
      </c>
      <c r="C10" s="10">
        <v>0</v>
      </c>
      <c r="D10" s="10">
        <v>0</v>
      </c>
      <c r="E10" s="10">
        <v>0</v>
      </c>
      <c r="F10" s="10">
        <v>0</v>
      </c>
      <c r="G10" s="10">
        <v>0</v>
      </c>
      <c r="H10" s="10">
        <v>0</v>
      </c>
      <c r="I10" s="10">
        <v>0</v>
      </c>
      <c r="J10" s="10">
        <v>0</v>
      </c>
      <c r="K10" s="10">
        <v>0</v>
      </c>
      <c r="L10" s="10">
        <v>0</v>
      </c>
      <c r="M10" s="10">
        <v>0</v>
      </c>
    </row>
    <row r="11" spans="1:13" x14ac:dyDescent="0.25">
      <c r="A11" t="s">
        <v>10</v>
      </c>
      <c r="B11" s="10">
        <v>0.154</v>
      </c>
      <c r="C11" s="10">
        <v>0</v>
      </c>
      <c r="D11" s="10">
        <v>0</v>
      </c>
      <c r="E11" s="10">
        <v>0.156</v>
      </c>
      <c r="F11" s="10">
        <v>0.154</v>
      </c>
      <c r="G11" s="10">
        <v>0</v>
      </c>
      <c r="H11" s="10">
        <v>0</v>
      </c>
      <c r="I11" s="10">
        <v>0.156</v>
      </c>
      <c r="J11" s="10">
        <v>0.154</v>
      </c>
      <c r="K11" s="10">
        <v>0</v>
      </c>
      <c r="L11" s="10">
        <v>0</v>
      </c>
      <c r="M11" s="10">
        <v>0.156</v>
      </c>
    </row>
    <row r="12" spans="1:13" x14ac:dyDescent="0.25">
      <c r="A12" t="s">
        <v>11</v>
      </c>
      <c r="B12" s="10">
        <v>1.2999999999999999E-2</v>
      </c>
      <c r="C12" s="10">
        <v>4.1000000000000002E-2</v>
      </c>
      <c r="D12" s="10">
        <v>2.4259999999999997</v>
      </c>
      <c r="E12" s="10">
        <v>1.3220000000000001</v>
      </c>
      <c r="F12" s="10">
        <v>4.1888888888888885E-2</v>
      </c>
      <c r="G12" s="10">
        <v>8.6555555555555552E-2</v>
      </c>
      <c r="H12" s="10">
        <v>5.1166666666666698</v>
      </c>
      <c r="I12" s="10">
        <v>2.7903333333333298</v>
      </c>
      <c r="J12" s="10">
        <v>7.0777777777777773E-2</v>
      </c>
      <c r="K12" s="10">
        <v>0.13211111111111112</v>
      </c>
      <c r="L12" s="10">
        <v>7.8133333333333299</v>
      </c>
      <c r="M12" s="10">
        <v>4.2596666666666705</v>
      </c>
    </row>
    <row r="14" spans="1:13" x14ac:dyDescent="0.25">
      <c r="A14" s="3" t="s">
        <v>12</v>
      </c>
    </row>
    <row r="15" spans="1:13" x14ac:dyDescent="0.25">
      <c r="B15" s="281">
        <v>2030</v>
      </c>
      <c r="C15" s="281"/>
      <c r="D15" s="281"/>
      <c r="E15" s="281"/>
      <c r="F15" s="281">
        <v>2040</v>
      </c>
      <c r="G15" s="281"/>
      <c r="H15" s="281"/>
      <c r="I15" s="281"/>
      <c r="J15" s="281">
        <v>2050</v>
      </c>
      <c r="K15" s="281"/>
      <c r="L15" s="281"/>
      <c r="M15" s="281"/>
    </row>
    <row r="16" spans="1:13" x14ac:dyDescent="0.25">
      <c r="A16" s="2"/>
      <c r="B16" s="14" t="s">
        <v>1</v>
      </c>
      <c r="C16" s="14" t="s">
        <v>2</v>
      </c>
      <c r="D16" s="14" t="s">
        <v>3</v>
      </c>
      <c r="E16" s="14" t="s">
        <v>4</v>
      </c>
      <c r="F16" s="14" t="s">
        <v>1</v>
      </c>
      <c r="G16" s="14" t="s">
        <v>2</v>
      </c>
      <c r="H16" s="14" t="s">
        <v>3</v>
      </c>
      <c r="I16" s="14" t="s">
        <v>4</v>
      </c>
      <c r="J16" s="14" t="s">
        <v>1</v>
      </c>
      <c r="K16" s="14" t="s">
        <v>2</v>
      </c>
      <c r="L16" s="14" t="s">
        <v>3</v>
      </c>
      <c r="M16" s="14" t="s">
        <v>4</v>
      </c>
    </row>
    <row r="17" spans="1:13" x14ac:dyDescent="0.25">
      <c r="A17" t="s">
        <v>16</v>
      </c>
      <c r="B17" s="10">
        <v>2.6147118360000001</v>
      </c>
      <c r="C17" s="10">
        <v>5.7745625816849451</v>
      </c>
      <c r="D17" s="32">
        <v>13.255507381764712</v>
      </c>
      <c r="E17" s="10">
        <v>13.185347999999999</v>
      </c>
      <c r="F17" s="10">
        <v>0.99840681599999992</v>
      </c>
      <c r="G17" s="10">
        <v>2.0608706854745904</v>
      </c>
      <c r="H17" s="32">
        <v>5.7988070954274136</v>
      </c>
      <c r="I17" s="10">
        <v>4.6861980000000001</v>
      </c>
      <c r="J17" s="10">
        <v>0</v>
      </c>
      <c r="K17" s="10">
        <v>0</v>
      </c>
      <c r="L17" s="32">
        <v>0</v>
      </c>
      <c r="M17" s="10">
        <v>0</v>
      </c>
    </row>
    <row r="18" spans="1:13" x14ac:dyDescent="0.25">
      <c r="A18" t="s">
        <v>7</v>
      </c>
      <c r="B18" s="10">
        <v>0.64600000000000002</v>
      </c>
      <c r="C18" s="10">
        <v>1.89</v>
      </c>
      <c r="D18" s="10">
        <v>2.7</v>
      </c>
      <c r="E18" s="10">
        <v>3.5066666666666699</v>
      </c>
      <c r="F18" s="10">
        <v>1.4460000000000002</v>
      </c>
      <c r="G18" s="10">
        <v>2.4300000000000002</v>
      </c>
      <c r="H18" s="10">
        <v>5.3</v>
      </c>
      <c r="I18" s="10">
        <v>5.1113333333333308</v>
      </c>
      <c r="J18" s="10">
        <v>2.246</v>
      </c>
      <c r="K18" s="10">
        <v>2.7</v>
      </c>
      <c r="L18" s="10">
        <v>8</v>
      </c>
      <c r="M18" s="10">
        <v>9.2519999999999989</v>
      </c>
    </row>
    <row r="19" spans="1:13" x14ac:dyDescent="0.25">
      <c r="A19" t="s">
        <v>8</v>
      </c>
      <c r="B19" s="10">
        <v>0.11</v>
      </c>
      <c r="C19" s="10">
        <v>0.245</v>
      </c>
      <c r="D19" s="10">
        <v>0.51500000000000001</v>
      </c>
      <c r="E19" s="10">
        <v>0.621</v>
      </c>
      <c r="F19" s="10">
        <v>8.1699999999999995E-2</v>
      </c>
      <c r="G19" s="10">
        <v>0.17</v>
      </c>
      <c r="H19" s="10">
        <v>0.35849999999999999</v>
      </c>
      <c r="I19" s="10">
        <v>0.45600000000000002</v>
      </c>
      <c r="J19" s="10">
        <v>7.3700000000000002E-2</v>
      </c>
      <c r="K19" s="10">
        <v>0.1087</v>
      </c>
      <c r="L19" s="10">
        <v>0.2727</v>
      </c>
      <c r="M19" s="10">
        <v>0.41199999999999998</v>
      </c>
    </row>
    <row r="20" spans="1:13" x14ac:dyDescent="0.25">
      <c r="A20" t="s">
        <v>9</v>
      </c>
      <c r="B20" s="10">
        <v>0.28474816399999991</v>
      </c>
      <c r="C20" s="10">
        <v>0.24743741831505517</v>
      </c>
      <c r="D20" s="10">
        <v>0.59874221584213017</v>
      </c>
      <c r="E20" s="10">
        <v>0</v>
      </c>
      <c r="F20" s="10">
        <v>0.173524295111111</v>
      </c>
      <c r="G20" s="10">
        <v>0.97057375896985398</v>
      </c>
      <c r="H20" s="10">
        <v>0.4341873402983894</v>
      </c>
      <c r="I20" s="10">
        <v>0</v>
      </c>
      <c r="J20" s="10">
        <v>0.13091222222222207</v>
      </c>
      <c r="K20" s="10">
        <v>0.80418888888888906</v>
      </c>
      <c r="L20" s="32">
        <v>0.77281082157093595</v>
      </c>
      <c r="M20" s="10">
        <v>0</v>
      </c>
    </row>
    <row r="21" spans="1:13" x14ac:dyDescent="0.25">
      <c r="A21" t="s">
        <v>10</v>
      </c>
      <c r="B21" s="10">
        <v>0.154</v>
      </c>
      <c r="C21" s="10">
        <v>0</v>
      </c>
      <c r="D21" s="10">
        <v>0</v>
      </c>
      <c r="E21" s="10">
        <v>0.16</v>
      </c>
      <c r="F21" s="10">
        <v>0.154</v>
      </c>
      <c r="G21" s="10">
        <v>0</v>
      </c>
      <c r="H21" s="10">
        <v>0</v>
      </c>
      <c r="I21" s="10">
        <v>0.16</v>
      </c>
      <c r="J21" s="10">
        <v>0.154</v>
      </c>
      <c r="K21" s="10">
        <v>0</v>
      </c>
      <c r="L21" s="10">
        <v>0</v>
      </c>
      <c r="M21" s="10">
        <v>0.16</v>
      </c>
    </row>
    <row r="22" spans="1:13" x14ac:dyDescent="0.25">
      <c r="A22" t="s">
        <v>13</v>
      </c>
      <c r="B22" s="10">
        <v>1.2999999999999999E-2</v>
      </c>
      <c r="C22" s="10">
        <v>4.1000000000000002E-2</v>
      </c>
      <c r="D22" s="10">
        <v>2.4259999999999997</v>
      </c>
      <c r="E22" s="10">
        <v>1.431</v>
      </c>
      <c r="F22" s="10">
        <v>4.1888888888888885E-2</v>
      </c>
      <c r="G22" s="10">
        <v>8.6555555555555552E-2</v>
      </c>
      <c r="H22" s="10">
        <v>5.1166666666666698</v>
      </c>
      <c r="I22" s="10">
        <v>2.7903333333333298</v>
      </c>
      <c r="J22" s="10">
        <v>7.0777777777777773E-2</v>
      </c>
      <c r="K22" s="10">
        <v>0.13211111111111112</v>
      </c>
      <c r="L22" s="10">
        <v>7.8133333333333299</v>
      </c>
      <c r="M22" s="10">
        <v>2.7903333333333298</v>
      </c>
    </row>
    <row r="24" spans="1:13" x14ac:dyDescent="0.25">
      <c r="A24" s="3" t="s">
        <v>14</v>
      </c>
    </row>
    <row r="25" spans="1:13" x14ac:dyDescent="0.25">
      <c r="B25" s="281">
        <v>2030</v>
      </c>
      <c r="C25" s="281"/>
      <c r="D25" s="281"/>
      <c r="E25" s="281"/>
      <c r="F25" s="294">
        <v>2040</v>
      </c>
      <c r="G25" s="294"/>
      <c r="H25" s="294"/>
      <c r="I25" s="294"/>
      <c r="J25" s="281">
        <v>2050</v>
      </c>
      <c r="K25" s="281"/>
      <c r="L25" s="281"/>
      <c r="M25" s="281"/>
    </row>
    <row r="26" spans="1:13" x14ac:dyDescent="0.25">
      <c r="A26" s="2"/>
      <c r="B26" s="14" t="s">
        <v>1</v>
      </c>
      <c r="C26" s="14" t="s">
        <v>2</v>
      </c>
      <c r="D26" s="14" t="s">
        <v>3</v>
      </c>
      <c r="E26" s="14" t="s">
        <v>4</v>
      </c>
      <c r="F26" s="14" t="s">
        <v>1</v>
      </c>
      <c r="G26" s="14" t="s">
        <v>2</v>
      </c>
      <c r="H26" s="14" t="s">
        <v>3</v>
      </c>
      <c r="I26" s="14" t="s">
        <v>4</v>
      </c>
      <c r="J26" s="14" t="s">
        <v>1</v>
      </c>
      <c r="K26" s="14" t="s">
        <v>2</v>
      </c>
      <c r="L26" s="14" t="s">
        <v>3</v>
      </c>
      <c r="M26" s="14" t="s">
        <v>4</v>
      </c>
    </row>
    <row r="27" spans="1:13" x14ac:dyDescent="0.25">
      <c r="A27" t="s">
        <v>16</v>
      </c>
      <c r="B27" s="17">
        <v>3.2575000000000003</v>
      </c>
      <c r="C27" s="1">
        <v>7.5527100000000011</v>
      </c>
      <c r="D27" s="1">
        <v>15.581200000000001</v>
      </c>
      <c r="E27" s="1">
        <v>12.374999999999998</v>
      </c>
      <c r="F27" s="17">
        <v>1.5163329999999999</v>
      </c>
      <c r="G27" s="1">
        <v>4.8365333333333327</v>
      </c>
      <c r="H27" s="1">
        <v>9.4458888888888843</v>
      </c>
      <c r="I27" s="1">
        <v>5.0060000000000002</v>
      </c>
      <c r="J27" s="1">
        <v>0</v>
      </c>
      <c r="K27" s="1">
        <v>0</v>
      </c>
      <c r="L27" s="1">
        <v>0</v>
      </c>
      <c r="M27" s="1">
        <v>0</v>
      </c>
    </row>
    <row r="28" spans="1:13" x14ac:dyDescent="0.25">
      <c r="A28" t="s">
        <v>7</v>
      </c>
      <c r="B28" s="1">
        <v>0.18600000000000003</v>
      </c>
      <c r="C28" s="1">
        <v>0.25</v>
      </c>
      <c r="D28" s="1">
        <v>1.0029999999999999</v>
      </c>
      <c r="E28" s="1">
        <v>2.9765000000000001</v>
      </c>
      <c r="F28" s="1">
        <v>0.39266699999999999</v>
      </c>
      <c r="G28" s="1">
        <v>0.38888888888888901</v>
      </c>
      <c r="H28" s="1">
        <v>2.1174444444444442</v>
      </c>
      <c r="I28" s="1">
        <v>3.5</v>
      </c>
      <c r="J28" s="1">
        <v>0</v>
      </c>
      <c r="K28" s="1">
        <v>0</v>
      </c>
      <c r="L28" s="1">
        <v>0</v>
      </c>
      <c r="M28" s="1">
        <v>0</v>
      </c>
    </row>
    <row r="29" spans="1:13" x14ac:dyDescent="0.25">
      <c r="A29" t="s">
        <v>8</v>
      </c>
      <c r="B29" s="1">
        <v>0.10100000000000001</v>
      </c>
      <c r="C29" s="1">
        <v>0.23499999999999999</v>
      </c>
      <c r="D29" s="1">
        <v>0.48499999999999999</v>
      </c>
      <c r="E29" s="1">
        <v>0.38600000000000001</v>
      </c>
      <c r="F29" s="1">
        <v>5.3499999999999999E-2</v>
      </c>
      <c r="G29" s="1">
        <v>0.155</v>
      </c>
      <c r="H29" s="1">
        <v>0.32800000000000001</v>
      </c>
      <c r="I29" s="1">
        <v>0.122</v>
      </c>
      <c r="J29" s="1">
        <v>1.5083329999999999</v>
      </c>
      <c r="K29" s="1">
        <v>3.0178333333333338</v>
      </c>
      <c r="L29" s="1">
        <v>9.6246888888888833</v>
      </c>
      <c r="M29" s="1">
        <v>4.7140000000000004</v>
      </c>
    </row>
    <row r="30" spans="1:13" x14ac:dyDescent="0.25">
      <c r="A30" t="s">
        <v>9</v>
      </c>
      <c r="B30" s="1">
        <v>0</v>
      </c>
      <c r="C30" s="1">
        <v>0</v>
      </c>
      <c r="D30" s="1">
        <v>0</v>
      </c>
      <c r="E30" s="1">
        <v>0</v>
      </c>
      <c r="F30" s="1">
        <v>0</v>
      </c>
      <c r="G30" s="1">
        <v>0</v>
      </c>
      <c r="H30" s="1">
        <v>0</v>
      </c>
      <c r="I30" s="1">
        <v>0</v>
      </c>
      <c r="J30" s="1">
        <v>0</v>
      </c>
      <c r="K30" s="1">
        <v>0</v>
      </c>
      <c r="L30" s="1">
        <v>0</v>
      </c>
      <c r="M30" s="1">
        <v>0</v>
      </c>
    </row>
    <row r="31" spans="1:13" x14ac:dyDescent="0.25">
      <c r="A31" t="s">
        <v>10</v>
      </c>
      <c r="B31" s="1">
        <v>0.154</v>
      </c>
      <c r="C31" s="1">
        <v>0</v>
      </c>
      <c r="D31" s="1">
        <v>0</v>
      </c>
      <c r="E31" s="1">
        <v>0.156</v>
      </c>
      <c r="F31" s="1">
        <v>0.154</v>
      </c>
      <c r="G31" s="1">
        <v>0</v>
      </c>
      <c r="H31" s="1">
        <v>0</v>
      </c>
      <c r="I31" s="1">
        <v>0.156</v>
      </c>
      <c r="J31" s="1">
        <v>0.39266699999999999</v>
      </c>
      <c r="K31" s="1">
        <v>0.3888888888888889</v>
      </c>
      <c r="L31" s="1">
        <v>2.1174444444444442</v>
      </c>
      <c r="M31" s="1">
        <v>3.5</v>
      </c>
    </row>
    <row r="32" spans="1:13" x14ac:dyDescent="0.25">
      <c r="A32" t="s">
        <v>13</v>
      </c>
      <c r="B32" s="1">
        <v>0.1239</v>
      </c>
      <c r="C32" s="1">
        <v>0.16</v>
      </c>
      <c r="D32" s="1">
        <v>2.4259999999999997</v>
      </c>
      <c r="E32" s="1">
        <v>2.887</v>
      </c>
      <c r="F32" s="1">
        <v>0.77900000000000003</v>
      </c>
      <c r="G32" s="1">
        <v>0.33777777777777779</v>
      </c>
      <c r="H32" s="1">
        <v>5.1166666666666698</v>
      </c>
      <c r="I32" s="1">
        <v>4.4000000000000004</v>
      </c>
      <c r="J32" s="1">
        <v>0.77900000000000003</v>
      </c>
      <c r="K32" s="1">
        <v>0.33777777777777779</v>
      </c>
      <c r="L32" s="1">
        <v>5.1166666666666698</v>
      </c>
      <c r="M32" s="1">
        <v>4.4000000000000004</v>
      </c>
    </row>
    <row r="34" spans="1:13" x14ac:dyDescent="0.25">
      <c r="A34" s="3" t="s">
        <v>15</v>
      </c>
    </row>
    <row r="35" spans="1:13" x14ac:dyDescent="0.25">
      <c r="B35" s="281">
        <v>2030</v>
      </c>
      <c r="C35" s="281"/>
      <c r="D35" s="281"/>
      <c r="E35" s="281"/>
      <c r="F35" s="281">
        <v>2040</v>
      </c>
      <c r="G35" s="281"/>
      <c r="H35" s="281"/>
      <c r="I35" s="281"/>
      <c r="J35" s="281">
        <v>2050</v>
      </c>
      <c r="K35" s="281"/>
      <c r="L35" s="281"/>
      <c r="M35" s="281"/>
    </row>
    <row r="36" spans="1:13" x14ac:dyDescent="0.25">
      <c r="A36" s="2"/>
      <c r="B36" s="14" t="s">
        <v>1</v>
      </c>
      <c r="C36" s="14" t="s">
        <v>2</v>
      </c>
      <c r="D36" s="14" t="s">
        <v>3</v>
      </c>
      <c r="E36" s="14" t="s">
        <v>4</v>
      </c>
      <c r="F36" s="14" t="s">
        <v>1</v>
      </c>
      <c r="G36" s="14" t="s">
        <v>2</v>
      </c>
      <c r="H36" s="14" t="s">
        <v>3</v>
      </c>
      <c r="I36" s="14" t="s">
        <v>4</v>
      </c>
      <c r="J36" s="14" t="s">
        <v>1</v>
      </c>
      <c r="K36" s="14" t="s">
        <v>2</v>
      </c>
      <c r="L36" s="14" t="s">
        <v>3</v>
      </c>
      <c r="M36" s="14" t="s">
        <v>4</v>
      </c>
    </row>
    <row r="37" spans="1:13" x14ac:dyDescent="0.25">
      <c r="A37" t="s">
        <v>17</v>
      </c>
      <c r="B37" s="1">
        <v>3.5974000000000004</v>
      </c>
      <c r="C37" s="1">
        <v>8.1117101435417744</v>
      </c>
      <c r="D37" s="1">
        <v>17.027199999999997</v>
      </c>
      <c r="E37" s="1">
        <v>16.225999999999999</v>
      </c>
      <c r="F37" s="1">
        <v>2.591631111111111</v>
      </c>
      <c r="G37" s="1">
        <v>5.5366748239061616</v>
      </c>
      <c r="H37" s="1">
        <v>11.797877777777778</v>
      </c>
      <c r="I37" s="1">
        <v>7.9634444444444448</v>
      </c>
      <c r="J37" s="1">
        <v>2.2972222222222225</v>
      </c>
      <c r="K37" s="1">
        <v>3.4673881233203141</v>
      </c>
      <c r="L37" s="1">
        <v>8.9063555555555514</v>
      </c>
      <c r="M37" s="1">
        <v>7.3934444444444463</v>
      </c>
    </row>
    <row r="38" spans="1:13" x14ac:dyDescent="0.25">
      <c r="A38" t="s">
        <v>10</v>
      </c>
      <c r="B38" s="1">
        <v>0.154</v>
      </c>
      <c r="C38" s="1">
        <v>0</v>
      </c>
      <c r="D38" s="1">
        <v>0</v>
      </c>
      <c r="E38" s="1">
        <v>0.156</v>
      </c>
      <c r="F38" s="1">
        <v>0.154</v>
      </c>
      <c r="G38" s="1">
        <v>0</v>
      </c>
      <c r="H38" s="1">
        <v>0</v>
      </c>
      <c r="I38" s="1">
        <v>0.156</v>
      </c>
      <c r="J38" s="1">
        <v>0.154</v>
      </c>
      <c r="K38" s="1">
        <v>0</v>
      </c>
      <c r="L38" s="1">
        <v>0</v>
      </c>
      <c r="M38" s="1">
        <v>0.156</v>
      </c>
    </row>
    <row r="39" spans="1:13" x14ac:dyDescent="0.25">
      <c r="A39" t="s">
        <v>13</v>
      </c>
      <c r="B39" s="1">
        <v>7.0999999999999994E-2</v>
      </c>
      <c r="C39" s="1">
        <v>8.7999999999999995E-2</v>
      </c>
      <c r="D39" s="1">
        <v>2.468</v>
      </c>
      <c r="E39" s="1">
        <v>2.399</v>
      </c>
      <c r="F39" s="1">
        <v>0.14988888888888888</v>
      </c>
      <c r="G39" s="1">
        <v>0.18577777777777776</v>
      </c>
      <c r="H39" s="1">
        <v>5.2102222222222219</v>
      </c>
      <c r="I39" s="1">
        <v>5.0645555555555557</v>
      </c>
      <c r="J39" s="1">
        <v>0.22877777777777775</v>
      </c>
      <c r="K39" s="1">
        <v>0.28355555555555556</v>
      </c>
      <c r="L39" s="1">
        <v>7.9524444444444438</v>
      </c>
      <c r="M39" s="1">
        <v>5.0645555555555557</v>
      </c>
    </row>
    <row r="43" spans="1:13" x14ac:dyDescent="0.25">
      <c r="A43" s="293"/>
      <c r="B43" s="293"/>
      <c r="F43" s="33"/>
    </row>
    <row r="44" spans="1:13" x14ac:dyDescent="0.25">
      <c r="A44" s="37"/>
      <c r="B44" s="34"/>
      <c r="F44" s="34"/>
    </row>
    <row r="45" spans="1:13" x14ac:dyDescent="0.25">
      <c r="A45" s="37"/>
      <c r="B45" s="34"/>
      <c r="C45" s="34"/>
      <c r="D45" s="34"/>
      <c r="E45" s="34"/>
      <c r="F45" s="34"/>
    </row>
    <row r="46" spans="1:13" x14ac:dyDescent="0.25">
      <c r="A46" s="37"/>
      <c r="B46" s="34"/>
      <c r="C46" s="34"/>
      <c r="D46" s="34"/>
      <c r="E46" s="34"/>
      <c r="F46" s="34"/>
    </row>
    <row r="47" spans="1:13" x14ac:dyDescent="0.25">
      <c r="A47" s="37"/>
      <c r="B47" s="34"/>
      <c r="C47" s="34"/>
      <c r="D47" s="34"/>
      <c r="E47" s="34"/>
      <c r="F47" s="34"/>
    </row>
    <row r="48" spans="1:13" x14ac:dyDescent="0.25">
      <c r="A48" s="37"/>
      <c r="B48" s="34"/>
      <c r="C48" s="34"/>
      <c r="D48" s="34"/>
      <c r="E48" s="34"/>
      <c r="F48" s="34"/>
    </row>
    <row r="49" spans="1:6" x14ac:dyDescent="0.25">
      <c r="A49" s="37"/>
      <c r="B49" s="34"/>
      <c r="C49" s="34"/>
      <c r="D49" s="34"/>
      <c r="E49" s="34"/>
      <c r="F49" s="34"/>
    </row>
    <row r="50" spans="1:6" x14ac:dyDescent="0.25">
      <c r="A50" s="37"/>
      <c r="B50" s="34"/>
      <c r="C50" s="34"/>
      <c r="D50" s="34"/>
      <c r="E50" s="34"/>
      <c r="F50" s="34"/>
    </row>
    <row r="51" spans="1:6" x14ac:dyDescent="0.25">
      <c r="A51" s="37"/>
      <c r="B51" s="34"/>
      <c r="C51" s="34"/>
      <c r="D51" s="34"/>
      <c r="E51" s="34"/>
      <c r="F51" s="34"/>
    </row>
    <row r="52" spans="1:6" x14ac:dyDescent="0.25">
      <c r="A52" s="37"/>
      <c r="B52" s="34"/>
      <c r="C52" s="35"/>
      <c r="D52" s="35"/>
      <c r="E52" s="35"/>
      <c r="F52" s="35"/>
    </row>
    <row r="53" spans="1:6" x14ac:dyDescent="0.25">
      <c r="A53" s="37"/>
      <c r="B53" s="34"/>
      <c r="C53" s="34"/>
      <c r="D53" s="34"/>
      <c r="E53" s="34"/>
      <c r="F53" s="34"/>
    </row>
    <row r="54" spans="1:6" x14ac:dyDescent="0.25">
      <c r="A54" s="37"/>
      <c r="B54" s="34"/>
      <c r="C54" s="34"/>
      <c r="D54" s="34"/>
      <c r="E54" s="34"/>
      <c r="F54" s="34"/>
    </row>
    <row r="55" spans="1:6" x14ac:dyDescent="0.25">
      <c r="A55" s="37"/>
      <c r="B55" s="34"/>
      <c r="C55" s="34"/>
      <c r="D55" s="34"/>
      <c r="E55" s="34"/>
      <c r="F55" s="34"/>
    </row>
    <row r="56" spans="1:6" x14ac:dyDescent="0.25">
      <c r="A56" s="37"/>
      <c r="B56" s="34"/>
      <c r="C56" s="33"/>
      <c r="D56" s="36"/>
      <c r="E56" s="36"/>
      <c r="F56" s="36"/>
    </row>
    <row r="57" spans="1:6" x14ac:dyDescent="0.25">
      <c r="A57" s="37"/>
      <c r="B57" s="34"/>
      <c r="C57" s="34"/>
      <c r="D57" s="34"/>
      <c r="E57" s="34"/>
      <c r="F57" s="34"/>
    </row>
    <row r="58" spans="1:6" x14ac:dyDescent="0.25">
      <c r="A58" s="37"/>
      <c r="B58" s="34"/>
      <c r="C58" s="34"/>
      <c r="D58" s="34"/>
      <c r="E58" s="34"/>
      <c r="F58" s="34"/>
    </row>
    <row r="59" spans="1:6" x14ac:dyDescent="0.25">
      <c r="A59" s="37"/>
      <c r="B59" s="34"/>
      <c r="C59" s="34"/>
      <c r="D59" s="34"/>
      <c r="E59" s="34"/>
      <c r="F59" s="34"/>
    </row>
    <row r="60" spans="1:6" x14ac:dyDescent="0.25">
      <c r="A60" s="37"/>
      <c r="B60" s="34"/>
      <c r="C60" s="34"/>
      <c r="D60" s="34"/>
      <c r="E60" s="34"/>
      <c r="F60" s="34"/>
    </row>
    <row r="61" spans="1:6" x14ac:dyDescent="0.25">
      <c r="A61" s="37"/>
      <c r="B61" s="34"/>
      <c r="C61" s="33"/>
      <c r="D61" s="36"/>
      <c r="E61" s="36"/>
      <c r="F61" s="36"/>
    </row>
  </sheetData>
  <mergeCells count="13">
    <mergeCell ref="A43:B43"/>
    <mergeCell ref="B25:E25"/>
    <mergeCell ref="F25:I25"/>
    <mergeCell ref="J25:M25"/>
    <mergeCell ref="B35:E35"/>
    <mergeCell ref="F35:I35"/>
    <mergeCell ref="J35:M35"/>
    <mergeCell ref="B5:E5"/>
    <mergeCell ref="F5:I5"/>
    <mergeCell ref="J5:M5"/>
    <mergeCell ref="B15:E15"/>
    <mergeCell ref="F15:I15"/>
    <mergeCell ref="J15:M1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E5E1E-C6E4-4810-8E7D-63F4C3F4E519}">
  <sheetPr codeName="Sheet4"/>
  <dimension ref="A1:L33"/>
  <sheetViews>
    <sheetView showGridLines="0" zoomScale="80" zoomScaleNormal="80" workbookViewId="0">
      <pane ySplit="1" topLeftCell="A32" activePane="bottomLeft" state="frozen"/>
      <selection pane="bottomLeft" activeCell="O40" sqref="O40"/>
    </sheetView>
  </sheetViews>
  <sheetFormatPr defaultRowHeight="15" x14ac:dyDescent="0.25"/>
  <cols>
    <col min="1" max="1" width="15.28515625" style="38" customWidth="1"/>
    <col min="2" max="2" width="14.42578125" style="7" bestFit="1" customWidth="1"/>
    <col min="3" max="3" width="17" style="38" bestFit="1" customWidth="1"/>
    <col min="4" max="4" width="16.7109375" style="38" customWidth="1"/>
    <col min="5" max="5" width="14.85546875" style="38" bestFit="1" customWidth="1"/>
    <col min="6" max="6" width="8.7109375" style="38"/>
    <col min="7" max="7" width="10.140625" style="38" customWidth="1"/>
    <col min="8" max="8" width="17.140625" style="38" customWidth="1"/>
    <col min="9" max="9" width="27.5703125" style="38" customWidth="1"/>
    <col min="10" max="10" width="29.5703125" style="38" customWidth="1"/>
    <col min="11" max="12" width="8.7109375" style="38"/>
  </cols>
  <sheetData>
    <row r="1" spans="1:11" ht="19.5" thickBot="1" x14ac:dyDescent="0.35">
      <c r="A1" s="64" t="s">
        <v>203</v>
      </c>
      <c r="B1"/>
      <c r="C1"/>
      <c r="D1"/>
      <c r="E1"/>
      <c r="F1"/>
      <c r="G1"/>
      <c r="H1"/>
      <c r="I1"/>
      <c r="J1"/>
      <c r="K1"/>
    </row>
    <row r="3" spans="1:11" x14ac:dyDescent="0.25">
      <c r="A3" s="41"/>
      <c r="B3" s="63"/>
      <c r="C3" s="42">
        <v>2030</v>
      </c>
      <c r="D3" s="42">
        <v>2040</v>
      </c>
      <c r="E3" s="43">
        <v>2050</v>
      </c>
      <c r="G3" s="298" t="s">
        <v>220</v>
      </c>
      <c r="H3" s="299"/>
      <c r="I3" s="162" t="s">
        <v>218</v>
      </c>
      <c r="J3" s="250" t="s">
        <v>219</v>
      </c>
      <c r="K3" s="44"/>
    </row>
    <row r="4" spans="1:11" x14ac:dyDescent="0.25">
      <c r="A4" s="295" t="s">
        <v>186</v>
      </c>
      <c r="B4" s="55" t="s">
        <v>0</v>
      </c>
      <c r="C4" s="56">
        <v>0.11512404425945148</v>
      </c>
      <c r="D4" s="56">
        <v>0.13431050213089904</v>
      </c>
      <c r="E4" s="57">
        <v>0.1683564533819204</v>
      </c>
      <c r="F4" s="54"/>
      <c r="G4" s="295" t="s">
        <v>186</v>
      </c>
      <c r="H4" s="162" t="s">
        <v>0</v>
      </c>
      <c r="I4" s="170">
        <v>4.5758983850271912E-2</v>
      </c>
      <c r="J4" s="163">
        <v>6.4062577390380668E-2</v>
      </c>
      <c r="K4" s="54"/>
    </row>
    <row r="5" spans="1:11" x14ac:dyDescent="0.25">
      <c r="A5" s="295"/>
      <c r="B5" s="58" t="s">
        <v>184</v>
      </c>
      <c r="C5" s="54">
        <v>0.71601169830843714</v>
      </c>
      <c r="D5" s="54">
        <v>0.49825965711367692</v>
      </c>
      <c r="E5" s="59">
        <v>0.42547713226199724</v>
      </c>
      <c r="F5" s="54"/>
      <c r="G5" s="295"/>
      <c r="H5" s="168" t="s">
        <v>184</v>
      </c>
      <c r="I5" s="171">
        <v>0.11564392592465678</v>
      </c>
      <c r="J5" s="164">
        <v>0.1619014962945195</v>
      </c>
      <c r="K5" s="54"/>
    </row>
    <row r="6" spans="1:11" x14ac:dyDescent="0.25">
      <c r="A6" s="295"/>
      <c r="B6" s="58" t="s">
        <v>185</v>
      </c>
      <c r="C6" s="54">
        <v>0.3306430619178205</v>
      </c>
      <c r="D6" s="54">
        <v>1.1720174848836402</v>
      </c>
      <c r="E6" s="59">
        <v>3.1622696775659818</v>
      </c>
      <c r="F6" s="54"/>
      <c r="G6" s="295"/>
      <c r="H6" s="168" t="s">
        <v>185</v>
      </c>
      <c r="I6" s="171">
        <v>0.85949926004728805</v>
      </c>
      <c r="J6" s="164">
        <v>1.2032989640662033</v>
      </c>
      <c r="K6" s="54"/>
    </row>
    <row r="7" spans="1:11" x14ac:dyDescent="0.25">
      <c r="A7" s="295"/>
      <c r="B7" s="60" t="s">
        <v>19</v>
      </c>
      <c r="C7" s="61">
        <v>0.2070861807595738</v>
      </c>
      <c r="D7" s="61">
        <v>0.31017915500434434</v>
      </c>
      <c r="E7" s="62">
        <v>0.30920769586500835</v>
      </c>
      <c r="F7" s="54"/>
      <c r="G7" s="295"/>
      <c r="H7" s="169" t="s">
        <v>19</v>
      </c>
      <c r="I7" s="171">
        <v>8.4042100419930515E-2</v>
      </c>
      <c r="J7" s="164">
        <v>0.11765894058790273</v>
      </c>
      <c r="K7" s="54"/>
    </row>
    <row r="8" spans="1:11" x14ac:dyDescent="0.25">
      <c r="A8" s="296" t="s">
        <v>2</v>
      </c>
      <c r="B8" s="58" t="s">
        <v>0</v>
      </c>
      <c r="C8" s="54">
        <v>0.26432344617486869</v>
      </c>
      <c r="D8" s="54">
        <v>0.28434773548031911</v>
      </c>
      <c r="E8" s="59">
        <v>0.28663338009247136</v>
      </c>
      <c r="F8" s="54"/>
      <c r="G8" s="296" t="s">
        <v>2</v>
      </c>
      <c r="H8" s="168" t="s">
        <v>0</v>
      </c>
      <c r="I8" s="163">
        <v>7.9806598756117439E-2</v>
      </c>
      <c r="J8" s="163">
        <v>0.10906901830002716</v>
      </c>
      <c r="K8" s="54"/>
    </row>
    <row r="9" spans="1:11" x14ac:dyDescent="0.25">
      <c r="A9" s="295"/>
      <c r="B9" s="58" t="s">
        <v>184</v>
      </c>
      <c r="C9" s="54">
        <v>1.002038705962929</v>
      </c>
      <c r="D9" s="54">
        <v>2.1243624554803193</v>
      </c>
      <c r="E9" s="59">
        <v>1.7622699941534969</v>
      </c>
      <c r="F9" s="54"/>
      <c r="G9" s="295"/>
      <c r="H9" s="168" t="s">
        <v>184</v>
      </c>
      <c r="I9" s="164">
        <v>0.49066432624832862</v>
      </c>
      <c r="J9" s="164">
        <v>0.67057457920604913</v>
      </c>
      <c r="K9" s="54"/>
    </row>
    <row r="10" spans="1:11" x14ac:dyDescent="0.25">
      <c r="A10" s="295"/>
      <c r="B10" s="58" t="s">
        <v>185</v>
      </c>
      <c r="C10" s="54">
        <v>0.57449149438267966</v>
      </c>
      <c r="D10" s="54">
        <v>0.69859899515709301</v>
      </c>
      <c r="E10" s="59">
        <v>4.72306021766369</v>
      </c>
      <c r="F10" s="54"/>
      <c r="G10" s="295"/>
      <c r="H10" s="168" t="s">
        <v>185</v>
      </c>
      <c r="I10" s="164">
        <v>1.3150295739123763</v>
      </c>
      <c r="J10" s="164">
        <v>1.7972070843469141</v>
      </c>
      <c r="K10" s="54"/>
    </row>
    <row r="11" spans="1:11" x14ac:dyDescent="0.25">
      <c r="A11" s="295"/>
      <c r="B11" s="60" t="s">
        <v>19</v>
      </c>
      <c r="C11" s="61">
        <v>0.57759304931187061</v>
      </c>
      <c r="D11" s="61">
        <v>0.38066422408533596</v>
      </c>
      <c r="E11" s="62">
        <v>0.38321257089326399</v>
      </c>
      <c r="F11" s="54"/>
      <c r="G11" s="295"/>
      <c r="H11" s="169" t="s">
        <v>19</v>
      </c>
      <c r="I11" s="164">
        <v>0.10669689578273304</v>
      </c>
      <c r="J11" s="164">
        <v>0.14581909090306849</v>
      </c>
      <c r="K11" s="54"/>
    </row>
    <row r="12" spans="1:11" x14ac:dyDescent="0.25">
      <c r="A12" s="295" t="s">
        <v>3</v>
      </c>
      <c r="B12" s="55" t="s">
        <v>0</v>
      </c>
      <c r="C12" s="56">
        <v>3.9522718178094607</v>
      </c>
      <c r="D12" s="54">
        <v>7.5199924738095429</v>
      </c>
      <c r="E12" s="59">
        <v>10.884698293932599</v>
      </c>
      <c r="F12" s="54"/>
      <c r="G12" s="295" t="s">
        <v>3</v>
      </c>
      <c r="H12" s="162" t="s">
        <v>0</v>
      </c>
      <c r="I12" s="163">
        <v>2.7612121496531201</v>
      </c>
      <c r="J12" s="163">
        <v>4.4376623833710855</v>
      </c>
      <c r="K12" s="54"/>
    </row>
    <row r="13" spans="1:11" x14ac:dyDescent="0.25">
      <c r="A13" s="295"/>
      <c r="B13" s="58" t="s">
        <v>184</v>
      </c>
      <c r="C13" s="54">
        <v>5.39267375907425</v>
      </c>
      <c r="D13" s="54">
        <v>8.4634918632361096</v>
      </c>
      <c r="E13" s="59">
        <v>12.283830878523176</v>
      </c>
      <c r="F13" s="54"/>
      <c r="G13" s="295"/>
      <c r="H13" s="168" t="s">
        <v>184</v>
      </c>
      <c r="I13" s="164">
        <v>3.1161417753737131</v>
      </c>
      <c r="J13" s="164">
        <v>5.0080849961363239</v>
      </c>
      <c r="K13" s="54"/>
    </row>
    <row r="14" spans="1:11" x14ac:dyDescent="0.25">
      <c r="A14" s="295"/>
      <c r="B14" s="58" t="s">
        <v>185</v>
      </c>
      <c r="C14" s="54">
        <v>4.2435400160734051</v>
      </c>
      <c r="D14" s="54">
        <v>7.6552366872907065</v>
      </c>
      <c r="E14" s="59">
        <v>21.426907816270916</v>
      </c>
      <c r="F14" s="54"/>
      <c r="G14" s="295"/>
      <c r="H14" s="168" t="s">
        <v>185</v>
      </c>
      <c r="I14" s="164">
        <v>5.4355423176740016</v>
      </c>
      <c r="J14" s="164">
        <v>8.7356930105475019</v>
      </c>
      <c r="K14" s="54"/>
    </row>
    <row r="15" spans="1:11" x14ac:dyDescent="0.25">
      <c r="A15" s="295"/>
      <c r="B15" s="60" t="s">
        <v>19</v>
      </c>
      <c r="C15" s="61">
        <v>10.626968508571256</v>
      </c>
      <c r="D15" s="61">
        <v>13.844051913378324</v>
      </c>
      <c r="E15" s="62">
        <v>10.746743281693051</v>
      </c>
      <c r="F15" s="54"/>
      <c r="G15" s="295"/>
      <c r="H15" s="169" t="s">
        <v>19</v>
      </c>
      <c r="I15" s="167">
        <v>2.7262159517232503</v>
      </c>
      <c r="J15" s="167">
        <v>4.3814184938409371</v>
      </c>
      <c r="K15" s="54"/>
    </row>
    <row r="16" spans="1:11" x14ac:dyDescent="0.25">
      <c r="A16" s="295" t="s">
        <v>4</v>
      </c>
      <c r="B16" s="55" t="s">
        <v>0</v>
      </c>
      <c r="C16" s="56">
        <v>2.3617481208670417</v>
      </c>
      <c r="D16" s="54">
        <v>4.2103792687246884</v>
      </c>
      <c r="E16" s="59">
        <v>6.0430217245715188</v>
      </c>
      <c r="F16" s="54"/>
      <c r="G16" s="295" t="s">
        <v>4</v>
      </c>
      <c r="H16" s="162" t="s">
        <v>0</v>
      </c>
      <c r="I16" s="165">
        <v>2.0289490077127041</v>
      </c>
      <c r="J16" s="164">
        <v>2.2252989116849013</v>
      </c>
      <c r="K16" s="54"/>
    </row>
    <row r="17" spans="1:12" x14ac:dyDescent="0.25">
      <c r="A17" s="295"/>
      <c r="B17" s="58" t="s">
        <v>184</v>
      </c>
      <c r="C17" s="54">
        <v>2.8161052735335703</v>
      </c>
      <c r="D17" s="54">
        <v>4.5404518393540734</v>
      </c>
      <c r="E17" s="59">
        <v>4.3275982609975134</v>
      </c>
      <c r="F17" s="54"/>
      <c r="G17" s="295"/>
      <c r="H17" s="168" t="s">
        <v>184</v>
      </c>
      <c r="I17" s="165">
        <v>1.4529943127174032</v>
      </c>
      <c r="J17" s="164">
        <v>1.5936066655610228</v>
      </c>
      <c r="K17" s="54"/>
    </row>
    <row r="18" spans="1:12" x14ac:dyDescent="0.25">
      <c r="A18" s="295"/>
      <c r="B18" s="58" t="s">
        <v>185</v>
      </c>
      <c r="C18" s="54">
        <v>4.8913915439360833</v>
      </c>
      <c r="D18" s="54">
        <v>6.5280428537644282</v>
      </c>
      <c r="E18" s="59">
        <v>10.640907994260665</v>
      </c>
      <c r="F18" s="54"/>
      <c r="G18" s="295"/>
      <c r="H18" s="168" t="s">
        <v>185</v>
      </c>
      <c r="I18" s="165">
        <v>3.5726927189970001</v>
      </c>
      <c r="J18" s="164">
        <v>3.9184371756741294</v>
      </c>
      <c r="K18" s="54"/>
    </row>
    <row r="19" spans="1:12" x14ac:dyDescent="0.25">
      <c r="A19" s="295"/>
      <c r="B19" s="60" t="s">
        <v>19</v>
      </c>
      <c r="C19" s="61">
        <v>4.174757874530842</v>
      </c>
      <c r="D19" s="61">
        <v>7.5687214225287374</v>
      </c>
      <c r="E19" s="62">
        <v>6.8442088771730472</v>
      </c>
      <c r="F19" s="54"/>
      <c r="G19" s="295"/>
      <c r="H19" s="169" t="s">
        <v>19</v>
      </c>
      <c r="I19" s="166">
        <v>2.2979481859968596</v>
      </c>
      <c r="J19" s="167">
        <v>2.5203302685126849</v>
      </c>
      <c r="K19" s="54"/>
    </row>
    <row r="20" spans="1:12" x14ac:dyDescent="0.25">
      <c r="J20" s="54"/>
    </row>
    <row r="24" spans="1:12" x14ac:dyDescent="0.25">
      <c r="B24" s="297"/>
      <c r="C24" s="297"/>
      <c r="D24" s="300"/>
      <c r="E24" s="300"/>
    </row>
    <row r="25" spans="1:12" x14ac:dyDescent="0.25">
      <c r="B25" s="297"/>
      <c r="C25" s="297"/>
    </row>
    <row r="30" spans="1:12" x14ac:dyDescent="0.25">
      <c r="B30" s="38"/>
      <c r="K30"/>
      <c r="L30"/>
    </row>
    <row r="31" spans="1:12" x14ac:dyDescent="0.25">
      <c r="B31" s="38"/>
      <c r="K31"/>
      <c r="L31"/>
    </row>
    <row r="32" spans="1:12" x14ac:dyDescent="0.25">
      <c r="B32" s="38"/>
      <c r="K32"/>
      <c r="L32"/>
    </row>
    <row r="33" spans="2:12" x14ac:dyDescent="0.25">
      <c r="B33" s="38"/>
      <c r="K33"/>
      <c r="L33"/>
    </row>
  </sheetData>
  <mergeCells count="12">
    <mergeCell ref="G3:H3"/>
    <mergeCell ref="C24:C25"/>
    <mergeCell ref="D24:E24"/>
    <mergeCell ref="G4:G7"/>
    <mergeCell ref="G8:G11"/>
    <mergeCell ref="G12:G15"/>
    <mergeCell ref="G16:G19"/>
    <mergeCell ref="A4:A7"/>
    <mergeCell ref="A16:A19"/>
    <mergeCell ref="A8:A11"/>
    <mergeCell ref="A12:A15"/>
    <mergeCell ref="B24:B2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D2561-6B75-4C2D-AEE9-D26BE6D8E5E6}">
  <sheetPr codeName="Sheet5"/>
  <dimension ref="A1:AW143"/>
  <sheetViews>
    <sheetView showGridLines="0" zoomScale="80" zoomScaleNormal="80" workbookViewId="0">
      <pane ySplit="1" topLeftCell="A2" activePane="bottomLeft" state="frozen"/>
      <selection pane="bottomLeft" activeCell="AR32" sqref="AR32"/>
    </sheetView>
  </sheetViews>
  <sheetFormatPr defaultRowHeight="15" x14ac:dyDescent="0.25"/>
  <cols>
    <col min="1" max="1" width="43" style="7" bestFit="1" customWidth="1"/>
    <col min="2" max="3" width="9.28515625" bestFit="1" customWidth="1"/>
    <col min="4" max="4" width="10.28515625" bestFit="1" customWidth="1"/>
    <col min="5" max="7" width="9.28515625" bestFit="1" customWidth="1"/>
    <col min="8" max="9" width="10.28515625" bestFit="1" customWidth="1"/>
    <col min="10" max="10" width="12.140625" bestFit="1" customWidth="1"/>
    <col min="11" max="11" width="9.28515625" bestFit="1" customWidth="1"/>
    <col min="12" max="13" width="10.28515625" bestFit="1" customWidth="1"/>
    <col min="14" max="14" width="20.7109375" bestFit="1" customWidth="1"/>
    <col min="28" max="28" width="17.140625" customWidth="1"/>
    <col min="30" max="30" width="10.5703125" bestFit="1" customWidth="1"/>
    <col min="31" max="31" width="13" bestFit="1" customWidth="1"/>
    <col min="32" max="32" width="14.5703125" bestFit="1" customWidth="1"/>
    <col min="33" max="33" width="15.5703125" bestFit="1" customWidth="1"/>
    <col min="34" max="34" width="14.28515625" bestFit="1" customWidth="1"/>
    <col min="35" max="35" width="13" bestFit="1" customWidth="1"/>
    <col min="36" max="36" width="14.5703125" bestFit="1" customWidth="1"/>
    <col min="37" max="37" width="15.5703125" bestFit="1" customWidth="1"/>
    <col min="38" max="38" width="14.28515625" bestFit="1" customWidth="1"/>
    <col min="41" max="41" width="17" bestFit="1" customWidth="1"/>
    <col min="42" max="42" width="10.7109375" customWidth="1"/>
    <col min="43" max="43" width="15.5703125" customWidth="1"/>
    <col min="44" max="44" width="16.85546875" customWidth="1"/>
    <col min="45" max="45" width="12.85546875" bestFit="1" customWidth="1"/>
    <col min="46" max="46" width="8.42578125" customWidth="1"/>
    <col min="47" max="47" width="16.42578125" customWidth="1"/>
    <col min="48" max="48" width="16.28515625" customWidth="1"/>
    <col min="49" max="49" width="13.7109375" customWidth="1"/>
  </cols>
  <sheetData>
    <row r="1" spans="1:49" ht="19.5" thickBot="1" x14ac:dyDescent="0.35">
      <c r="A1" s="77" t="s">
        <v>195</v>
      </c>
      <c r="B1" s="4"/>
      <c r="C1" s="4"/>
      <c r="D1" s="4"/>
      <c r="E1" s="4"/>
      <c r="F1" s="4"/>
      <c r="G1" s="4"/>
      <c r="H1" s="4"/>
      <c r="I1" s="4"/>
      <c r="J1" s="4"/>
      <c r="K1" s="4"/>
      <c r="L1" s="4"/>
      <c r="M1" s="4"/>
      <c r="N1" s="4"/>
      <c r="O1" s="4"/>
      <c r="P1" s="4"/>
      <c r="Q1" s="4"/>
      <c r="R1" s="4"/>
      <c r="S1" s="4"/>
      <c r="T1" s="4"/>
      <c r="U1" s="4"/>
      <c r="V1" s="4"/>
      <c r="W1" s="4"/>
      <c r="X1" s="4"/>
      <c r="Y1" s="4"/>
      <c r="Z1" s="4"/>
      <c r="AA1" s="4"/>
      <c r="AB1" s="4"/>
    </row>
    <row r="3" spans="1:49" x14ac:dyDescent="0.25">
      <c r="A3" s="307" t="s">
        <v>216</v>
      </c>
      <c r="B3" s="308"/>
      <c r="C3" s="308"/>
      <c r="D3" s="308"/>
      <c r="E3" s="308"/>
      <c r="F3" s="308"/>
      <c r="G3" s="308"/>
      <c r="H3" s="308"/>
      <c r="I3" s="308"/>
      <c r="J3" s="308"/>
      <c r="K3" s="308"/>
      <c r="L3" s="308"/>
      <c r="M3" s="309"/>
      <c r="AD3" s="304" t="s">
        <v>207</v>
      </c>
      <c r="AE3" s="305"/>
      <c r="AF3" s="305"/>
      <c r="AG3" s="305"/>
      <c r="AH3" s="305"/>
      <c r="AI3" s="305"/>
      <c r="AJ3" s="305"/>
      <c r="AK3" s="305"/>
      <c r="AL3" s="306"/>
      <c r="AM3" s="3"/>
      <c r="AN3" s="3"/>
      <c r="AO3" s="304" t="s">
        <v>208</v>
      </c>
      <c r="AP3" s="305"/>
      <c r="AQ3" s="305"/>
      <c r="AR3" s="305"/>
      <c r="AS3" s="305"/>
      <c r="AT3" s="305"/>
      <c r="AU3" s="305"/>
      <c r="AV3" s="305"/>
      <c r="AW3" s="306"/>
    </row>
    <row r="4" spans="1:49" s="33" customFormat="1" x14ac:dyDescent="0.25">
      <c r="A4" s="39"/>
      <c r="B4" s="293">
        <v>2030</v>
      </c>
      <c r="C4" s="293"/>
      <c r="D4" s="293"/>
      <c r="E4" s="293"/>
      <c r="F4" s="293">
        <v>2040</v>
      </c>
      <c r="G4" s="293"/>
      <c r="H4" s="293"/>
      <c r="I4" s="293"/>
      <c r="J4" s="293">
        <v>2050</v>
      </c>
      <c r="K4" s="293"/>
      <c r="L4" s="293"/>
      <c r="M4" s="293"/>
      <c r="N4" s="37"/>
      <c r="AD4" s="7"/>
      <c r="AE4" s="281">
        <v>2030</v>
      </c>
      <c r="AF4" s="281"/>
      <c r="AG4" s="281"/>
      <c r="AH4" s="281"/>
      <c r="AI4" s="281">
        <v>2050</v>
      </c>
      <c r="AJ4" s="281"/>
      <c r="AK4" s="281"/>
      <c r="AL4" s="281"/>
      <c r="AM4"/>
      <c r="AN4"/>
      <c r="AO4" s="7"/>
      <c r="AP4" s="281">
        <v>2030</v>
      </c>
      <c r="AQ4" s="281"/>
      <c r="AR4" s="281"/>
      <c r="AS4" s="281"/>
      <c r="AT4" s="281">
        <v>2050</v>
      </c>
      <c r="AU4" s="281"/>
      <c r="AV4" s="281"/>
      <c r="AW4" s="281"/>
    </row>
    <row r="5" spans="1:49" s="33" customFormat="1" x14ac:dyDescent="0.25">
      <c r="A5" s="39"/>
      <c r="B5" s="67" t="s">
        <v>1</v>
      </c>
      <c r="C5" s="68" t="s">
        <v>2</v>
      </c>
      <c r="D5" s="68" t="s">
        <v>3</v>
      </c>
      <c r="E5" s="69" t="s">
        <v>4</v>
      </c>
      <c r="F5" s="67" t="s">
        <v>1</v>
      </c>
      <c r="G5" s="68" t="s">
        <v>2</v>
      </c>
      <c r="H5" s="68" t="s">
        <v>3</v>
      </c>
      <c r="I5" s="69" t="s">
        <v>4</v>
      </c>
      <c r="J5" s="67" t="s">
        <v>1</v>
      </c>
      <c r="K5" s="68" t="s">
        <v>2</v>
      </c>
      <c r="L5" s="68" t="s">
        <v>3</v>
      </c>
      <c r="M5" s="69" t="s">
        <v>4</v>
      </c>
      <c r="AD5" s="7"/>
      <c r="AE5" s="48" t="s">
        <v>0</v>
      </c>
      <c r="AF5" s="49" t="s">
        <v>184</v>
      </c>
      <c r="AG5" s="49" t="s">
        <v>187</v>
      </c>
      <c r="AH5" s="50" t="s">
        <v>19</v>
      </c>
      <c r="AI5" s="49" t="s">
        <v>0</v>
      </c>
      <c r="AJ5" s="49" t="s">
        <v>184</v>
      </c>
      <c r="AK5" s="49" t="s">
        <v>187</v>
      </c>
      <c r="AL5" s="50" t="s">
        <v>19</v>
      </c>
      <c r="AM5"/>
      <c r="AN5"/>
      <c r="AO5" s="7"/>
      <c r="AP5" s="48" t="s">
        <v>0</v>
      </c>
      <c r="AQ5" s="49" t="s">
        <v>184</v>
      </c>
      <c r="AR5" s="49" t="s">
        <v>187</v>
      </c>
      <c r="AS5" s="50" t="s">
        <v>19</v>
      </c>
      <c r="AT5" s="49" t="s">
        <v>0</v>
      </c>
      <c r="AU5" s="49" t="s">
        <v>184</v>
      </c>
      <c r="AV5" s="49" t="s">
        <v>187</v>
      </c>
      <c r="AW5" s="50" t="s">
        <v>19</v>
      </c>
    </row>
    <row r="6" spans="1:49" x14ac:dyDescent="0.25">
      <c r="A6" s="7" t="s">
        <v>18</v>
      </c>
      <c r="B6" s="119">
        <v>677.84</v>
      </c>
      <c r="C6" s="120">
        <v>7451</v>
      </c>
      <c r="D6" s="120">
        <v>4505.7299999999996</v>
      </c>
      <c r="E6" s="127">
        <v>6209</v>
      </c>
      <c r="F6" s="119">
        <v>677.84</v>
      </c>
      <c r="G6" s="120">
        <v>7451</v>
      </c>
      <c r="H6" s="120">
        <v>4505.7299999999996</v>
      </c>
      <c r="I6" s="127">
        <v>2245.2600000000002</v>
      </c>
      <c r="J6" s="119">
        <v>677.84</v>
      </c>
      <c r="K6" s="120">
        <v>7451</v>
      </c>
      <c r="L6" s="120">
        <v>2396.38</v>
      </c>
      <c r="M6" s="127">
        <v>2245.2600000000002</v>
      </c>
      <c r="AD6" s="7" t="s">
        <v>1</v>
      </c>
      <c r="AE6" s="51">
        <f>B6</f>
        <v>677.84</v>
      </c>
      <c r="AF6" s="16">
        <f>B23</f>
        <v>561</v>
      </c>
      <c r="AG6" s="16">
        <f>B41</f>
        <v>576.12587004506895</v>
      </c>
      <c r="AH6" s="65">
        <f>B58</f>
        <v>0</v>
      </c>
      <c r="AI6" s="16">
        <f>J6</f>
        <v>677.84</v>
      </c>
      <c r="AJ6" s="16">
        <f>J23</f>
        <v>561</v>
      </c>
      <c r="AK6" s="16">
        <f>J41</f>
        <v>576.12587004506895</v>
      </c>
      <c r="AL6" s="65">
        <f>J58</f>
        <v>0</v>
      </c>
      <c r="AO6" s="7" t="s">
        <v>1</v>
      </c>
      <c r="AP6" s="124">
        <f>(AE6*24*365)/1000000</f>
        <v>5.9378784000000007</v>
      </c>
      <c r="AQ6" s="125">
        <f t="shared" ref="AQ6:AW6" si="0">(AF6*24*365)/1000000</f>
        <v>4.9143600000000003</v>
      </c>
      <c r="AR6" s="125">
        <f t="shared" si="0"/>
        <v>5.046862621594804</v>
      </c>
      <c r="AS6" s="126">
        <f t="shared" si="0"/>
        <v>0</v>
      </c>
      <c r="AT6" s="124">
        <f t="shared" si="0"/>
        <v>5.9378784000000007</v>
      </c>
      <c r="AU6" s="125">
        <f t="shared" si="0"/>
        <v>4.9143600000000003</v>
      </c>
      <c r="AV6" s="125">
        <f t="shared" si="0"/>
        <v>5.046862621594804</v>
      </c>
      <c r="AW6" s="126">
        <f t="shared" si="0"/>
        <v>0</v>
      </c>
    </row>
    <row r="7" spans="1:49" x14ac:dyDescent="0.25">
      <c r="A7" s="39"/>
      <c r="AD7" s="7" t="s">
        <v>2</v>
      </c>
      <c r="AE7" s="51">
        <f>C6</f>
        <v>7451</v>
      </c>
      <c r="AF7" s="16">
        <f>C23</f>
        <v>7451</v>
      </c>
      <c r="AG7" s="16">
        <f>C41</f>
        <v>7451</v>
      </c>
      <c r="AH7" s="65">
        <f>C58</f>
        <v>7450.9375</v>
      </c>
      <c r="AI7" s="16">
        <f>K6</f>
        <v>7451</v>
      </c>
      <c r="AJ7" s="16">
        <f>K23</f>
        <v>7451</v>
      </c>
      <c r="AK7" s="16">
        <f>K41</f>
        <v>7451</v>
      </c>
      <c r="AL7" s="65">
        <f>K58</f>
        <v>7450.9375</v>
      </c>
      <c r="AO7" s="7" t="s">
        <v>2</v>
      </c>
      <c r="AP7" s="109">
        <f t="shared" ref="AP7:AP8" si="1">(AE7*24*365)/1000000</f>
        <v>65.270759999999996</v>
      </c>
      <c r="AQ7" s="108">
        <f t="shared" ref="AQ7:AQ9" si="2">(AF7*24*365)/1000000</f>
        <v>65.270759999999996</v>
      </c>
      <c r="AR7" s="108">
        <f t="shared" ref="AR7:AR9" si="3">(AG7*24*365)/1000000</f>
        <v>65.270759999999996</v>
      </c>
      <c r="AS7" s="110">
        <f t="shared" ref="AS7:AS9" si="4">(AH7*24*365)/1000000</f>
        <v>65.2702125</v>
      </c>
      <c r="AT7" s="109">
        <f t="shared" ref="AT7:AT9" si="5">(AI7*24*365)/1000000</f>
        <v>65.270759999999996</v>
      </c>
      <c r="AU7" s="108">
        <f t="shared" ref="AU7:AU9" si="6">(AJ7*24*365)/1000000</f>
        <v>65.270759999999996</v>
      </c>
      <c r="AV7" s="108">
        <f t="shared" ref="AV7:AV9" si="7">(AK7*24*365)/1000000</f>
        <v>65.270759999999996</v>
      </c>
      <c r="AW7" s="110">
        <f t="shared" ref="AW7:AW9" si="8">(AL7*24*365)/1000000</f>
        <v>65.2702125</v>
      </c>
    </row>
    <row r="8" spans="1:49" x14ac:dyDescent="0.25">
      <c r="A8" s="33"/>
      <c r="B8" s="293">
        <v>2030</v>
      </c>
      <c r="C8" s="293"/>
      <c r="D8" s="293"/>
      <c r="E8" s="293"/>
      <c r="F8" s="293">
        <v>2040</v>
      </c>
      <c r="G8" s="293"/>
      <c r="H8" s="293"/>
      <c r="I8" s="293"/>
      <c r="J8" s="293">
        <v>2050</v>
      </c>
      <c r="K8" s="293"/>
      <c r="L8" s="293"/>
      <c r="M8" s="293"/>
      <c r="AD8" s="7" t="s">
        <v>3</v>
      </c>
      <c r="AE8" s="51">
        <f>D6</f>
        <v>4505.7299999999996</v>
      </c>
      <c r="AF8" s="16">
        <f>D23</f>
        <v>4505.7291666666697</v>
      </c>
      <c r="AG8" s="16">
        <v>4505.7291666666697</v>
      </c>
      <c r="AH8" s="65">
        <f>D58</f>
        <v>4505.7291666666697</v>
      </c>
      <c r="AI8" s="16">
        <f>L6</f>
        <v>2396.38</v>
      </c>
      <c r="AJ8" s="16">
        <f>L23</f>
        <v>400</v>
      </c>
      <c r="AK8" s="16">
        <f>L41</f>
        <v>43.159639062754003</v>
      </c>
      <c r="AL8" s="65">
        <f>L58</f>
        <v>0</v>
      </c>
      <c r="AO8" s="7" t="s">
        <v>3</v>
      </c>
      <c r="AP8" s="109">
        <f t="shared" si="1"/>
        <v>39.470194799999994</v>
      </c>
      <c r="AQ8" s="108">
        <f t="shared" si="2"/>
        <v>39.47018750000003</v>
      </c>
      <c r="AR8" s="108">
        <f>(AG8*24*365)/1000000</f>
        <v>39.47018750000003</v>
      </c>
      <c r="AS8" s="110">
        <f t="shared" si="4"/>
        <v>39.47018750000003</v>
      </c>
      <c r="AT8" s="109">
        <f t="shared" si="5"/>
        <v>20.992288800000001</v>
      </c>
      <c r="AU8" s="108">
        <f t="shared" si="6"/>
        <v>3.504</v>
      </c>
      <c r="AV8" s="108">
        <f t="shared" si="7"/>
        <v>0.37807843818972509</v>
      </c>
      <c r="AW8" s="110">
        <f t="shared" si="8"/>
        <v>0</v>
      </c>
    </row>
    <row r="9" spans="1:49" x14ac:dyDescent="0.25">
      <c r="B9" s="67" t="s">
        <v>1</v>
      </c>
      <c r="C9" s="68" t="s">
        <v>2</v>
      </c>
      <c r="D9" s="68" t="s">
        <v>3</v>
      </c>
      <c r="E9" s="69" t="s">
        <v>4</v>
      </c>
      <c r="F9" s="67" t="s">
        <v>1</v>
      </c>
      <c r="G9" s="68" t="s">
        <v>2</v>
      </c>
      <c r="H9" s="68" t="s">
        <v>3</v>
      </c>
      <c r="I9" s="69" t="s">
        <v>4</v>
      </c>
      <c r="J9" s="67" t="s">
        <v>1</v>
      </c>
      <c r="K9" s="68" t="s">
        <v>2</v>
      </c>
      <c r="L9" s="68" t="s">
        <v>3</v>
      </c>
      <c r="M9" s="69" t="s">
        <v>4</v>
      </c>
      <c r="AD9" s="7" t="s">
        <v>4</v>
      </c>
      <c r="AE9" s="52">
        <f>E6</f>
        <v>6209</v>
      </c>
      <c r="AF9" s="53">
        <f>E23</f>
        <v>6209</v>
      </c>
      <c r="AG9" s="53">
        <f>E41</f>
        <v>6209</v>
      </c>
      <c r="AH9" s="66">
        <f>E58</f>
        <v>6209.1041666666697</v>
      </c>
      <c r="AI9" s="53">
        <f>M6</f>
        <v>2245.2600000000002</v>
      </c>
      <c r="AJ9" s="53">
        <f>M23</f>
        <v>1434.7</v>
      </c>
      <c r="AK9" s="53">
        <f>M41</f>
        <v>1294.9042917348399</v>
      </c>
      <c r="AL9" s="66">
        <f>M58</f>
        <v>200</v>
      </c>
      <c r="AO9" s="7" t="s">
        <v>4</v>
      </c>
      <c r="AP9" s="119">
        <f>(AE9*24*365)/1000000</f>
        <v>54.390839999999997</v>
      </c>
      <c r="AQ9" s="120">
        <f t="shared" si="2"/>
        <v>54.390839999999997</v>
      </c>
      <c r="AR9" s="120">
        <f t="shared" si="3"/>
        <v>54.390839999999997</v>
      </c>
      <c r="AS9" s="127">
        <f t="shared" si="4"/>
        <v>54.391752500000024</v>
      </c>
      <c r="AT9" s="119">
        <f t="shared" si="5"/>
        <v>19.668477600000003</v>
      </c>
      <c r="AU9" s="120">
        <f t="shared" si="6"/>
        <v>12.567972000000001</v>
      </c>
      <c r="AV9" s="120">
        <f t="shared" si="7"/>
        <v>11.343361595597198</v>
      </c>
      <c r="AW9" s="127">
        <f t="shared" si="8"/>
        <v>1.752</v>
      </c>
    </row>
    <row r="10" spans="1:49" x14ac:dyDescent="0.25">
      <c r="A10" s="7" t="s">
        <v>225</v>
      </c>
      <c r="B10" s="51">
        <v>12.365028203062</v>
      </c>
      <c r="C10" s="16"/>
      <c r="D10" s="16">
        <v>80.013698630137</v>
      </c>
      <c r="E10" s="70">
        <v>161.07661213780401</v>
      </c>
      <c r="F10" s="51">
        <v>26.126107977437599</v>
      </c>
      <c r="G10" s="16"/>
      <c r="H10" s="16">
        <v>174.81984574651801</v>
      </c>
      <c r="I10" s="70">
        <v>254.89812363301499</v>
      </c>
      <c r="J10" s="51">
        <v>39.820709105559999</v>
      </c>
      <c r="K10" s="16"/>
      <c r="L10" s="16">
        <v>262.00184183262297</v>
      </c>
      <c r="M10" s="70">
        <v>344.26177630705803</v>
      </c>
      <c r="AO10" s="7" t="s">
        <v>206</v>
      </c>
      <c r="AP10" s="128">
        <f>SUM(AP6:AP9)</f>
        <v>165.06967319999998</v>
      </c>
      <c r="AQ10" s="128">
        <f t="shared" ref="AQ10:AW10" si="9">SUM(AQ6:AQ9)</f>
        <v>164.04614750000002</v>
      </c>
      <c r="AR10" s="128">
        <f t="shared" si="9"/>
        <v>164.17865012159481</v>
      </c>
      <c r="AS10" s="128">
        <f t="shared" si="9"/>
        <v>159.13215250000005</v>
      </c>
      <c r="AT10" s="128">
        <f t="shared" si="9"/>
        <v>111.8694048</v>
      </c>
      <c r="AU10" s="128">
        <f t="shared" si="9"/>
        <v>86.257092</v>
      </c>
      <c r="AV10" s="128">
        <f t="shared" si="9"/>
        <v>82.039062655381727</v>
      </c>
      <c r="AW10" s="128">
        <f t="shared" si="9"/>
        <v>67.022212499999995</v>
      </c>
    </row>
    <row r="11" spans="1:49" x14ac:dyDescent="0.25">
      <c r="A11" s="7" t="s">
        <v>232</v>
      </c>
      <c r="B11" s="51">
        <v>26.470122521349701</v>
      </c>
      <c r="C11" s="16"/>
      <c r="D11" s="16"/>
      <c r="E11" s="70">
        <v>16.3024794186076</v>
      </c>
      <c r="F11" s="51">
        <v>26.470122521349701</v>
      </c>
      <c r="G11" s="16"/>
      <c r="H11" s="16"/>
      <c r="I11" s="70">
        <v>16.3024794186076</v>
      </c>
      <c r="J11" s="51">
        <v>26.470122521349701</v>
      </c>
      <c r="K11" s="16"/>
      <c r="L11" s="16"/>
      <c r="M11" s="70">
        <v>16.3024794186076</v>
      </c>
    </row>
    <row r="12" spans="1:49" x14ac:dyDescent="0.25">
      <c r="A12" s="7" t="s">
        <v>226</v>
      </c>
      <c r="B12" s="51">
        <v>11.3758259468171</v>
      </c>
      <c r="C12" s="16">
        <v>33.239323126510897</v>
      </c>
      <c r="D12" s="16">
        <v>40.0068493150685</v>
      </c>
      <c r="E12" s="70">
        <v>181.21118865502899</v>
      </c>
      <c r="F12" s="51">
        <v>24.0360193392425</v>
      </c>
      <c r="G12" s="16">
        <v>51.720386784850902</v>
      </c>
      <c r="H12" s="16">
        <v>87.409922873258793</v>
      </c>
      <c r="I12" s="70">
        <v>286.76038908714202</v>
      </c>
      <c r="J12" s="51">
        <v>36.635052377115201</v>
      </c>
      <c r="K12" s="16">
        <v>70.201450443191007</v>
      </c>
      <c r="L12" s="16">
        <v>131.000920916312</v>
      </c>
      <c r="M12" s="70">
        <v>387.29449834543999</v>
      </c>
    </row>
    <row r="13" spans="1:49" x14ac:dyDescent="0.25">
      <c r="A13" s="7" t="s">
        <v>231</v>
      </c>
      <c r="B13" s="51">
        <v>28.292262912423201</v>
      </c>
      <c r="C13" s="16"/>
      <c r="D13" s="16"/>
      <c r="E13" s="70">
        <v>21.060836476632399</v>
      </c>
      <c r="F13" s="51">
        <v>28.292262912423201</v>
      </c>
      <c r="G13" s="16"/>
      <c r="H13" s="16"/>
      <c r="I13" s="70">
        <v>21.060836476632399</v>
      </c>
      <c r="J13" s="51">
        <v>28.292262912423201</v>
      </c>
      <c r="K13" s="16"/>
      <c r="L13" s="16"/>
      <c r="M13" s="70">
        <v>21.060836476632399</v>
      </c>
    </row>
    <row r="14" spans="1:49" x14ac:dyDescent="0.25">
      <c r="A14" s="7" t="s">
        <v>227</v>
      </c>
      <c r="B14" s="51">
        <v>1.2390008058017701</v>
      </c>
      <c r="C14" s="16">
        <v>0.33575073865162502</v>
      </c>
      <c r="D14" s="16">
        <v>14.6826484018265</v>
      </c>
      <c r="E14" s="70">
        <v>64.471320767277504</v>
      </c>
      <c r="F14" s="51">
        <v>2.6178887993553599</v>
      </c>
      <c r="G14" s="16">
        <v>0.52242814934192905</v>
      </c>
      <c r="H14" s="16">
        <v>32.079736003990703</v>
      </c>
      <c r="I14" s="70">
        <v>102.023617666245</v>
      </c>
      <c r="J14" s="51">
        <v>3.9901154982541001</v>
      </c>
      <c r="K14" s="16">
        <v>0.70910556003223302</v>
      </c>
      <c r="L14" s="16">
        <v>48.077779056828199</v>
      </c>
      <c r="M14" s="70">
        <v>137.79164531481999</v>
      </c>
    </row>
    <row r="15" spans="1:49" x14ac:dyDescent="0.25">
      <c r="A15" s="7" t="s">
        <v>230</v>
      </c>
      <c r="B15" s="51">
        <v>1.0258393768466301</v>
      </c>
      <c r="C15" s="16"/>
      <c r="D15" s="16"/>
      <c r="E15" s="70">
        <v>3.32070910556003</v>
      </c>
      <c r="F15" s="51">
        <v>1.0258393768466301</v>
      </c>
      <c r="G15" s="16"/>
      <c r="H15" s="16"/>
      <c r="I15" s="70">
        <v>3.32070910556003</v>
      </c>
      <c r="J15" s="51">
        <v>1.0258393768466301</v>
      </c>
      <c r="K15" s="16"/>
      <c r="L15" s="16"/>
      <c r="M15" s="70">
        <v>3.32070910556003</v>
      </c>
    </row>
    <row r="16" spans="1:49" x14ac:dyDescent="0.25">
      <c r="A16" s="7" t="s">
        <v>228</v>
      </c>
      <c r="B16" s="51">
        <v>20.845437135541101</v>
      </c>
      <c r="C16" s="16">
        <v>45.114598298012702</v>
      </c>
      <c r="D16" s="16">
        <v>93.130585518519794</v>
      </c>
      <c r="E16" s="70">
        <v>107.648599917211</v>
      </c>
      <c r="F16" s="51">
        <v>20.845437135541101</v>
      </c>
      <c r="G16" s="16">
        <v>45.114598298012702</v>
      </c>
      <c r="H16" s="16">
        <v>93.130585518519794</v>
      </c>
      <c r="I16" s="70">
        <v>107.648599917211</v>
      </c>
      <c r="J16" s="51">
        <v>20.845437135541101</v>
      </c>
      <c r="K16" s="16">
        <v>45.114598298012702</v>
      </c>
      <c r="L16" s="16">
        <v>93.130585518519794</v>
      </c>
      <c r="M16" s="70">
        <v>107.648599917211</v>
      </c>
    </row>
    <row r="17" spans="1:13" x14ac:dyDescent="0.25">
      <c r="A17" s="7" t="s">
        <v>229</v>
      </c>
      <c r="B17" s="52">
        <v>9.1455450029082197</v>
      </c>
      <c r="C17" s="53">
        <v>28.0135094327476</v>
      </c>
      <c r="D17" s="53">
        <v>1090.66983170866</v>
      </c>
      <c r="E17" s="71">
        <v>656.52682813875299</v>
      </c>
      <c r="F17" s="52">
        <v>30.9285969587389</v>
      </c>
      <c r="G17" s="53">
        <v>60.667565513382101</v>
      </c>
      <c r="H17" s="53">
        <v>2321.8806750869799</v>
      </c>
      <c r="I17" s="71">
        <v>1414.46380712679</v>
      </c>
      <c r="J17" s="52">
        <v>55.961036547293403</v>
      </c>
      <c r="K17" s="53">
        <v>93.250011821909794</v>
      </c>
      <c r="L17" s="53">
        <v>3555.8370327721</v>
      </c>
      <c r="M17" s="71">
        <v>2172.9686065036399</v>
      </c>
    </row>
    <row r="18" spans="1:13" x14ac:dyDescent="0.25">
      <c r="A18"/>
      <c r="B18" s="128"/>
      <c r="C18" s="128"/>
      <c r="D18" s="128"/>
      <c r="E18" s="128"/>
      <c r="F18" s="128"/>
      <c r="G18" s="128"/>
      <c r="H18" s="128"/>
      <c r="I18" s="128"/>
      <c r="J18" s="128"/>
      <c r="K18" s="128"/>
      <c r="L18" s="128"/>
      <c r="M18" s="128"/>
    </row>
    <row r="19" spans="1:13" x14ac:dyDescent="0.25">
      <c r="A19"/>
      <c r="B19" s="128"/>
      <c r="C19" s="128"/>
      <c r="D19" s="128"/>
      <c r="E19" s="128"/>
      <c r="F19" s="128"/>
      <c r="G19" s="128"/>
      <c r="H19" s="128"/>
      <c r="I19" s="128"/>
      <c r="J19" s="128"/>
      <c r="K19" s="128"/>
      <c r="L19" s="128"/>
      <c r="M19" s="128"/>
    </row>
    <row r="20" spans="1:13" x14ac:dyDescent="0.25">
      <c r="A20" s="284" t="s">
        <v>215</v>
      </c>
      <c r="B20" s="285"/>
      <c r="C20" s="285"/>
      <c r="D20" s="285"/>
      <c r="E20" s="285"/>
      <c r="F20" s="285"/>
      <c r="G20" s="285"/>
      <c r="H20" s="285"/>
      <c r="I20" s="285"/>
      <c r="J20" s="285"/>
      <c r="K20" s="285"/>
      <c r="L20" s="285"/>
      <c r="M20" s="286"/>
    </row>
    <row r="21" spans="1:13" s="33" customFormat="1" x14ac:dyDescent="0.25">
      <c r="A21" s="39"/>
      <c r="B21" s="303">
        <v>2030</v>
      </c>
      <c r="C21" s="303"/>
      <c r="D21" s="303"/>
      <c r="E21" s="303"/>
      <c r="F21" s="303">
        <v>2040</v>
      </c>
      <c r="G21" s="303"/>
      <c r="H21" s="303"/>
      <c r="I21" s="303"/>
      <c r="J21" s="303">
        <v>2050</v>
      </c>
      <c r="K21" s="303"/>
      <c r="L21" s="303"/>
      <c r="M21" s="303"/>
    </row>
    <row r="22" spans="1:13" s="33" customFormat="1" x14ac:dyDescent="0.25">
      <c r="A22" s="39"/>
      <c r="B22" s="67" t="s">
        <v>1</v>
      </c>
      <c r="C22" s="68" t="s">
        <v>2</v>
      </c>
      <c r="D22" s="68" t="s">
        <v>3</v>
      </c>
      <c r="E22" s="69" t="s">
        <v>4</v>
      </c>
      <c r="F22" s="67" t="s">
        <v>1</v>
      </c>
      <c r="G22" s="68" t="s">
        <v>2</v>
      </c>
      <c r="H22" s="68" t="s">
        <v>3</v>
      </c>
      <c r="I22" s="69" t="s">
        <v>4</v>
      </c>
      <c r="J22" s="67" t="s">
        <v>1</v>
      </c>
      <c r="K22" s="68" t="s">
        <v>2</v>
      </c>
      <c r="L22" s="68" t="s">
        <v>3</v>
      </c>
      <c r="M22" s="69" t="s">
        <v>4</v>
      </c>
    </row>
    <row r="23" spans="1:13" x14ac:dyDescent="0.25">
      <c r="A23" s="7" t="s">
        <v>18</v>
      </c>
      <c r="B23" s="52">
        <v>561</v>
      </c>
      <c r="C23" s="53">
        <v>7451</v>
      </c>
      <c r="D23" s="53">
        <v>4505.7291666666697</v>
      </c>
      <c r="E23" s="71">
        <v>6209</v>
      </c>
      <c r="F23" s="52">
        <v>561</v>
      </c>
      <c r="G23" s="53">
        <v>7451</v>
      </c>
      <c r="H23" s="53">
        <v>4505.7291666666697</v>
      </c>
      <c r="I23" s="71">
        <v>1434.7</v>
      </c>
      <c r="J23" s="52">
        <v>561</v>
      </c>
      <c r="K23" s="53">
        <v>7451</v>
      </c>
      <c r="L23" s="53">
        <v>400</v>
      </c>
      <c r="M23" s="71">
        <v>1434.7</v>
      </c>
    </row>
    <row r="25" spans="1:13" x14ac:dyDescent="0.25">
      <c r="A25" s="33"/>
      <c r="B25" s="301">
        <v>2030</v>
      </c>
      <c r="C25" s="301"/>
      <c r="D25" s="301"/>
      <c r="E25" s="301"/>
      <c r="F25" s="301">
        <v>2040</v>
      </c>
      <c r="G25" s="301"/>
      <c r="H25" s="301"/>
      <c r="I25" s="301"/>
      <c r="J25" s="301">
        <v>2050</v>
      </c>
      <c r="K25" s="301"/>
      <c r="L25" s="301"/>
      <c r="M25" s="301"/>
    </row>
    <row r="26" spans="1:13" x14ac:dyDescent="0.25">
      <c r="A26" s="2"/>
      <c r="B26" s="48" t="s">
        <v>1</v>
      </c>
      <c r="C26" s="49" t="s">
        <v>2</v>
      </c>
      <c r="D26" s="49" t="s">
        <v>3</v>
      </c>
      <c r="E26" s="50" t="s">
        <v>4</v>
      </c>
      <c r="F26" s="48" t="s">
        <v>1</v>
      </c>
      <c r="G26" s="49" t="s">
        <v>2</v>
      </c>
      <c r="H26" s="49" t="s">
        <v>3</v>
      </c>
      <c r="I26" s="50" t="s">
        <v>4</v>
      </c>
      <c r="J26" s="48" t="s">
        <v>1</v>
      </c>
      <c r="K26" s="49" t="s">
        <v>2</v>
      </c>
      <c r="L26" s="49" t="s">
        <v>3</v>
      </c>
      <c r="M26" s="50" t="s">
        <v>4</v>
      </c>
    </row>
    <row r="27" spans="1:13" x14ac:dyDescent="0.25">
      <c r="A27" s="7" t="s">
        <v>225</v>
      </c>
      <c r="B27" s="51">
        <v>43.144641418211101</v>
      </c>
      <c r="C27" s="16"/>
      <c r="D27" s="16">
        <v>216.37469782433499</v>
      </c>
      <c r="E27" s="70">
        <v>186.51248992747799</v>
      </c>
      <c r="F27" s="51">
        <v>99.5836788460919</v>
      </c>
      <c r="G27" s="16"/>
      <c r="H27" s="16">
        <v>434.531023368251</v>
      </c>
      <c r="I27" s="70">
        <v>274.48186946011299</v>
      </c>
      <c r="J27" s="51">
        <v>149.31103948428699</v>
      </c>
      <c r="K27" s="16"/>
      <c r="L27" s="16">
        <v>638.19500402900906</v>
      </c>
      <c r="M27" s="70">
        <v>492.04834810636601</v>
      </c>
    </row>
    <row r="28" spans="1:13" x14ac:dyDescent="0.25">
      <c r="A28" s="7" t="s">
        <v>232</v>
      </c>
      <c r="B28" s="51">
        <v>31.385775170745699</v>
      </c>
      <c r="C28" s="16"/>
      <c r="D28" s="16"/>
      <c r="E28" s="70">
        <v>17.033485809448301</v>
      </c>
      <c r="F28" s="51">
        <v>31.385775170745699</v>
      </c>
      <c r="G28" s="16"/>
      <c r="H28" s="16"/>
      <c r="I28" s="70">
        <v>17.033485809448301</v>
      </c>
      <c r="J28" s="51">
        <v>31.385775170745699</v>
      </c>
      <c r="K28" s="16"/>
      <c r="L28" s="16"/>
      <c r="M28" s="70">
        <v>17.033485809448301</v>
      </c>
    </row>
    <row r="29" spans="1:13" x14ac:dyDescent="0.25">
      <c r="A29" s="7" t="s">
        <v>226</v>
      </c>
      <c r="B29" s="51">
        <v>39.693070104754199</v>
      </c>
      <c r="C29" s="16">
        <v>311.27260882749101</v>
      </c>
      <c r="D29" s="16">
        <v>108.18734891216801</v>
      </c>
      <c r="E29" s="70">
        <v>209.826551168413</v>
      </c>
      <c r="F29" s="51">
        <v>91.616984538404495</v>
      </c>
      <c r="G29" s="16">
        <v>332.32232070910601</v>
      </c>
      <c r="H29" s="16">
        <v>217.26551168412601</v>
      </c>
      <c r="I29" s="70">
        <v>308.79210314262701</v>
      </c>
      <c r="J29" s="51">
        <v>137.36615632554401</v>
      </c>
      <c r="K29" s="16">
        <v>402.54385795933899</v>
      </c>
      <c r="L29" s="16">
        <v>319.09750201450402</v>
      </c>
      <c r="M29" s="70">
        <v>553.55439161966206</v>
      </c>
    </row>
    <row r="30" spans="1:13" x14ac:dyDescent="0.25">
      <c r="A30" s="7" t="s">
        <v>231</v>
      </c>
      <c r="B30" s="51">
        <v>23.376610263027199</v>
      </c>
      <c r="C30" s="16"/>
      <c r="D30" s="16"/>
      <c r="E30" s="70">
        <v>20.329830085791802</v>
      </c>
      <c r="F30" s="51">
        <v>23.376610263027199</v>
      </c>
      <c r="G30" s="16"/>
      <c r="H30" s="16"/>
      <c r="I30" s="70">
        <v>20.329830085791802</v>
      </c>
      <c r="J30" s="51">
        <v>23.3766102630271</v>
      </c>
      <c r="K30" s="16"/>
      <c r="L30" s="16"/>
      <c r="M30" s="70">
        <v>20.329830085791802</v>
      </c>
    </row>
    <row r="31" spans="1:13" x14ac:dyDescent="0.25">
      <c r="A31" s="7" t="s">
        <v>227</v>
      </c>
      <c r="B31" s="51">
        <v>4.3231802309965097</v>
      </c>
      <c r="C31" s="16">
        <v>3.14416776593426</v>
      </c>
      <c r="D31" s="16">
        <v>39.705121317933603</v>
      </c>
      <c r="E31" s="70">
        <v>74.652095084609201</v>
      </c>
      <c r="F31" s="51">
        <v>9.97848579952759</v>
      </c>
      <c r="G31" s="16">
        <v>3.3567911182737999</v>
      </c>
      <c r="H31" s="16">
        <v>79.737174321783598</v>
      </c>
      <c r="I31" s="70">
        <v>109.862061387444</v>
      </c>
      <c r="J31" s="51">
        <v>14.9612677947891</v>
      </c>
      <c r="K31" s="16">
        <v>4.0660995753468701</v>
      </c>
      <c r="L31" s="16">
        <v>117.109857641687</v>
      </c>
      <c r="M31" s="70">
        <v>196.943593875906</v>
      </c>
    </row>
    <row r="32" spans="1:13" x14ac:dyDescent="0.25">
      <c r="A32" s="7" t="s">
        <v>230</v>
      </c>
      <c r="B32" s="51">
        <v>1.0258393768466301</v>
      </c>
      <c r="C32" s="16"/>
      <c r="D32" s="16"/>
      <c r="E32" s="70">
        <v>3.32070910556003</v>
      </c>
      <c r="F32" s="51">
        <v>1.0258393768466301</v>
      </c>
      <c r="G32" s="16"/>
      <c r="H32" s="16"/>
      <c r="I32" s="70">
        <v>3.32070910556003</v>
      </c>
      <c r="J32" s="51">
        <v>1.0258393768466301</v>
      </c>
      <c r="K32" s="16"/>
      <c r="L32" s="16"/>
      <c r="M32" s="70">
        <v>3.32070910556003</v>
      </c>
    </row>
    <row r="33" spans="1:13" x14ac:dyDescent="0.25">
      <c r="A33" t="s">
        <v>223</v>
      </c>
      <c r="B33" s="51">
        <v>89.433649646031</v>
      </c>
      <c r="C33" s="16">
        <v>90.947384544688703</v>
      </c>
      <c r="D33" s="16">
        <v>185.35709865082299</v>
      </c>
      <c r="E33" s="70"/>
      <c r="F33" s="51">
        <v>89.433649646031</v>
      </c>
      <c r="G33" s="16">
        <v>309.85933471190401</v>
      </c>
      <c r="H33" s="16">
        <v>185.35709865082299</v>
      </c>
      <c r="I33" s="70"/>
      <c r="J33" s="51">
        <v>89.433649646031</v>
      </c>
      <c r="K33" s="16">
        <v>309.85933471190401</v>
      </c>
      <c r="L33" s="16">
        <v>239.20039608862501</v>
      </c>
      <c r="M33" s="70"/>
    </row>
    <row r="34" spans="1:13" x14ac:dyDescent="0.25">
      <c r="A34" s="7" t="s">
        <v>228</v>
      </c>
      <c r="B34" s="51">
        <v>34.5182507405734</v>
      </c>
      <c r="C34" s="16">
        <v>89.146446236873004</v>
      </c>
      <c r="D34" s="16">
        <v>159.36378264636701</v>
      </c>
      <c r="E34" s="70">
        <v>217.40043690136099</v>
      </c>
      <c r="F34" s="51">
        <v>34.5182507405734</v>
      </c>
      <c r="G34" s="16">
        <v>89.146446236873004</v>
      </c>
      <c r="H34" s="16">
        <v>159.36378264636701</v>
      </c>
      <c r="I34" s="70">
        <v>217.40043690136099</v>
      </c>
      <c r="J34" s="51">
        <v>34.5182507405734</v>
      </c>
      <c r="K34" s="16">
        <v>89.146446236873004</v>
      </c>
      <c r="L34" s="16">
        <v>159.36378264636701</v>
      </c>
      <c r="M34" s="70">
        <v>217.40043690136099</v>
      </c>
    </row>
    <row r="35" spans="1:13" x14ac:dyDescent="0.25">
      <c r="A35" s="7" t="s">
        <v>229</v>
      </c>
      <c r="B35" s="52">
        <v>9.1455450029082197</v>
      </c>
      <c r="C35" s="53">
        <v>28.0135094327476</v>
      </c>
      <c r="D35" s="53">
        <v>1090.66983170866</v>
      </c>
      <c r="E35" s="71">
        <v>656.52682813875299</v>
      </c>
      <c r="F35" s="52">
        <v>30.9285969587389</v>
      </c>
      <c r="G35" s="53">
        <v>60.667565513382101</v>
      </c>
      <c r="H35" s="53">
        <v>2321.8806750869799</v>
      </c>
      <c r="I35" s="71">
        <v>1414.46380712679</v>
      </c>
      <c r="J35" s="52">
        <v>55.961036547293403</v>
      </c>
      <c r="K35" s="53">
        <v>93.250011821909794</v>
      </c>
      <c r="L35" s="53">
        <v>3555.8370327721</v>
      </c>
      <c r="M35" s="71">
        <v>1414.46380712679</v>
      </c>
    </row>
    <row r="36" spans="1:13" x14ac:dyDescent="0.25">
      <c r="B36" s="128"/>
      <c r="C36" s="128"/>
      <c r="D36" s="128"/>
      <c r="E36" s="128"/>
      <c r="F36" s="128"/>
      <c r="G36" s="128"/>
      <c r="H36" s="128"/>
      <c r="I36" s="128"/>
      <c r="J36" s="128"/>
      <c r="K36" s="128"/>
      <c r="L36" s="128"/>
      <c r="M36" s="128"/>
    </row>
    <row r="37" spans="1:13" x14ac:dyDescent="0.25">
      <c r="B37" s="128"/>
      <c r="C37" s="128"/>
      <c r="D37" s="128"/>
      <c r="E37" s="128"/>
      <c r="F37" s="128"/>
      <c r="G37" s="128"/>
      <c r="H37" s="128"/>
      <c r="I37" s="128"/>
      <c r="J37" s="128"/>
      <c r="K37" s="128"/>
      <c r="L37" s="128"/>
      <c r="M37" s="128"/>
    </row>
    <row r="38" spans="1:13" x14ac:dyDescent="0.25">
      <c r="A38" s="287" t="s">
        <v>214</v>
      </c>
      <c r="B38" s="288"/>
      <c r="C38" s="288"/>
      <c r="D38" s="288"/>
      <c r="E38" s="288"/>
      <c r="F38" s="288"/>
      <c r="G38" s="288"/>
      <c r="H38" s="288"/>
      <c r="I38" s="288"/>
      <c r="J38" s="288"/>
      <c r="K38" s="288"/>
      <c r="L38" s="288"/>
      <c r="M38" s="289"/>
    </row>
    <row r="39" spans="1:13" s="33" customFormat="1" x14ac:dyDescent="0.25">
      <c r="A39" s="39"/>
      <c r="B39" s="301">
        <v>2030</v>
      </c>
      <c r="C39" s="301"/>
      <c r="D39" s="301"/>
      <c r="E39" s="301"/>
      <c r="F39" s="301">
        <v>2040</v>
      </c>
      <c r="G39" s="301"/>
      <c r="H39" s="301"/>
      <c r="I39" s="301"/>
      <c r="J39" s="301">
        <v>2050</v>
      </c>
      <c r="K39" s="301"/>
      <c r="L39" s="301"/>
      <c r="M39" s="301"/>
    </row>
    <row r="40" spans="1:13" s="33" customFormat="1" x14ac:dyDescent="0.25">
      <c r="A40" s="39"/>
      <c r="B40" s="67" t="s">
        <v>1</v>
      </c>
      <c r="C40" s="68" t="s">
        <v>2</v>
      </c>
      <c r="D40" s="68" t="s">
        <v>3</v>
      </c>
      <c r="E40" s="69" t="s">
        <v>4</v>
      </c>
      <c r="F40" s="67" t="s">
        <v>1</v>
      </c>
      <c r="G40" s="68" t="s">
        <v>2</v>
      </c>
      <c r="H40" s="68" t="s">
        <v>3</v>
      </c>
      <c r="I40" s="69" t="s">
        <v>4</v>
      </c>
      <c r="J40" s="67" t="s">
        <v>1</v>
      </c>
      <c r="K40" s="68" t="s">
        <v>2</v>
      </c>
      <c r="L40" s="68" t="s">
        <v>3</v>
      </c>
      <c r="M40" s="69" t="s">
        <v>4</v>
      </c>
    </row>
    <row r="41" spans="1:13" x14ac:dyDescent="0.25">
      <c r="A41" s="7" t="s">
        <v>18</v>
      </c>
      <c r="B41" s="52">
        <v>576.12587004506895</v>
      </c>
      <c r="C41" s="53">
        <v>7451</v>
      </c>
      <c r="D41" s="53">
        <v>4548.8888057294198</v>
      </c>
      <c r="E41" s="71">
        <v>6209</v>
      </c>
      <c r="F41" s="52">
        <v>576.12587004506895</v>
      </c>
      <c r="G41" s="53">
        <v>7451</v>
      </c>
      <c r="H41" s="53">
        <v>4548.8888057294198</v>
      </c>
      <c r="I41" s="71">
        <v>1294.9042917348399</v>
      </c>
      <c r="J41" s="52">
        <v>576.12587004506895</v>
      </c>
      <c r="K41" s="53">
        <v>7451</v>
      </c>
      <c r="L41" s="53">
        <v>43.159639062754003</v>
      </c>
      <c r="M41" s="71">
        <v>1294.9042917348399</v>
      </c>
    </row>
    <row r="43" spans="1:13" x14ac:dyDescent="0.25">
      <c r="A43" s="33"/>
      <c r="B43" s="301">
        <v>2030</v>
      </c>
      <c r="C43" s="301"/>
      <c r="D43" s="301"/>
      <c r="E43" s="301"/>
      <c r="F43" s="301">
        <v>2040</v>
      </c>
      <c r="G43" s="301"/>
      <c r="H43" s="301"/>
      <c r="I43" s="301"/>
      <c r="J43" s="301">
        <v>2050</v>
      </c>
      <c r="K43" s="301"/>
      <c r="L43" s="301"/>
      <c r="M43" s="301"/>
    </row>
    <row r="44" spans="1:13" x14ac:dyDescent="0.25">
      <c r="A44" s="39"/>
      <c r="B44" s="67" t="s">
        <v>1</v>
      </c>
      <c r="C44" s="68" t="s">
        <v>2</v>
      </c>
      <c r="D44" s="68" t="s">
        <v>3</v>
      </c>
      <c r="E44" s="69" t="s">
        <v>4</v>
      </c>
      <c r="F44" s="67" t="s">
        <v>1</v>
      </c>
      <c r="G44" s="68" t="s">
        <v>2</v>
      </c>
      <c r="H44" s="68" t="s">
        <v>3</v>
      </c>
      <c r="I44" s="69" t="s">
        <v>4</v>
      </c>
      <c r="J44" s="67" t="s">
        <v>1</v>
      </c>
      <c r="K44" s="68" t="s">
        <v>2</v>
      </c>
      <c r="L44" s="68" t="s">
        <v>3</v>
      </c>
      <c r="M44" s="69" t="s">
        <v>4</v>
      </c>
    </row>
    <row r="45" spans="1:13" x14ac:dyDescent="0.25">
      <c r="A45" s="7" t="s">
        <v>225</v>
      </c>
      <c r="B45" s="51">
        <v>12.365028203062</v>
      </c>
      <c r="C45" s="16"/>
      <c r="D45" s="16">
        <v>80.013698630137</v>
      </c>
      <c r="E45" s="70">
        <v>163.56255504702901</v>
      </c>
      <c r="F45" s="51">
        <v>26.126107977437599</v>
      </c>
      <c r="G45" s="16"/>
      <c r="H45" s="16">
        <v>168.88235294117601</v>
      </c>
      <c r="I45" s="16">
        <v>220.79489735050601</v>
      </c>
      <c r="J45" s="75">
        <v>0</v>
      </c>
      <c r="K45" s="173">
        <v>0</v>
      </c>
      <c r="L45" s="173">
        <v>0</v>
      </c>
      <c r="M45" s="72">
        <v>0</v>
      </c>
    </row>
    <row r="46" spans="1:13" x14ac:dyDescent="0.25">
      <c r="A46" s="7" t="s">
        <v>232</v>
      </c>
      <c r="B46" s="51">
        <v>31.385775170745699</v>
      </c>
      <c r="C46" s="16"/>
      <c r="D46" s="16"/>
      <c r="E46" s="70">
        <v>16.605704398662301</v>
      </c>
      <c r="F46" s="51">
        <v>31.385775170745699</v>
      </c>
      <c r="G46" s="16"/>
      <c r="H46" s="16"/>
      <c r="I46" s="16">
        <v>16.605704398662301</v>
      </c>
      <c r="J46" s="75">
        <f>F45+F46</f>
        <v>57.511883148183301</v>
      </c>
      <c r="K46" s="75">
        <f t="shared" ref="K46:M46" si="10">G45+G46</f>
        <v>0</v>
      </c>
      <c r="L46" s="75">
        <f t="shared" si="10"/>
        <v>168.88235294117601</v>
      </c>
      <c r="M46" s="75">
        <f t="shared" si="10"/>
        <v>237.40060174916832</v>
      </c>
    </row>
    <row r="47" spans="1:13" x14ac:dyDescent="0.25">
      <c r="A47" s="7" t="s">
        <v>226</v>
      </c>
      <c r="B47" s="51">
        <v>11.3758259468171</v>
      </c>
      <c r="C47" s="16">
        <v>33.239323126510897</v>
      </c>
      <c r="D47" s="16">
        <v>40.0068493150685</v>
      </c>
      <c r="E47" s="70">
        <v>184.00787442790801</v>
      </c>
      <c r="F47" s="51">
        <v>24.0360193392425</v>
      </c>
      <c r="G47" s="16">
        <v>51.720386784850902</v>
      </c>
      <c r="H47" s="16">
        <v>84.441176470588204</v>
      </c>
      <c r="I47" s="16">
        <v>248.39425951931901</v>
      </c>
      <c r="J47" s="75">
        <v>0</v>
      </c>
      <c r="K47" s="173">
        <v>0</v>
      </c>
      <c r="L47" s="173">
        <v>0</v>
      </c>
      <c r="M47" s="72">
        <v>0</v>
      </c>
    </row>
    <row r="48" spans="1:13" x14ac:dyDescent="0.25">
      <c r="A48" s="7" t="s">
        <v>231</v>
      </c>
      <c r="B48" s="51">
        <v>23.3766102630271</v>
      </c>
      <c r="C48" s="16"/>
      <c r="D48" s="16"/>
      <c r="E48" s="70">
        <v>20.757611496577798</v>
      </c>
      <c r="F48" s="51">
        <v>23.3766102630271</v>
      </c>
      <c r="G48" s="16"/>
      <c r="H48" s="16"/>
      <c r="I48" s="16">
        <v>20.757611496577798</v>
      </c>
      <c r="J48" s="75">
        <f>F47+F48</f>
        <v>47.412629602269604</v>
      </c>
      <c r="K48" s="75">
        <f t="shared" ref="K48:M48" si="11">G47+G48</f>
        <v>51.720386784850902</v>
      </c>
      <c r="L48" s="75">
        <f t="shared" si="11"/>
        <v>84.441176470588204</v>
      </c>
      <c r="M48" s="75">
        <f t="shared" si="11"/>
        <v>269.1518710158968</v>
      </c>
    </row>
    <row r="49" spans="1:13" x14ac:dyDescent="0.25">
      <c r="A49" s="7" t="s">
        <v>227</v>
      </c>
      <c r="B49" s="51">
        <v>1.2390008058017701</v>
      </c>
      <c r="C49" s="16">
        <v>0.33575073865162502</v>
      </c>
      <c r="D49" s="16">
        <v>14.6826484018265</v>
      </c>
      <c r="E49" s="70">
        <v>65.466325694328503</v>
      </c>
      <c r="F49" s="51">
        <v>2.6178887993553599</v>
      </c>
      <c r="G49" s="16">
        <v>0.52242814934192905</v>
      </c>
      <c r="H49" s="16">
        <v>30.990196078431399</v>
      </c>
      <c r="I49" s="16">
        <v>88.373715227411907</v>
      </c>
      <c r="J49" s="75">
        <v>0</v>
      </c>
      <c r="K49" s="173">
        <v>0</v>
      </c>
      <c r="L49" s="173">
        <v>0</v>
      </c>
      <c r="M49" s="72">
        <v>0</v>
      </c>
    </row>
    <row r="50" spans="1:13" x14ac:dyDescent="0.25">
      <c r="A50" s="7" t="s">
        <v>230</v>
      </c>
      <c r="B50" s="51">
        <v>1.0258393768466301</v>
      </c>
      <c r="C50" s="16"/>
      <c r="D50" s="16"/>
      <c r="E50" s="70">
        <v>3.32070910556003</v>
      </c>
      <c r="F50" s="51">
        <v>1.0258393768466301</v>
      </c>
      <c r="G50" s="16"/>
      <c r="H50" s="16"/>
      <c r="I50" s="16">
        <v>3.32070910556003</v>
      </c>
      <c r="J50" s="75">
        <f>F49+F50</f>
        <v>3.6437281762019902</v>
      </c>
      <c r="K50" s="75">
        <f t="shared" ref="K50:M50" si="12">G49+G50</f>
        <v>0.52242814934192905</v>
      </c>
      <c r="L50" s="75">
        <f t="shared" si="12"/>
        <v>30.990196078431399</v>
      </c>
      <c r="M50" s="75">
        <f t="shared" si="12"/>
        <v>91.694424332971934</v>
      </c>
    </row>
    <row r="51" spans="1:13" x14ac:dyDescent="0.25">
      <c r="A51" s="7" t="s">
        <v>228</v>
      </c>
      <c r="B51" s="51">
        <v>32.692249923462398</v>
      </c>
      <c r="C51" s="16">
        <v>75.425493087376097</v>
      </c>
      <c r="D51" s="16">
        <v>155.32066133685501</v>
      </c>
      <c r="E51" s="70">
        <v>170.77810555966099</v>
      </c>
      <c r="F51" s="51">
        <v>32.692249923462398</v>
      </c>
      <c r="G51" s="16">
        <v>75.425493087376097</v>
      </c>
      <c r="H51" s="16">
        <v>155.32066133685501</v>
      </c>
      <c r="I51" s="16">
        <v>172.006910137239</v>
      </c>
      <c r="J51" s="75">
        <v>1304.7112287102</v>
      </c>
      <c r="K51" s="173">
        <v>1007.44172985117</v>
      </c>
      <c r="L51" s="173">
        <v>5026.4225357700398</v>
      </c>
      <c r="M51" s="72">
        <v>1216.18215425979</v>
      </c>
    </row>
    <row r="52" spans="1:13" x14ac:dyDescent="0.25">
      <c r="A52" s="7" t="s">
        <v>229</v>
      </c>
      <c r="B52" s="52">
        <v>87.164078912332897</v>
      </c>
      <c r="C52" s="53">
        <v>89.434020752809104</v>
      </c>
      <c r="D52" s="53">
        <v>1090.66983170866</v>
      </c>
      <c r="E52" s="71">
        <v>1434.561488717</v>
      </c>
      <c r="F52" s="52">
        <v>618.00543507127497</v>
      </c>
      <c r="G52" s="53">
        <v>201.77922260554399</v>
      </c>
      <c r="H52" s="53">
        <v>2321.8959277942599</v>
      </c>
      <c r="I52" s="53">
        <v>2215.57262350479</v>
      </c>
      <c r="J52" s="76">
        <v>618.00543507127497</v>
      </c>
      <c r="K52" s="73">
        <v>201.77922260554399</v>
      </c>
      <c r="L52" s="73">
        <v>2321.8959277942599</v>
      </c>
      <c r="M52" s="74">
        <v>2215.57262350479</v>
      </c>
    </row>
    <row r="53" spans="1:13" x14ac:dyDescent="0.25">
      <c r="B53" s="128"/>
      <c r="C53" s="128"/>
      <c r="D53" s="128"/>
      <c r="E53" s="128"/>
      <c r="F53" s="128"/>
      <c r="G53" s="128"/>
      <c r="H53" s="128"/>
      <c r="I53" s="128"/>
      <c r="J53" s="128"/>
      <c r="K53" s="128"/>
      <c r="L53" s="128"/>
      <c r="M53" s="128"/>
    </row>
    <row r="54" spans="1:13" x14ac:dyDescent="0.25">
      <c r="B54" s="128"/>
      <c r="C54" s="128"/>
      <c r="D54" s="128"/>
      <c r="E54" s="128"/>
      <c r="F54" s="128"/>
      <c r="G54" s="128"/>
      <c r="H54" s="128"/>
      <c r="I54" s="128"/>
      <c r="J54" s="128"/>
      <c r="K54" s="128"/>
      <c r="L54" s="128"/>
      <c r="M54" s="128"/>
    </row>
    <row r="55" spans="1:13" x14ac:dyDescent="0.25">
      <c r="A55" s="290" t="s">
        <v>213</v>
      </c>
      <c r="B55" s="291"/>
      <c r="C55" s="291"/>
      <c r="D55" s="291"/>
      <c r="E55" s="291"/>
      <c r="F55" s="291"/>
      <c r="G55" s="291"/>
      <c r="H55" s="291"/>
      <c r="I55" s="291"/>
      <c r="J55" s="291"/>
      <c r="K55" s="291"/>
      <c r="L55" s="291"/>
      <c r="M55" s="292"/>
    </row>
    <row r="56" spans="1:13" s="33" customFormat="1" x14ac:dyDescent="0.25">
      <c r="A56" s="39"/>
      <c r="B56" s="303">
        <v>2030</v>
      </c>
      <c r="C56" s="303"/>
      <c r="D56" s="303"/>
      <c r="E56" s="303"/>
      <c r="F56" s="303">
        <v>2040</v>
      </c>
      <c r="G56" s="303"/>
      <c r="H56" s="303"/>
      <c r="I56" s="303"/>
      <c r="J56" s="303">
        <v>2050</v>
      </c>
      <c r="K56" s="303"/>
      <c r="L56" s="303"/>
      <c r="M56" s="303"/>
    </row>
    <row r="57" spans="1:13" s="33" customFormat="1" x14ac:dyDescent="0.25">
      <c r="A57" s="39"/>
      <c r="B57" s="67" t="s">
        <v>1</v>
      </c>
      <c r="C57" s="68" t="s">
        <v>2</v>
      </c>
      <c r="D57" s="68" t="s">
        <v>3</v>
      </c>
      <c r="E57" s="69" t="s">
        <v>4</v>
      </c>
      <c r="F57" s="67" t="s">
        <v>1</v>
      </c>
      <c r="G57" s="68" t="s">
        <v>2</v>
      </c>
      <c r="H57" s="68" t="s">
        <v>3</v>
      </c>
      <c r="I57" s="69" t="s">
        <v>4</v>
      </c>
      <c r="J57" s="67" t="s">
        <v>1</v>
      </c>
      <c r="K57" s="68" t="s">
        <v>2</v>
      </c>
      <c r="L57" s="68" t="s">
        <v>3</v>
      </c>
      <c r="M57" s="69" t="s">
        <v>4</v>
      </c>
    </row>
    <row r="58" spans="1:13" x14ac:dyDescent="0.25">
      <c r="A58" s="7" t="s">
        <v>18</v>
      </c>
      <c r="B58" s="52"/>
      <c r="C58" s="53">
        <v>7450.9375</v>
      </c>
      <c r="D58" s="53">
        <v>4505.7291666666697</v>
      </c>
      <c r="E58" s="71">
        <v>6209.1041666666697</v>
      </c>
      <c r="F58" s="52"/>
      <c r="G58" s="53">
        <v>7450.9375</v>
      </c>
      <c r="H58" s="53">
        <v>4505.7291666666697</v>
      </c>
      <c r="I58" s="71">
        <v>200</v>
      </c>
      <c r="J58" s="52"/>
      <c r="K58" s="53">
        <v>7450.9375</v>
      </c>
      <c r="L58" s="53"/>
      <c r="M58" s="71">
        <v>200</v>
      </c>
    </row>
    <row r="60" spans="1:13" x14ac:dyDescent="0.25">
      <c r="A60" s="33"/>
      <c r="B60" s="293">
        <v>2030</v>
      </c>
      <c r="C60" s="293"/>
      <c r="D60" s="293"/>
      <c r="E60" s="293"/>
      <c r="F60" s="293">
        <v>2040</v>
      </c>
      <c r="G60" s="293"/>
      <c r="H60" s="293"/>
      <c r="I60" s="293"/>
      <c r="J60" s="293">
        <v>2050</v>
      </c>
      <c r="K60" s="293"/>
      <c r="L60" s="293"/>
      <c r="M60" s="293"/>
    </row>
    <row r="61" spans="1:13" x14ac:dyDescent="0.25">
      <c r="A61" s="39"/>
      <c r="B61" s="67" t="s">
        <v>1</v>
      </c>
      <c r="C61" s="68" t="s">
        <v>2</v>
      </c>
      <c r="D61" s="68" t="s">
        <v>3</v>
      </c>
      <c r="E61" s="69" t="s">
        <v>4</v>
      </c>
      <c r="F61" s="67" t="s">
        <v>1</v>
      </c>
      <c r="G61" s="68" t="s">
        <v>2</v>
      </c>
      <c r="H61" s="68" t="s">
        <v>3</v>
      </c>
      <c r="I61" s="69" t="s">
        <v>4</v>
      </c>
      <c r="J61" s="67" t="s">
        <v>1</v>
      </c>
      <c r="K61" s="68" t="s">
        <v>2</v>
      </c>
      <c r="L61" s="68" t="s">
        <v>3</v>
      </c>
      <c r="M61" s="69" t="s">
        <v>4</v>
      </c>
    </row>
    <row r="62" spans="1:13" x14ac:dyDescent="0.25">
      <c r="A62" s="7" t="s">
        <v>225</v>
      </c>
      <c r="B62" s="51">
        <v>149.31103948428699</v>
      </c>
      <c r="C62" s="16"/>
      <c r="D62" s="16">
        <v>638.19500402900906</v>
      </c>
      <c r="E62" s="70">
        <v>576.71555197421401</v>
      </c>
      <c r="F62" s="51">
        <v>149.31103948428699</v>
      </c>
      <c r="G62" s="16"/>
      <c r="H62" s="16">
        <v>638.19500402900906</v>
      </c>
      <c r="I62" s="70">
        <v>576.71555197421401</v>
      </c>
      <c r="J62" s="51">
        <v>149.31103948428699</v>
      </c>
      <c r="K62" s="16"/>
      <c r="L62" s="16">
        <v>638.19500402900906</v>
      </c>
      <c r="M62" s="70">
        <v>576.71555197421401</v>
      </c>
    </row>
    <row r="63" spans="1:13" x14ac:dyDescent="0.25">
      <c r="A63" s="7" t="s">
        <v>232</v>
      </c>
      <c r="B63" s="51">
        <v>26.167758833942798</v>
      </c>
      <c r="C63" s="16"/>
      <c r="D63" s="16"/>
      <c r="E63" s="70">
        <v>17.3338565563113</v>
      </c>
      <c r="F63" s="51">
        <v>26.167758833942798</v>
      </c>
      <c r="G63" s="16"/>
      <c r="H63" s="16"/>
      <c r="I63" s="70">
        <v>17.3338565563113</v>
      </c>
      <c r="J63" s="51">
        <v>26.167758833942798</v>
      </c>
      <c r="K63" s="16"/>
      <c r="L63" s="16"/>
      <c r="M63" s="70">
        <v>17.3338565563113</v>
      </c>
    </row>
    <row r="64" spans="1:13" x14ac:dyDescent="0.25">
      <c r="A64" s="7" t="s">
        <v>226</v>
      </c>
      <c r="B64" s="51">
        <v>137.36615632554401</v>
      </c>
      <c r="C64" s="16">
        <v>358.98468976631801</v>
      </c>
      <c r="D64" s="16">
        <v>319.09750201450402</v>
      </c>
      <c r="E64" s="70">
        <v>648.80499597099094</v>
      </c>
      <c r="F64" s="51">
        <v>137.36615632554401</v>
      </c>
      <c r="G64" s="16">
        <v>358.98468976631699</v>
      </c>
      <c r="H64" s="16">
        <v>319.09750201450402</v>
      </c>
      <c r="I64" s="70">
        <v>648.80499597099094</v>
      </c>
      <c r="J64" s="51">
        <v>137.36615632554401</v>
      </c>
      <c r="K64" s="16">
        <v>358.98468976631699</v>
      </c>
      <c r="L64" s="16">
        <v>319.09750201450402</v>
      </c>
      <c r="M64" s="70">
        <v>648.80499597099094</v>
      </c>
    </row>
    <row r="65" spans="1:47" x14ac:dyDescent="0.25">
      <c r="A65" s="7" t="s">
        <v>231</v>
      </c>
      <c r="B65" s="51">
        <v>28.594626599830001</v>
      </c>
      <c r="C65" s="16"/>
      <c r="D65" s="16"/>
      <c r="E65" s="70">
        <v>20.029459338928799</v>
      </c>
      <c r="F65" s="51">
        <v>28.5946265998301</v>
      </c>
      <c r="G65" s="16"/>
      <c r="H65" s="16"/>
      <c r="I65" s="70">
        <v>20.029459338928799</v>
      </c>
      <c r="J65" s="51">
        <v>28.594626599830001</v>
      </c>
      <c r="K65" s="16"/>
      <c r="L65" s="16"/>
      <c r="M65" s="70">
        <v>20.029459338928799</v>
      </c>
    </row>
    <row r="66" spans="1:47" x14ac:dyDescent="0.25">
      <c r="A66" s="7" t="s">
        <v>227</v>
      </c>
      <c r="B66" s="51">
        <v>14.961267794789199</v>
      </c>
      <c r="C66" s="16">
        <v>3.62610797743758</v>
      </c>
      <c r="D66" s="16">
        <v>117.109857641687</v>
      </c>
      <c r="E66" s="70">
        <v>230.831856030083</v>
      </c>
      <c r="F66" s="51">
        <v>14.961267794789199</v>
      </c>
      <c r="G66" s="16">
        <v>3.62610797743758</v>
      </c>
      <c r="H66" s="16">
        <v>117.109857641687</v>
      </c>
      <c r="I66" s="70">
        <v>230.831856030083</v>
      </c>
      <c r="J66" s="51">
        <v>14.961267794789199</v>
      </c>
      <c r="K66" s="16">
        <v>3.62610797743758</v>
      </c>
      <c r="L66" s="16">
        <v>117.109857641687</v>
      </c>
      <c r="M66" s="70">
        <v>230.831856030083</v>
      </c>
    </row>
    <row r="67" spans="1:47" x14ac:dyDescent="0.25">
      <c r="A67" s="7" t="s">
        <v>230</v>
      </c>
      <c r="B67" s="51">
        <v>1.0258393768466301</v>
      </c>
      <c r="C67" s="16"/>
      <c r="D67" s="16"/>
      <c r="E67" s="70">
        <v>3.32070910556003</v>
      </c>
      <c r="F67" s="51">
        <v>1.0258393768466301</v>
      </c>
      <c r="G67" s="16"/>
      <c r="H67" s="16"/>
      <c r="I67" s="70">
        <v>3.32070910556003</v>
      </c>
      <c r="J67" s="51">
        <v>1.0258393768466301</v>
      </c>
      <c r="K67" s="16"/>
      <c r="L67" s="16"/>
      <c r="M67" s="70">
        <v>3.32070910556003</v>
      </c>
    </row>
    <row r="68" spans="1:47" x14ac:dyDescent="0.25">
      <c r="A68" t="s">
        <v>223</v>
      </c>
      <c r="B68" s="51"/>
      <c r="C68" s="16"/>
      <c r="D68" s="16">
        <v>1029.6699041730201</v>
      </c>
      <c r="E68" s="70"/>
      <c r="F68" s="51"/>
      <c r="G68" s="16"/>
      <c r="H68" s="16">
        <v>1029.6699041730201</v>
      </c>
      <c r="I68" s="70"/>
      <c r="J68" s="51"/>
      <c r="K68" s="16"/>
      <c r="L68" s="16">
        <v>1029.6699041730201</v>
      </c>
      <c r="M68" s="70"/>
    </row>
    <row r="69" spans="1:47" x14ac:dyDescent="0.25">
      <c r="A69" s="7" t="s">
        <v>228</v>
      </c>
      <c r="B69" s="51">
        <v>22.547778647745201</v>
      </c>
      <c r="C69" s="16">
        <v>99.0914777119294</v>
      </c>
      <c r="D69" s="16">
        <v>200.49830141092701</v>
      </c>
      <c r="E69" s="70">
        <v>168.52414063166401</v>
      </c>
      <c r="F69" s="51">
        <v>22.547778647745201</v>
      </c>
      <c r="G69" s="16">
        <v>99.0914777119294</v>
      </c>
      <c r="H69" s="16">
        <v>200.49830141092701</v>
      </c>
      <c r="I69" s="70">
        <v>168.52414063166401</v>
      </c>
      <c r="J69" s="51">
        <v>22.547778647745201</v>
      </c>
      <c r="K69" s="16">
        <v>99.0914777119294</v>
      </c>
      <c r="L69" s="16">
        <v>200.49830141092701</v>
      </c>
      <c r="M69" s="70">
        <v>168.52414063166401</v>
      </c>
    </row>
    <row r="70" spans="1:47" x14ac:dyDescent="0.25">
      <c r="A70" s="7" t="s">
        <v>229</v>
      </c>
      <c r="B70" s="52">
        <v>49.948745785114099</v>
      </c>
      <c r="C70" s="53">
        <v>60.126556831263201</v>
      </c>
      <c r="D70" s="53">
        <v>1109.5519969731999</v>
      </c>
      <c r="E70" s="71">
        <v>1191.95387570602</v>
      </c>
      <c r="F70" s="52">
        <v>113.873357149282</v>
      </c>
      <c r="G70" s="53">
        <v>130.14659199715001</v>
      </c>
      <c r="H70" s="53">
        <v>2364.3529131689202</v>
      </c>
      <c r="I70" s="71">
        <v>2567.8859178585999</v>
      </c>
      <c r="J70" s="52">
        <v>177.798778834556</v>
      </c>
      <c r="K70" s="53">
        <v>200.16662716303699</v>
      </c>
      <c r="L70" s="53">
        <v>3619.1538293646499</v>
      </c>
      <c r="M70" s="71">
        <v>2567.8859178585999</v>
      </c>
    </row>
    <row r="71" spans="1:47" x14ac:dyDescent="0.25">
      <c r="B71" s="128"/>
      <c r="C71" s="128"/>
      <c r="D71" s="128"/>
      <c r="E71" s="128"/>
      <c r="F71" s="128"/>
      <c r="G71" s="128"/>
      <c r="H71" s="128"/>
      <c r="I71" s="128"/>
      <c r="J71" s="128"/>
      <c r="K71" s="128"/>
      <c r="L71" s="128"/>
      <c r="M71" s="128"/>
    </row>
    <row r="72" spans="1:47" s="45" customFormat="1" x14ac:dyDescent="0.25">
      <c r="A72" s="132"/>
      <c r="B72" s="172"/>
      <c r="C72" s="172"/>
      <c r="D72" s="172"/>
      <c r="E72" s="172"/>
      <c r="F72" s="172"/>
      <c r="G72" s="172"/>
      <c r="H72" s="172"/>
      <c r="I72" s="172"/>
      <c r="J72" s="172"/>
      <c r="K72" s="172"/>
      <c r="L72" s="172"/>
      <c r="M72" s="172"/>
    </row>
    <row r="73" spans="1:47" x14ac:dyDescent="0.25">
      <c r="N73" s="302" t="s">
        <v>0</v>
      </c>
      <c r="O73" s="302"/>
      <c r="P73" s="302"/>
      <c r="Q73" s="302"/>
      <c r="R73" s="302"/>
      <c r="S73" s="302"/>
      <c r="T73" s="302"/>
      <c r="U73" s="302"/>
      <c r="V73" s="302"/>
      <c r="W73" s="302"/>
      <c r="X73" s="302" t="s">
        <v>184</v>
      </c>
      <c r="Y73" s="302"/>
      <c r="Z73" s="302"/>
      <c r="AA73" s="302"/>
      <c r="AB73" s="302"/>
      <c r="AC73" s="302"/>
      <c r="AD73" s="302"/>
      <c r="AE73" s="302"/>
      <c r="AF73" s="302"/>
      <c r="AG73" s="302" t="s">
        <v>185</v>
      </c>
      <c r="AH73" s="302"/>
      <c r="AI73" s="302"/>
      <c r="AJ73" s="302"/>
      <c r="AK73" s="302"/>
      <c r="AL73" s="302"/>
      <c r="AM73" s="302"/>
      <c r="AN73" s="302"/>
      <c r="AO73" s="302" t="s">
        <v>192</v>
      </c>
      <c r="AP73" s="302"/>
      <c r="AQ73" s="302"/>
      <c r="AR73" s="302"/>
      <c r="AS73" s="302"/>
      <c r="AT73" s="302"/>
      <c r="AU73" s="302"/>
    </row>
    <row r="74" spans="1:47" x14ac:dyDescent="0.25">
      <c r="A74" s="307" t="s">
        <v>212</v>
      </c>
      <c r="B74" s="308"/>
      <c r="C74" s="308"/>
      <c r="D74" s="308"/>
      <c r="E74" s="308"/>
      <c r="F74" s="308"/>
      <c r="G74" s="308"/>
      <c r="H74" s="308"/>
      <c r="I74" s="308"/>
      <c r="J74" s="308"/>
      <c r="K74" s="308"/>
      <c r="L74" s="308"/>
      <c r="M74" s="309"/>
    </row>
    <row r="75" spans="1:47" x14ac:dyDescent="0.25">
      <c r="A75" s="39"/>
      <c r="B75" s="293">
        <v>2030</v>
      </c>
      <c r="C75" s="293"/>
      <c r="D75" s="293"/>
      <c r="E75" s="293"/>
      <c r="F75" s="293">
        <v>2040</v>
      </c>
      <c r="G75" s="293"/>
      <c r="H75" s="293"/>
      <c r="I75" s="293"/>
      <c r="J75" s="293">
        <v>2050</v>
      </c>
      <c r="K75" s="293"/>
      <c r="L75" s="293"/>
      <c r="M75" s="293"/>
    </row>
    <row r="76" spans="1:47" x14ac:dyDescent="0.25">
      <c r="A76" s="39"/>
      <c r="B76" s="67" t="s">
        <v>1</v>
      </c>
      <c r="C76" s="68" t="s">
        <v>2</v>
      </c>
      <c r="D76" s="68" t="s">
        <v>3</v>
      </c>
      <c r="E76" s="69" t="s">
        <v>4</v>
      </c>
      <c r="F76" s="67" t="s">
        <v>1</v>
      </c>
      <c r="G76" s="68" t="s">
        <v>2</v>
      </c>
      <c r="H76" s="68" t="s">
        <v>3</v>
      </c>
      <c r="I76" s="69" t="s">
        <v>4</v>
      </c>
      <c r="J76" s="67" t="s">
        <v>1</v>
      </c>
      <c r="K76" s="68" t="s">
        <v>2</v>
      </c>
      <c r="L76" s="68" t="s">
        <v>3</v>
      </c>
      <c r="M76" s="69" t="s">
        <v>4</v>
      </c>
    </row>
    <row r="77" spans="1:47" x14ac:dyDescent="0.25">
      <c r="A77" s="7" t="s">
        <v>18</v>
      </c>
      <c r="B77" s="129">
        <f>B6*24*365/1000000</f>
        <v>5.9378784000000007</v>
      </c>
      <c r="C77" s="130">
        <f t="shared" ref="C77:M77" si="13">C6*24*365/1000000</f>
        <v>65.270759999999996</v>
      </c>
      <c r="D77" s="130">
        <f t="shared" si="13"/>
        <v>39.470194799999994</v>
      </c>
      <c r="E77" s="131">
        <f t="shared" si="13"/>
        <v>54.390839999999997</v>
      </c>
      <c r="F77" s="129">
        <f t="shared" si="13"/>
        <v>5.9378784000000007</v>
      </c>
      <c r="G77" s="130">
        <f t="shared" si="13"/>
        <v>65.270759999999996</v>
      </c>
      <c r="H77" s="130">
        <f t="shared" si="13"/>
        <v>39.470194799999994</v>
      </c>
      <c r="I77" s="131">
        <f t="shared" si="13"/>
        <v>19.668477600000003</v>
      </c>
      <c r="J77" s="129">
        <f t="shared" si="13"/>
        <v>5.9378784000000007</v>
      </c>
      <c r="K77" s="130">
        <f t="shared" si="13"/>
        <v>65.270759999999996</v>
      </c>
      <c r="L77" s="130">
        <f t="shared" si="13"/>
        <v>20.992288800000001</v>
      </c>
      <c r="M77" s="131">
        <f t="shared" si="13"/>
        <v>19.668477600000003</v>
      </c>
    </row>
    <row r="78" spans="1:47" x14ac:dyDescent="0.25">
      <c r="A78" s="39"/>
    </row>
    <row r="79" spans="1:47" x14ac:dyDescent="0.25">
      <c r="A79" s="33"/>
      <c r="B79" s="293">
        <v>2030</v>
      </c>
      <c r="C79" s="293"/>
      <c r="D79" s="293"/>
      <c r="E79" s="293"/>
      <c r="F79" s="293">
        <v>2040</v>
      </c>
      <c r="G79" s="293"/>
      <c r="H79" s="293"/>
      <c r="I79" s="293"/>
      <c r="J79" s="293">
        <v>2050</v>
      </c>
      <c r="K79" s="293"/>
      <c r="L79" s="293"/>
      <c r="M79" s="293"/>
    </row>
    <row r="80" spans="1:47" x14ac:dyDescent="0.25">
      <c r="B80" s="67" t="s">
        <v>1</v>
      </c>
      <c r="C80" s="68" t="s">
        <v>2</v>
      </c>
      <c r="D80" s="68" t="s">
        <v>3</v>
      </c>
      <c r="E80" s="69" t="s">
        <v>4</v>
      </c>
      <c r="F80" s="67" t="s">
        <v>1</v>
      </c>
      <c r="G80" s="68" t="s">
        <v>2</v>
      </c>
      <c r="H80" s="68" t="s">
        <v>3</v>
      </c>
      <c r="I80" s="69" t="s">
        <v>4</v>
      </c>
      <c r="J80" s="67" t="s">
        <v>1</v>
      </c>
      <c r="K80" s="68" t="s">
        <v>2</v>
      </c>
      <c r="L80" s="68" t="s">
        <v>3</v>
      </c>
      <c r="M80" s="69" t="s">
        <v>4</v>
      </c>
    </row>
    <row r="81" spans="1:13" x14ac:dyDescent="0.25">
      <c r="A81" s="7" t="s">
        <v>225</v>
      </c>
      <c r="B81" s="142">
        <f>B10*24*365/1000000</f>
        <v>0.10831764705882313</v>
      </c>
      <c r="C81" s="143">
        <f t="shared" ref="C81:M81" si="14">C10*24*365/1000000</f>
        <v>0</v>
      </c>
      <c r="D81" s="143">
        <f t="shared" si="14"/>
        <v>0.7009200000000001</v>
      </c>
      <c r="E81" s="144">
        <f t="shared" si="14"/>
        <v>1.4110311223271632</v>
      </c>
      <c r="F81" s="142">
        <f t="shared" si="14"/>
        <v>0.22886470588235336</v>
      </c>
      <c r="G81" s="143">
        <f t="shared" si="14"/>
        <v>0</v>
      </c>
      <c r="H81" s="143">
        <f t="shared" si="14"/>
        <v>1.5314218487394979</v>
      </c>
      <c r="I81" s="144">
        <f t="shared" si="14"/>
        <v>2.2329075630252113</v>
      </c>
      <c r="J81" s="143">
        <f t="shared" si="14"/>
        <v>0.34882941176470561</v>
      </c>
      <c r="K81" s="143">
        <f t="shared" si="14"/>
        <v>0</v>
      </c>
      <c r="L81" s="143">
        <f t="shared" si="14"/>
        <v>2.2951361344537773</v>
      </c>
      <c r="M81" s="144">
        <f t="shared" si="14"/>
        <v>3.0157331604498285</v>
      </c>
    </row>
    <row r="82" spans="1:13" x14ac:dyDescent="0.25">
      <c r="A82" s="7" t="s">
        <v>232</v>
      </c>
      <c r="B82" s="87">
        <f t="shared" ref="B82:M82" si="15">B11*24*365/1000000</f>
        <v>0.23187827328702337</v>
      </c>
      <c r="C82" s="88">
        <f t="shared" si="15"/>
        <v>0</v>
      </c>
      <c r="D82" s="88">
        <f t="shared" si="15"/>
        <v>0</v>
      </c>
      <c r="E82" s="89">
        <f t="shared" si="15"/>
        <v>0.14280971970700257</v>
      </c>
      <c r="F82" s="87">
        <f t="shared" si="15"/>
        <v>0.23187827328702337</v>
      </c>
      <c r="G82" s="88">
        <f t="shared" si="15"/>
        <v>0</v>
      </c>
      <c r="H82" s="88">
        <f t="shared" si="15"/>
        <v>0</v>
      </c>
      <c r="I82" s="89">
        <f t="shared" si="15"/>
        <v>0.14280971970700257</v>
      </c>
      <c r="J82" s="88">
        <f t="shared" si="15"/>
        <v>0.23187827328702337</v>
      </c>
      <c r="K82" s="88">
        <f t="shared" si="15"/>
        <v>0</v>
      </c>
      <c r="L82" s="88">
        <f t="shared" si="15"/>
        <v>0</v>
      </c>
      <c r="M82" s="89">
        <f t="shared" si="15"/>
        <v>0.14280971970700257</v>
      </c>
    </row>
    <row r="83" spans="1:13" x14ac:dyDescent="0.25">
      <c r="A83" s="7" t="s">
        <v>226</v>
      </c>
      <c r="B83" s="87">
        <f t="shared" ref="B83:M83" si="16">B12*24*365/1000000</f>
        <v>9.9652235294117791E-2</v>
      </c>
      <c r="C83" s="88">
        <f t="shared" si="16"/>
        <v>0.29117647058823548</v>
      </c>
      <c r="D83" s="88">
        <f t="shared" si="16"/>
        <v>0.35046000000000005</v>
      </c>
      <c r="E83" s="89">
        <f t="shared" si="16"/>
        <v>1.5874100126180539</v>
      </c>
      <c r="F83" s="87">
        <f t="shared" si="16"/>
        <v>0.21055552941176428</v>
      </c>
      <c r="G83" s="88">
        <f t="shared" si="16"/>
        <v>0.45307058823529389</v>
      </c>
      <c r="H83" s="88">
        <f t="shared" si="16"/>
        <v>0.76571092436974708</v>
      </c>
      <c r="I83" s="89">
        <f t="shared" si="16"/>
        <v>2.5120210084033641</v>
      </c>
      <c r="J83" s="88">
        <f t="shared" si="16"/>
        <v>0.32092305882352917</v>
      </c>
      <c r="K83" s="88">
        <f t="shared" si="16"/>
        <v>0.61496470588235319</v>
      </c>
      <c r="L83" s="88">
        <f t="shared" si="16"/>
        <v>1.1475680672268931</v>
      </c>
      <c r="M83" s="89">
        <f t="shared" si="16"/>
        <v>3.3926998055060542</v>
      </c>
    </row>
    <row r="84" spans="1:13" x14ac:dyDescent="0.25">
      <c r="A84" s="7" t="s">
        <v>231</v>
      </c>
      <c r="B84" s="87">
        <f t="shared" ref="B84:M84" si="17">B13*24*365/1000000</f>
        <v>0.24784022311282725</v>
      </c>
      <c r="C84" s="88">
        <f t="shared" si="17"/>
        <v>0</v>
      </c>
      <c r="D84" s="88">
        <f t="shared" si="17"/>
        <v>0</v>
      </c>
      <c r="E84" s="89">
        <f t="shared" si="17"/>
        <v>0.18449292753529983</v>
      </c>
      <c r="F84" s="87">
        <f t="shared" si="17"/>
        <v>0.24784022311282725</v>
      </c>
      <c r="G84" s="88">
        <f t="shared" si="17"/>
        <v>0</v>
      </c>
      <c r="H84" s="88">
        <f t="shared" si="17"/>
        <v>0</v>
      </c>
      <c r="I84" s="89">
        <f t="shared" si="17"/>
        <v>0.18449292753529983</v>
      </c>
      <c r="J84" s="88">
        <f t="shared" si="17"/>
        <v>0.24784022311282725</v>
      </c>
      <c r="K84" s="88">
        <f t="shared" si="17"/>
        <v>0</v>
      </c>
      <c r="L84" s="88">
        <f t="shared" si="17"/>
        <v>0</v>
      </c>
      <c r="M84" s="89">
        <f t="shared" si="17"/>
        <v>0.18449292753529983</v>
      </c>
    </row>
    <row r="85" spans="1:13" x14ac:dyDescent="0.25">
      <c r="A85" s="7" t="s">
        <v>227</v>
      </c>
      <c r="B85" s="87">
        <f t="shared" ref="B85:M85" si="18">B14*24*365/1000000</f>
        <v>1.0853647058823506E-2</v>
      </c>
      <c r="C85" s="88">
        <f t="shared" si="18"/>
        <v>2.9411764705882357E-3</v>
      </c>
      <c r="D85" s="88">
        <f t="shared" si="18"/>
        <v>0.12862000000000015</v>
      </c>
      <c r="E85" s="89">
        <f t="shared" si="18"/>
        <v>0.56476876992135083</v>
      </c>
      <c r="F85" s="87">
        <f t="shared" si="18"/>
        <v>2.2932705882352956E-2</v>
      </c>
      <c r="G85" s="88">
        <f t="shared" si="18"/>
        <v>4.5764705882352982E-3</v>
      </c>
      <c r="H85" s="88">
        <f t="shared" si="18"/>
        <v>0.28101848739495855</v>
      </c>
      <c r="I85" s="89">
        <f t="shared" si="18"/>
        <v>0.89372689075630629</v>
      </c>
      <c r="J85" s="88">
        <f t="shared" si="18"/>
        <v>3.495341176470592E-2</v>
      </c>
      <c r="K85" s="88">
        <f t="shared" si="18"/>
        <v>6.2117647058823611E-3</v>
      </c>
      <c r="L85" s="88">
        <f t="shared" si="18"/>
        <v>0.42116134453781501</v>
      </c>
      <c r="M85" s="89">
        <f t="shared" si="18"/>
        <v>1.2070548129578231</v>
      </c>
    </row>
    <row r="86" spans="1:13" x14ac:dyDescent="0.25">
      <c r="A86" s="7" t="s">
        <v>230</v>
      </c>
      <c r="B86" s="87">
        <f t="shared" ref="B86:M86" si="19">B15*24*365/1000000</f>
        <v>8.98635294117648E-3</v>
      </c>
      <c r="C86" s="88">
        <f t="shared" si="19"/>
        <v>0</v>
      </c>
      <c r="D86" s="88">
        <f t="shared" si="19"/>
        <v>0</v>
      </c>
      <c r="E86" s="89">
        <f t="shared" si="19"/>
        <v>2.908941176470586E-2</v>
      </c>
      <c r="F86" s="87">
        <f t="shared" si="19"/>
        <v>8.98635294117648E-3</v>
      </c>
      <c r="G86" s="88">
        <f t="shared" si="19"/>
        <v>0</v>
      </c>
      <c r="H86" s="88">
        <f t="shared" si="19"/>
        <v>0</v>
      </c>
      <c r="I86" s="89">
        <f t="shared" si="19"/>
        <v>2.908941176470586E-2</v>
      </c>
      <c r="J86" s="88">
        <f t="shared" si="19"/>
        <v>8.98635294117648E-3</v>
      </c>
      <c r="K86" s="88">
        <f t="shared" si="19"/>
        <v>0</v>
      </c>
      <c r="L86" s="88">
        <f t="shared" si="19"/>
        <v>0</v>
      </c>
      <c r="M86" s="89">
        <f t="shared" si="19"/>
        <v>2.908941176470586E-2</v>
      </c>
    </row>
    <row r="87" spans="1:13" x14ac:dyDescent="0.25">
      <c r="A87" s="7" t="s">
        <v>228</v>
      </c>
      <c r="B87" s="87">
        <f t="shared" ref="B87:M87" si="20">B16*24*365/1000000</f>
        <v>0.18260602930734005</v>
      </c>
      <c r="C87" s="88">
        <f t="shared" si="20"/>
        <v>0.39520388109059124</v>
      </c>
      <c r="D87" s="88">
        <f t="shared" si="20"/>
        <v>0.81582392914223334</v>
      </c>
      <c r="E87" s="89">
        <f t="shared" si="20"/>
        <v>0.94300173527476827</v>
      </c>
      <c r="F87" s="87">
        <f t="shared" si="20"/>
        <v>0.18260602930734005</v>
      </c>
      <c r="G87" s="88">
        <f t="shared" si="20"/>
        <v>0.39520388109059124</v>
      </c>
      <c r="H87" s="88">
        <f t="shared" si="20"/>
        <v>0.81582392914223334</v>
      </c>
      <c r="I87" s="89">
        <f t="shared" si="20"/>
        <v>0.94300173527476827</v>
      </c>
      <c r="J87" s="88">
        <f t="shared" si="20"/>
        <v>0.18260602930734005</v>
      </c>
      <c r="K87" s="88">
        <f t="shared" si="20"/>
        <v>0.39520388109059124</v>
      </c>
      <c r="L87" s="88">
        <f t="shared" si="20"/>
        <v>0.81582392914223334</v>
      </c>
      <c r="M87" s="89">
        <f t="shared" si="20"/>
        <v>0.94300173527476827</v>
      </c>
    </row>
    <row r="88" spans="1:13" x14ac:dyDescent="0.25">
      <c r="A88" s="7" t="s">
        <v>229</v>
      </c>
      <c r="B88" s="91">
        <f t="shared" ref="B88:M88" si="21">B17*24*365/1000000</f>
        <v>8.0114974225476004E-2</v>
      </c>
      <c r="C88" s="92">
        <f t="shared" si="21"/>
        <v>0.24539834263086899</v>
      </c>
      <c r="D88" s="92">
        <f t="shared" si="21"/>
        <v>9.5542677257678594</v>
      </c>
      <c r="E88" s="98">
        <f t="shared" si="21"/>
        <v>5.7511750144954759</v>
      </c>
      <c r="F88" s="91">
        <f t="shared" si="21"/>
        <v>0.27093450935855279</v>
      </c>
      <c r="G88" s="92">
        <f t="shared" si="21"/>
        <v>0.53144787389722725</v>
      </c>
      <c r="H88" s="92">
        <f t="shared" si="21"/>
        <v>20.339674713761944</v>
      </c>
      <c r="I88" s="98">
        <f t="shared" si="21"/>
        <v>12.390702950430681</v>
      </c>
      <c r="J88" s="92">
        <f t="shared" si="21"/>
        <v>0.49021868015429015</v>
      </c>
      <c r="K88" s="92">
        <f t="shared" si="21"/>
        <v>0.81687010355992984</v>
      </c>
      <c r="L88" s="92">
        <f t="shared" si="21"/>
        <v>31.149132407083592</v>
      </c>
      <c r="M88" s="98">
        <f t="shared" si="21"/>
        <v>19.035204992971881</v>
      </c>
    </row>
    <row r="89" spans="1:13" x14ac:dyDescent="0.25">
      <c r="A89"/>
      <c r="B89" s="5">
        <f t="shared" ref="B89:M89" si="22">B81+B82+B83+B84+B85+B86</f>
        <v>0.70752837875279151</v>
      </c>
      <c r="C89" s="5">
        <f t="shared" si="22"/>
        <v>0.29411764705882371</v>
      </c>
      <c r="D89" s="5">
        <f t="shared" si="22"/>
        <v>1.1800000000000004</v>
      </c>
      <c r="E89" s="5">
        <f t="shared" si="22"/>
        <v>3.9196019638735757</v>
      </c>
      <c r="F89" s="5">
        <f t="shared" si="22"/>
        <v>0.95105779051749773</v>
      </c>
      <c r="G89" s="5">
        <f t="shared" si="22"/>
        <v>0.45764705882352918</v>
      </c>
      <c r="H89" s="5">
        <f t="shared" si="22"/>
        <v>2.5781512605042036</v>
      </c>
      <c r="I89" s="5">
        <f t="shared" si="22"/>
        <v>5.9950475211918901</v>
      </c>
      <c r="J89" s="5">
        <f t="shared" si="22"/>
        <v>1.1934107316939677</v>
      </c>
      <c r="K89" s="5">
        <f t="shared" si="22"/>
        <v>0.62117647058823555</v>
      </c>
      <c r="L89" s="5">
        <f t="shared" si="22"/>
        <v>3.8638655462184852</v>
      </c>
      <c r="M89" s="5">
        <f t="shared" si="22"/>
        <v>7.9718798379207136</v>
      </c>
    </row>
    <row r="90" spans="1:13" x14ac:dyDescent="0.25">
      <c r="A90"/>
      <c r="B90" s="5">
        <f t="shared" ref="B90:M90" si="23">B87+B88</f>
        <v>0.26272100353281602</v>
      </c>
      <c r="C90" s="5">
        <f t="shared" si="23"/>
        <v>0.64060222372146025</v>
      </c>
      <c r="D90" s="5">
        <f t="shared" si="23"/>
        <v>10.370091654910093</v>
      </c>
      <c r="E90" s="5">
        <f t="shared" si="23"/>
        <v>6.6941767497702438</v>
      </c>
      <c r="F90" s="5">
        <f t="shared" si="23"/>
        <v>0.45354053866589283</v>
      </c>
      <c r="G90" s="5">
        <f t="shared" si="23"/>
        <v>0.92665175498781849</v>
      </c>
      <c r="H90" s="5">
        <f t="shared" si="23"/>
        <v>21.155498642904178</v>
      </c>
      <c r="I90" s="5">
        <f t="shared" si="23"/>
        <v>13.333704685705449</v>
      </c>
      <c r="J90" s="5">
        <f t="shared" si="23"/>
        <v>0.6728247094616302</v>
      </c>
      <c r="K90" s="5">
        <f t="shared" si="23"/>
        <v>1.2120739846505211</v>
      </c>
      <c r="L90" s="5">
        <f t="shared" si="23"/>
        <v>31.964956336225825</v>
      </c>
      <c r="M90" s="5">
        <f t="shared" si="23"/>
        <v>19.978206728246651</v>
      </c>
    </row>
    <row r="91" spans="1:13" x14ac:dyDescent="0.25">
      <c r="A91" s="284" t="s">
        <v>211</v>
      </c>
      <c r="B91" s="285"/>
      <c r="C91" s="285"/>
      <c r="D91" s="285"/>
      <c r="E91" s="285"/>
      <c r="F91" s="285"/>
      <c r="G91" s="285"/>
      <c r="H91" s="285"/>
      <c r="I91" s="285"/>
      <c r="J91" s="285"/>
      <c r="K91" s="285"/>
      <c r="L91" s="285"/>
      <c r="M91" s="286"/>
    </row>
    <row r="92" spans="1:13" x14ac:dyDescent="0.25">
      <c r="A92" s="39"/>
      <c r="B92" s="303">
        <v>2030</v>
      </c>
      <c r="C92" s="303"/>
      <c r="D92" s="303"/>
      <c r="E92" s="303"/>
      <c r="F92" s="303">
        <v>2040</v>
      </c>
      <c r="G92" s="303"/>
      <c r="H92" s="303"/>
      <c r="I92" s="303"/>
      <c r="J92" s="303">
        <v>2050</v>
      </c>
      <c r="K92" s="303"/>
      <c r="L92" s="303"/>
      <c r="M92" s="303"/>
    </row>
    <row r="93" spans="1:13" x14ac:dyDescent="0.25">
      <c r="A93" s="39"/>
      <c r="B93" s="67" t="s">
        <v>1</v>
      </c>
      <c r="C93" s="68" t="s">
        <v>2</v>
      </c>
      <c r="D93" s="68" t="s">
        <v>3</v>
      </c>
      <c r="E93" s="69" t="s">
        <v>4</v>
      </c>
      <c r="F93" s="67" t="s">
        <v>1</v>
      </c>
      <c r="G93" s="68" t="s">
        <v>2</v>
      </c>
      <c r="H93" s="68" t="s">
        <v>3</v>
      </c>
      <c r="I93" s="69" t="s">
        <v>4</v>
      </c>
      <c r="J93" s="67" t="s">
        <v>1</v>
      </c>
      <c r="K93" s="68" t="s">
        <v>2</v>
      </c>
      <c r="L93" s="68" t="s">
        <v>3</v>
      </c>
      <c r="M93" s="69" t="s">
        <v>4</v>
      </c>
    </row>
    <row r="94" spans="1:13" x14ac:dyDescent="0.25">
      <c r="A94" s="7" t="s">
        <v>18</v>
      </c>
      <c r="B94" s="129">
        <f>B23*24*365/1000000</f>
        <v>4.9143600000000003</v>
      </c>
      <c r="C94" s="130">
        <f t="shared" ref="C94:M94" si="24">C23*24*365/1000000</f>
        <v>65.270759999999996</v>
      </c>
      <c r="D94" s="130">
        <f t="shared" si="24"/>
        <v>39.47018750000003</v>
      </c>
      <c r="E94" s="131">
        <f t="shared" si="24"/>
        <v>54.390839999999997</v>
      </c>
      <c r="F94" s="129">
        <f t="shared" si="24"/>
        <v>4.9143600000000003</v>
      </c>
      <c r="G94" s="130">
        <f t="shared" si="24"/>
        <v>65.270759999999996</v>
      </c>
      <c r="H94" s="130">
        <f t="shared" si="24"/>
        <v>39.47018750000003</v>
      </c>
      <c r="I94" s="131">
        <f t="shared" si="24"/>
        <v>12.567972000000001</v>
      </c>
      <c r="J94" s="130">
        <f t="shared" si="24"/>
        <v>4.9143600000000003</v>
      </c>
      <c r="K94" s="130">
        <f t="shared" si="24"/>
        <v>65.270759999999996</v>
      </c>
      <c r="L94" s="130">
        <f t="shared" si="24"/>
        <v>3.504</v>
      </c>
      <c r="M94" s="131">
        <f t="shared" si="24"/>
        <v>12.567972000000001</v>
      </c>
    </row>
    <row r="96" spans="1:13" x14ac:dyDescent="0.25">
      <c r="A96" s="33"/>
      <c r="B96" s="301">
        <v>2030</v>
      </c>
      <c r="C96" s="301"/>
      <c r="D96" s="301"/>
      <c r="E96" s="301"/>
      <c r="F96" s="301">
        <v>2040</v>
      </c>
      <c r="G96" s="301"/>
      <c r="H96" s="301"/>
      <c r="I96" s="301"/>
      <c r="J96" s="301">
        <v>2050</v>
      </c>
      <c r="K96" s="301"/>
      <c r="L96" s="301"/>
      <c r="M96" s="301"/>
    </row>
    <row r="97" spans="1:13" x14ac:dyDescent="0.25">
      <c r="A97" s="2"/>
      <c r="B97" s="48" t="s">
        <v>1</v>
      </c>
      <c r="C97" s="49" t="s">
        <v>2</v>
      </c>
      <c r="D97" s="49" t="s">
        <v>3</v>
      </c>
      <c r="E97" s="50" t="s">
        <v>4</v>
      </c>
      <c r="F97" s="48" t="s">
        <v>1</v>
      </c>
      <c r="G97" s="49" t="s">
        <v>2</v>
      </c>
      <c r="H97" s="49" t="s">
        <v>3</v>
      </c>
      <c r="I97" s="50" t="s">
        <v>4</v>
      </c>
      <c r="J97" s="48" t="s">
        <v>1</v>
      </c>
      <c r="K97" s="49" t="s">
        <v>2</v>
      </c>
      <c r="L97" s="49" t="s">
        <v>3</v>
      </c>
      <c r="M97" s="50" t="s">
        <v>4</v>
      </c>
    </row>
    <row r="98" spans="1:13" x14ac:dyDescent="0.25">
      <c r="A98" s="7" t="s">
        <v>225</v>
      </c>
      <c r="B98" s="142">
        <f>B27*24*365/1000000</f>
        <v>0.37794705882352925</v>
      </c>
      <c r="C98" s="143">
        <f t="shared" ref="C98:M98" si="25">C27*24*365/1000000</f>
        <v>0</v>
      </c>
      <c r="D98" s="143">
        <f t="shared" si="25"/>
        <v>1.8954423529411744</v>
      </c>
      <c r="E98" s="144">
        <f t="shared" si="25"/>
        <v>1.6338494117647071</v>
      </c>
      <c r="F98" s="142">
        <f t="shared" si="25"/>
        <v>0.87235302669176495</v>
      </c>
      <c r="G98" s="143">
        <f t="shared" si="25"/>
        <v>0</v>
      </c>
      <c r="H98" s="143">
        <f t="shared" si="25"/>
        <v>3.8064917647058785</v>
      </c>
      <c r="I98" s="144">
        <f t="shared" si="25"/>
        <v>2.4044611764705897</v>
      </c>
      <c r="J98" s="143">
        <f t="shared" si="25"/>
        <v>1.3079647058823543</v>
      </c>
      <c r="K98" s="143">
        <f t="shared" si="25"/>
        <v>0</v>
      </c>
      <c r="L98" s="143">
        <f t="shared" si="25"/>
        <v>5.5905882352941196</v>
      </c>
      <c r="M98" s="144">
        <f t="shared" si="25"/>
        <v>4.3103435294117656</v>
      </c>
    </row>
    <row r="99" spans="1:13" x14ac:dyDescent="0.25">
      <c r="A99" s="7" t="s">
        <v>232</v>
      </c>
      <c r="B99" s="87">
        <f t="shared" ref="B99:M99" si="26">B28*24*365/1000000</f>
        <v>0.27493939049573229</v>
      </c>
      <c r="C99" s="88">
        <f t="shared" si="26"/>
        <v>0</v>
      </c>
      <c r="D99" s="88">
        <f t="shared" si="26"/>
        <v>0</v>
      </c>
      <c r="E99" s="89">
        <f t="shared" si="26"/>
        <v>0.14921333569076711</v>
      </c>
      <c r="F99" s="87">
        <f t="shared" si="26"/>
        <v>0.27493939049573229</v>
      </c>
      <c r="G99" s="88">
        <f t="shared" si="26"/>
        <v>0</v>
      </c>
      <c r="H99" s="88">
        <f t="shared" si="26"/>
        <v>0</v>
      </c>
      <c r="I99" s="89">
        <f t="shared" si="26"/>
        <v>0.14921333569076711</v>
      </c>
      <c r="J99" s="88">
        <f t="shared" si="26"/>
        <v>0.27493939049573229</v>
      </c>
      <c r="K99" s="88">
        <f t="shared" si="26"/>
        <v>0</v>
      </c>
      <c r="L99" s="88">
        <f t="shared" si="26"/>
        <v>0</v>
      </c>
      <c r="M99" s="89">
        <f t="shared" si="26"/>
        <v>0.14921333569076711</v>
      </c>
    </row>
    <row r="100" spans="1:13" x14ac:dyDescent="0.25">
      <c r="A100" s="7" t="s">
        <v>226</v>
      </c>
      <c r="B100" s="87">
        <f t="shared" ref="B100:M100" si="27">B29*24*365/1000000</f>
        <v>0.34771129411764673</v>
      </c>
      <c r="C100" s="88">
        <f t="shared" si="27"/>
        <v>2.7267480533288215</v>
      </c>
      <c r="D100" s="88">
        <f t="shared" si="27"/>
        <v>0.94772117647059184</v>
      </c>
      <c r="E100" s="89">
        <f t="shared" si="27"/>
        <v>1.8380805882352977</v>
      </c>
      <c r="F100" s="87">
        <f t="shared" si="27"/>
        <v>0.80256478455642344</v>
      </c>
      <c r="G100" s="88">
        <f t="shared" si="27"/>
        <v>2.9111435294117691</v>
      </c>
      <c r="H100" s="88">
        <f t="shared" si="27"/>
        <v>1.9032458823529437</v>
      </c>
      <c r="I100" s="89">
        <f t="shared" si="27"/>
        <v>2.705018823529413</v>
      </c>
      <c r="J100" s="88">
        <f t="shared" si="27"/>
        <v>1.2033275294117656</v>
      </c>
      <c r="K100" s="88">
        <f t="shared" si="27"/>
        <v>3.5262841957238096</v>
      </c>
      <c r="L100" s="88">
        <f t="shared" si="27"/>
        <v>2.7952941176470549</v>
      </c>
      <c r="M100" s="89">
        <f t="shared" si="27"/>
        <v>4.84913647058824</v>
      </c>
    </row>
    <row r="101" spans="1:13" x14ac:dyDescent="0.25">
      <c r="A101" s="7" t="s">
        <v>231</v>
      </c>
      <c r="B101" s="87">
        <f t="shared" ref="B101:M101" si="28">B30*24*365/1000000</f>
        <v>0.20477910590411824</v>
      </c>
      <c r="C101" s="88">
        <f t="shared" si="28"/>
        <v>0</v>
      </c>
      <c r="D101" s="88">
        <f t="shared" si="28"/>
        <v>0</v>
      </c>
      <c r="E101" s="89">
        <f t="shared" si="28"/>
        <v>0.17808931155153621</v>
      </c>
      <c r="F101" s="87">
        <f t="shared" si="28"/>
        <v>0.20477910590411824</v>
      </c>
      <c r="G101" s="88">
        <f t="shared" si="28"/>
        <v>0</v>
      </c>
      <c r="H101" s="88">
        <f t="shared" si="28"/>
        <v>0</v>
      </c>
      <c r="I101" s="89">
        <f t="shared" si="28"/>
        <v>0.17808931155153621</v>
      </c>
      <c r="J101" s="88">
        <f t="shared" si="28"/>
        <v>0.20477910590411738</v>
      </c>
      <c r="K101" s="88">
        <f t="shared" si="28"/>
        <v>0</v>
      </c>
      <c r="L101" s="88">
        <f t="shared" si="28"/>
        <v>0</v>
      </c>
      <c r="M101" s="89">
        <f t="shared" si="28"/>
        <v>0.17808931155153621</v>
      </c>
    </row>
    <row r="102" spans="1:13" x14ac:dyDescent="0.25">
      <c r="A102" s="7" t="s">
        <v>227</v>
      </c>
      <c r="B102" s="87">
        <f t="shared" ref="B102:M102" si="29">B31*24*365/1000000</f>
        <v>3.7871058823529424E-2</v>
      </c>
      <c r="C102" s="88">
        <f t="shared" si="29"/>
        <v>2.7542909629584118E-2</v>
      </c>
      <c r="D102" s="88">
        <f t="shared" si="29"/>
        <v>0.34781686274509838</v>
      </c>
      <c r="E102" s="89">
        <f t="shared" si="29"/>
        <v>0.6539523529411766</v>
      </c>
      <c r="F102" s="87">
        <f t="shared" si="29"/>
        <v>8.7411535603861681E-2</v>
      </c>
      <c r="G102" s="88">
        <f t="shared" si="29"/>
        <v>2.9405490196078486E-2</v>
      </c>
      <c r="H102" s="88">
        <f t="shared" si="29"/>
        <v>0.69849764705882433</v>
      </c>
      <c r="I102" s="89">
        <f t="shared" si="29"/>
        <v>0.96239165775400948</v>
      </c>
      <c r="J102" s="88">
        <f t="shared" si="29"/>
        <v>0.13106070588235252</v>
      </c>
      <c r="K102" s="88">
        <f t="shared" si="29"/>
        <v>3.5619032280038584E-2</v>
      </c>
      <c r="L102" s="88">
        <f t="shared" si="29"/>
        <v>1.0258823529411782</v>
      </c>
      <c r="M102" s="89">
        <f t="shared" si="29"/>
        <v>1.7252258823529365</v>
      </c>
    </row>
    <row r="103" spans="1:13" x14ac:dyDescent="0.25">
      <c r="A103" s="7" t="s">
        <v>230</v>
      </c>
      <c r="B103" s="87">
        <f t="shared" ref="B103:M103" si="30">B32*24*365/1000000</f>
        <v>8.98635294117648E-3</v>
      </c>
      <c r="C103" s="88">
        <f t="shared" si="30"/>
        <v>0</v>
      </c>
      <c r="D103" s="88">
        <f t="shared" si="30"/>
        <v>0</v>
      </c>
      <c r="E103" s="89">
        <f t="shared" si="30"/>
        <v>2.908941176470586E-2</v>
      </c>
      <c r="F103" s="87">
        <f t="shared" si="30"/>
        <v>8.98635294117648E-3</v>
      </c>
      <c r="G103" s="88">
        <f t="shared" si="30"/>
        <v>0</v>
      </c>
      <c r="H103" s="88">
        <f t="shared" si="30"/>
        <v>0</v>
      </c>
      <c r="I103" s="89">
        <f t="shared" si="30"/>
        <v>2.908941176470586E-2</v>
      </c>
      <c r="J103" s="88">
        <f t="shared" si="30"/>
        <v>8.98635294117648E-3</v>
      </c>
      <c r="K103" s="88">
        <f t="shared" si="30"/>
        <v>0</v>
      </c>
      <c r="L103" s="88">
        <f t="shared" si="30"/>
        <v>0</v>
      </c>
      <c r="M103" s="89">
        <f t="shared" si="30"/>
        <v>2.908941176470586E-2</v>
      </c>
    </row>
    <row r="104" spans="1:13" x14ac:dyDescent="0.25">
      <c r="A104" t="s">
        <v>223</v>
      </c>
      <c r="B104" s="87">
        <f t="shared" ref="B104:M104" si="31">B33*24*365/1000000</f>
        <v>0.78343877089923164</v>
      </c>
      <c r="C104" s="88">
        <f t="shared" si="31"/>
        <v>0.79669908861147298</v>
      </c>
      <c r="D104" s="88">
        <f t="shared" si="31"/>
        <v>1.6237281841812095</v>
      </c>
      <c r="E104" s="89">
        <f t="shared" si="31"/>
        <v>0</v>
      </c>
      <c r="F104" s="87">
        <f t="shared" si="31"/>
        <v>0.78343877089923164</v>
      </c>
      <c r="G104" s="88">
        <f t="shared" si="31"/>
        <v>2.7143677720762791</v>
      </c>
      <c r="H104" s="88">
        <f t="shared" si="31"/>
        <v>1.6237281841812095</v>
      </c>
      <c r="I104" s="89">
        <f t="shared" si="31"/>
        <v>0</v>
      </c>
      <c r="J104" s="88">
        <f t="shared" si="31"/>
        <v>0.78343877089923164</v>
      </c>
      <c r="K104" s="88">
        <f t="shared" si="31"/>
        <v>2.7143677720762791</v>
      </c>
      <c r="L104" s="88">
        <f t="shared" si="31"/>
        <v>2.095395469736355</v>
      </c>
      <c r="M104" s="89">
        <f t="shared" si="31"/>
        <v>0</v>
      </c>
    </row>
    <row r="105" spans="1:13" x14ac:dyDescent="0.25">
      <c r="A105" s="7" t="s">
        <v>228</v>
      </c>
      <c r="B105" s="87">
        <f t="shared" ref="B105:M105" si="32">B34*24*365/1000000</f>
        <v>0.30237987648742304</v>
      </c>
      <c r="C105" s="88">
        <f t="shared" si="32"/>
        <v>0.78092286903500752</v>
      </c>
      <c r="D105" s="88">
        <f t="shared" si="32"/>
        <v>1.3960267359821752</v>
      </c>
      <c r="E105" s="89">
        <f t="shared" si="32"/>
        <v>1.9044278272559223</v>
      </c>
      <c r="F105" s="87">
        <f t="shared" si="32"/>
        <v>0.30237987648742304</v>
      </c>
      <c r="G105" s="88">
        <f t="shared" si="32"/>
        <v>0.78092286903500752</v>
      </c>
      <c r="H105" s="88">
        <f t="shared" si="32"/>
        <v>1.3960267359821752</v>
      </c>
      <c r="I105" s="89">
        <f t="shared" si="32"/>
        <v>1.9044278272559223</v>
      </c>
      <c r="J105" s="88">
        <f t="shared" si="32"/>
        <v>0.30237987648742304</v>
      </c>
      <c r="K105" s="88">
        <f t="shared" si="32"/>
        <v>0.78092286903500752</v>
      </c>
      <c r="L105" s="88">
        <f t="shared" si="32"/>
        <v>1.3960267359821752</v>
      </c>
      <c r="M105" s="89">
        <f t="shared" si="32"/>
        <v>1.9044278272559223</v>
      </c>
    </row>
    <row r="106" spans="1:13" x14ac:dyDescent="0.25">
      <c r="A106" s="7" t="s">
        <v>229</v>
      </c>
      <c r="B106" s="91">
        <f t="shared" ref="B106:M106" si="33">B35*24*365/1000000</f>
        <v>8.0114974225476004E-2</v>
      </c>
      <c r="C106" s="92">
        <f t="shared" si="33"/>
        <v>0.24539834263086899</v>
      </c>
      <c r="D106" s="92">
        <f t="shared" si="33"/>
        <v>9.5542677257678594</v>
      </c>
      <c r="E106" s="98">
        <f t="shared" si="33"/>
        <v>5.7511750144954759</v>
      </c>
      <c r="F106" s="91">
        <f t="shared" si="33"/>
        <v>0.27093450935855279</v>
      </c>
      <c r="G106" s="92">
        <f t="shared" si="33"/>
        <v>0.53144787389722725</v>
      </c>
      <c r="H106" s="92">
        <f t="shared" si="33"/>
        <v>20.339674713761944</v>
      </c>
      <c r="I106" s="98">
        <f t="shared" si="33"/>
        <v>12.390702950430681</v>
      </c>
      <c r="J106" s="92">
        <f t="shared" si="33"/>
        <v>0.49021868015429015</v>
      </c>
      <c r="K106" s="92">
        <f t="shared" si="33"/>
        <v>0.81687010355992984</v>
      </c>
      <c r="L106" s="92">
        <f t="shared" si="33"/>
        <v>31.149132407083592</v>
      </c>
      <c r="M106" s="98">
        <f t="shared" si="33"/>
        <v>12.390702950430681</v>
      </c>
    </row>
    <row r="107" spans="1:13" x14ac:dyDescent="0.25">
      <c r="B107" s="5"/>
      <c r="C107" s="5"/>
      <c r="D107" s="5"/>
      <c r="E107" s="5"/>
      <c r="F107" s="5"/>
      <c r="G107" s="5"/>
      <c r="H107" s="5"/>
      <c r="I107" s="5"/>
      <c r="J107" s="5"/>
      <c r="K107" s="5"/>
      <c r="L107" s="5"/>
      <c r="M107" s="5"/>
    </row>
    <row r="108" spans="1:13" x14ac:dyDescent="0.25">
      <c r="B108" s="5"/>
      <c r="C108" s="5"/>
      <c r="D108" s="5"/>
      <c r="E108" s="5"/>
      <c r="F108" s="5"/>
      <c r="G108" s="5"/>
      <c r="H108" s="5"/>
      <c r="I108" s="5"/>
      <c r="J108" s="5"/>
      <c r="K108" s="5"/>
      <c r="L108" s="5"/>
      <c r="M108" s="5"/>
    </row>
    <row r="109" spans="1:13" x14ac:dyDescent="0.25">
      <c r="A109" s="287" t="s">
        <v>210</v>
      </c>
      <c r="B109" s="288"/>
      <c r="C109" s="288"/>
      <c r="D109" s="288"/>
      <c r="E109" s="288"/>
      <c r="F109" s="288"/>
      <c r="G109" s="288"/>
      <c r="H109" s="288"/>
      <c r="I109" s="288"/>
      <c r="J109" s="288"/>
      <c r="K109" s="288"/>
      <c r="L109" s="288"/>
      <c r="M109" s="289"/>
    </row>
    <row r="110" spans="1:13" x14ac:dyDescent="0.25">
      <c r="A110" s="39"/>
      <c r="B110" s="301">
        <v>2030</v>
      </c>
      <c r="C110" s="301"/>
      <c r="D110" s="301"/>
      <c r="E110" s="301"/>
      <c r="F110" s="301">
        <v>2040</v>
      </c>
      <c r="G110" s="301"/>
      <c r="H110" s="301"/>
      <c r="I110" s="301"/>
      <c r="J110" s="301">
        <v>2050</v>
      </c>
      <c r="K110" s="301"/>
      <c r="L110" s="301"/>
      <c r="M110" s="301"/>
    </row>
    <row r="111" spans="1:13" x14ac:dyDescent="0.25">
      <c r="A111" s="39"/>
      <c r="B111" s="67" t="s">
        <v>1</v>
      </c>
      <c r="C111" s="68" t="s">
        <v>2</v>
      </c>
      <c r="D111" s="68" t="s">
        <v>3</v>
      </c>
      <c r="E111" s="69" t="s">
        <v>4</v>
      </c>
      <c r="F111" s="67" t="s">
        <v>1</v>
      </c>
      <c r="G111" s="68" t="s">
        <v>2</v>
      </c>
      <c r="H111" s="68" t="s">
        <v>3</v>
      </c>
      <c r="I111" s="69" t="s">
        <v>4</v>
      </c>
      <c r="J111" s="67" t="s">
        <v>1</v>
      </c>
      <c r="K111" s="68" t="s">
        <v>2</v>
      </c>
      <c r="L111" s="68" t="s">
        <v>3</v>
      </c>
      <c r="M111" s="69" t="s">
        <v>4</v>
      </c>
    </row>
    <row r="112" spans="1:13" x14ac:dyDescent="0.25">
      <c r="A112" s="7" t="s">
        <v>18</v>
      </c>
      <c r="B112" s="129">
        <f>B41*24*365/1000000</f>
        <v>5.046862621594804</v>
      </c>
      <c r="C112" s="130">
        <f t="shared" ref="C112:M112" si="34">C41*24*365/1000000</f>
        <v>65.270759999999996</v>
      </c>
      <c r="D112" s="130">
        <f t="shared" si="34"/>
        <v>39.848265938189712</v>
      </c>
      <c r="E112" s="131">
        <f t="shared" si="34"/>
        <v>54.390839999999997</v>
      </c>
      <c r="F112" s="129">
        <f t="shared" si="34"/>
        <v>5.046862621594804</v>
      </c>
      <c r="G112" s="130">
        <f t="shared" si="34"/>
        <v>65.270759999999996</v>
      </c>
      <c r="H112" s="130">
        <f t="shared" si="34"/>
        <v>39.848265938189712</v>
      </c>
      <c r="I112" s="131">
        <f t="shared" si="34"/>
        <v>11.343361595597198</v>
      </c>
      <c r="J112" s="130">
        <f t="shared" si="34"/>
        <v>5.046862621594804</v>
      </c>
      <c r="K112" s="130">
        <f t="shared" si="34"/>
        <v>65.270759999999996</v>
      </c>
      <c r="L112" s="130"/>
      <c r="M112" s="131">
        <f t="shared" si="34"/>
        <v>11.343361595597198</v>
      </c>
    </row>
    <row r="114" spans="1:13" x14ac:dyDescent="0.25">
      <c r="A114" s="33"/>
      <c r="B114" s="301">
        <v>2030</v>
      </c>
      <c r="C114" s="301"/>
      <c r="D114" s="301"/>
      <c r="E114" s="301"/>
      <c r="F114" s="301">
        <v>2040</v>
      </c>
      <c r="G114" s="301"/>
      <c r="H114" s="301"/>
      <c r="I114" s="301"/>
      <c r="J114" s="301">
        <v>2050</v>
      </c>
      <c r="K114" s="301"/>
      <c r="L114" s="301"/>
      <c r="M114" s="301"/>
    </row>
    <row r="115" spans="1:13" x14ac:dyDescent="0.25">
      <c r="A115" s="39"/>
      <c r="B115" s="67" t="s">
        <v>1</v>
      </c>
      <c r="C115" s="68" t="s">
        <v>2</v>
      </c>
      <c r="D115" s="68" t="s">
        <v>3</v>
      </c>
      <c r="E115" s="69" t="s">
        <v>4</v>
      </c>
      <c r="F115" s="67" t="s">
        <v>1</v>
      </c>
      <c r="G115" s="68" t="s">
        <v>2</v>
      </c>
      <c r="H115" s="68" t="s">
        <v>3</v>
      </c>
      <c r="I115" s="69" t="s">
        <v>4</v>
      </c>
      <c r="J115" s="67" t="s">
        <v>1</v>
      </c>
      <c r="K115" s="68" t="s">
        <v>2</v>
      </c>
      <c r="L115" s="68" t="s">
        <v>3</v>
      </c>
      <c r="M115" s="69" t="s">
        <v>4</v>
      </c>
    </row>
    <row r="116" spans="1:13" x14ac:dyDescent="0.25">
      <c r="A116" s="7" t="s">
        <v>225</v>
      </c>
      <c r="B116" s="142">
        <f>B45*24*365/1000000</f>
        <v>0.10831764705882313</v>
      </c>
      <c r="C116" s="143">
        <f t="shared" ref="C116:M116" si="35">C45*24*365/1000000</f>
        <v>0</v>
      </c>
      <c r="D116" s="143">
        <f t="shared" si="35"/>
        <v>0.7009200000000001</v>
      </c>
      <c r="E116" s="144">
        <f t="shared" si="35"/>
        <v>1.4328079822119739</v>
      </c>
      <c r="F116" s="142">
        <f t="shared" si="35"/>
        <v>0.22886470588235336</v>
      </c>
      <c r="G116" s="143">
        <f t="shared" si="35"/>
        <v>0</v>
      </c>
      <c r="H116" s="143">
        <f t="shared" si="35"/>
        <v>1.4794094117647019</v>
      </c>
      <c r="I116" s="144">
        <f t="shared" si="35"/>
        <v>1.9341633007904324</v>
      </c>
      <c r="J116" s="142">
        <f t="shared" si="35"/>
        <v>0</v>
      </c>
      <c r="K116" s="143">
        <f t="shared" si="35"/>
        <v>0</v>
      </c>
      <c r="L116" s="143">
        <f t="shared" si="35"/>
        <v>0</v>
      </c>
      <c r="M116" s="144">
        <f t="shared" si="35"/>
        <v>0</v>
      </c>
    </row>
    <row r="117" spans="1:13" x14ac:dyDescent="0.25">
      <c r="A117" s="7" t="s">
        <v>232</v>
      </c>
      <c r="B117" s="87">
        <f t="shared" ref="B117:M117" si="36">B46*24*365/1000000</f>
        <v>0.27493939049573229</v>
      </c>
      <c r="C117" s="88">
        <f t="shared" si="36"/>
        <v>0</v>
      </c>
      <c r="D117" s="88">
        <f t="shared" si="36"/>
        <v>0</v>
      </c>
      <c r="E117" s="89">
        <f t="shared" si="36"/>
        <v>0.14546597053228177</v>
      </c>
      <c r="F117" s="87">
        <f t="shared" si="36"/>
        <v>0.27493939049573229</v>
      </c>
      <c r="G117" s="88">
        <f t="shared" si="36"/>
        <v>0</v>
      </c>
      <c r="H117" s="88">
        <f t="shared" si="36"/>
        <v>0</v>
      </c>
      <c r="I117" s="89">
        <f t="shared" si="36"/>
        <v>0.14546597053228177</v>
      </c>
      <c r="J117" s="87">
        <f t="shared" si="36"/>
        <v>0.50380409637808576</v>
      </c>
      <c r="K117" s="88">
        <f t="shared" si="36"/>
        <v>0</v>
      </c>
      <c r="L117" s="88">
        <f t="shared" si="36"/>
        <v>1.4794094117647019</v>
      </c>
      <c r="M117" s="89">
        <f t="shared" si="36"/>
        <v>2.0796292713227142</v>
      </c>
    </row>
    <row r="118" spans="1:13" x14ac:dyDescent="0.25">
      <c r="A118" s="7" t="s">
        <v>226</v>
      </c>
      <c r="B118" s="87">
        <f t="shared" ref="B118:M118" si="37">B47*24*365/1000000</f>
        <v>9.9652235294117791E-2</v>
      </c>
      <c r="C118" s="88">
        <f t="shared" si="37"/>
        <v>0.29117647058823548</v>
      </c>
      <c r="D118" s="88">
        <f t="shared" si="37"/>
        <v>0.35046000000000005</v>
      </c>
      <c r="E118" s="89">
        <f t="shared" si="37"/>
        <v>1.6119089799884738</v>
      </c>
      <c r="F118" s="87">
        <f t="shared" si="37"/>
        <v>0.21055552941176428</v>
      </c>
      <c r="G118" s="88">
        <f t="shared" si="37"/>
        <v>0.45307058823529389</v>
      </c>
      <c r="H118" s="88">
        <f t="shared" si="37"/>
        <v>0.73970470588235271</v>
      </c>
      <c r="I118" s="89">
        <f t="shared" si="37"/>
        <v>2.1759337133892345</v>
      </c>
      <c r="J118" s="87">
        <f t="shared" si="37"/>
        <v>0</v>
      </c>
      <c r="K118" s="88">
        <f t="shared" si="37"/>
        <v>0</v>
      </c>
      <c r="L118" s="88">
        <f t="shared" si="37"/>
        <v>0</v>
      </c>
      <c r="M118" s="89">
        <f t="shared" si="37"/>
        <v>0</v>
      </c>
    </row>
    <row r="119" spans="1:13" x14ac:dyDescent="0.25">
      <c r="A119" s="7" t="s">
        <v>231</v>
      </c>
      <c r="B119" s="87">
        <f t="shared" ref="B119:M119" si="38">B48*24*365/1000000</f>
        <v>0.20477910590411738</v>
      </c>
      <c r="C119" s="88">
        <f t="shared" si="38"/>
        <v>0</v>
      </c>
      <c r="D119" s="88">
        <f t="shared" si="38"/>
        <v>0</v>
      </c>
      <c r="E119" s="89">
        <f t="shared" si="38"/>
        <v>0.18183667671002154</v>
      </c>
      <c r="F119" s="87">
        <f t="shared" si="38"/>
        <v>0.20477910590411738</v>
      </c>
      <c r="G119" s="88">
        <f t="shared" si="38"/>
        <v>0</v>
      </c>
      <c r="H119" s="88">
        <f t="shared" si="38"/>
        <v>0</v>
      </c>
      <c r="I119" s="89">
        <f t="shared" si="38"/>
        <v>0.18183667671002154</v>
      </c>
      <c r="J119" s="87">
        <f t="shared" si="38"/>
        <v>0.41533463531588177</v>
      </c>
      <c r="K119" s="88">
        <f t="shared" si="38"/>
        <v>0.45307058823529389</v>
      </c>
      <c r="L119" s="88">
        <f t="shared" si="38"/>
        <v>0.73970470588235271</v>
      </c>
      <c r="M119" s="89">
        <f t="shared" si="38"/>
        <v>2.3577703900992559</v>
      </c>
    </row>
    <row r="120" spans="1:13" x14ac:dyDescent="0.25">
      <c r="A120" s="7" t="s">
        <v>227</v>
      </c>
      <c r="B120" s="87">
        <f t="shared" ref="B120:M120" si="39">B49*24*365/1000000</f>
        <v>1.0853647058823506E-2</v>
      </c>
      <c r="C120" s="88">
        <f t="shared" si="39"/>
        <v>2.9411764705882357E-3</v>
      </c>
      <c r="D120" s="88">
        <f t="shared" si="39"/>
        <v>0.12862000000000015</v>
      </c>
      <c r="E120" s="89">
        <f t="shared" si="39"/>
        <v>0.5734850130823177</v>
      </c>
      <c r="F120" s="87">
        <f t="shared" si="39"/>
        <v>2.2932705882352956E-2</v>
      </c>
      <c r="G120" s="88">
        <f t="shared" si="39"/>
        <v>4.5764705882352982E-3</v>
      </c>
      <c r="H120" s="88">
        <f t="shared" si="39"/>
        <v>0.27147411764705909</v>
      </c>
      <c r="I120" s="89">
        <f t="shared" si="39"/>
        <v>0.77415374539212822</v>
      </c>
      <c r="J120" s="87">
        <f t="shared" si="39"/>
        <v>0</v>
      </c>
      <c r="K120" s="88">
        <f t="shared" si="39"/>
        <v>0</v>
      </c>
      <c r="L120" s="88">
        <f t="shared" si="39"/>
        <v>0</v>
      </c>
      <c r="M120" s="89">
        <f t="shared" si="39"/>
        <v>0</v>
      </c>
    </row>
    <row r="121" spans="1:13" x14ac:dyDescent="0.25">
      <c r="A121" s="7" t="s">
        <v>230</v>
      </c>
      <c r="B121" s="87">
        <f t="shared" ref="B121:M121" si="40">B50*24*365/1000000</f>
        <v>8.98635294117648E-3</v>
      </c>
      <c r="C121" s="88">
        <f t="shared" si="40"/>
        <v>0</v>
      </c>
      <c r="D121" s="88">
        <f t="shared" si="40"/>
        <v>0</v>
      </c>
      <c r="E121" s="89">
        <f t="shared" si="40"/>
        <v>2.908941176470586E-2</v>
      </c>
      <c r="F121" s="87">
        <f t="shared" si="40"/>
        <v>8.98635294117648E-3</v>
      </c>
      <c r="G121" s="88">
        <f t="shared" si="40"/>
        <v>0</v>
      </c>
      <c r="H121" s="88">
        <f t="shared" si="40"/>
        <v>0</v>
      </c>
      <c r="I121" s="89">
        <f t="shared" si="40"/>
        <v>2.908941176470586E-2</v>
      </c>
      <c r="J121" s="87">
        <f t="shared" si="40"/>
        <v>3.1919058823529439E-2</v>
      </c>
      <c r="K121" s="88">
        <f t="shared" si="40"/>
        <v>4.5764705882352982E-3</v>
      </c>
      <c r="L121" s="88">
        <f t="shared" si="40"/>
        <v>0.27147411764705909</v>
      </c>
      <c r="M121" s="89">
        <f t="shared" si="40"/>
        <v>0.80324315715683414</v>
      </c>
    </row>
    <row r="122" spans="1:13" x14ac:dyDescent="0.25">
      <c r="A122" s="7" t="s">
        <v>228</v>
      </c>
      <c r="B122" s="87">
        <f t="shared" ref="B122:M122" si="41">B51*24*365/1000000</f>
        <v>0.28638410932953062</v>
      </c>
      <c r="C122" s="88">
        <f t="shared" si="41"/>
        <v>0.66072731944541474</v>
      </c>
      <c r="D122" s="88">
        <f t="shared" si="41"/>
        <v>1.3606089933108498</v>
      </c>
      <c r="E122" s="89">
        <f t="shared" si="41"/>
        <v>1.4960162047026304</v>
      </c>
      <c r="F122" s="87">
        <f t="shared" si="41"/>
        <v>0.28638410932953062</v>
      </c>
      <c r="G122" s="88">
        <f t="shared" si="41"/>
        <v>0.66072731944541474</v>
      </c>
      <c r="H122" s="88">
        <f t="shared" si="41"/>
        <v>1.3606089933108498</v>
      </c>
      <c r="I122" s="89">
        <f t="shared" si="41"/>
        <v>1.5067805328022139</v>
      </c>
      <c r="J122" s="87">
        <f t="shared" si="41"/>
        <v>11.429270363501351</v>
      </c>
      <c r="K122" s="88">
        <f t="shared" si="41"/>
        <v>8.8251895534962497</v>
      </c>
      <c r="L122" s="88">
        <f t="shared" si="41"/>
        <v>44.031461413345546</v>
      </c>
      <c r="M122" s="89">
        <f t="shared" si="41"/>
        <v>10.653755671315759</v>
      </c>
    </row>
    <row r="123" spans="1:13" x14ac:dyDescent="0.25">
      <c r="A123" s="7" t="s">
        <v>229</v>
      </c>
      <c r="B123" s="91">
        <f t="shared" ref="B123:M123" si="42">B52*24*365/1000000</f>
        <v>0.76355733127203618</v>
      </c>
      <c r="C123" s="92">
        <f t="shared" si="42"/>
        <v>0.78344202179460776</v>
      </c>
      <c r="D123" s="92">
        <f t="shared" si="42"/>
        <v>9.5542677257678594</v>
      </c>
      <c r="E123" s="98">
        <f t="shared" si="42"/>
        <v>12.56675864116092</v>
      </c>
      <c r="F123" s="91">
        <f t="shared" si="42"/>
        <v>5.4137276112243695</v>
      </c>
      <c r="G123" s="92">
        <f t="shared" si="42"/>
        <v>1.7675859900245654</v>
      </c>
      <c r="H123" s="92">
        <f t="shared" si="42"/>
        <v>20.339808327477719</v>
      </c>
      <c r="I123" s="98">
        <f t="shared" si="42"/>
        <v>19.408416181901963</v>
      </c>
      <c r="J123" s="91">
        <f t="shared" si="42"/>
        <v>5.4137276112243695</v>
      </c>
      <c r="K123" s="92">
        <f t="shared" si="42"/>
        <v>1.7675859900245654</v>
      </c>
      <c r="L123" s="92">
        <f t="shared" si="42"/>
        <v>20.339808327477719</v>
      </c>
      <c r="M123" s="98">
        <f t="shared" si="42"/>
        <v>19.408416181901963</v>
      </c>
    </row>
    <row r="124" spans="1:13" x14ac:dyDescent="0.25">
      <c r="B124" s="5"/>
      <c r="C124" s="5"/>
      <c r="D124" s="5"/>
      <c r="E124" s="5"/>
      <c r="F124" s="5"/>
      <c r="G124" s="5"/>
      <c r="H124" s="5"/>
      <c r="I124" s="5"/>
      <c r="J124" s="5"/>
      <c r="K124" s="5"/>
      <c r="L124" s="5"/>
      <c r="M124" s="5"/>
    </row>
    <row r="125" spans="1:13" x14ac:dyDescent="0.25">
      <c r="B125" s="5"/>
      <c r="C125" s="5"/>
      <c r="D125" s="5"/>
      <c r="E125" s="5"/>
      <c r="F125" s="5"/>
      <c r="G125" s="5"/>
      <c r="H125" s="5"/>
      <c r="I125" s="5"/>
      <c r="J125" s="5"/>
      <c r="K125" s="5"/>
      <c r="L125" s="5"/>
      <c r="M125" s="5"/>
    </row>
    <row r="126" spans="1:13" x14ac:dyDescent="0.25">
      <c r="A126" s="290" t="s">
        <v>209</v>
      </c>
      <c r="B126" s="291"/>
      <c r="C126" s="291"/>
      <c r="D126" s="291"/>
      <c r="E126" s="291"/>
      <c r="F126" s="291"/>
      <c r="G126" s="291"/>
      <c r="H126" s="291"/>
      <c r="I126" s="291"/>
      <c r="J126" s="291"/>
      <c r="K126" s="291"/>
      <c r="L126" s="291"/>
      <c r="M126" s="292"/>
    </row>
    <row r="127" spans="1:13" x14ac:dyDescent="0.25">
      <c r="A127" s="39"/>
      <c r="B127" s="303">
        <v>2030</v>
      </c>
      <c r="C127" s="303"/>
      <c r="D127" s="303"/>
      <c r="E127" s="303"/>
      <c r="F127" s="303">
        <v>2040</v>
      </c>
      <c r="G127" s="303"/>
      <c r="H127" s="303"/>
      <c r="I127" s="303"/>
      <c r="J127" s="303">
        <v>2050</v>
      </c>
      <c r="K127" s="303"/>
      <c r="L127" s="303"/>
      <c r="M127" s="303"/>
    </row>
    <row r="128" spans="1:13" x14ac:dyDescent="0.25">
      <c r="A128" s="39"/>
      <c r="B128" s="67" t="s">
        <v>1</v>
      </c>
      <c r="C128" s="68" t="s">
        <v>2</v>
      </c>
      <c r="D128" s="68" t="s">
        <v>3</v>
      </c>
      <c r="E128" s="69" t="s">
        <v>4</v>
      </c>
      <c r="F128" s="67" t="s">
        <v>1</v>
      </c>
      <c r="G128" s="68" t="s">
        <v>2</v>
      </c>
      <c r="H128" s="68" t="s">
        <v>3</v>
      </c>
      <c r="I128" s="69" t="s">
        <v>4</v>
      </c>
      <c r="J128" s="67" t="s">
        <v>1</v>
      </c>
      <c r="K128" s="68" t="s">
        <v>2</v>
      </c>
      <c r="L128" s="68" t="s">
        <v>3</v>
      </c>
      <c r="M128" s="69" t="s">
        <v>4</v>
      </c>
    </row>
    <row r="129" spans="1:13" x14ac:dyDescent="0.25">
      <c r="A129" s="7" t="s">
        <v>18</v>
      </c>
      <c r="B129" s="129"/>
      <c r="C129" s="130">
        <f t="shared" ref="C129:M129" si="43">C58*24*365/1000000</f>
        <v>65.2702125</v>
      </c>
      <c r="D129" s="130">
        <f t="shared" si="43"/>
        <v>39.47018750000003</v>
      </c>
      <c r="E129" s="131">
        <f t="shared" si="43"/>
        <v>54.391752500000024</v>
      </c>
      <c r="F129" s="129"/>
      <c r="G129" s="130">
        <f t="shared" si="43"/>
        <v>65.2702125</v>
      </c>
      <c r="H129" s="130">
        <f t="shared" si="43"/>
        <v>39.47018750000003</v>
      </c>
      <c r="I129" s="131">
        <f t="shared" si="43"/>
        <v>1.752</v>
      </c>
      <c r="J129" s="129"/>
      <c r="K129" s="130">
        <f t="shared" si="43"/>
        <v>65.2702125</v>
      </c>
      <c r="L129" s="130"/>
      <c r="M129" s="131">
        <f t="shared" si="43"/>
        <v>1.752</v>
      </c>
    </row>
    <row r="131" spans="1:13" x14ac:dyDescent="0.25">
      <c r="A131" s="33"/>
      <c r="B131" s="293">
        <v>2030</v>
      </c>
      <c r="C131" s="293"/>
      <c r="D131" s="293"/>
      <c r="E131" s="293"/>
      <c r="F131" s="293">
        <v>2040</v>
      </c>
      <c r="G131" s="293"/>
      <c r="H131" s="293"/>
      <c r="I131" s="293"/>
      <c r="J131" s="293">
        <v>2050</v>
      </c>
      <c r="K131" s="293"/>
      <c r="L131" s="293"/>
      <c r="M131" s="293"/>
    </row>
    <row r="132" spans="1:13" x14ac:dyDescent="0.25">
      <c r="A132" s="39"/>
      <c r="B132" s="67" t="s">
        <v>1</v>
      </c>
      <c r="C132" s="68" t="s">
        <v>2</v>
      </c>
      <c r="D132" s="68" t="s">
        <v>3</v>
      </c>
      <c r="E132" s="69" t="s">
        <v>4</v>
      </c>
      <c r="F132" s="67" t="s">
        <v>1</v>
      </c>
      <c r="G132" s="68" t="s">
        <v>2</v>
      </c>
      <c r="H132" s="68" t="s">
        <v>3</v>
      </c>
      <c r="I132" s="69" t="s">
        <v>4</v>
      </c>
      <c r="J132" s="67" t="s">
        <v>1</v>
      </c>
      <c r="K132" s="68" t="s">
        <v>2</v>
      </c>
      <c r="L132" s="68" t="s">
        <v>3</v>
      </c>
      <c r="M132" s="69" t="s">
        <v>4</v>
      </c>
    </row>
    <row r="133" spans="1:13" x14ac:dyDescent="0.25">
      <c r="A133" s="7" t="s">
        <v>225</v>
      </c>
      <c r="B133" s="133">
        <f>B62*24*365/1000000</f>
        <v>1.3079647058823543</v>
      </c>
      <c r="C133" s="134">
        <f t="shared" ref="C133:M133" si="44">C62*24*365/1000000</f>
        <v>0</v>
      </c>
      <c r="D133" s="134">
        <f t="shared" si="44"/>
        <v>5.5905882352941196</v>
      </c>
      <c r="E133" s="135">
        <f t="shared" si="44"/>
        <v>5.0520282352941148</v>
      </c>
      <c r="F133" s="133">
        <f t="shared" si="44"/>
        <v>1.3079647058823543</v>
      </c>
      <c r="G133" s="134">
        <f t="shared" si="44"/>
        <v>0</v>
      </c>
      <c r="H133" s="134">
        <f t="shared" si="44"/>
        <v>5.5905882352941196</v>
      </c>
      <c r="I133" s="135">
        <f t="shared" si="44"/>
        <v>5.0520282352941148</v>
      </c>
      <c r="J133" s="134">
        <f t="shared" si="44"/>
        <v>1.3079647058823543</v>
      </c>
      <c r="K133" s="134">
        <f t="shared" si="44"/>
        <v>0</v>
      </c>
      <c r="L133" s="134">
        <f t="shared" si="44"/>
        <v>5.5905882352941196</v>
      </c>
      <c r="M133" s="135">
        <f t="shared" si="44"/>
        <v>5.0520282352941148</v>
      </c>
    </row>
    <row r="134" spans="1:13" x14ac:dyDescent="0.25">
      <c r="A134" s="7" t="s">
        <v>232</v>
      </c>
      <c r="B134" s="136">
        <f t="shared" ref="B134:M134" si="45">B63*24*365/1000000</f>
        <v>0.22922956738533892</v>
      </c>
      <c r="C134" s="137">
        <f t="shared" si="45"/>
        <v>0</v>
      </c>
      <c r="D134" s="137">
        <f t="shared" si="45"/>
        <v>0</v>
      </c>
      <c r="E134" s="138">
        <f t="shared" si="45"/>
        <v>0.15184458343328699</v>
      </c>
      <c r="F134" s="136">
        <f t="shared" si="45"/>
        <v>0.22922956738533892</v>
      </c>
      <c r="G134" s="137">
        <f t="shared" si="45"/>
        <v>0</v>
      </c>
      <c r="H134" s="137">
        <f t="shared" si="45"/>
        <v>0</v>
      </c>
      <c r="I134" s="138">
        <f t="shared" si="45"/>
        <v>0.15184458343328699</v>
      </c>
      <c r="J134" s="137">
        <f t="shared" si="45"/>
        <v>0.22922956738533892</v>
      </c>
      <c r="K134" s="137">
        <f t="shared" si="45"/>
        <v>0</v>
      </c>
      <c r="L134" s="137">
        <f t="shared" si="45"/>
        <v>0</v>
      </c>
      <c r="M134" s="138">
        <f t="shared" si="45"/>
        <v>0.15184458343328699</v>
      </c>
    </row>
    <row r="135" spans="1:13" x14ac:dyDescent="0.25">
      <c r="A135" s="7" t="s">
        <v>226</v>
      </c>
      <c r="B135" s="136">
        <f t="shared" ref="B135:M135" si="46">B64*24*365/1000000</f>
        <v>1.2033275294117656</v>
      </c>
      <c r="C135" s="137">
        <f t="shared" si="46"/>
        <v>3.1447058823529455</v>
      </c>
      <c r="D135" s="137">
        <f t="shared" si="46"/>
        <v>2.7952941176470549</v>
      </c>
      <c r="E135" s="138">
        <f t="shared" si="46"/>
        <v>5.6835317647058803</v>
      </c>
      <c r="F135" s="136">
        <f t="shared" si="46"/>
        <v>1.2033275294117656</v>
      </c>
      <c r="G135" s="137">
        <f t="shared" si="46"/>
        <v>3.144705882352937</v>
      </c>
      <c r="H135" s="137">
        <f t="shared" si="46"/>
        <v>2.7952941176470549</v>
      </c>
      <c r="I135" s="138">
        <f t="shared" si="46"/>
        <v>5.6835317647058803</v>
      </c>
      <c r="J135" s="137">
        <f t="shared" si="46"/>
        <v>1.2033275294117656</v>
      </c>
      <c r="K135" s="137">
        <f t="shared" si="46"/>
        <v>3.144705882352937</v>
      </c>
      <c r="L135" s="137">
        <f t="shared" si="46"/>
        <v>2.7952941176470549</v>
      </c>
      <c r="M135" s="138">
        <f t="shared" si="46"/>
        <v>5.6835317647058803</v>
      </c>
    </row>
    <row r="136" spans="1:13" x14ac:dyDescent="0.25">
      <c r="A136" s="7" t="s">
        <v>231</v>
      </c>
      <c r="B136" s="136">
        <f t="shared" ref="B136:M136" si="47">B65*24*365/1000000</f>
        <v>0.25048892901451081</v>
      </c>
      <c r="C136" s="137">
        <f t="shared" si="47"/>
        <v>0</v>
      </c>
      <c r="D136" s="137">
        <f t="shared" si="47"/>
        <v>0</v>
      </c>
      <c r="E136" s="138">
        <f t="shared" si="47"/>
        <v>0.17545806380901624</v>
      </c>
      <c r="F136" s="136">
        <f t="shared" si="47"/>
        <v>0.2504889290145117</v>
      </c>
      <c r="G136" s="137">
        <f t="shared" si="47"/>
        <v>0</v>
      </c>
      <c r="H136" s="137">
        <f t="shared" si="47"/>
        <v>0</v>
      </c>
      <c r="I136" s="138">
        <f t="shared" si="47"/>
        <v>0.17545806380901624</v>
      </c>
      <c r="J136" s="137">
        <f t="shared" si="47"/>
        <v>0.25048892901451081</v>
      </c>
      <c r="K136" s="137">
        <f t="shared" si="47"/>
        <v>0</v>
      </c>
      <c r="L136" s="137">
        <f t="shared" si="47"/>
        <v>0</v>
      </c>
      <c r="M136" s="138">
        <f t="shared" si="47"/>
        <v>0.17545806380901624</v>
      </c>
    </row>
    <row r="137" spans="1:13" x14ac:dyDescent="0.25">
      <c r="A137" s="7" t="s">
        <v>227</v>
      </c>
      <c r="B137" s="136">
        <f t="shared" ref="B137:M137" si="48">B66*24*365/1000000</f>
        <v>0.13106070588235338</v>
      </c>
      <c r="C137" s="137">
        <f t="shared" si="48"/>
        <v>3.1764705882353202E-2</v>
      </c>
      <c r="D137" s="137">
        <f t="shared" si="48"/>
        <v>1.0258823529411782</v>
      </c>
      <c r="E137" s="138">
        <f t="shared" si="48"/>
        <v>2.0220870588235269</v>
      </c>
      <c r="F137" s="136">
        <f t="shared" si="48"/>
        <v>0.13106070588235338</v>
      </c>
      <c r="G137" s="137">
        <f t="shared" si="48"/>
        <v>3.1764705882353202E-2</v>
      </c>
      <c r="H137" s="137">
        <f t="shared" si="48"/>
        <v>1.0258823529411782</v>
      </c>
      <c r="I137" s="138">
        <f t="shared" si="48"/>
        <v>2.0220870588235269</v>
      </c>
      <c r="J137" s="137">
        <f t="shared" si="48"/>
        <v>0.13106070588235338</v>
      </c>
      <c r="K137" s="137">
        <f t="shared" si="48"/>
        <v>3.1764705882353202E-2</v>
      </c>
      <c r="L137" s="137">
        <f t="shared" si="48"/>
        <v>1.0258823529411782</v>
      </c>
      <c r="M137" s="138">
        <f t="shared" si="48"/>
        <v>2.0220870588235269</v>
      </c>
    </row>
    <row r="138" spans="1:13" x14ac:dyDescent="0.25">
      <c r="A138" s="7" t="s">
        <v>230</v>
      </c>
      <c r="B138" s="136">
        <f t="shared" ref="B138:M138" si="49">B67*24*365/1000000</f>
        <v>8.98635294117648E-3</v>
      </c>
      <c r="C138" s="137">
        <f t="shared" si="49"/>
        <v>0</v>
      </c>
      <c r="D138" s="137">
        <f t="shared" si="49"/>
        <v>0</v>
      </c>
      <c r="E138" s="138">
        <f t="shared" si="49"/>
        <v>2.908941176470586E-2</v>
      </c>
      <c r="F138" s="136">
        <f t="shared" si="49"/>
        <v>8.98635294117648E-3</v>
      </c>
      <c r="G138" s="137">
        <f t="shared" si="49"/>
        <v>0</v>
      </c>
      <c r="H138" s="137">
        <f t="shared" si="49"/>
        <v>0</v>
      </c>
      <c r="I138" s="138">
        <f t="shared" si="49"/>
        <v>2.908941176470586E-2</v>
      </c>
      <c r="J138" s="137">
        <f t="shared" si="49"/>
        <v>8.98635294117648E-3</v>
      </c>
      <c r="K138" s="137">
        <f t="shared" si="49"/>
        <v>0</v>
      </c>
      <c r="L138" s="137">
        <f t="shared" si="49"/>
        <v>0</v>
      </c>
      <c r="M138" s="138">
        <f t="shared" si="49"/>
        <v>2.908941176470586E-2</v>
      </c>
    </row>
    <row r="139" spans="1:13" x14ac:dyDescent="0.25">
      <c r="A139" t="s">
        <v>223</v>
      </c>
      <c r="B139" s="136">
        <f t="shared" ref="B139:M139" si="50">B68*24*365/1000000</f>
        <v>0</v>
      </c>
      <c r="C139" s="137">
        <f t="shared" si="50"/>
        <v>0</v>
      </c>
      <c r="D139" s="137">
        <f t="shared" si="50"/>
        <v>9.0199083605556556</v>
      </c>
      <c r="E139" s="138">
        <f t="shared" si="50"/>
        <v>0</v>
      </c>
      <c r="F139" s="136">
        <f t="shared" si="50"/>
        <v>0</v>
      </c>
      <c r="G139" s="137">
        <f t="shared" si="50"/>
        <v>0</v>
      </c>
      <c r="H139" s="137">
        <f t="shared" si="50"/>
        <v>9.0199083605556556</v>
      </c>
      <c r="I139" s="138">
        <f t="shared" si="50"/>
        <v>0</v>
      </c>
      <c r="J139" s="137">
        <f t="shared" si="50"/>
        <v>0</v>
      </c>
      <c r="K139" s="137">
        <f t="shared" si="50"/>
        <v>0</v>
      </c>
      <c r="L139" s="137">
        <f t="shared" si="50"/>
        <v>9.0199083605556556</v>
      </c>
      <c r="M139" s="138">
        <f t="shared" si="50"/>
        <v>0</v>
      </c>
    </row>
    <row r="140" spans="1:13" x14ac:dyDescent="0.25">
      <c r="A140" s="7" t="s">
        <v>228</v>
      </c>
      <c r="B140" s="136">
        <f t="shared" ref="B140:M140" si="51">B69*24*365/1000000</f>
        <v>0.19751854095424795</v>
      </c>
      <c r="C140" s="137">
        <f t="shared" si="51"/>
        <v>0.86804134475650152</v>
      </c>
      <c r="D140" s="137">
        <f t="shared" si="51"/>
        <v>1.7563651203597204</v>
      </c>
      <c r="E140" s="138">
        <f t="shared" si="51"/>
        <v>1.4762714719333767</v>
      </c>
      <c r="F140" s="136">
        <f t="shared" si="51"/>
        <v>0.19751854095424795</v>
      </c>
      <c r="G140" s="137">
        <f t="shared" si="51"/>
        <v>0.86804134475650152</v>
      </c>
      <c r="H140" s="137">
        <f t="shared" si="51"/>
        <v>1.7563651203597204</v>
      </c>
      <c r="I140" s="138">
        <f t="shared" si="51"/>
        <v>1.4762714719333767</v>
      </c>
      <c r="J140" s="137">
        <f t="shared" si="51"/>
        <v>0.19751854095424795</v>
      </c>
      <c r="K140" s="137">
        <f t="shared" si="51"/>
        <v>0.86804134475650152</v>
      </c>
      <c r="L140" s="137">
        <f t="shared" si="51"/>
        <v>1.7563651203597204</v>
      </c>
      <c r="M140" s="138">
        <f t="shared" si="51"/>
        <v>1.4762714719333767</v>
      </c>
    </row>
    <row r="141" spans="1:13" x14ac:dyDescent="0.25">
      <c r="A141" s="7" t="s">
        <v>229</v>
      </c>
      <c r="B141" s="139">
        <f t="shared" ref="B141:M141" si="52">B70*24*365/1000000</f>
        <v>0.43755101307759947</v>
      </c>
      <c r="C141" s="140">
        <f t="shared" si="52"/>
        <v>0.52670863784186561</v>
      </c>
      <c r="D141" s="140">
        <f t="shared" si="52"/>
        <v>9.7196754934852301</v>
      </c>
      <c r="E141" s="141">
        <f t="shared" si="52"/>
        <v>10.441515951184735</v>
      </c>
      <c r="F141" s="139">
        <f t="shared" si="52"/>
        <v>0.99753060862771026</v>
      </c>
      <c r="G141" s="140">
        <f t="shared" si="52"/>
        <v>1.1400841458950342</v>
      </c>
      <c r="H141" s="140">
        <f t="shared" si="52"/>
        <v>20.711731519359741</v>
      </c>
      <c r="I141" s="141">
        <f t="shared" si="52"/>
        <v>22.494680640441334</v>
      </c>
      <c r="J141" s="140">
        <f t="shared" si="52"/>
        <v>1.5575173025907103</v>
      </c>
      <c r="K141" s="140">
        <f t="shared" si="52"/>
        <v>1.7534596539482041</v>
      </c>
      <c r="L141" s="140">
        <f t="shared" si="52"/>
        <v>31.703787545234334</v>
      </c>
      <c r="M141" s="141">
        <f t="shared" si="52"/>
        <v>22.494680640441334</v>
      </c>
    </row>
    <row r="142" spans="1:13" x14ac:dyDescent="0.25">
      <c r="B142" s="161"/>
      <c r="C142" s="161"/>
      <c r="D142" s="161"/>
      <c r="E142" s="161"/>
      <c r="F142" s="161"/>
      <c r="G142" s="161"/>
      <c r="H142" s="161"/>
      <c r="I142" s="161"/>
      <c r="J142" s="161"/>
      <c r="K142" s="161"/>
      <c r="L142" s="161"/>
      <c r="M142" s="161"/>
    </row>
    <row r="143" spans="1:13" x14ac:dyDescent="0.25">
      <c r="B143" s="161"/>
      <c r="C143" s="161"/>
      <c r="D143" s="161"/>
      <c r="E143" s="161"/>
      <c r="F143" s="161"/>
      <c r="G143" s="161"/>
      <c r="H143" s="161"/>
      <c r="I143" s="161"/>
      <c r="J143" s="161"/>
      <c r="K143" s="161"/>
      <c r="L143" s="161"/>
      <c r="M143" s="161"/>
    </row>
  </sheetData>
  <mergeCells count="66">
    <mergeCell ref="B131:E131"/>
    <mergeCell ref="F131:I131"/>
    <mergeCell ref="J131:M131"/>
    <mergeCell ref="B114:E114"/>
    <mergeCell ref="F114:I114"/>
    <mergeCell ref="J114:M114"/>
    <mergeCell ref="A126:M126"/>
    <mergeCell ref="B127:E127"/>
    <mergeCell ref="F127:I127"/>
    <mergeCell ref="J127:M127"/>
    <mergeCell ref="B96:E96"/>
    <mergeCell ref="F96:I96"/>
    <mergeCell ref="J96:M96"/>
    <mergeCell ref="A109:M109"/>
    <mergeCell ref="B110:E110"/>
    <mergeCell ref="F110:I110"/>
    <mergeCell ref="J110:M110"/>
    <mergeCell ref="B79:E79"/>
    <mergeCell ref="F79:I79"/>
    <mergeCell ref="J79:M79"/>
    <mergeCell ref="A91:M91"/>
    <mergeCell ref="B92:E92"/>
    <mergeCell ref="F92:I92"/>
    <mergeCell ref="J92:M92"/>
    <mergeCell ref="B75:E75"/>
    <mergeCell ref="F75:I75"/>
    <mergeCell ref="J75:M75"/>
    <mergeCell ref="A3:M3"/>
    <mergeCell ref="A20:M20"/>
    <mergeCell ref="F8:I8"/>
    <mergeCell ref="J8:M8"/>
    <mergeCell ref="B8:E8"/>
    <mergeCell ref="B4:E4"/>
    <mergeCell ref="F4:I4"/>
    <mergeCell ref="J4:M4"/>
    <mergeCell ref="B39:E39"/>
    <mergeCell ref="J25:M25"/>
    <mergeCell ref="A38:M38"/>
    <mergeCell ref="J43:M43"/>
    <mergeCell ref="F43:I43"/>
    <mergeCell ref="AO3:AW3"/>
    <mergeCell ref="AP4:AS4"/>
    <mergeCell ref="AT4:AW4"/>
    <mergeCell ref="A74:M74"/>
    <mergeCell ref="AD3:AL3"/>
    <mergeCell ref="B21:E21"/>
    <mergeCell ref="B60:E60"/>
    <mergeCell ref="F60:I60"/>
    <mergeCell ref="J60:M60"/>
    <mergeCell ref="AE4:AH4"/>
    <mergeCell ref="A55:M55"/>
    <mergeCell ref="B56:E56"/>
    <mergeCell ref="F56:I56"/>
    <mergeCell ref="J56:M56"/>
    <mergeCell ref="B25:E25"/>
    <mergeCell ref="F25:I25"/>
    <mergeCell ref="B43:E43"/>
    <mergeCell ref="AO73:AU73"/>
    <mergeCell ref="AI4:AL4"/>
    <mergeCell ref="F21:I21"/>
    <mergeCell ref="J21:M21"/>
    <mergeCell ref="N73:W73"/>
    <mergeCell ref="X73:AF73"/>
    <mergeCell ref="AG73:AN73"/>
    <mergeCell ref="J39:M39"/>
    <mergeCell ref="F39:I39"/>
  </mergeCells>
  <phoneticPr fontId="2"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DBE70-4B7B-43A4-A772-BB401247F7AD}">
  <sheetPr codeName="Sheet6"/>
  <dimension ref="A1:BD82"/>
  <sheetViews>
    <sheetView showGridLines="0" zoomScale="71" zoomScaleNormal="71" workbookViewId="0">
      <selection activeCell="H1" sqref="H1"/>
    </sheetView>
  </sheetViews>
  <sheetFormatPr defaultRowHeight="15" x14ac:dyDescent="0.25"/>
  <cols>
    <col min="1" max="1" width="34.7109375" bestFit="1" customWidth="1"/>
    <col min="2" max="4" width="12.5703125" bestFit="1" customWidth="1"/>
    <col min="5" max="5" width="14.7109375" bestFit="1" customWidth="1"/>
    <col min="6" max="9" width="12.5703125" customWidth="1"/>
    <col min="10" max="11" width="13.7109375" bestFit="1" customWidth="1"/>
    <col min="12" max="13" width="14.7109375" bestFit="1" customWidth="1"/>
    <col min="15" max="15" width="22.42578125" bestFit="1" customWidth="1"/>
    <col min="18" max="18" width="12" bestFit="1" customWidth="1"/>
    <col min="19" max="19" width="12.5703125" bestFit="1" customWidth="1"/>
    <col min="20" max="23" width="12.5703125" customWidth="1"/>
    <col min="26" max="26" width="12" bestFit="1" customWidth="1"/>
    <col min="27" max="27" width="12.5703125" bestFit="1" customWidth="1"/>
    <col min="28" max="28" width="9.140625" customWidth="1"/>
    <col min="29" max="29" width="22.42578125" hidden="1" customWidth="1"/>
    <col min="30" max="42" width="9.140625" hidden="1" customWidth="1"/>
    <col min="43" max="43" width="22.42578125" hidden="1" customWidth="1"/>
    <col min="44" max="44" width="9.140625" hidden="1" customWidth="1"/>
    <col min="45" max="46" width="12" hidden="1" customWidth="1"/>
    <col min="47" max="51" width="12.5703125" hidden="1" customWidth="1"/>
    <col min="52" max="54" width="12" hidden="1" customWidth="1"/>
    <col min="55" max="55" width="12.5703125" hidden="1" customWidth="1"/>
    <col min="56" max="56" width="9.140625" hidden="1" customWidth="1"/>
    <col min="57" max="57" width="0" hidden="1" customWidth="1"/>
  </cols>
  <sheetData>
    <row r="1" spans="1:56" s="2" customFormat="1" x14ac:dyDescent="0.25"/>
    <row r="3" spans="1:56" ht="15.75" thickBot="1" x14ac:dyDescent="0.3">
      <c r="A3" s="316" t="s">
        <v>25</v>
      </c>
      <c r="B3" s="316"/>
      <c r="C3" s="316"/>
      <c r="D3" s="316"/>
      <c r="E3" s="316"/>
      <c r="F3" s="316"/>
      <c r="G3" s="316"/>
      <c r="H3" s="316"/>
      <c r="I3" s="316"/>
      <c r="J3" s="316"/>
      <c r="K3" s="316"/>
      <c r="L3" s="316"/>
      <c r="M3" s="316"/>
      <c r="N3" s="200"/>
      <c r="O3" s="316" t="s">
        <v>26</v>
      </c>
      <c r="P3" s="316"/>
      <c r="Q3" s="316"/>
      <c r="R3" s="316"/>
      <c r="S3" s="316"/>
      <c r="T3" s="316"/>
      <c r="U3" s="316"/>
      <c r="V3" s="316"/>
      <c r="W3" s="316"/>
      <c r="X3" s="316"/>
      <c r="Y3" s="316"/>
      <c r="Z3" s="316"/>
      <c r="AA3" s="316"/>
      <c r="AC3" s="281" t="s">
        <v>27</v>
      </c>
      <c r="AD3" s="281"/>
      <c r="AE3" s="281"/>
      <c r="AF3" s="281"/>
      <c r="AG3" s="281"/>
      <c r="AH3" s="281"/>
      <c r="AI3" s="281"/>
      <c r="AJ3" s="281"/>
      <c r="AK3" s="281"/>
      <c r="AL3" s="281"/>
      <c r="AM3" s="281"/>
      <c r="AN3" s="281"/>
      <c r="AO3" s="281"/>
      <c r="AQ3" s="317" t="s">
        <v>254</v>
      </c>
      <c r="AR3" s="317"/>
      <c r="AS3" s="317"/>
      <c r="AT3" s="317"/>
      <c r="AU3" s="317"/>
      <c r="AV3" s="317"/>
      <c r="AW3" s="317"/>
      <c r="AX3" s="317"/>
      <c r="AY3" s="317"/>
      <c r="AZ3" s="317"/>
      <c r="BA3" s="317"/>
      <c r="BB3" s="317"/>
      <c r="BC3" s="317"/>
    </row>
    <row r="4" spans="1:56" ht="15.75" thickBot="1" x14ac:dyDescent="0.3">
      <c r="A4" s="310" t="s">
        <v>0</v>
      </c>
      <c r="B4" s="311"/>
      <c r="C4" s="311"/>
      <c r="D4" s="311"/>
      <c r="E4" s="311"/>
      <c r="F4" s="311"/>
      <c r="G4" s="311"/>
      <c r="H4" s="311"/>
      <c r="I4" s="311"/>
      <c r="J4" s="311"/>
      <c r="K4" s="311"/>
      <c r="L4" s="311"/>
      <c r="M4" s="311"/>
      <c r="N4" s="200"/>
      <c r="O4" s="310" t="s">
        <v>0</v>
      </c>
      <c r="P4" s="311"/>
      <c r="Q4" s="311"/>
      <c r="R4" s="311"/>
      <c r="S4" s="311"/>
      <c r="T4" s="311"/>
      <c r="U4" s="311"/>
      <c r="V4" s="311"/>
      <c r="W4" s="311"/>
      <c r="X4" s="311"/>
      <c r="Y4" s="311"/>
      <c r="Z4" s="311"/>
      <c r="AA4" s="311"/>
      <c r="AC4" s="312" t="s">
        <v>0</v>
      </c>
      <c r="AD4" s="313"/>
      <c r="AE4" s="313"/>
      <c r="AF4" s="313"/>
      <c r="AG4" s="313"/>
      <c r="AH4" s="313"/>
      <c r="AI4" s="313"/>
      <c r="AJ4" s="313"/>
      <c r="AK4" s="313"/>
      <c r="AL4" s="313"/>
      <c r="AM4" s="313"/>
      <c r="AN4" s="313"/>
      <c r="AO4" s="313"/>
      <c r="AQ4" s="313" t="s">
        <v>0</v>
      </c>
      <c r="AR4" s="313"/>
      <c r="AS4" s="313"/>
      <c r="AT4" s="313"/>
      <c r="AU4" s="313"/>
      <c r="AV4" s="313"/>
      <c r="AW4" s="313"/>
      <c r="AX4" s="313"/>
      <c r="AY4" s="313"/>
      <c r="AZ4" s="313"/>
      <c r="BA4" s="313"/>
      <c r="BB4" s="313"/>
      <c r="BC4" s="313"/>
    </row>
    <row r="5" spans="1:56" ht="15.6" customHeight="1" thickTop="1" x14ac:dyDescent="0.25">
      <c r="A5" s="199"/>
      <c r="B5" s="315">
        <v>2030</v>
      </c>
      <c r="C5" s="315"/>
      <c r="D5" s="315"/>
      <c r="E5" s="315"/>
      <c r="F5" s="315">
        <v>2040</v>
      </c>
      <c r="G5" s="315"/>
      <c r="H5" s="315"/>
      <c r="I5" s="315"/>
      <c r="J5" s="315">
        <v>2050</v>
      </c>
      <c r="K5" s="315"/>
      <c r="L5" s="315"/>
      <c r="M5" s="315"/>
      <c r="N5" s="199"/>
      <c r="O5" s="247"/>
      <c r="P5" s="315">
        <v>2030</v>
      </c>
      <c r="Q5" s="315"/>
      <c r="R5" s="315"/>
      <c r="S5" s="315"/>
      <c r="T5" s="246"/>
      <c r="U5" s="246"/>
      <c r="V5" s="246"/>
      <c r="W5" s="246"/>
      <c r="X5" s="315">
        <v>2050</v>
      </c>
      <c r="Y5" s="315"/>
      <c r="Z5" s="315"/>
      <c r="AA5" s="315"/>
      <c r="AB5" s="2"/>
      <c r="AC5" s="14"/>
      <c r="AD5" s="314">
        <v>2030</v>
      </c>
      <c r="AE5" s="314"/>
      <c r="AF5" s="314"/>
      <c r="AG5" s="314"/>
      <c r="AH5" s="314">
        <v>2040</v>
      </c>
      <c r="AI5" s="314"/>
      <c r="AJ5" s="314"/>
      <c r="AK5" s="314"/>
      <c r="AL5" s="314">
        <v>2050</v>
      </c>
      <c r="AM5" s="314"/>
      <c r="AN5" s="314"/>
      <c r="AO5" s="314"/>
      <c r="AP5" s="2"/>
      <c r="AQ5" s="14"/>
      <c r="AR5" s="314">
        <v>2030</v>
      </c>
      <c r="AS5" s="314"/>
      <c r="AT5" s="314"/>
      <c r="AU5" s="314"/>
      <c r="AV5" s="314">
        <v>2040</v>
      </c>
      <c r="AW5" s="314"/>
      <c r="AX5" s="314"/>
      <c r="AY5" s="314"/>
      <c r="AZ5" s="314">
        <v>2050</v>
      </c>
      <c r="BA5" s="314"/>
      <c r="BB5" s="314"/>
      <c r="BC5" s="314"/>
      <c r="BD5" s="2"/>
    </row>
    <row r="6" spans="1:56" x14ac:dyDescent="0.25">
      <c r="A6" s="199"/>
      <c r="B6" s="247" t="s">
        <v>1</v>
      </c>
      <c r="C6" s="247" t="s">
        <v>2</v>
      </c>
      <c r="D6" s="247" t="s">
        <v>3</v>
      </c>
      <c r="E6" s="247" t="s">
        <v>4</v>
      </c>
      <c r="F6" s="247" t="s">
        <v>1</v>
      </c>
      <c r="G6" s="247" t="s">
        <v>2</v>
      </c>
      <c r="H6" s="247" t="s">
        <v>3</v>
      </c>
      <c r="I6" s="247" t="s">
        <v>4</v>
      </c>
      <c r="J6" s="247" t="s">
        <v>1</v>
      </c>
      <c r="K6" s="247" t="s">
        <v>2</v>
      </c>
      <c r="L6" s="247" t="s">
        <v>3</v>
      </c>
      <c r="M6" s="247" t="s">
        <v>4</v>
      </c>
      <c r="N6" s="199"/>
      <c r="O6" s="247"/>
      <c r="P6" s="247" t="s">
        <v>1</v>
      </c>
      <c r="Q6" s="247" t="s">
        <v>2</v>
      </c>
      <c r="R6" s="247" t="s">
        <v>3</v>
      </c>
      <c r="S6" s="247" t="s">
        <v>4</v>
      </c>
      <c r="T6" s="247" t="s">
        <v>1</v>
      </c>
      <c r="U6" s="247" t="s">
        <v>2</v>
      </c>
      <c r="V6" s="247" t="s">
        <v>3</v>
      </c>
      <c r="W6" s="247" t="s">
        <v>4</v>
      </c>
      <c r="X6" s="247" t="s">
        <v>1</v>
      </c>
      <c r="Y6" s="247" t="s">
        <v>2</v>
      </c>
      <c r="Z6" s="247" t="s">
        <v>3</v>
      </c>
      <c r="AA6" s="247" t="s">
        <v>4</v>
      </c>
      <c r="AB6" s="2"/>
      <c r="AC6" s="14"/>
      <c r="AD6" s="14" t="s">
        <v>1</v>
      </c>
      <c r="AE6" s="14" t="s">
        <v>2</v>
      </c>
      <c r="AF6" s="14" t="s">
        <v>3</v>
      </c>
      <c r="AG6" s="14" t="s">
        <v>4</v>
      </c>
      <c r="AH6" s="14" t="s">
        <v>1</v>
      </c>
      <c r="AI6" s="14" t="s">
        <v>2</v>
      </c>
      <c r="AJ6" s="14" t="s">
        <v>3</v>
      </c>
      <c r="AK6" s="14" t="s">
        <v>4</v>
      </c>
      <c r="AL6" s="14" t="s">
        <v>1</v>
      </c>
      <c r="AM6" s="14" t="s">
        <v>2</v>
      </c>
      <c r="AN6" s="14" t="s">
        <v>3</v>
      </c>
      <c r="AO6" s="14" t="s">
        <v>4</v>
      </c>
      <c r="AP6" s="2"/>
      <c r="AQ6" s="14"/>
      <c r="AR6" s="14" t="s">
        <v>1</v>
      </c>
      <c r="AS6" s="14" t="s">
        <v>2</v>
      </c>
      <c r="AT6" s="14" t="s">
        <v>3</v>
      </c>
      <c r="AU6" s="14" t="s">
        <v>4</v>
      </c>
      <c r="AV6" s="14" t="s">
        <v>1</v>
      </c>
      <c r="AW6" s="14" t="s">
        <v>2</v>
      </c>
      <c r="AX6" s="14" t="s">
        <v>3</v>
      </c>
      <c r="AY6" s="14" t="s">
        <v>4</v>
      </c>
      <c r="AZ6" s="14" t="s">
        <v>1</v>
      </c>
      <c r="BA6" s="14" t="s">
        <v>2</v>
      </c>
      <c r="BB6" s="14" t="s">
        <v>3</v>
      </c>
      <c r="BC6" s="14" t="s">
        <v>4</v>
      </c>
      <c r="BD6" s="2"/>
    </row>
    <row r="7" spans="1:56" x14ac:dyDescent="0.25">
      <c r="A7" s="199" t="s">
        <v>30</v>
      </c>
      <c r="B7" s="201">
        <v>93.920978312237239</v>
      </c>
      <c r="C7" s="201">
        <v>34.016257984166138</v>
      </c>
      <c r="D7" s="201">
        <v>123.93798701802648</v>
      </c>
      <c r="E7" s="201">
        <v>469.2136115177762</v>
      </c>
      <c r="F7" s="201">
        <v>111.94027371246726</v>
      </c>
      <c r="G7" s="201">
        <v>46.020490196971366</v>
      </c>
      <c r="H7" s="201">
        <v>226.06893093452862</v>
      </c>
      <c r="I7" s="201">
        <v>629.27472116095225</v>
      </c>
      <c r="J7" s="201">
        <v>122.88712352743528</v>
      </c>
      <c r="K7" s="201">
        <v>53.517506673944666</v>
      </c>
      <c r="L7" s="201">
        <v>298.89607963873965</v>
      </c>
      <c r="M7" s="201">
        <v>715.02177609722628</v>
      </c>
      <c r="N7" s="200"/>
      <c r="O7" s="201"/>
      <c r="P7" s="201">
        <v>90.091862431494434</v>
      </c>
      <c r="Q7" s="201">
        <v>31.270359722308598</v>
      </c>
      <c r="R7" s="201">
        <v>178.24897911384636</v>
      </c>
      <c r="S7" s="201">
        <v>545.76766929452288</v>
      </c>
      <c r="T7" s="201">
        <v>200.86379623762309</v>
      </c>
      <c r="U7" s="201">
        <v>86.706868755936981</v>
      </c>
      <c r="V7" s="201">
        <v>572.5190334770158</v>
      </c>
      <c r="W7" s="201">
        <v>1461.9695111171341</v>
      </c>
      <c r="X7" s="201">
        <v>298.7325928264317</v>
      </c>
      <c r="Y7" s="201">
        <v>135.99075218911679</v>
      </c>
      <c r="Z7" s="201">
        <v>999.55222782679118</v>
      </c>
      <c r="AA7" s="201">
        <v>2212.1156879223222</v>
      </c>
      <c r="AC7" s="1"/>
      <c r="AD7" s="1">
        <v>1.8591282853040985</v>
      </c>
      <c r="AE7" s="1">
        <v>0.94774503919399744</v>
      </c>
      <c r="AF7" s="1">
        <v>4.7074651879543818</v>
      </c>
      <c r="AG7" s="1">
        <v>13.153953615434389</v>
      </c>
      <c r="AH7" s="1">
        <v>4.2942122119467268</v>
      </c>
      <c r="AI7" s="1">
        <v>2.693934870973457</v>
      </c>
      <c r="AJ7" s="1">
        <v>14.263052589000816</v>
      </c>
      <c r="AK7" s="1">
        <v>36.089349396533933</v>
      </c>
      <c r="AL7" s="102">
        <v>6.4509596052628364</v>
      </c>
      <c r="AM7" s="1">
        <v>4.2294166427087223</v>
      </c>
      <c r="AN7" s="1">
        <v>23.866065695637246</v>
      </c>
      <c r="AO7" s="1">
        <v>54.76434919442697</v>
      </c>
      <c r="AQ7" s="1"/>
      <c r="AR7" s="1">
        <f t="shared" ref="AR7:BC8" si="0">(B7+P7)/AD7</f>
        <v>98.978022225955527</v>
      </c>
      <c r="AS7" s="1">
        <f>(C7+Q7)/AE7</f>
        <v>68.886266882491157</v>
      </c>
      <c r="AT7" s="1">
        <f t="shared" si="0"/>
        <v>64.193138784142022</v>
      </c>
      <c r="AU7" s="1">
        <f t="shared" si="0"/>
        <v>77.161689214211265</v>
      </c>
      <c r="AV7" s="1">
        <f t="shared" si="0"/>
        <v>72.843179263440405</v>
      </c>
      <c r="AW7" s="1">
        <f t="shared" si="0"/>
        <v>49.268956121774067</v>
      </c>
      <c r="AX7" s="1">
        <f t="shared" si="0"/>
        <v>55.989975457805464</v>
      </c>
      <c r="AY7" s="1">
        <f t="shared" si="0"/>
        <v>57.94629903965329</v>
      </c>
      <c r="AZ7" s="1">
        <f t="shared" si="0"/>
        <v>65.357674230342454</v>
      </c>
      <c r="BA7" s="1">
        <f t="shared" si="0"/>
        <v>44.807186161184447</v>
      </c>
      <c r="BB7" s="1">
        <f t="shared" si="0"/>
        <v>54.405628645482579</v>
      </c>
      <c r="BC7" s="1">
        <f t="shared" si="0"/>
        <v>53.449689571357588</v>
      </c>
      <c r="BD7" s="1"/>
    </row>
    <row r="8" spans="1:56" x14ac:dyDescent="0.25">
      <c r="A8" s="199" t="s">
        <v>31</v>
      </c>
      <c r="B8" s="248">
        <v>20.249839213265982</v>
      </c>
      <c r="C8" s="201">
        <v>55.719850630848057</v>
      </c>
      <c r="D8" s="201">
        <v>1369.4760071218734</v>
      </c>
      <c r="E8" s="201">
        <v>922.71499355388573</v>
      </c>
      <c r="F8" s="201">
        <v>27.269729631041315</v>
      </c>
      <c r="G8" s="201">
        <v>66.243072805901747</v>
      </c>
      <c r="H8" s="201">
        <v>1832.4724518463779</v>
      </c>
      <c r="I8" s="201">
        <v>1166.9706904536745</v>
      </c>
      <c r="J8" s="201">
        <v>31.624802707951673</v>
      </c>
      <c r="K8" s="201">
        <v>71.911674709290608</v>
      </c>
      <c r="L8" s="201">
        <v>2060.9125806227717</v>
      </c>
      <c r="M8" s="201">
        <v>1298.933211277405</v>
      </c>
      <c r="N8" s="200"/>
      <c r="O8" s="201"/>
      <c r="P8" s="201">
        <v>7.7325999851636018</v>
      </c>
      <c r="Q8" s="201">
        <v>21.029145856163193</v>
      </c>
      <c r="R8" s="201">
        <v>812.67496079310899</v>
      </c>
      <c r="S8" s="201">
        <v>468.54616703695012</v>
      </c>
      <c r="T8" s="201">
        <v>38.863834678696527</v>
      </c>
      <c r="U8" s="201">
        <v>91.48398964853024</v>
      </c>
      <c r="V8" s="201">
        <v>2256.0335618648292</v>
      </c>
      <c r="W8" s="201">
        <v>1301.5620312961694</v>
      </c>
      <c r="X8" s="201">
        <v>58.593449582727025</v>
      </c>
      <c r="Y8" s="201">
        <v>128.03465633676711</v>
      </c>
      <c r="Z8" s="201">
        <v>3442.2615651749766</v>
      </c>
      <c r="AA8" s="201">
        <v>1965.2876067284542</v>
      </c>
      <c r="AC8" s="1"/>
      <c r="AD8" s="1">
        <v>9.5408718239568327E-2</v>
      </c>
      <c r="AE8" s="1">
        <v>0.25470915516643788</v>
      </c>
      <c r="AF8" s="1">
        <v>9.6107833488786341</v>
      </c>
      <c r="AG8" s="1">
        <v>5.4996065598829809</v>
      </c>
      <c r="AH8" s="1">
        <v>0.56057110247622544</v>
      </c>
      <c r="AI8" s="1">
        <v>1.2958586849247076</v>
      </c>
      <c r="AJ8" s="1">
        <v>32.21517256761868</v>
      </c>
      <c r="AK8">
        <v>18.412661753892081</v>
      </c>
      <c r="AL8" s="1">
        <v>0.92473638616533804</v>
      </c>
      <c r="AM8" s="81">
        <v>1.9546502316408838</v>
      </c>
      <c r="AN8" s="1">
        <v>54.637053336763827</v>
      </c>
      <c r="AO8" s="1">
        <v>30.894038551051398</v>
      </c>
      <c r="AQ8" s="1"/>
      <c r="AR8" s="1">
        <f t="shared" si="0"/>
        <v>293.29017006775575</v>
      </c>
      <c r="AS8" s="1">
        <f t="shared" si="0"/>
        <v>301.32013290554937</v>
      </c>
      <c r="AT8" s="1">
        <f t="shared" si="0"/>
        <v>227.05235241512244</v>
      </c>
      <c r="AU8" s="1">
        <f t="shared" si="0"/>
        <v>252.97467108636928</v>
      </c>
      <c r="AV8" s="1">
        <f t="shared" si="0"/>
        <v>117.97533625548</v>
      </c>
      <c r="AW8" s="1">
        <f t="shared" si="0"/>
        <v>121.71625215722985</v>
      </c>
      <c r="AX8" s="1">
        <f t="shared" si="0"/>
        <v>126.91243559628791</v>
      </c>
      <c r="AY8" s="1">
        <f t="shared" si="0"/>
        <v>134.06713025769039</v>
      </c>
      <c r="AZ8" s="1">
        <f t="shared" si="0"/>
        <v>97.561049441119465</v>
      </c>
      <c r="BA8" s="1">
        <f t="shared" si="0"/>
        <v>102.29263927091824</v>
      </c>
      <c r="BB8" s="1">
        <f t="shared" si="0"/>
        <v>100.7223817850881</v>
      </c>
      <c r="BC8" s="1">
        <f t="shared" si="0"/>
        <v>105.65859858729185</v>
      </c>
    </row>
    <row r="9" spans="1:56" x14ac:dyDescent="0.25">
      <c r="A9" s="199" t="s">
        <v>32</v>
      </c>
      <c r="B9" s="201"/>
      <c r="C9" s="201"/>
      <c r="D9" s="201"/>
      <c r="E9" s="201"/>
      <c r="F9" s="201"/>
      <c r="G9" s="201"/>
      <c r="H9" s="201"/>
      <c r="I9" s="201"/>
      <c r="J9" s="201"/>
      <c r="K9" s="201"/>
      <c r="L9" s="201"/>
      <c r="M9" s="201"/>
      <c r="N9" s="200"/>
      <c r="O9" s="201"/>
      <c r="P9" s="201"/>
      <c r="Q9" s="201"/>
      <c r="R9" s="249"/>
      <c r="S9" s="201"/>
      <c r="T9" s="201"/>
      <c r="U9" s="201"/>
      <c r="V9" s="201"/>
      <c r="W9" s="201"/>
      <c r="X9" s="201"/>
      <c r="Y9" s="201"/>
      <c r="Z9" s="201"/>
      <c r="AA9" s="201"/>
      <c r="AC9" s="1"/>
      <c r="AD9" s="1"/>
      <c r="AE9" s="99"/>
      <c r="AF9" s="1"/>
      <c r="AG9" s="1"/>
      <c r="AH9" s="1"/>
      <c r="AI9" s="1"/>
      <c r="AJ9" s="1"/>
      <c r="AK9" s="1"/>
      <c r="AL9" s="1"/>
      <c r="AM9" s="1"/>
      <c r="AN9" s="1"/>
      <c r="AO9" s="1"/>
      <c r="AR9" s="1"/>
      <c r="AS9" s="1"/>
      <c r="AT9" s="1"/>
      <c r="AU9" s="1"/>
      <c r="AV9" s="1"/>
      <c r="AW9" s="1"/>
      <c r="AX9" s="1"/>
      <c r="AY9" s="1"/>
      <c r="AZ9" s="1"/>
      <c r="BA9" s="1"/>
      <c r="BB9" s="1"/>
      <c r="BC9" s="1"/>
    </row>
    <row r="10" spans="1:56" x14ac:dyDescent="0.25">
      <c r="A10" s="199"/>
      <c r="B10" s="200"/>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row>
    <row r="11" spans="1:56" x14ac:dyDescent="0.25">
      <c r="A11" s="200"/>
      <c r="B11" s="200"/>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C11" s="281" t="s">
        <v>27</v>
      </c>
      <c r="AD11" s="281"/>
      <c r="AE11" s="281"/>
      <c r="AF11" s="281"/>
      <c r="AG11" s="281"/>
      <c r="AH11" s="281"/>
      <c r="AI11" s="281"/>
      <c r="AJ11" s="281"/>
      <c r="AK11" s="281"/>
      <c r="AL11" s="281"/>
      <c r="AM11" s="281"/>
      <c r="AN11" s="281"/>
      <c r="AO11" s="281"/>
    </row>
    <row r="12" spans="1:56" ht="15.75" thickBot="1" x14ac:dyDescent="0.3">
      <c r="A12" s="316" t="s">
        <v>25</v>
      </c>
      <c r="B12" s="316"/>
      <c r="C12" s="316"/>
      <c r="D12" s="316"/>
      <c r="E12" s="316"/>
      <c r="F12" s="316"/>
      <c r="G12" s="316"/>
      <c r="H12" s="316"/>
      <c r="I12" s="316"/>
      <c r="J12" s="316"/>
      <c r="K12" s="316"/>
      <c r="L12" s="316"/>
      <c r="M12" s="316"/>
      <c r="N12" s="200"/>
      <c r="O12" s="316" t="s">
        <v>26</v>
      </c>
      <c r="P12" s="316"/>
      <c r="Q12" s="316"/>
      <c r="R12" s="316"/>
      <c r="S12" s="316"/>
      <c r="T12" s="316"/>
      <c r="U12" s="316"/>
      <c r="V12" s="316"/>
      <c r="W12" s="316"/>
      <c r="X12" s="316"/>
      <c r="Y12" s="316"/>
      <c r="Z12" s="316"/>
      <c r="AA12" s="316"/>
      <c r="AQ12" s="317" t="s">
        <v>28</v>
      </c>
      <c r="AR12" s="317"/>
      <c r="AS12" s="317"/>
      <c r="AT12" s="317"/>
      <c r="AU12" s="317"/>
      <c r="AV12" s="317"/>
      <c r="AW12" s="317"/>
      <c r="AX12" s="317"/>
      <c r="AY12" s="317"/>
      <c r="AZ12" s="317"/>
      <c r="BA12" s="317"/>
      <c r="BB12" s="317"/>
      <c r="BC12" s="317"/>
    </row>
    <row r="13" spans="1:56" ht="15.75" thickBot="1" x14ac:dyDescent="0.3">
      <c r="A13" s="310" t="s">
        <v>12</v>
      </c>
      <c r="B13" s="311"/>
      <c r="C13" s="311"/>
      <c r="D13" s="311"/>
      <c r="E13" s="311"/>
      <c r="F13" s="311"/>
      <c r="G13" s="311"/>
      <c r="H13" s="311"/>
      <c r="I13" s="311"/>
      <c r="J13" s="311"/>
      <c r="K13" s="311"/>
      <c r="L13" s="311"/>
      <c r="M13" s="311"/>
      <c r="N13" s="200"/>
      <c r="O13" s="310" t="s">
        <v>12</v>
      </c>
      <c r="P13" s="311"/>
      <c r="Q13" s="311"/>
      <c r="R13" s="311"/>
      <c r="S13" s="311"/>
      <c r="T13" s="311"/>
      <c r="U13" s="311"/>
      <c r="V13" s="311"/>
      <c r="W13" s="311"/>
      <c r="X13" s="311"/>
      <c r="Y13" s="311"/>
      <c r="Z13" s="311"/>
      <c r="AA13" s="311"/>
      <c r="AC13" s="312" t="s">
        <v>12</v>
      </c>
      <c r="AD13" s="313"/>
      <c r="AE13" s="313"/>
      <c r="AF13" s="313"/>
      <c r="AG13" s="313"/>
      <c r="AH13" s="313"/>
      <c r="AI13" s="313"/>
      <c r="AJ13" s="313"/>
      <c r="AK13" s="313"/>
      <c r="AL13" s="313"/>
      <c r="AM13" s="313"/>
      <c r="AN13" s="313"/>
      <c r="AO13" s="313"/>
      <c r="AQ13" s="312" t="s">
        <v>12</v>
      </c>
      <c r="AR13" s="313"/>
      <c r="AS13" s="313"/>
      <c r="AT13" s="313"/>
      <c r="AU13" s="313"/>
      <c r="AV13" s="313"/>
      <c r="AW13" s="313"/>
      <c r="AX13" s="313"/>
      <c r="AY13" s="313"/>
      <c r="AZ13" s="313"/>
      <c r="BA13" s="313"/>
      <c r="BB13" s="313"/>
      <c r="BC13" s="313"/>
    </row>
    <row r="14" spans="1:56" ht="15.75" thickTop="1" x14ac:dyDescent="0.25">
      <c r="A14" s="199"/>
      <c r="B14" s="315">
        <v>2030</v>
      </c>
      <c r="C14" s="315"/>
      <c r="D14" s="315"/>
      <c r="E14" s="315"/>
      <c r="F14" s="315">
        <v>2040</v>
      </c>
      <c r="G14" s="315"/>
      <c r="H14" s="315"/>
      <c r="I14" s="315"/>
      <c r="J14" s="315">
        <v>2050</v>
      </c>
      <c r="K14" s="315"/>
      <c r="L14" s="315"/>
      <c r="M14" s="315"/>
      <c r="N14" s="199"/>
      <c r="O14" s="247"/>
      <c r="P14" s="315">
        <v>2030</v>
      </c>
      <c r="Q14" s="315"/>
      <c r="R14" s="315"/>
      <c r="S14" s="315"/>
      <c r="T14" s="246"/>
      <c r="U14" s="246"/>
      <c r="V14" s="246"/>
      <c r="W14" s="246"/>
      <c r="X14" s="315">
        <v>2050</v>
      </c>
      <c r="Y14" s="315"/>
      <c r="Z14" s="315"/>
      <c r="AA14" s="315"/>
      <c r="AB14" s="2"/>
      <c r="AC14" s="14"/>
      <c r="AD14" s="314">
        <v>2030</v>
      </c>
      <c r="AE14" s="314"/>
      <c r="AF14" s="314"/>
      <c r="AG14" s="314"/>
      <c r="AH14" s="314">
        <v>2040</v>
      </c>
      <c r="AI14" s="314"/>
      <c r="AJ14" s="314"/>
      <c r="AK14" s="314"/>
      <c r="AL14" s="314">
        <v>2050</v>
      </c>
      <c r="AM14" s="314"/>
      <c r="AN14" s="314"/>
      <c r="AO14" s="314"/>
      <c r="AP14" s="2"/>
      <c r="AQ14" s="14"/>
      <c r="AR14" s="314">
        <v>2030</v>
      </c>
      <c r="AS14" s="314"/>
      <c r="AT14" s="314"/>
      <c r="AU14" s="314"/>
      <c r="AV14" s="314">
        <v>2040</v>
      </c>
      <c r="AW14" s="314"/>
      <c r="AX14" s="314"/>
      <c r="AY14" s="314"/>
      <c r="AZ14" s="314">
        <v>2050</v>
      </c>
      <c r="BA14" s="314"/>
      <c r="BB14" s="314"/>
      <c r="BC14" s="314"/>
      <c r="BD14" s="2"/>
    </row>
    <row r="15" spans="1:56" x14ac:dyDescent="0.25">
      <c r="A15" s="199"/>
      <c r="B15" s="247" t="s">
        <v>1</v>
      </c>
      <c r="C15" s="247" t="s">
        <v>2</v>
      </c>
      <c r="D15" s="247" t="s">
        <v>3</v>
      </c>
      <c r="E15" s="247" t="s">
        <v>4</v>
      </c>
      <c r="F15" s="247" t="s">
        <v>1</v>
      </c>
      <c r="G15" s="247" t="s">
        <v>2</v>
      </c>
      <c r="H15" s="247" t="s">
        <v>3</v>
      </c>
      <c r="I15" s="247" t="s">
        <v>4</v>
      </c>
      <c r="J15" s="247" t="s">
        <v>1</v>
      </c>
      <c r="K15" s="247" t="s">
        <v>2</v>
      </c>
      <c r="L15" s="247" t="s">
        <v>3</v>
      </c>
      <c r="M15" s="247" t="s">
        <v>4</v>
      </c>
      <c r="N15" s="199"/>
      <c r="O15" s="247"/>
      <c r="P15" s="247" t="s">
        <v>1</v>
      </c>
      <c r="Q15" s="247" t="s">
        <v>2</v>
      </c>
      <c r="R15" s="247" t="s">
        <v>3</v>
      </c>
      <c r="S15" s="247" t="s">
        <v>4</v>
      </c>
      <c r="T15" s="247" t="s">
        <v>1</v>
      </c>
      <c r="U15" s="247" t="s">
        <v>2</v>
      </c>
      <c r="V15" s="247" t="s">
        <v>3</v>
      </c>
      <c r="W15" s="247" t="s">
        <v>4</v>
      </c>
      <c r="X15" s="247" t="s">
        <v>1</v>
      </c>
      <c r="Y15" s="247" t="s">
        <v>2</v>
      </c>
      <c r="Z15" s="247" t="s">
        <v>3</v>
      </c>
      <c r="AA15" s="247" t="s">
        <v>4</v>
      </c>
      <c r="AB15" s="2"/>
      <c r="AC15" s="14"/>
      <c r="AD15" s="14" t="s">
        <v>1</v>
      </c>
      <c r="AE15" s="14" t="s">
        <v>2</v>
      </c>
      <c r="AF15" s="14" t="s">
        <v>3</v>
      </c>
      <c r="AG15" s="14" t="s">
        <v>4</v>
      </c>
      <c r="AH15" s="14" t="s">
        <v>1</v>
      </c>
      <c r="AI15" s="14" t="s">
        <v>2</v>
      </c>
      <c r="AJ15" s="14" t="s">
        <v>3</v>
      </c>
      <c r="AK15" s="14" t="s">
        <v>4</v>
      </c>
      <c r="AL15" s="14" t="s">
        <v>1</v>
      </c>
      <c r="AM15" s="14" t="s">
        <v>2</v>
      </c>
      <c r="AN15" s="14" t="s">
        <v>3</v>
      </c>
      <c r="AO15" s="14" t="s">
        <v>4</v>
      </c>
      <c r="AP15" s="2"/>
      <c r="AQ15" s="14"/>
      <c r="AR15" s="14" t="s">
        <v>1</v>
      </c>
      <c r="AS15" s="14" t="s">
        <v>2</v>
      </c>
      <c r="AT15" s="14" t="s">
        <v>3</v>
      </c>
      <c r="AU15" s="14" t="s">
        <v>4</v>
      </c>
      <c r="AV15" s="14" t="s">
        <v>1</v>
      </c>
      <c r="AW15" s="14" t="s">
        <v>2</v>
      </c>
      <c r="AX15" s="14" t="s">
        <v>3</v>
      </c>
      <c r="AY15" s="14" t="s">
        <v>4</v>
      </c>
      <c r="AZ15" s="14" t="s">
        <v>1</v>
      </c>
      <c r="BA15" s="14" t="s">
        <v>2</v>
      </c>
      <c r="BB15" s="14" t="s">
        <v>3</v>
      </c>
      <c r="BC15" s="14" t="s">
        <v>4</v>
      </c>
      <c r="BD15" s="2"/>
    </row>
    <row r="16" spans="1:56" x14ac:dyDescent="0.25">
      <c r="A16" s="199" t="s">
        <v>30</v>
      </c>
      <c r="B16" s="201">
        <v>156.85273209267015</v>
      </c>
      <c r="C16" s="201">
        <v>348.46704932829084</v>
      </c>
      <c r="D16" s="201">
        <v>369.99476116570133</v>
      </c>
      <c r="E16" s="201">
        <v>486.75270241558508</v>
      </c>
      <c r="F16" s="201">
        <v>234.40838900364091</v>
      </c>
      <c r="G16" s="201">
        <v>360.93889878551744</v>
      </c>
      <c r="H16" s="201">
        <v>618.9026526569919</v>
      </c>
      <c r="I16" s="201">
        <v>671.03665416598449</v>
      </c>
      <c r="J16" s="201">
        <v>274.96641565226025</v>
      </c>
      <c r="K16" s="201">
        <v>391.01230663686329</v>
      </c>
      <c r="L16" s="201">
        <v>758.28639362428396</v>
      </c>
      <c r="M16" s="201">
        <v>882.859417944445</v>
      </c>
      <c r="N16" s="200"/>
      <c r="O16" s="201"/>
      <c r="P16" s="201">
        <v>169.08388335210876</v>
      </c>
      <c r="Q16" s="201">
        <v>415.73561796013701</v>
      </c>
      <c r="R16" s="201">
        <v>481.80278275672589</v>
      </c>
      <c r="S16" s="201">
        <v>597.10358606137549</v>
      </c>
      <c r="T16" s="201">
        <v>491.76441513397111</v>
      </c>
      <c r="U16" s="201">
        <v>823.08545223249564</v>
      </c>
      <c r="V16" s="201">
        <v>1568.4365875700876</v>
      </c>
      <c r="W16" s="201">
        <v>1613.3110530453871</v>
      </c>
      <c r="X16" s="201">
        <v>796.93279045425118</v>
      </c>
      <c r="Y16" s="201">
        <v>1123.2107405993852</v>
      </c>
      <c r="Z16" s="201">
        <v>2615.5026787682323</v>
      </c>
      <c r="AA16" s="201">
        <v>2595.939130449271</v>
      </c>
      <c r="AC16" s="1"/>
      <c r="AD16" s="1">
        <v>3.5905511646743844</v>
      </c>
      <c r="AE16" s="1">
        <v>14.683310583960262</v>
      </c>
      <c r="AF16" s="1">
        <v>12.794402905965798</v>
      </c>
      <c r="AG16" s="1">
        <v>14.397995761094153</v>
      </c>
      <c r="AH16" s="1">
        <v>10.999541580432465</v>
      </c>
      <c r="AI16" s="1">
        <v>27.365317239527791</v>
      </c>
      <c r="AJ16" s="1">
        <v>38.384980976073365</v>
      </c>
      <c r="AK16" s="1">
        <v>39.738786099237643</v>
      </c>
      <c r="AL16" s="1">
        <v>17.853393421056158</v>
      </c>
      <c r="AM16" s="1">
        <v>36.634841801319453</v>
      </c>
      <c r="AN16" s="1">
        <v>61.936755359155313</v>
      </c>
      <c r="AO16" s="1">
        <v>64.722385141272639</v>
      </c>
      <c r="AQ16" s="1"/>
      <c r="AR16" s="1">
        <f t="shared" ref="AR16:BC18" si="1">(B16+P16)/AD16</f>
        <v>90.776206909820502</v>
      </c>
      <c r="AS16" s="1">
        <f t="shared" si="1"/>
        <v>52.045665241408614</v>
      </c>
      <c r="AT16" s="1">
        <f t="shared" si="1"/>
        <v>66.575794914606718</v>
      </c>
      <c r="AU16" s="1">
        <f t="shared" si="1"/>
        <v>75.278275286462133</v>
      </c>
      <c r="AV16" s="1">
        <f t="shared" si="1"/>
        <v>66.018460753803652</v>
      </c>
      <c r="AW16" s="1">
        <f t="shared" si="1"/>
        <v>43.267335096256474</v>
      </c>
      <c r="AX16" s="1">
        <f t="shared" si="1"/>
        <v>56.984247083267292</v>
      </c>
      <c r="AY16" s="1">
        <f t="shared" si="1"/>
        <v>57.48408372381548</v>
      </c>
      <c r="AZ16" s="1">
        <f t="shared" si="1"/>
        <v>60.038961827969445</v>
      </c>
      <c r="BA16" s="1">
        <f t="shared" si="1"/>
        <v>41.332867095435681</v>
      </c>
      <c r="BB16" s="1">
        <f t="shared" si="1"/>
        <v>54.471517806006808</v>
      </c>
      <c r="BC16" s="1">
        <f t="shared" si="1"/>
        <v>53.749541843990706</v>
      </c>
      <c r="BD16" s="1"/>
    </row>
    <row r="17" spans="1:56" x14ac:dyDescent="0.25">
      <c r="A17" s="199" t="s">
        <v>31</v>
      </c>
      <c r="B17" s="248">
        <v>26.307123512036775</v>
      </c>
      <c r="C17" s="201">
        <v>75.226693104569648</v>
      </c>
      <c r="D17" s="201">
        <v>1494.7206177376831</v>
      </c>
      <c r="E17" s="201">
        <v>842.60236761928422</v>
      </c>
      <c r="F17" s="201">
        <v>33.327013929812104</v>
      </c>
      <c r="G17" s="201">
        <v>85.749915279623337</v>
      </c>
      <c r="H17" s="201">
        <v>1891.4953772717383</v>
      </c>
      <c r="I17" s="201">
        <v>1197.3211717836214</v>
      </c>
      <c r="J17" s="201">
        <v>37.682087006722455</v>
      </c>
      <c r="K17" s="201">
        <v>91.418517183012185</v>
      </c>
      <c r="L17" s="201">
        <v>2106.1756161843664</v>
      </c>
      <c r="M17" s="201">
        <v>1215.5925833668246</v>
      </c>
      <c r="N17" s="200"/>
      <c r="O17" s="201"/>
      <c r="P17" s="201">
        <v>9.9314750650881738</v>
      </c>
      <c r="Q17" s="201">
        <v>27.995675914288562</v>
      </c>
      <c r="R17" s="201">
        <v>823.47265506083363</v>
      </c>
      <c r="S17" s="201">
        <v>484.41628337247232</v>
      </c>
      <c r="T17" s="201">
        <v>55.3705895858118</v>
      </c>
      <c r="U17" s="201">
        <v>128.98349657888031</v>
      </c>
      <c r="V17" s="201">
        <v>2324.1106694747768</v>
      </c>
      <c r="W17" s="201">
        <v>1412.4928476219247</v>
      </c>
      <c r="X17" s="201">
        <v>79.425821950623302</v>
      </c>
      <c r="Y17" s="201">
        <v>174.85656880410488</v>
      </c>
      <c r="Z17" s="201">
        <v>3522.288628670693</v>
      </c>
      <c r="AA17" s="201">
        <v>1986.8523076770771</v>
      </c>
      <c r="AC17" s="1"/>
      <c r="AD17" s="1">
        <v>0.12489957615653258</v>
      </c>
      <c r="AE17" s="1">
        <v>0.3481006153482637</v>
      </c>
      <c r="AF17" s="1">
        <v>9.7556535043463555</v>
      </c>
      <c r="AG17" s="1">
        <v>5.7117983580359404</v>
      </c>
      <c r="AH17" s="1">
        <v>0.79201946453370775</v>
      </c>
      <c r="AI17" s="1">
        <v>1.7922767165413744</v>
      </c>
      <c r="AJ17" s="1">
        <v>33.13746051950433</v>
      </c>
      <c r="AK17">
        <v>19.978879299914563</v>
      </c>
      <c r="AL17" s="1">
        <v>1.2307108382501393</v>
      </c>
      <c r="AM17" s="81">
        <v>2.6071558559319503</v>
      </c>
      <c r="AN17" s="1">
        <v>55.743255676131696</v>
      </c>
      <c r="AO17" s="1">
        <v>30.319452587593197</v>
      </c>
      <c r="AQ17" s="1"/>
      <c r="AR17" s="1">
        <f t="shared" si="1"/>
        <v>290.14188592368231</v>
      </c>
      <c r="AS17" s="1">
        <f>(C17+Q17)/AE17</f>
        <v>296.53026874309739</v>
      </c>
      <c r="AT17" s="1">
        <f t="shared" si="1"/>
        <v>237.62562618339319</v>
      </c>
      <c r="AU17" s="1">
        <f t="shared" si="1"/>
        <v>232.32939396832373</v>
      </c>
      <c r="AV17" s="1">
        <f t="shared" si="1"/>
        <v>111.98917133664587</v>
      </c>
      <c r="AW17" s="1">
        <f t="shared" si="1"/>
        <v>119.81041201767269</v>
      </c>
      <c r="AX17" s="1">
        <f t="shared" si="1"/>
        <v>127.21572445979248</v>
      </c>
      <c r="AY17" s="1">
        <f t="shared" si="1"/>
        <v>130.62864939660085</v>
      </c>
      <c r="AZ17" s="1">
        <f t="shared" si="1"/>
        <v>95.154690539536659</v>
      </c>
      <c r="BA17" s="1">
        <f t="shared" si="1"/>
        <v>102.13240047819647</v>
      </c>
      <c r="BB17" s="1">
        <f t="shared" si="1"/>
        <v>100.97121484178167</v>
      </c>
      <c r="BC17" s="1">
        <f t="shared" si="1"/>
        <v>105.6234403240628</v>
      </c>
    </row>
    <row r="18" spans="1:56" x14ac:dyDescent="0.25">
      <c r="A18" s="199" t="s">
        <v>32</v>
      </c>
      <c r="B18" s="201">
        <v>115.259919413868</v>
      </c>
      <c r="C18" s="201">
        <v>117.21078425192199</v>
      </c>
      <c r="D18" s="201">
        <v>238.88373490112201</v>
      </c>
      <c r="E18" s="201">
        <v>0</v>
      </c>
      <c r="F18" s="201">
        <v>115.259919413868</v>
      </c>
      <c r="G18" s="201">
        <v>328.8381734788988</v>
      </c>
      <c r="H18" s="201">
        <v>238.88373490112201</v>
      </c>
      <c r="I18" s="201">
        <v>0</v>
      </c>
      <c r="J18" s="201">
        <v>115.259919413868</v>
      </c>
      <c r="K18" s="201">
        <v>328.8381734788988</v>
      </c>
      <c r="L18" s="201">
        <v>260.23812458786546</v>
      </c>
      <c r="M18" s="201">
        <v>0</v>
      </c>
      <c r="N18" s="200"/>
      <c r="O18" s="201"/>
      <c r="P18" s="201">
        <v>19.865148203094599</v>
      </c>
      <c r="Q18" s="201">
        <v>19.894124251775199</v>
      </c>
      <c r="R18" s="249">
        <v>41.701692576010899</v>
      </c>
      <c r="S18" s="201">
        <v>0</v>
      </c>
      <c r="T18" s="201">
        <v>141.49435213134058</v>
      </c>
      <c r="U18" s="201">
        <v>357.90833869401382</v>
      </c>
      <c r="V18" s="201">
        <v>298.51420004457549</v>
      </c>
      <c r="W18" s="201">
        <v>0</v>
      </c>
      <c r="X18" s="201">
        <v>181.78109178412711</v>
      </c>
      <c r="Y18" s="201">
        <v>588.60732167367053</v>
      </c>
      <c r="Z18" s="201">
        <v>449.64565333355796</v>
      </c>
      <c r="AA18" s="201">
        <v>0</v>
      </c>
      <c r="AC18" s="1"/>
      <c r="AD18" s="1">
        <v>0.19289921817817582</v>
      </c>
      <c r="AE18" s="99">
        <v>0.19289921817817582</v>
      </c>
      <c r="AF18" s="1">
        <v>0.40542677785518361</v>
      </c>
      <c r="AG18" s="1">
        <v>0</v>
      </c>
      <c r="AH18" s="1">
        <v>1.4220806258671375</v>
      </c>
      <c r="AI18" s="1">
        <v>4.1890774624495082</v>
      </c>
      <c r="AJ18" s="1">
        <v>3.0358641292753594</v>
      </c>
      <c r="AK18" s="1">
        <v>0</v>
      </c>
      <c r="AL18" s="1">
        <v>1.9069756548377714</v>
      </c>
      <c r="AM18" s="1">
        <v>7.1932059460164401</v>
      </c>
      <c r="AN18" s="1">
        <v>5.1558841950494214</v>
      </c>
      <c r="AO18" s="1">
        <v>0</v>
      </c>
      <c r="AR18" s="1">
        <f t="shared" si="1"/>
        <v>700.49567278261964</v>
      </c>
      <c r="AS18" s="1">
        <f>(C18+Q18)/AE18</f>
        <v>710.75927522452207</v>
      </c>
      <c r="AT18" s="1">
        <f t="shared" si="1"/>
        <v>692.07423584970149</v>
      </c>
      <c r="AU18" s="1" t="e">
        <f t="shared" si="1"/>
        <v>#DIV/0!</v>
      </c>
      <c r="AV18" s="1">
        <f t="shared" si="1"/>
        <v>180.54832255987478</v>
      </c>
      <c r="AW18" s="1">
        <f t="shared" si="1"/>
        <v>163.93741064204303</v>
      </c>
      <c r="AX18" s="1">
        <f t="shared" si="1"/>
        <v>177.01646452602301</v>
      </c>
      <c r="AY18" s="1" t="e">
        <f t="shared" si="1"/>
        <v>#DIV/0!</v>
      </c>
      <c r="AZ18" s="1">
        <f t="shared" si="1"/>
        <v>155.76549729118838</v>
      </c>
      <c r="BA18" s="1">
        <f t="shared" si="1"/>
        <v>127.54333770474705</v>
      </c>
      <c r="BB18" s="1">
        <f t="shared" si="1"/>
        <v>137.68419752387763</v>
      </c>
      <c r="BC18" s="1" t="e">
        <f t="shared" si="1"/>
        <v>#DIV/0!</v>
      </c>
    </row>
    <row r="19" spans="1:56" x14ac:dyDescent="0.25">
      <c r="A19" s="200"/>
      <c r="B19" s="200"/>
      <c r="C19" s="200"/>
      <c r="D19" s="200"/>
      <c r="E19" s="200"/>
      <c r="F19" s="200"/>
      <c r="G19" s="200"/>
      <c r="H19" s="200"/>
      <c r="I19" s="200"/>
      <c r="J19" s="200"/>
      <c r="K19" s="200"/>
      <c r="L19" s="200"/>
      <c r="M19" s="200"/>
      <c r="N19" s="200"/>
      <c r="O19" s="200"/>
      <c r="P19" s="200"/>
      <c r="Q19" s="200"/>
      <c r="R19" s="200"/>
      <c r="S19" s="200"/>
      <c r="T19" s="200"/>
      <c r="U19" s="200"/>
      <c r="V19" s="200"/>
      <c r="W19" s="200"/>
      <c r="X19" s="200"/>
      <c r="Y19" s="200"/>
      <c r="Z19" s="200"/>
      <c r="AA19" s="200"/>
    </row>
    <row r="20" spans="1:56" x14ac:dyDescent="0.25">
      <c r="A20" s="200"/>
      <c r="B20" s="200"/>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row>
    <row r="21" spans="1:56" ht="15.75" thickBot="1" x14ac:dyDescent="0.3">
      <c r="A21" s="316" t="s">
        <v>25</v>
      </c>
      <c r="B21" s="316"/>
      <c r="C21" s="316"/>
      <c r="D21" s="316"/>
      <c r="E21" s="316"/>
      <c r="F21" s="316"/>
      <c r="G21" s="316"/>
      <c r="H21" s="316"/>
      <c r="I21" s="316"/>
      <c r="J21" s="316"/>
      <c r="K21" s="316"/>
      <c r="L21" s="316"/>
      <c r="M21" s="316"/>
      <c r="N21" s="200"/>
      <c r="O21" s="316" t="s">
        <v>26</v>
      </c>
      <c r="P21" s="316"/>
      <c r="Q21" s="316"/>
      <c r="R21" s="316"/>
      <c r="S21" s="316"/>
      <c r="T21" s="316"/>
      <c r="U21" s="316"/>
      <c r="V21" s="316"/>
      <c r="W21" s="316"/>
      <c r="X21" s="316"/>
      <c r="Y21" s="316"/>
      <c r="Z21" s="316"/>
      <c r="AA21" s="316"/>
      <c r="AC21" s="281" t="s">
        <v>27</v>
      </c>
      <c r="AD21" s="281"/>
      <c r="AE21" s="281"/>
      <c r="AF21" s="281"/>
      <c r="AG21" s="281"/>
      <c r="AH21" s="281"/>
      <c r="AI21" s="281"/>
      <c r="AJ21" s="281"/>
      <c r="AK21" s="281"/>
      <c r="AL21" s="281"/>
      <c r="AM21" s="281"/>
      <c r="AN21" s="281"/>
      <c r="AO21" s="281"/>
      <c r="AQ21" s="317" t="s">
        <v>28</v>
      </c>
      <c r="AR21" s="317"/>
      <c r="AS21" s="317"/>
      <c r="AT21" s="317"/>
      <c r="AU21" s="317"/>
      <c r="AV21" s="317"/>
      <c r="AW21" s="317"/>
      <c r="AX21" s="317"/>
      <c r="AY21" s="317"/>
      <c r="AZ21" s="317"/>
      <c r="BA21" s="317"/>
      <c r="BB21" s="317"/>
      <c r="BC21" s="317"/>
    </row>
    <row r="22" spans="1:56" ht="15.75" thickBot="1" x14ac:dyDescent="0.3">
      <c r="A22" s="310" t="s">
        <v>45</v>
      </c>
      <c r="B22" s="311"/>
      <c r="C22" s="311"/>
      <c r="D22" s="311"/>
      <c r="E22" s="311"/>
      <c r="F22" s="311"/>
      <c r="G22" s="311"/>
      <c r="H22" s="311"/>
      <c r="I22" s="311"/>
      <c r="J22" s="311"/>
      <c r="K22" s="311"/>
      <c r="L22" s="311"/>
      <c r="M22" s="311"/>
      <c r="N22" s="200"/>
      <c r="O22" s="310" t="s">
        <v>45</v>
      </c>
      <c r="P22" s="311"/>
      <c r="Q22" s="311"/>
      <c r="R22" s="311"/>
      <c r="S22" s="311"/>
      <c r="T22" s="311"/>
      <c r="U22" s="311"/>
      <c r="V22" s="311"/>
      <c r="W22" s="311"/>
      <c r="X22" s="311"/>
      <c r="Y22" s="311"/>
      <c r="Z22" s="311"/>
      <c r="AA22" s="311"/>
      <c r="AC22" s="312" t="s">
        <v>45</v>
      </c>
      <c r="AD22" s="313"/>
      <c r="AE22" s="313"/>
      <c r="AF22" s="313"/>
      <c r="AG22" s="313"/>
      <c r="AH22" s="313"/>
      <c r="AI22" s="313"/>
      <c r="AJ22" s="313"/>
      <c r="AK22" s="313"/>
      <c r="AL22" s="313"/>
      <c r="AM22" s="313"/>
      <c r="AN22" s="313"/>
      <c r="AO22" s="313"/>
      <c r="AQ22" s="313" t="s">
        <v>204</v>
      </c>
      <c r="AR22" s="313"/>
      <c r="AS22" s="313"/>
      <c r="AT22" s="313"/>
      <c r="AU22" s="313"/>
      <c r="AV22" s="313"/>
      <c r="AW22" s="313"/>
      <c r="AX22" s="313"/>
      <c r="AY22" s="313"/>
      <c r="AZ22" s="313"/>
      <c r="BA22" s="313"/>
      <c r="BB22" s="313"/>
      <c r="BC22" s="313"/>
    </row>
    <row r="23" spans="1:56" ht="15.75" thickTop="1" x14ac:dyDescent="0.25">
      <c r="A23" s="199"/>
      <c r="B23" s="315">
        <v>2030</v>
      </c>
      <c r="C23" s="315"/>
      <c r="D23" s="315"/>
      <c r="E23" s="315"/>
      <c r="F23" s="315">
        <v>2040</v>
      </c>
      <c r="G23" s="315"/>
      <c r="H23" s="315"/>
      <c r="I23" s="315"/>
      <c r="J23" s="315">
        <v>2050</v>
      </c>
      <c r="K23" s="315"/>
      <c r="L23" s="315"/>
      <c r="M23" s="315"/>
      <c r="N23" s="199"/>
      <c r="O23" s="247"/>
      <c r="P23" s="315">
        <v>2030</v>
      </c>
      <c r="Q23" s="315"/>
      <c r="R23" s="315"/>
      <c r="S23" s="315"/>
      <c r="T23" s="246"/>
      <c r="U23" s="246"/>
      <c r="V23" s="246"/>
      <c r="W23" s="246"/>
      <c r="X23" s="315">
        <v>2050</v>
      </c>
      <c r="Y23" s="315"/>
      <c r="Z23" s="315"/>
      <c r="AA23" s="315"/>
      <c r="AB23" s="2"/>
      <c r="AC23" s="14"/>
      <c r="AD23" s="314">
        <v>2030</v>
      </c>
      <c r="AE23" s="314"/>
      <c r="AF23" s="314"/>
      <c r="AG23" s="314"/>
      <c r="AH23" s="314">
        <v>2040</v>
      </c>
      <c r="AI23" s="314"/>
      <c r="AJ23" s="314"/>
      <c r="AK23" s="314"/>
      <c r="AL23" s="314">
        <v>2050</v>
      </c>
      <c r="AM23" s="314"/>
      <c r="AN23" s="314"/>
      <c r="AO23" s="314"/>
      <c r="AP23" s="2"/>
      <c r="AQ23" s="14"/>
      <c r="AR23" s="314">
        <v>2030</v>
      </c>
      <c r="AS23" s="314"/>
      <c r="AT23" s="314"/>
      <c r="AU23" s="314"/>
      <c r="AV23" s="314">
        <v>2040</v>
      </c>
      <c r="AW23" s="314"/>
      <c r="AX23" s="314"/>
      <c r="AY23" s="314"/>
      <c r="AZ23" s="314">
        <v>2050</v>
      </c>
      <c r="BA23" s="314"/>
      <c r="BB23" s="314"/>
      <c r="BC23" s="314"/>
      <c r="BD23" s="2"/>
    </row>
    <row r="24" spans="1:56" x14ac:dyDescent="0.25">
      <c r="A24" s="199"/>
      <c r="B24" s="247" t="s">
        <v>1</v>
      </c>
      <c r="C24" s="247" t="s">
        <v>2</v>
      </c>
      <c r="D24" s="247" t="s">
        <v>3</v>
      </c>
      <c r="E24" s="247" t="s">
        <v>4</v>
      </c>
      <c r="F24" s="247" t="s">
        <v>1</v>
      </c>
      <c r="G24" s="247" t="s">
        <v>2</v>
      </c>
      <c r="H24" s="247" t="s">
        <v>3</v>
      </c>
      <c r="I24" s="247" t="s">
        <v>4</v>
      </c>
      <c r="J24" s="247" t="s">
        <v>1</v>
      </c>
      <c r="K24" s="247" t="s">
        <v>2</v>
      </c>
      <c r="L24" s="247" t="s">
        <v>3</v>
      </c>
      <c r="M24" s="247" t="s">
        <v>4</v>
      </c>
      <c r="N24" s="199"/>
      <c r="O24" s="247"/>
      <c r="P24" s="247" t="s">
        <v>1</v>
      </c>
      <c r="Q24" s="247" t="s">
        <v>2</v>
      </c>
      <c r="R24" s="247" t="s">
        <v>3</v>
      </c>
      <c r="S24" s="247" t="s">
        <v>4</v>
      </c>
      <c r="T24" s="247" t="s">
        <v>1</v>
      </c>
      <c r="U24" s="247" t="s">
        <v>2</v>
      </c>
      <c r="V24" s="247" t="s">
        <v>3</v>
      </c>
      <c r="W24" s="247" t="s">
        <v>4</v>
      </c>
      <c r="X24" s="247" t="s">
        <v>1</v>
      </c>
      <c r="Y24" s="247" t="s">
        <v>2</v>
      </c>
      <c r="Z24" s="247" t="s">
        <v>3</v>
      </c>
      <c r="AA24" s="247" t="s">
        <v>4</v>
      </c>
      <c r="AB24" s="2"/>
      <c r="AC24" s="14"/>
      <c r="AD24" s="14" t="s">
        <v>1</v>
      </c>
      <c r="AE24" s="14" t="s">
        <v>2</v>
      </c>
      <c r="AF24" s="14" t="s">
        <v>3</v>
      </c>
      <c r="AG24" s="14" t="s">
        <v>4</v>
      </c>
      <c r="AH24" s="14" t="s">
        <v>1</v>
      </c>
      <c r="AI24" s="14" t="s">
        <v>2</v>
      </c>
      <c r="AJ24" s="14" t="s">
        <v>3</v>
      </c>
      <c r="AK24" s="14" t="s">
        <v>4</v>
      </c>
      <c r="AL24" s="14" t="s">
        <v>1</v>
      </c>
      <c r="AM24" s="14" t="s">
        <v>2</v>
      </c>
      <c r="AN24" s="14" t="s">
        <v>3</v>
      </c>
      <c r="AO24" s="14" t="s">
        <v>4</v>
      </c>
      <c r="AP24" s="2"/>
      <c r="AQ24" s="14"/>
      <c r="AR24" s="14" t="s">
        <v>1</v>
      </c>
      <c r="AS24" s="14" t="s">
        <v>2</v>
      </c>
      <c r="AT24" s="14" t="s">
        <v>3</v>
      </c>
      <c r="AU24" s="14" t="s">
        <v>4</v>
      </c>
      <c r="AV24" s="14" t="s">
        <v>1</v>
      </c>
      <c r="AW24" s="14" t="s">
        <v>2</v>
      </c>
      <c r="AX24" s="14" t="s">
        <v>3</v>
      </c>
      <c r="AY24" s="14" t="s">
        <v>4</v>
      </c>
      <c r="AZ24" s="14" t="s">
        <v>1</v>
      </c>
      <c r="BA24" s="14" t="s">
        <v>2</v>
      </c>
      <c r="BB24" s="14" t="s">
        <v>3</v>
      </c>
      <c r="BC24" s="14" t="s">
        <v>4</v>
      </c>
      <c r="BD24" s="2"/>
    </row>
    <row r="25" spans="1:56" x14ac:dyDescent="0.25">
      <c r="A25" s="199" t="s">
        <v>30</v>
      </c>
      <c r="B25" s="201">
        <v>93.920978312237153</v>
      </c>
      <c r="C25" s="201">
        <v>34.016257984166131</v>
      </c>
      <c r="D25" s="201">
        <v>136.83488551980798</v>
      </c>
      <c r="E25" s="201">
        <v>473.86478444468582</v>
      </c>
      <c r="F25" s="201">
        <v>113.77824161520263</v>
      </c>
      <c r="G25" s="201">
        <v>46.370629167540223</v>
      </c>
      <c r="H25" s="201">
        <v>236.2199183686462</v>
      </c>
      <c r="I25" s="201">
        <v>579.88578467413765</v>
      </c>
      <c r="J25" s="201">
        <v>113.77824161520263</v>
      </c>
      <c r="K25" s="201">
        <v>46.370629167540201</v>
      </c>
      <c r="L25" s="201">
        <v>236.21991836864618</v>
      </c>
      <c r="M25" s="201">
        <v>579.88578467413765</v>
      </c>
      <c r="N25" s="200"/>
      <c r="O25" s="201"/>
      <c r="P25" s="201">
        <v>90.091862431494434</v>
      </c>
      <c r="Q25" s="201">
        <v>31.270359722308598</v>
      </c>
      <c r="R25" s="201">
        <v>178.24897911384639</v>
      </c>
      <c r="S25" s="201">
        <v>543.92464010048036</v>
      </c>
      <c r="T25" s="201">
        <v>210.48367087286459</v>
      </c>
      <c r="U25" s="201">
        <v>88.178089668326194</v>
      </c>
      <c r="V25" s="201">
        <v>584.12104482237044</v>
      </c>
      <c r="W25" s="201">
        <v>1391.3159411513784</v>
      </c>
      <c r="X25" s="201">
        <v>258.26177591119949</v>
      </c>
      <c r="Y25" s="201">
        <v>113.57896985896633</v>
      </c>
      <c r="Z25" s="201">
        <v>772.23184434597783</v>
      </c>
      <c r="AA25" s="201">
        <v>1689.2221700517819</v>
      </c>
      <c r="AC25" s="1"/>
      <c r="AD25" s="1">
        <v>1.8591282853040985</v>
      </c>
      <c r="AE25" s="1">
        <v>0.94774503919399744</v>
      </c>
      <c r="AF25" s="1">
        <v>3.7652058463375471</v>
      </c>
      <c r="AG25" s="1">
        <v>13.109290811349622</v>
      </c>
      <c r="AH25" s="1">
        <v>4.5209403489043254</v>
      </c>
      <c r="AI25" s="1">
        <v>2.7400554716594505</v>
      </c>
      <c r="AJ25" s="1">
        <v>12.892435561823604</v>
      </c>
      <c r="AK25" s="1">
        <v>33.631418540850312</v>
      </c>
      <c r="AL25" s="1">
        <v>5.4747303517403054</v>
      </c>
      <c r="AM25" s="1">
        <v>3.4909863862375587</v>
      </c>
      <c r="AN25" s="1">
        <v>16.982073308130879</v>
      </c>
      <c r="AO25" s="1">
        <v>40.590574751657613</v>
      </c>
      <c r="AQ25" s="1"/>
      <c r="AR25" s="1">
        <f t="shared" ref="AR25:BC26" si="2">(B25+P25)/AD25</f>
        <v>98.978022225955499</v>
      </c>
      <c r="AS25" s="1">
        <f t="shared" si="2"/>
        <v>68.886266882491142</v>
      </c>
      <c r="AT25" s="1">
        <f t="shared" si="2"/>
        <v>83.68303819036602</v>
      </c>
      <c r="AU25" s="1">
        <f t="shared" si="2"/>
        <v>77.638786048135827</v>
      </c>
      <c r="AV25" s="1">
        <f t="shared" si="2"/>
        <v>71.724439488933726</v>
      </c>
      <c r="AW25" s="1">
        <f t="shared" si="2"/>
        <v>49.104377713338828</v>
      </c>
      <c r="AX25" s="1">
        <f t="shared" si="2"/>
        <v>63.629634544784288</v>
      </c>
      <c r="AY25" s="1">
        <f t="shared" si="2"/>
        <v>58.611911461040549</v>
      </c>
      <c r="AZ25" s="1">
        <f t="shared" si="2"/>
        <v>67.955861498847739</v>
      </c>
      <c r="BA25" s="1">
        <f t="shared" si="2"/>
        <v>45.817881059941229</v>
      </c>
      <c r="BB25" s="1">
        <f t="shared" si="2"/>
        <v>59.383312297432227</v>
      </c>
      <c r="BC25" s="1">
        <f t="shared" si="2"/>
        <v>55.902336160767355</v>
      </c>
      <c r="BD25" s="1"/>
    </row>
    <row r="26" spans="1:56" x14ac:dyDescent="0.25">
      <c r="A26" s="199" t="s">
        <v>31</v>
      </c>
      <c r="B26" s="248">
        <v>119.46428344620408</v>
      </c>
      <c r="C26" s="201">
        <v>145.89500954908939</v>
      </c>
      <c r="D26" s="201">
        <v>1492.9294476147224</v>
      </c>
      <c r="E26" s="201">
        <v>1959.3311255824772</v>
      </c>
      <c r="F26" s="201">
        <v>290.53526821983019</v>
      </c>
      <c r="G26" s="201">
        <v>182.09980801204983</v>
      </c>
      <c r="H26" s="201">
        <v>1889.7091225451077</v>
      </c>
      <c r="I26" s="201">
        <v>2211.5353554477269</v>
      </c>
      <c r="J26" s="201">
        <v>578.8318006584642</v>
      </c>
      <c r="K26" s="201">
        <v>393.3364748515578</v>
      </c>
      <c r="L26" s="201">
        <v>2993.719206493598</v>
      </c>
      <c r="M26" s="201">
        <v>2448.1922820809459</v>
      </c>
      <c r="N26" s="200"/>
      <c r="O26" s="201"/>
      <c r="P26" s="201">
        <v>47.004433414811942</v>
      </c>
      <c r="Q26" s="201">
        <v>65.150172387374383</v>
      </c>
      <c r="R26" s="201">
        <v>822.81352354249304</v>
      </c>
      <c r="S26" s="201">
        <v>995.35554089637378</v>
      </c>
      <c r="T26" s="201">
        <v>240.95928338681256</v>
      </c>
      <c r="U26" s="201">
        <v>224.52816388763222</v>
      </c>
      <c r="V26" s="201">
        <v>2316.8094082572084</v>
      </c>
      <c r="W26" s="201">
        <v>2440.4229962682266</v>
      </c>
      <c r="X26" s="201">
        <v>1011.1163694117957</v>
      </c>
      <c r="Y26" s="201">
        <v>839.49949152875831</v>
      </c>
      <c r="Z26" s="201">
        <v>5567.2970944231365</v>
      </c>
      <c r="AA26" s="201">
        <v>3834.2641191844805</v>
      </c>
      <c r="AC26" s="1"/>
      <c r="AD26" s="1">
        <v>0.55131489629891395</v>
      </c>
      <c r="AE26" s="1">
        <v>0.78056081765925633</v>
      </c>
      <c r="AF26" s="1">
        <v>9.7468100898943355</v>
      </c>
      <c r="AG26" s="1">
        <v>11.690476650110691</v>
      </c>
      <c r="AH26" s="1">
        <v>3.6744566435295836</v>
      </c>
      <c r="AI26" s="1">
        <v>3.1601252812100959</v>
      </c>
      <c r="AJ26" s="1">
        <v>33.042104624495664</v>
      </c>
      <c r="AK26">
        <v>33.451309781016498</v>
      </c>
      <c r="AL26" s="1">
        <v>16.720841343870223</v>
      </c>
      <c r="AM26" s="81">
        <v>14.374091255219875</v>
      </c>
      <c r="AN26" s="1">
        <v>89.798513058241056</v>
      </c>
      <c r="AO26" s="1">
        <v>58.704237791017029</v>
      </c>
      <c r="AQ26" s="1"/>
      <c r="AR26" s="1">
        <f t="shared" si="2"/>
        <v>301.94851976348451</v>
      </c>
      <c r="AS26" s="1">
        <f t="shared" si="2"/>
        <v>270.37634629079321</v>
      </c>
      <c r="AT26" s="1">
        <f t="shared" si="2"/>
        <v>237.58983193467765</v>
      </c>
      <c r="AU26" s="1">
        <f t="shared" si="2"/>
        <v>252.74304503665164</v>
      </c>
      <c r="AV26" s="1">
        <f t="shared" si="2"/>
        <v>144.64575396271474</v>
      </c>
      <c r="AW26" s="1">
        <f t="shared" si="2"/>
        <v>128.67463651440218</v>
      </c>
      <c r="AX26" s="1">
        <f t="shared" si="2"/>
        <v>127.30782674429963</v>
      </c>
      <c r="AY26" s="1">
        <f t="shared" si="2"/>
        <v>139.06655321328924</v>
      </c>
      <c r="AZ26" s="1">
        <f t="shared" si="2"/>
        <v>95.087809122303952</v>
      </c>
      <c r="BA26" s="1">
        <f t="shared" si="2"/>
        <v>85.767924002334297</v>
      </c>
      <c r="BB26" s="1">
        <f t="shared" si="2"/>
        <v>95.335835854701443</v>
      </c>
      <c r="BC26" s="1">
        <f t="shared" si="2"/>
        <v>107.01878838169283</v>
      </c>
    </row>
    <row r="27" spans="1:56" x14ac:dyDescent="0.25">
      <c r="A27" s="199" t="s">
        <v>32</v>
      </c>
      <c r="B27" s="201"/>
      <c r="C27" s="201"/>
      <c r="D27" s="201"/>
      <c r="E27" s="201"/>
      <c r="F27" s="201"/>
      <c r="G27" s="201"/>
      <c r="H27" s="201"/>
      <c r="I27" s="201"/>
      <c r="J27" s="201"/>
      <c r="K27" s="201"/>
      <c r="L27" s="201"/>
      <c r="M27" s="201"/>
      <c r="N27" s="200"/>
      <c r="O27" s="201"/>
      <c r="P27" s="201"/>
      <c r="Q27" s="201"/>
      <c r="R27" s="249"/>
      <c r="S27" s="201"/>
      <c r="T27" s="201"/>
      <c r="U27" s="201"/>
      <c r="V27" s="201"/>
      <c r="W27" s="201"/>
      <c r="X27" s="201"/>
      <c r="Y27" s="201"/>
      <c r="Z27" s="201"/>
      <c r="AA27" s="201"/>
      <c r="AC27" s="1"/>
      <c r="AD27" s="1"/>
      <c r="AE27" s="99"/>
      <c r="AF27" s="1"/>
      <c r="AG27" s="1"/>
      <c r="AH27" s="1"/>
      <c r="AI27" s="1"/>
      <c r="AJ27" s="1"/>
      <c r="AK27" s="1"/>
      <c r="AL27" s="1"/>
      <c r="AM27" s="1"/>
      <c r="AN27" s="1"/>
      <c r="AO27" s="1"/>
      <c r="AR27" s="1"/>
      <c r="AS27" s="1"/>
      <c r="AT27" s="1"/>
      <c r="AU27" s="1"/>
      <c r="AV27" s="1"/>
      <c r="AW27" s="1"/>
      <c r="AX27" s="1"/>
      <c r="AY27" s="1"/>
      <c r="AZ27" s="1"/>
      <c r="BA27" s="1"/>
      <c r="BB27" s="1"/>
      <c r="BC27" s="1"/>
    </row>
    <row r="28" spans="1:56" x14ac:dyDescent="0.25">
      <c r="A28" s="200"/>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row>
    <row r="29" spans="1:56" x14ac:dyDescent="0.25">
      <c r="A29" s="200"/>
      <c r="B29" s="200"/>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row>
    <row r="30" spans="1:56" ht="15.75" thickBot="1" x14ac:dyDescent="0.3">
      <c r="A30" s="316" t="s">
        <v>25</v>
      </c>
      <c r="B30" s="316"/>
      <c r="C30" s="316"/>
      <c r="D30" s="316"/>
      <c r="E30" s="316"/>
      <c r="F30" s="316"/>
      <c r="G30" s="316"/>
      <c r="H30" s="316"/>
      <c r="I30" s="316"/>
      <c r="J30" s="316"/>
      <c r="K30" s="316"/>
      <c r="L30" s="316"/>
      <c r="M30" s="316"/>
      <c r="N30" s="200"/>
      <c r="O30" s="316" t="s">
        <v>26</v>
      </c>
      <c r="P30" s="316"/>
      <c r="Q30" s="316"/>
      <c r="R30" s="316"/>
      <c r="S30" s="316"/>
      <c r="T30" s="316"/>
      <c r="U30" s="316"/>
      <c r="V30" s="316"/>
      <c r="W30" s="316"/>
      <c r="X30" s="316"/>
      <c r="Y30" s="316"/>
      <c r="Z30" s="316"/>
      <c r="AA30" s="316"/>
      <c r="AC30" s="281" t="s">
        <v>27</v>
      </c>
      <c r="AD30" s="281"/>
      <c r="AE30" s="281"/>
      <c r="AF30" s="281"/>
      <c r="AG30" s="281"/>
      <c r="AH30" s="281"/>
      <c r="AI30" s="281"/>
      <c r="AJ30" s="281"/>
      <c r="AK30" s="281"/>
      <c r="AL30" s="281"/>
      <c r="AM30" s="281"/>
      <c r="AN30" s="281"/>
      <c r="AO30" s="281"/>
      <c r="AQ30" s="317" t="s">
        <v>28</v>
      </c>
      <c r="AR30" s="317"/>
      <c r="AS30" s="317"/>
      <c r="AT30" s="317"/>
      <c r="AU30" s="317"/>
      <c r="AV30" s="317"/>
      <c r="AW30" s="317"/>
      <c r="AX30" s="317"/>
      <c r="AY30" s="317"/>
      <c r="AZ30" s="317"/>
      <c r="BA30" s="317"/>
      <c r="BB30" s="317"/>
      <c r="BC30" s="317"/>
    </row>
    <row r="31" spans="1:56" ht="15.75" thickBot="1" x14ac:dyDescent="0.3">
      <c r="A31" s="310" t="s">
        <v>15</v>
      </c>
      <c r="B31" s="311"/>
      <c r="C31" s="311"/>
      <c r="D31" s="311"/>
      <c r="E31" s="311"/>
      <c r="F31" s="311"/>
      <c r="G31" s="311"/>
      <c r="H31" s="311"/>
      <c r="I31" s="311"/>
      <c r="J31" s="311"/>
      <c r="K31" s="311"/>
      <c r="L31" s="311"/>
      <c r="M31" s="311"/>
      <c r="N31" s="200"/>
      <c r="O31" s="310" t="s">
        <v>15</v>
      </c>
      <c r="P31" s="311"/>
      <c r="Q31" s="311"/>
      <c r="R31" s="311"/>
      <c r="S31" s="311"/>
      <c r="T31" s="311"/>
      <c r="U31" s="311"/>
      <c r="V31" s="311"/>
      <c r="W31" s="311"/>
      <c r="X31" s="311"/>
      <c r="Y31" s="311"/>
      <c r="Z31" s="311"/>
      <c r="AA31" s="311"/>
      <c r="AC31" s="312" t="s">
        <v>15</v>
      </c>
      <c r="AD31" s="313"/>
      <c r="AE31" s="313"/>
      <c r="AF31" s="313"/>
      <c r="AG31" s="313"/>
      <c r="AH31" s="313"/>
      <c r="AI31" s="313"/>
      <c r="AJ31" s="313"/>
      <c r="AK31" s="313"/>
      <c r="AL31" s="313"/>
      <c r="AM31" s="313"/>
      <c r="AN31" s="313"/>
      <c r="AO31" s="313"/>
      <c r="AQ31" s="312" t="s">
        <v>15</v>
      </c>
      <c r="AR31" s="313"/>
      <c r="AS31" s="313"/>
      <c r="AT31" s="313"/>
      <c r="AU31" s="313"/>
      <c r="AV31" s="313"/>
      <c r="AW31" s="313"/>
      <c r="AX31" s="313"/>
      <c r="AY31" s="313"/>
      <c r="AZ31" s="313"/>
      <c r="BA31" s="313"/>
      <c r="BB31" s="313"/>
      <c r="BC31" s="313"/>
    </row>
    <row r="32" spans="1:56" ht="15.75" thickTop="1" x14ac:dyDescent="0.25">
      <c r="A32" s="199"/>
      <c r="B32" s="315">
        <v>2030</v>
      </c>
      <c r="C32" s="315"/>
      <c r="D32" s="315"/>
      <c r="E32" s="315"/>
      <c r="F32" s="315">
        <v>2040</v>
      </c>
      <c r="G32" s="315"/>
      <c r="H32" s="315"/>
      <c r="I32" s="315"/>
      <c r="J32" s="315">
        <v>2050</v>
      </c>
      <c r="K32" s="315"/>
      <c r="L32" s="315"/>
      <c r="M32" s="315"/>
      <c r="N32" s="199"/>
      <c r="O32" s="247"/>
      <c r="P32" s="315">
        <v>2030</v>
      </c>
      <c r="Q32" s="315"/>
      <c r="R32" s="315"/>
      <c r="S32" s="315"/>
      <c r="T32" s="246"/>
      <c r="U32" s="246"/>
      <c r="V32" s="246"/>
      <c r="W32" s="246"/>
      <c r="X32" s="315">
        <v>2050</v>
      </c>
      <c r="Y32" s="315"/>
      <c r="Z32" s="315"/>
      <c r="AA32" s="315"/>
      <c r="AB32" s="2"/>
      <c r="AC32" s="14"/>
      <c r="AD32" s="314">
        <v>2030</v>
      </c>
      <c r="AE32" s="314"/>
      <c r="AF32" s="314"/>
      <c r="AG32" s="314"/>
      <c r="AH32" s="314">
        <v>2040</v>
      </c>
      <c r="AI32" s="314"/>
      <c r="AJ32" s="314"/>
      <c r="AK32" s="314"/>
      <c r="AL32" s="314">
        <v>2050</v>
      </c>
      <c r="AM32" s="314"/>
      <c r="AN32" s="314"/>
      <c r="AO32" s="314"/>
      <c r="AP32" s="2"/>
      <c r="AQ32" s="14"/>
      <c r="AR32" s="314">
        <v>2030</v>
      </c>
      <c r="AS32" s="314"/>
      <c r="AT32" s="314"/>
      <c r="AU32" s="314"/>
      <c r="AV32" s="314">
        <v>2040</v>
      </c>
      <c r="AW32" s="314"/>
      <c r="AX32" s="314"/>
      <c r="AY32" s="314"/>
      <c r="AZ32" s="314">
        <v>2050</v>
      </c>
      <c r="BA32" s="314"/>
      <c r="BB32" s="314"/>
      <c r="BC32" s="314"/>
      <c r="BD32" s="2"/>
    </row>
    <row r="33" spans="1:56" x14ac:dyDescent="0.25">
      <c r="A33" s="199"/>
      <c r="B33" s="247" t="s">
        <v>1</v>
      </c>
      <c r="C33" s="247" t="s">
        <v>2</v>
      </c>
      <c r="D33" s="247" t="s">
        <v>3</v>
      </c>
      <c r="E33" s="247" t="s">
        <v>4</v>
      </c>
      <c r="F33" s="247" t="s">
        <v>1</v>
      </c>
      <c r="G33" s="247" t="s">
        <v>2</v>
      </c>
      <c r="H33" s="247" t="s">
        <v>3</v>
      </c>
      <c r="I33" s="247" t="s">
        <v>4</v>
      </c>
      <c r="J33" s="247" t="s">
        <v>1</v>
      </c>
      <c r="K33" s="247" t="s">
        <v>2</v>
      </c>
      <c r="L33" s="247" t="s">
        <v>3</v>
      </c>
      <c r="M33" s="247" t="s">
        <v>4</v>
      </c>
      <c r="N33" s="199"/>
      <c r="O33" s="247"/>
      <c r="P33" s="247" t="s">
        <v>1</v>
      </c>
      <c r="Q33" s="247" t="s">
        <v>2</v>
      </c>
      <c r="R33" s="247" t="s">
        <v>3</v>
      </c>
      <c r="S33" s="247" t="s">
        <v>4</v>
      </c>
      <c r="T33" s="247" t="s">
        <v>1</v>
      </c>
      <c r="U33" s="247" t="s">
        <v>2</v>
      </c>
      <c r="V33" s="247" t="s">
        <v>3</v>
      </c>
      <c r="W33" s="247" t="s">
        <v>4</v>
      </c>
      <c r="X33" s="247" t="s">
        <v>1</v>
      </c>
      <c r="Y33" s="247" t="s">
        <v>2</v>
      </c>
      <c r="Z33" s="247" t="s">
        <v>3</v>
      </c>
      <c r="AA33" s="247" t="s">
        <v>4</v>
      </c>
      <c r="AB33" s="2"/>
      <c r="AC33" s="14"/>
      <c r="AD33" s="14" t="s">
        <v>1</v>
      </c>
      <c r="AE33" s="14" t="s">
        <v>2</v>
      </c>
      <c r="AF33" s="14" t="s">
        <v>3</v>
      </c>
      <c r="AG33" s="14" t="s">
        <v>4</v>
      </c>
      <c r="AH33" s="14" t="s">
        <v>1</v>
      </c>
      <c r="AI33" s="14" t="s">
        <v>2</v>
      </c>
      <c r="AJ33" s="14" t="s">
        <v>3</v>
      </c>
      <c r="AK33" s="14" t="s">
        <v>4</v>
      </c>
      <c r="AL33" s="14" t="s">
        <v>1</v>
      </c>
      <c r="AM33" s="14" t="s">
        <v>2</v>
      </c>
      <c r="AN33" s="14" t="s">
        <v>3</v>
      </c>
      <c r="AO33" s="14" t="s">
        <v>4</v>
      </c>
      <c r="AP33" s="2"/>
      <c r="AQ33" s="14"/>
      <c r="AR33" s="14" t="s">
        <v>1</v>
      </c>
      <c r="AS33" s="14" t="s">
        <v>2</v>
      </c>
      <c r="AT33" s="14" t="s">
        <v>3</v>
      </c>
      <c r="AU33" s="14" t="s">
        <v>4</v>
      </c>
      <c r="AV33" s="14" t="s">
        <v>1</v>
      </c>
      <c r="AW33" s="14" t="s">
        <v>2</v>
      </c>
      <c r="AX33" s="14" t="s">
        <v>3</v>
      </c>
      <c r="AY33" s="14" t="s">
        <v>4</v>
      </c>
      <c r="AZ33" s="14" t="s">
        <v>1</v>
      </c>
      <c r="BA33" s="14" t="s">
        <v>2</v>
      </c>
      <c r="BB33" s="14" t="s">
        <v>3</v>
      </c>
      <c r="BC33" s="14" t="s">
        <v>4</v>
      </c>
      <c r="BD33" s="2"/>
    </row>
    <row r="34" spans="1:56" x14ac:dyDescent="0.25">
      <c r="A34" s="199" t="s">
        <v>30</v>
      </c>
      <c r="B34" s="201">
        <v>439.60590585361774</v>
      </c>
      <c r="C34" s="201">
        <v>445.23262194694883</v>
      </c>
      <c r="D34" s="201">
        <v>1325.5368973531899</v>
      </c>
      <c r="E34" s="201">
        <v>1851.1822035121452</v>
      </c>
      <c r="F34" s="201">
        <v>439.60590585361774</v>
      </c>
      <c r="G34" s="201">
        <v>445.23262194694883</v>
      </c>
      <c r="H34" s="201">
        <v>1325.5368973531899</v>
      </c>
      <c r="I34" s="201">
        <v>1851.1822035121452</v>
      </c>
      <c r="J34" s="201">
        <v>439.60590585361774</v>
      </c>
      <c r="K34" s="201">
        <v>445.23262194694883</v>
      </c>
      <c r="L34" s="201">
        <v>1325.5368973531899</v>
      </c>
      <c r="M34" s="201">
        <v>1851.1822035121452</v>
      </c>
      <c r="N34" s="200"/>
      <c r="O34" s="201"/>
      <c r="P34" s="201">
        <v>822.45247457759069</v>
      </c>
      <c r="Q34" s="201">
        <v>664.86113105758091</v>
      </c>
      <c r="R34" s="201">
        <v>2826.5334955243802</v>
      </c>
      <c r="S34" s="201">
        <v>3390.6626784660002</v>
      </c>
      <c r="T34" s="201">
        <v>1398.4034069336215</v>
      </c>
      <c r="U34" s="201">
        <v>1130.4532475097433</v>
      </c>
      <c r="V34" s="201">
        <v>4805.9118212068752</v>
      </c>
      <c r="W34" s="201">
        <v>5765.0920726632357</v>
      </c>
      <c r="X34" s="201">
        <v>1751.987317696146</v>
      </c>
      <c r="Y34" s="201">
        <v>1416.2864185438182</v>
      </c>
      <c r="Z34" s="201">
        <v>5983.5715941977151</v>
      </c>
      <c r="AA34" s="201">
        <v>7222.785747357676</v>
      </c>
      <c r="AC34" s="1"/>
      <c r="AD34" s="1">
        <v>17.911710622623009</v>
      </c>
      <c r="AE34" s="1">
        <v>20.150674450450893</v>
      </c>
      <c r="AF34" s="1">
        <v>59.705702075410052</v>
      </c>
      <c r="AG34" s="1">
        <v>82.095340353688798</v>
      </c>
      <c r="AH34" s="1">
        <v>30.455008566360799</v>
      </c>
      <c r="AI34" s="1">
        <v>34.261884637155902</v>
      </c>
      <c r="AJ34" s="1">
        <v>101.5166952212027</v>
      </c>
      <c r="AK34" s="1">
        <v>139.58545592915365</v>
      </c>
      <c r="AL34" s="1">
        <v>38.155505417131977</v>
      </c>
      <c r="AM34" s="1">
        <v>42.924943594273486</v>
      </c>
      <c r="AN34" s="1">
        <v>126.34450328934678</v>
      </c>
      <c r="AO34" s="1">
        <v>174.87939982852157</v>
      </c>
      <c r="AQ34" s="1"/>
      <c r="AR34" s="1">
        <f t="shared" ref="AR34:BC36" si="3">(B34+P34)/AD34</f>
        <v>70.459958125785718</v>
      </c>
      <c r="AS34" s="1">
        <f t="shared" si="3"/>
        <v>55.089657457082801</v>
      </c>
      <c r="AT34" s="1">
        <f t="shared" si="3"/>
        <v>69.542275671314997</v>
      </c>
      <c r="AU34" s="1">
        <f>(E34+S34)/AG34</f>
        <v>63.850699191877005</v>
      </c>
      <c r="AV34" s="1">
        <f t="shared" si="3"/>
        <v>60.351626852517775</v>
      </c>
      <c r="AW34" s="1">
        <f t="shared" si="3"/>
        <v>45.989468651351189</v>
      </c>
      <c r="AX34" s="1">
        <f t="shared" si="3"/>
        <v>60.398427127673628</v>
      </c>
      <c r="AY34" s="1">
        <f>(I34+W34)/AK34</f>
        <v>54.563523294583121</v>
      </c>
      <c r="AZ34" s="1">
        <f t="shared" si="3"/>
        <v>57.43845349682433</v>
      </c>
      <c r="BA34" s="1">
        <f t="shared" si="3"/>
        <v>43.366837195776952</v>
      </c>
      <c r="BB34" s="1">
        <f>(L34+Z34)/AN34</f>
        <v>57.85062508664911</v>
      </c>
      <c r="BC34" s="1">
        <f>(M34+AA34)/AO34</f>
        <v>51.88700304190958</v>
      </c>
      <c r="BD34" s="1"/>
    </row>
    <row r="35" spans="1:56" x14ac:dyDescent="0.25">
      <c r="A35" s="199" t="s">
        <v>31</v>
      </c>
      <c r="B35" s="248">
        <v>106.76213703093258</v>
      </c>
      <c r="C35" s="201">
        <v>281.50585857785558</v>
      </c>
      <c r="D35" s="201">
        <v>1863.1801971524258</v>
      </c>
      <c r="E35" s="201">
        <v>1917.4743653893386</v>
      </c>
      <c r="F35" s="201">
        <v>127.36272907309684</v>
      </c>
      <c r="G35" s="201">
        <v>304.07078542602977</v>
      </c>
      <c r="H35" s="201">
        <v>2267.5571846231956</v>
      </c>
      <c r="I35" s="201">
        <v>2360.887537143331</v>
      </c>
      <c r="J35" s="201">
        <v>138.48429323094939</v>
      </c>
      <c r="K35" s="201">
        <v>316.25267320874099</v>
      </c>
      <c r="L35" s="201">
        <v>2485.8639009012641</v>
      </c>
      <c r="M35" s="201">
        <v>2360.887537143331</v>
      </c>
      <c r="N35" s="200"/>
      <c r="O35" s="201"/>
      <c r="P35" s="201">
        <v>63.703684304456992</v>
      </c>
      <c r="Q35" s="201">
        <v>201.88725765929155</v>
      </c>
      <c r="R35" s="201">
        <v>1161.0139260452299</v>
      </c>
      <c r="S35" s="201">
        <v>1077.3916704045748</v>
      </c>
      <c r="T35" s="201">
        <v>129.36400229628765</v>
      </c>
      <c r="U35" s="201">
        <v>324.87118082167927</v>
      </c>
      <c r="V35" s="201">
        <v>2698.2533137938635</v>
      </c>
      <c r="W35" s="201">
        <v>2547.9098438129881</v>
      </c>
      <c r="X35" s="201">
        <v>172.26448686559644</v>
      </c>
      <c r="Y35" s="201">
        <v>378.42533681620785</v>
      </c>
      <c r="Z35" s="201">
        <v>3898.930010327831</v>
      </c>
      <c r="AA35" s="201">
        <v>3492.5990233764855</v>
      </c>
      <c r="AC35" s="1"/>
      <c r="AD35" s="1">
        <v>0.73992375733361593</v>
      </c>
      <c r="AE35" s="1">
        <v>2.3482769322019252</v>
      </c>
      <c r="AF35" s="1">
        <v>13.638465417735167</v>
      </c>
      <c r="AG35" s="1">
        <v>12.579212012245453</v>
      </c>
      <c r="AH35" s="1">
        <v>1.7200629713068687</v>
      </c>
      <c r="AI35" s="1">
        <v>4.0668842710512472</v>
      </c>
      <c r="AJ35" s="1">
        <v>37.137407476367869</v>
      </c>
      <c r="AK35">
        <v>34.900705391669206</v>
      </c>
      <c r="AL35" s="1">
        <v>2.4817067125156518</v>
      </c>
      <c r="AM35" s="81">
        <v>5.005164607024045</v>
      </c>
      <c r="AN35" s="1">
        <v>58.977556660568595</v>
      </c>
      <c r="AO35" s="1">
        <v>51.893169728124867</v>
      </c>
      <c r="AQ35" s="1"/>
      <c r="AR35" s="1">
        <f t="shared" si="3"/>
        <v>230.38295452179966</v>
      </c>
      <c r="AS35" s="1">
        <f t="shared" si="3"/>
        <v>205.8501319024075</v>
      </c>
      <c r="AT35" s="1">
        <f t="shared" si="3"/>
        <v>221.74005876534017</v>
      </c>
      <c r="AU35" s="1">
        <f t="shared" si="3"/>
        <v>238.08057554626706</v>
      </c>
      <c r="AV35" s="1">
        <f t="shared" si="3"/>
        <v>149.25426315894049</v>
      </c>
      <c r="AW35" s="1">
        <f t="shared" si="3"/>
        <v>154.64958536553934</v>
      </c>
      <c r="AX35" s="1">
        <f t="shared" si="3"/>
        <v>133.71451686758203</v>
      </c>
      <c r="AY35" s="1">
        <f t="shared" si="3"/>
        <v>140.65037728802034</v>
      </c>
      <c r="AZ35" s="1">
        <f t="shared" si="3"/>
        <v>125.21575516131259</v>
      </c>
      <c r="BA35" s="1">
        <f t="shared" si="3"/>
        <v>138.79224052892604</v>
      </c>
      <c r="BB35" s="1">
        <f t="shared" si="3"/>
        <v>108.25802682832843</v>
      </c>
      <c r="BC35" s="1">
        <f t="shared" si="3"/>
        <v>112.79878626006084</v>
      </c>
    </row>
    <row r="36" spans="1:56" x14ac:dyDescent="0.25">
      <c r="A36" s="199" t="s">
        <v>32</v>
      </c>
      <c r="B36" s="201">
        <v>0</v>
      </c>
      <c r="C36" s="201">
        <v>0</v>
      </c>
      <c r="D36" s="201">
        <v>1327.01360894461</v>
      </c>
      <c r="E36" s="201">
        <v>0</v>
      </c>
      <c r="F36" s="201">
        <v>0</v>
      </c>
      <c r="G36" s="201">
        <v>0</v>
      </c>
      <c r="H36" s="201">
        <v>1327.01360894461</v>
      </c>
      <c r="I36" s="201">
        <v>0</v>
      </c>
      <c r="J36" s="201">
        <v>0</v>
      </c>
      <c r="K36" s="201">
        <v>0</v>
      </c>
      <c r="L36" s="201">
        <v>1327.01360894461</v>
      </c>
      <c r="M36" s="201">
        <v>0</v>
      </c>
      <c r="N36" s="200"/>
      <c r="O36" s="201"/>
      <c r="P36" s="201">
        <v>0</v>
      </c>
      <c r="Q36" s="201">
        <v>0</v>
      </c>
      <c r="R36" s="249">
        <v>231.655426801229</v>
      </c>
      <c r="S36" s="201">
        <v>0</v>
      </c>
      <c r="T36" s="201">
        <v>0</v>
      </c>
      <c r="U36" s="201">
        <v>0</v>
      </c>
      <c r="V36" s="201">
        <v>1853.8558605017897</v>
      </c>
      <c r="W36" s="201">
        <v>0</v>
      </c>
      <c r="X36" s="201">
        <v>0</v>
      </c>
      <c r="Y36" s="201">
        <v>0</v>
      </c>
      <c r="Z36" s="201">
        <v>2138.8842796125832</v>
      </c>
      <c r="AA36" s="201">
        <v>0</v>
      </c>
      <c r="AC36" s="1"/>
      <c r="AD36" s="1">
        <v>0</v>
      </c>
      <c r="AE36" s="103">
        <v>0</v>
      </c>
      <c r="AF36" s="1">
        <v>2.2521702947548294</v>
      </c>
      <c r="AG36" s="1">
        <v>0</v>
      </c>
      <c r="AH36" s="1">
        <v>0</v>
      </c>
      <c r="AI36" s="1">
        <v>0</v>
      </c>
      <c r="AJ36" s="1">
        <v>19.642832326235645</v>
      </c>
      <c r="AK36" s="1">
        <v>0</v>
      </c>
      <c r="AL36" s="1">
        <v>0</v>
      </c>
      <c r="AM36" s="1">
        <v>0</v>
      </c>
      <c r="AN36" s="1">
        <v>22.657676326407724</v>
      </c>
      <c r="AO36" s="1">
        <v>0</v>
      </c>
      <c r="AR36" s="1" t="e">
        <f t="shared" si="3"/>
        <v>#DIV/0!</v>
      </c>
      <c r="AS36" s="1" t="e">
        <f t="shared" si="3"/>
        <v>#DIV/0!</v>
      </c>
      <c r="AT36" s="1">
        <f t="shared" si="3"/>
        <v>692.07423584969854</v>
      </c>
      <c r="AU36" s="1" t="e">
        <f t="shared" si="3"/>
        <v>#DIV/0!</v>
      </c>
      <c r="AV36" s="1" t="e">
        <f t="shared" si="3"/>
        <v>#DIV/0!</v>
      </c>
      <c r="AW36" s="1" t="e">
        <f t="shared" si="3"/>
        <v>#DIV/0!</v>
      </c>
      <c r="AX36" s="1">
        <f>(H36+V36)/AJ36</f>
        <v>161.93537757780078</v>
      </c>
      <c r="AY36" s="1" t="e">
        <f t="shared" si="3"/>
        <v>#DIV/0!</v>
      </c>
      <c r="AZ36" s="1" t="e">
        <f t="shared" si="3"/>
        <v>#DIV/0!</v>
      </c>
      <c r="BA36" s="1" t="e">
        <f t="shared" si="3"/>
        <v>#DIV/0!</v>
      </c>
      <c r="BB36" s="1">
        <f t="shared" si="3"/>
        <v>152.96793186676686</v>
      </c>
      <c r="BC36" s="1" t="e">
        <f t="shared" si="3"/>
        <v>#DIV/0!</v>
      </c>
    </row>
    <row r="37" spans="1:56" x14ac:dyDescent="0.25">
      <c r="A37" s="2"/>
    </row>
    <row r="38" spans="1:56" x14ac:dyDescent="0.25">
      <c r="B38" s="300"/>
      <c r="C38" s="300"/>
      <c r="D38" s="300"/>
      <c r="E38" s="300"/>
    </row>
    <row r="45" spans="1:56" ht="15.75" thickBot="1" x14ac:dyDescent="0.3">
      <c r="A45" s="319" t="s">
        <v>251</v>
      </c>
      <c r="B45" s="319"/>
      <c r="C45" s="319"/>
      <c r="D45" s="319"/>
      <c r="E45" s="319"/>
      <c r="F45" s="319"/>
      <c r="G45" s="319"/>
      <c r="H45" s="319"/>
      <c r="I45" s="319"/>
      <c r="J45" s="319"/>
      <c r="K45" s="319"/>
      <c r="L45" s="319"/>
      <c r="M45" s="319"/>
      <c r="N45" s="182"/>
      <c r="O45" s="319" t="s">
        <v>252</v>
      </c>
      <c r="P45" s="319"/>
      <c r="Q45" s="319"/>
      <c r="R45" s="319"/>
      <c r="S45" s="319"/>
      <c r="T45" s="319"/>
      <c r="U45" s="319"/>
      <c r="V45" s="319"/>
      <c r="W45" s="319"/>
      <c r="X45" s="319"/>
      <c r="Y45" s="319"/>
      <c r="Z45" s="319"/>
      <c r="AA45" s="319"/>
    </row>
    <row r="46" spans="1:56" ht="15.75" thickBot="1" x14ac:dyDescent="0.3">
      <c r="A46" s="320" t="s">
        <v>0</v>
      </c>
      <c r="B46" s="321"/>
      <c r="C46" s="321"/>
      <c r="D46" s="321"/>
      <c r="E46" s="321"/>
      <c r="F46" s="321"/>
      <c r="G46" s="321"/>
      <c r="H46" s="321"/>
      <c r="I46" s="321"/>
      <c r="J46" s="321"/>
      <c r="K46" s="321"/>
      <c r="L46" s="321"/>
      <c r="M46" s="321"/>
      <c r="N46" s="182"/>
      <c r="O46" s="320" t="s">
        <v>0</v>
      </c>
      <c r="P46" s="321"/>
      <c r="Q46" s="321"/>
      <c r="R46" s="321"/>
      <c r="S46" s="321"/>
      <c r="T46" s="321"/>
      <c r="U46" s="321"/>
      <c r="V46" s="321"/>
      <c r="W46" s="321"/>
      <c r="X46" s="321"/>
      <c r="Y46" s="321"/>
      <c r="Z46" s="321"/>
      <c r="AA46" s="321"/>
    </row>
    <row r="47" spans="1:56" ht="15.75" thickTop="1" x14ac:dyDescent="0.25">
      <c r="A47" s="183"/>
      <c r="B47" s="318">
        <v>2030</v>
      </c>
      <c r="C47" s="318"/>
      <c r="D47" s="318"/>
      <c r="E47" s="318"/>
      <c r="F47" s="318">
        <v>2040</v>
      </c>
      <c r="G47" s="318"/>
      <c r="H47" s="318"/>
      <c r="I47" s="318"/>
      <c r="J47" s="318">
        <v>2050</v>
      </c>
      <c r="K47" s="318"/>
      <c r="L47" s="318"/>
      <c r="M47" s="318"/>
      <c r="N47" s="182"/>
      <c r="O47" s="184"/>
      <c r="P47" s="318">
        <v>2030</v>
      </c>
      <c r="Q47" s="318"/>
      <c r="R47" s="318"/>
      <c r="S47" s="318"/>
      <c r="T47" s="322">
        <v>2040</v>
      </c>
      <c r="U47" s="323"/>
      <c r="V47" s="323"/>
      <c r="W47" s="324"/>
      <c r="X47" s="318">
        <v>2050</v>
      </c>
      <c r="Y47" s="318"/>
      <c r="Z47" s="318"/>
      <c r="AA47" s="318"/>
    </row>
    <row r="48" spans="1:56" x14ac:dyDescent="0.25">
      <c r="A48" s="183"/>
      <c r="B48" s="184" t="s">
        <v>1</v>
      </c>
      <c r="C48" s="184" t="s">
        <v>2</v>
      </c>
      <c r="D48" s="184" t="s">
        <v>3</v>
      </c>
      <c r="E48" s="184" t="s">
        <v>4</v>
      </c>
      <c r="F48" s="184" t="s">
        <v>1</v>
      </c>
      <c r="G48" s="184" t="s">
        <v>2</v>
      </c>
      <c r="H48" s="184" t="s">
        <v>3</v>
      </c>
      <c r="I48" s="184" t="s">
        <v>4</v>
      </c>
      <c r="J48" s="184" t="s">
        <v>1</v>
      </c>
      <c r="K48" s="184" t="s">
        <v>2</v>
      </c>
      <c r="L48" s="184" t="s">
        <v>3</v>
      </c>
      <c r="M48" s="184" t="s">
        <v>4</v>
      </c>
      <c r="N48" s="182"/>
      <c r="O48" s="184"/>
      <c r="P48" s="184" t="s">
        <v>1</v>
      </c>
      <c r="Q48" s="184" t="s">
        <v>2</v>
      </c>
      <c r="R48" s="184" t="s">
        <v>3</v>
      </c>
      <c r="S48" s="184" t="s">
        <v>4</v>
      </c>
      <c r="T48" s="184" t="s">
        <v>1</v>
      </c>
      <c r="U48" s="184" t="s">
        <v>2</v>
      </c>
      <c r="V48" s="184" t="s">
        <v>3</v>
      </c>
      <c r="W48" s="184" t="s">
        <v>4</v>
      </c>
      <c r="X48" s="184" t="s">
        <v>1</v>
      </c>
      <c r="Y48" s="184" t="s">
        <v>2</v>
      </c>
      <c r="Z48" s="184" t="s">
        <v>3</v>
      </c>
      <c r="AA48" s="184" t="s">
        <v>4</v>
      </c>
    </row>
    <row r="49" spans="1:27" x14ac:dyDescent="0.25">
      <c r="A49" s="183" t="s">
        <v>30</v>
      </c>
      <c r="B49" s="185">
        <v>99.258005157191405</v>
      </c>
      <c r="C49" s="185">
        <v>41.225242772865649</v>
      </c>
      <c r="D49" s="185">
        <v>166.18918850565623</v>
      </c>
      <c r="E49" s="185">
        <v>553.161856912914</v>
      </c>
      <c r="F49" s="185">
        <v>133.45801265435654</v>
      </c>
      <c r="G49" s="185">
        <v>64.146477754578939</v>
      </c>
      <c r="H49" s="185">
        <v>363.10242866782028</v>
      </c>
      <c r="I49" s="185">
        <v>846.16190863426971</v>
      </c>
      <c r="J49" s="185">
        <v>167.49280272399915</v>
      </c>
      <c r="K49" s="185">
        <v>87.067712736292194</v>
      </c>
      <c r="L49" s="185">
        <v>544.1802369669615</v>
      </c>
      <c r="M49" s="185">
        <v>1125.2402824338669</v>
      </c>
      <c r="N49" s="182"/>
      <c r="O49" s="186"/>
      <c r="P49" s="185">
        <v>114.36708565924175</v>
      </c>
      <c r="Q49" s="185">
        <v>41.585422514101531</v>
      </c>
      <c r="R49" s="185">
        <v>237.11780912409074</v>
      </c>
      <c r="S49" s="185">
        <v>717.20461420331662</v>
      </c>
      <c r="T49" s="185">
        <v>335.3920508128482</v>
      </c>
      <c r="U49" s="185">
        <v>152.16267474198008</v>
      </c>
      <c r="V49" s="185">
        <v>1032.2462350120859</v>
      </c>
      <c r="W49" s="185">
        <v>2539.9091857325288</v>
      </c>
      <c r="X49" s="185">
        <v>651.87900084129672</v>
      </c>
      <c r="Y49" s="185">
        <v>311.33679603985814</v>
      </c>
      <c r="Z49" s="185">
        <v>2417.6626769430241</v>
      </c>
      <c r="AA49" s="185">
        <v>4964.5089789096101</v>
      </c>
    </row>
    <row r="50" spans="1:27" x14ac:dyDescent="0.25">
      <c r="A50" s="183" t="s">
        <v>31</v>
      </c>
      <c r="B50" s="187">
        <v>26.649197345306391</v>
      </c>
      <c r="C50" s="185">
        <v>71.107289734334785</v>
      </c>
      <c r="D50" s="185">
        <v>1706.8527885865906</v>
      </c>
      <c r="E50" s="185">
        <v>1075.0518074928743</v>
      </c>
      <c r="F50" s="185">
        <v>40.015905342019749</v>
      </c>
      <c r="G50" s="185">
        <v>91.144758929339403</v>
      </c>
      <c r="H50" s="185">
        <v>2462.3592189616993</v>
      </c>
      <c r="I50" s="185">
        <v>1540.1437651573472</v>
      </c>
      <c r="J50" s="185">
        <v>53.514637127848736</v>
      </c>
      <c r="K50" s="185">
        <v>108.71482844210428</v>
      </c>
      <c r="L50" s="185">
        <v>3127.7696296763534</v>
      </c>
      <c r="M50" s="185">
        <v>1949.1671369638086</v>
      </c>
      <c r="N50" s="182"/>
      <c r="O50" s="186"/>
      <c r="P50" s="185">
        <v>10.81074119670409</v>
      </c>
      <c r="Q50" s="185">
        <v>28.980225043856279</v>
      </c>
      <c r="R50" s="185">
        <v>1066.9150418400886</v>
      </c>
      <c r="S50" s="185">
        <v>613.7117150516417</v>
      </c>
      <c r="T50" s="185">
        <v>71.922701648724313</v>
      </c>
      <c r="U50" s="185">
        <v>166.74766140277595</v>
      </c>
      <c r="V50" s="185">
        <v>3947.7428145454442</v>
      </c>
      <c r="W50" s="185">
        <v>2272.3012619910983</v>
      </c>
      <c r="X50" s="185">
        <v>135.01673633426438</v>
      </c>
      <c r="Y50" s="185">
        <v>282.65869754528399</v>
      </c>
      <c r="Z50" s="185">
        <v>7760.7445549820031</v>
      </c>
      <c r="AA50" s="185">
        <v>4404.7837624230287</v>
      </c>
    </row>
    <row r="51" spans="1:27" x14ac:dyDescent="0.25">
      <c r="A51" s="183" t="s">
        <v>32</v>
      </c>
      <c r="B51" s="186"/>
      <c r="C51" s="186"/>
      <c r="D51" s="186"/>
      <c r="E51" s="186"/>
      <c r="F51" s="186"/>
      <c r="G51" s="186"/>
      <c r="H51" s="186"/>
      <c r="I51" s="186"/>
      <c r="J51" s="186"/>
      <c r="K51" s="186"/>
      <c r="L51" s="186"/>
      <c r="M51" s="186"/>
      <c r="N51" s="182"/>
      <c r="O51" s="186"/>
      <c r="P51" s="186"/>
      <c r="Q51" s="186"/>
      <c r="R51" s="188"/>
      <c r="S51" s="186"/>
      <c r="T51" s="186"/>
      <c r="U51" s="186"/>
      <c r="V51" s="186"/>
      <c r="W51" s="186"/>
      <c r="X51" s="186"/>
      <c r="Y51" s="186"/>
      <c r="Z51" s="186"/>
      <c r="AA51" s="186"/>
    </row>
    <row r="52" spans="1:27" x14ac:dyDescent="0.25">
      <c r="A52" s="182"/>
      <c r="B52" s="182"/>
      <c r="C52" s="182"/>
      <c r="D52" s="182"/>
      <c r="E52" s="182"/>
      <c r="F52" s="182"/>
      <c r="G52" s="182"/>
      <c r="H52" s="182"/>
      <c r="I52" s="182"/>
      <c r="J52" s="189">
        <f>SUM(J49:J51)</f>
        <v>221.00743985184789</v>
      </c>
      <c r="K52" s="189">
        <f>SUM(K49:K51)</f>
        <v>195.78254117839646</v>
      </c>
      <c r="L52" s="189">
        <f>SUM(L49:L51)</f>
        <v>3671.9498666433146</v>
      </c>
      <c r="M52" s="189">
        <f>SUM(M49:M51)</f>
        <v>3074.4074193976758</v>
      </c>
      <c r="N52" s="182"/>
      <c r="O52" s="182"/>
      <c r="P52" s="182"/>
      <c r="Q52" s="182"/>
      <c r="R52" s="182"/>
      <c r="S52" s="182"/>
      <c r="T52" s="182"/>
      <c r="U52" s="182"/>
      <c r="V52" s="182"/>
      <c r="W52" s="182"/>
      <c r="X52" s="182"/>
      <c r="Y52" s="182"/>
      <c r="Z52" s="182"/>
      <c r="AA52" s="182"/>
    </row>
    <row r="53" spans="1:27" x14ac:dyDescent="0.25">
      <c r="A53" s="182"/>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row>
    <row r="54" spans="1:27" ht="15.75" thickBot="1" x14ac:dyDescent="0.3">
      <c r="A54" s="319" t="s">
        <v>253</v>
      </c>
      <c r="B54" s="319"/>
      <c r="C54" s="319"/>
      <c r="D54" s="319"/>
      <c r="E54" s="319"/>
      <c r="F54" s="319"/>
      <c r="G54" s="319"/>
      <c r="H54" s="319"/>
      <c r="I54" s="319"/>
      <c r="J54" s="319"/>
      <c r="K54" s="319"/>
      <c r="L54" s="319"/>
      <c r="M54" s="319"/>
      <c r="N54" s="182"/>
      <c r="O54" s="319" t="s">
        <v>252</v>
      </c>
      <c r="P54" s="319"/>
      <c r="Q54" s="319"/>
      <c r="R54" s="319"/>
      <c r="S54" s="319"/>
      <c r="T54" s="319"/>
      <c r="U54" s="319"/>
      <c r="V54" s="319"/>
      <c r="W54" s="319"/>
      <c r="X54" s="319"/>
      <c r="Y54" s="319"/>
      <c r="Z54" s="319"/>
      <c r="AA54" s="319"/>
    </row>
    <row r="55" spans="1:27" ht="15.75" thickBot="1" x14ac:dyDescent="0.3">
      <c r="A55" s="320" t="s">
        <v>12</v>
      </c>
      <c r="B55" s="321"/>
      <c r="C55" s="321"/>
      <c r="D55" s="321"/>
      <c r="E55" s="321"/>
      <c r="F55" s="321"/>
      <c r="G55" s="321"/>
      <c r="H55" s="321"/>
      <c r="I55" s="321"/>
      <c r="J55" s="321"/>
      <c r="K55" s="321"/>
      <c r="L55" s="321"/>
      <c r="M55" s="321"/>
      <c r="N55" s="182"/>
      <c r="O55" s="320" t="s">
        <v>12</v>
      </c>
      <c r="P55" s="321"/>
      <c r="Q55" s="321"/>
      <c r="R55" s="321"/>
      <c r="S55" s="321"/>
      <c r="T55" s="321"/>
      <c r="U55" s="321"/>
      <c r="V55" s="321"/>
      <c r="W55" s="321"/>
      <c r="X55" s="321"/>
      <c r="Y55" s="321"/>
      <c r="Z55" s="321"/>
      <c r="AA55" s="321"/>
    </row>
    <row r="56" spans="1:27" ht="15.75" thickTop="1" x14ac:dyDescent="0.25">
      <c r="A56" s="183"/>
      <c r="B56" s="318">
        <v>2030</v>
      </c>
      <c r="C56" s="318"/>
      <c r="D56" s="318"/>
      <c r="E56" s="318"/>
      <c r="F56" s="318">
        <v>2040</v>
      </c>
      <c r="G56" s="318"/>
      <c r="H56" s="318"/>
      <c r="I56" s="318"/>
      <c r="J56" s="318">
        <v>2050</v>
      </c>
      <c r="K56" s="318"/>
      <c r="L56" s="318"/>
      <c r="M56" s="318"/>
      <c r="N56" s="182"/>
      <c r="O56" s="184"/>
      <c r="P56" s="318">
        <v>2030</v>
      </c>
      <c r="Q56" s="318"/>
      <c r="R56" s="318"/>
      <c r="S56" s="318"/>
      <c r="T56" s="322">
        <v>2040</v>
      </c>
      <c r="U56" s="323"/>
      <c r="V56" s="323"/>
      <c r="W56" s="324"/>
      <c r="X56" s="318">
        <v>2050</v>
      </c>
      <c r="Y56" s="318"/>
      <c r="Z56" s="318"/>
      <c r="AA56" s="318"/>
    </row>
    <row r="57" spans="1:27" x14ac:dyDescent="0.25">
      <c r="A57" s="183"/>
      <c r="B57" s="184" t="s">
        <v>1</v>
      </c>
      <c r="C57" s="184" t="s">
        <v>2</v>
      </c>
      <c r="D57" s="184" t="s">
        <v>3</v>
      </c>
      <c r="E57" s="184" t="s">
        <v>4</v>
      </c>
      <c r="F57" s="184" t="s">
        <v>1</v>
      </c>
      <c r="G57" s="184" t="s">
        <v>2</v>
      </c>
      <c r="H57" s="184" t="s">
        <v>3</v>
      </c>
      <c r="I57" s="184" t="s">
        <v>4</v>
      </c>
      <c r="J57" s="184" t="s">
        <v>1</v>
      </c>
      <c r="K57" s="184" t="s">
        <v>2</v>
      </c>
      <c r="L57" s="184" t="s">
        <v>3</v>
      </c>
      <c r="M57" s="184" t="s">
        <v>4</v>
      </c>
      <c r="N57" s="182"/>
      <c r="O57" s="184"/>
      <c r="P57" s="184" t="s">
        <v>1</v>
      </c>
      <c r="Q57" s="184" t="s">
        <v>2</v>
      </c>
      <c r="R57" s="184" t="s">
        <v>3</v>
      </c>
      <c r="S57" s="184" t="s">
        <v>4</v>
      </c>
      <c r="T57" s="184" t="s">
        <v>1</v>
      </c>
      <c r="U57" s="184" t="s">
        <v>2</v>
      </c>
      <c r="V57" s="184" t="s">
        <v>3</v>
      </c>
      <c r="W57" s="184" t="s">
        <v>4</v>
      </c>
      <c r="X57" s="184" t="s">
        <v>1</v>
      </c>
      <c r="Y57" s="184" t="s">
        <v>2</v>
      </c>
      <c r="Z57" s="184" t="s">
        <v>3</v>
      </c>
      <c r="AA57" s="184" t="s">
        <v>4</v>
      </c>
    </row>
    <row r="58" spans="1:27" x14ac:dyDescent="0.25">
      <c r="A58" s="183" t="s">
        <v>30</v>
      </c>
      <c r="B58" s="185">
        <v>175.75367410012592</v>
      </c>
      <c r="C58" s="185">
        <v>386.05746629123854</v>
      </c>
      <c r="D58" s="185">
        <v>449.41223890678776</v>
      </c>
      <c r="E58" s="185">
        <v>568.32094227561549</v>
      </c>
      <c r="F58" s="185">
        <v>316.0199566022128</v>
      </c>
      <c r="G58" s="185">
        <v>412.1644805440738</v>
      </c>
      <c r="H58" s="185">
        <v>902.52493498535284</v>
      </c>
      <c r="I58" s="185">
        <v>881.09726635130562</v>
      </c>
      <c r="J58" s="185">
        <v>439.60590585361763</v>
      </c>
      <c r="K58" s="185">
        <v>499.25710604690204</v>
      </c>
      <c r="L58" s="185">
        <v>1325.5368973531899</v>
      </c>
      <c r="M58" s="185">
        <v>1518.9418539563108</v>
      </c>
      <c r="N58" s="182"/>
      <c r="O58" s="186"/>
      <c r="P58" s="185">
        <v>219.45941768600193</v>
      </c>
      <c r="Q58" s="185">
        <v>538.30755780579921</v>
      </c>
      <c r="R58" s="185">
        <v>640.93280143559628</v>
      </c>
      <c r="S58" s="185">
        <v>789.42160044108903</v>
      </c>
      <c r="T58" s="185">
        <v>867.4023153422927</v>
      </c>
      <c r="U58" s="185">
        <v>1341.0680617255862</v>
      </c>
      <c r="V58" s="185">
        <v>2823.1891999838699</v>
      </c>
      <c r="W58" s="185">
        <v>2806.3096810034363</v>
      </c>
      <c r="X58" s="185">
        <v>1855.589941429532</v>
      </c>
      <c r="Y58" s="185">
        <v>2305.7319766805895</v>
      </c>
      <c r="Z58" s="185">
        <v>6216.244147354234</v>
      </c>
      <c r="AA58" s="185">
        <v>6013.1491361862254</v>
      </c>
    </row>
    <row r="59" spans="1:27" x14ac:dyDescent="0.25">
      <c r="A59" s="183" t="s">
        <v>31</v>
      </c>
      <c r="B59" s="187">
        <v>35.598565007103403</v>
      </c>
      <c r="C59" s="185">
        <v>99.927780338270395</v>
      </c>
      <c r="D59" s="185">
        <v>1750.2048922308047</v>
      </c>
      <c r="E59" s="185">
        <v>956.68897218956067</v>
      </c>
      <c r="F59" s="185">
        <v>48.965273003816762</v>
      </c>
      <c r="G59" s="185">
        <v>119.96524953327501</v>
      </c>
      <c r="H59" s="185">
        <v>2505.7113226059141</v>
      </c>
      <c r="I59" s="185">
        <v>1568.0081149863863</v>
      </c>
      <c r="J59" s="185">
        <v>62.464004789645756</v>
      </c>
      <c r="K59" s="185">
        <v>137.53531904603992</v>
      </c>
      <c r="L59" s="185">
        <v>3171.1217333205682</v>
      </c>
      <c r="M59" s="185">
        <v>1611.9804455292094</v>
      </c>
      <c r="N59" s="182"/>
      <c r="O59" s="186"/>
      <c r="P59" s="185">
        <v>14.13970903583038</v>
      </c>
      <c r="Q59" s="185">
        <v>39.527142749886764</v>
      </c>
      <c r="R59" s="185">
        <v>1083.2621173434438</v>
      </c>
      <c r="S59" s="185">
        <v>637.73813991155612</v>
      </c>
      <c r="T59" s="185">
        <v>102.590118861186</v>
      </c>
      <c r="U59" s="185">
        <v>234.59009374543888</v>
      </c>
      <c r="V59" s="185">
        <v>4072.6968562542202</v>
      </c>
      <c r="W59" s="185">
        <v>2479.3847235576332</v>
      </c>
      <c r="X59" s="185">
        <v>179.16905927745111</v>
      </c>
      <c r="Y59" s="185">
        <v>379.6190990262312</v>
      </c>
      <c r="Z59" s="185">
        <v>7922.0175604566439</v>
      </c>
      <c r="AA59" s="185">
        <v>4295.8522040174694</v>
      </c>
    </row>
    <row r="60" spans="1:27" x14ac:dyDescent="0.25">
      <c r="A60" s="183" t="s">
        <v>32</v>
      </c>
      <c r="B60" s="185">
        <v>170.291395388708</v>
      </c>
      <c r="C60" s="185">
        <v>173.173711263787</v>
      </c>
      <c r="D60" s="185">
        <v>352.940074562326</v>
      </c>
      <c r="E60" s="185">
        <v>0</v>
      </c>
      <c r="F60" s="185">
        <v>170.291395388708</v>
      </c>
      <c r="G60" s="185">
        <v>557.50524211141476</v>
      </c>
      <c r="H60" s="185">
        <v>352.940074562326</v>
      </c>
      <c r="I60" s="185">
        <v>0</v>
      </c>
      <c r="J60" s="185">
        <v>170.291395388708</v>
      </c>
      <c r="K60" s="185">
        <v>557.50524211141476</v>
      </c>
      <c r="L60" s="185">
        <v>425.25025585489425</v>
      </c>
      <c r="M60" s="185">
        <v>0</v>
      </c>
      <c r="N60" s="182"/>
      <c r="O60" s="186"/>
      <c r="P60" s="185">
        <v>30.074668675515579</v>
      </c>
      <c r="Q60" s="185">
        <v>30.118536712878679</v>
      </c>
      <c r="R60" s="190">
        <v>63.133915468919753</v>
      </c>
      <c r="S60" s="185">
        <v>0</v>
      </c>
      <c r="T60" s="185">
        <v>263.15345982320684</v>
      </c>
      <c r="U60" s="185">
        <v>712.40747984806319</v>
      </c>
      <c r="V60" s="185">
        <v>557.14869124790755</v>
      </c>
      <c r="W60" s="185">
        <v>0</v>
      </c>
      <c r="X60" s="185">
        <v>389.22556948484009</v>
      </c>
      <c r="Y60" s="185">
        <v>1439.2138179154404</v>
      </c>
      <c r="Z60" s="185">
        <v>1045.0707077370623</v>
      </c>
      <c r="AA60" s="185">
        <v>0</v>
      </c>
    </row>
    <row r="61" spans="1:27" x14ac:dyDescent="0.25">
      <c r="A61" s="182"/>
      <c r="B61" s="182"/>
      <c r="C61" s="182"/>
      <c r="D61" s="182"/>
      <c r="E61" s="182"/>
      <c r="F61" s="182"/>
      <c r="G61" s="182"/>
      <c r="H61" s="182"/>
      <c r="I61" s="182"/>
      <c r="J61" s="189">
        <f>SUM(J58:J60)</f>
        <v>672.36130603197137</v>
      </c>
      <c r="K61" s="189">
        <f>SUM(K58:K60)</f>
        <v>1194.2976672043567</v>
      </c>
      <c r="L61" s="189">
        <f>SUM(L58:L60)</f>
        <v>4921.9088865286521</v>
      </c>
      <c r="M61" s="189">
        <f>SUM(M58:M60)</f>
        <v>3130.9222994855199</v>
      </c>
      <c r="N61" s="182"/>
      <c r="O61" s="182"/>
      <c r="P61" s="182"/>
      <c r="Q61" s="182"/>
      <c r="R61" s="182"/>
      <c r="S61" s="182"/>
      <c r="T61" s="182"/>
      <c r="U61" s="182"/>
      <c r="V61" s="182"/>
      <c r="W61" s="182"/>
      <c r="X61" s="182"/>
      <c r="Y61" s="182"/>
      <c r="Z61" s="182"/>
      <c r="AA61" s="182"/>
    </row>
    <row r="62" spans="1:27" x14ac:dyDescent="0.25">
      <c r="A62" s="182"/>
      <c r="B62" s="182"/>
      <c r="C62" s="182"/>
      <c r="D62" s="182"/>
      <c r="E62" s="182"/>
      <c r="F62" s="182"/>
      <c r="G62" s="182"/>
      <c r="H62" s="182"/>
      <c r="I62" s="182"/>
      <c r="J62" s="182"/>
      <c r="K62" s="182"/>
      <c r="L62" s="189">
        <f>J61+K61+L61+M61</f>
        <v>9919.4901592505012</v>
      </c>
      <c r="M62" s="182"/>
      <c r="N62" s="182"/>
      <c r="O62" s="182"/>
      <c r="P62" s="182"/>
      <c r="Q62" s="182"/>
      <c r="R62" s="182"/>
      <c r="S62" s="182"/>
      <c r="T62" s="182"/>
      <c r="U62" s="182"/>
      <c r="V62" s="182"/>
      <c r="W62" s="182"/>
      <c r="X62" s="182"/>
      <c r="Y62" s="182"/>
      <c r="Z62" s="182"/>
      <c r="AA62" s="182"/>
    </row>
    <row r="63" spans="1:27" ht="15.75" thickBot="1" x14ac:dyDescent="0.3">
      <c r="A63" s="319" t="s">
        <v>253</v>
      </c>
      <c r="B63" s="319"/>
      <c r="C63" s="319"/>
      <c r="D63" s="319"/>
      <c r="E63" s="319"/>
      <c r="F63" s="319"/>
      <c r="G63" s="319"/>
      <c r="H63" s="319"/>
      <c r="I63" s="319"/>
      <c r="J63" s="319"/>
      <c r="K63" s="319"/>
      <c r="L63" s="319"/>
      <c r="M63" s="319"/>
      <c r="N63" s="182"/>
      <c r="O63" s="319" t="s">
        <v>252</v>
      </c>
      <c r="P63" s="319"/>
      <c r="Q63" s="319"/>
      <c r="R63" s="319"/>
      <c r="S63" s="319"/>
      <c r="T63" s="319"/>
      <c r="U63" s="319"/>
      <c r="V63" s="319"/>
      <c r="W63" s="319"/>
      <c r="X63" s="319"/>
      <c r="Y63" s="319"/>
      <c r="Z63" s="319"/>
      <c r="AA63" s="319"/>
    </row>
    <row r="64" spans="1:27" ht="15.75" thickBot="1" x14ac:dyDescent="0.3">
      <c r="A64" s="320" t="s">
        <v>45</v>
      </c>
      <c r="B64" s="321"/>
      <c r="C64" s="321"/>
      <c r="D64" s="321"/>
      <c r="E64" s="321"/>
      <c r="F64" s="321"/>
      <c r="G64" s="321"/>
      <c r="H64" s="321"/>
      <c r="I64" s="321"/>
      <c r="J64" s="321"/>
      <c r="K64" s="321"/>
      <c r="L64" s="321"/>
      <c r="M64" s="321"/>
      <c r="N64" s="182"/>
      <c r="O64" s="320" t="s">
        <v>45</v>
      </c>
      <c r="P64" s="321"/>
      <c r="Q64" s="321"/>
      <c r="R64" s="321"/>
      <c r="S64" s="321"/>
      <c r="T64" s="321"/>
      <c r="U64" s="321"/>
      <c r="V64" s="321"/>
      <c r="W64" s="321"/>
      <c r="X64" s="321"/>
      <c r="Y64" s="321"/>
      <c r="Z64" s="321"/>
      <c r="AA64" s="321"/>
    </row>
    <row r="65" spans="1:27" ht="15.75" thickTop="1" x14ac:dyDescent="0.25">
      <c r="A65" s="183"/>
      <c r="B65" s="318">
        <v>2030</v>
      </c>
      <c r="C65" s="318"/>
      <c r="D65" s="318"/>
      <c r="E65" s="318"/>
      <c r="F65" s="318">
        <v>2040</v>
      </c>
      <c r="G65" s="318"/>
      <c r="H65" s="318"/>
      <c r="I65" s="318"/>
      <c r="J65" s="318">
        <v>2050</v>
      </c>
      <c r="K65" s="318"/>
      <c r="L65" s="318"/>
      <c r="M65" s="318"/>
      <c r="N65" s="182"/>
      <c r="O65" s="184"/>
      <c r="P65" s="318">
        <v>2030</v>
      </c>
      <c r="Q65" s="318"/>
      <c r="R65" s="318"/>
      <c r="S65" s="318"/>
      <c r="T65" s="322">
        <v>2040</v>
      </c>
      <c r="U65" s="323"/>
      <c r="V65" s="323"/>
      <c r="W65" s="324"/>
      <c r="X65" s="318">
        <v>2050</v>
      </c>
      <c r="Y65" s="318"/>
      <c r="Z65" s="318"/>
      <c r="AA65" s="318"/>
    </row>
    <row r="66" spans="1:27" x14ac:dyDescent="0.25">
      <c r="A66" s="183"/>
      <c r="B66" s="184" t="s">
        <v>1</v>
      </c>
      <c r="C66" s="184" t="s">
        <v>2</v>
      </c>
      <c r="D66" s="184" t="s">
        <v>3</v>
      </c>
      <c r="E66" s="184" t="s">
        <v>4</v>
      </c>
      <c r="F66" s="184" t="s">
        <v>1</v>
      </c>
      <c r="G66" s="184" t="s">
        <v>2</v>
      </c>
      <c r="H66" s="184" t="s">
        <v>3</v>
      </c>
      <c r="I66" s="184" t="s">
        <v>4</v>
      </c>
      <c r="J66" s="184" t="s">
        <v>1</v>
      </c>
      <c r="K66" s="184" t="s">
        <v>2</v>
      </c>
      <c r="L66" s="184" t="s">
        <v>3</v>
      </c>
      <c r="M66" s="184" t="s">
        <v>4</v>
      </c>
      <c r="N66" s="182"/>
      <c r="O66" s="184"/>
      <c r="P66" s="184" t="s">
        <v>1</v>
      </c>
      <c r="Q66" s="184" t="s">
        <v>2</v>
      </c>
      <c r="R66" s="184" t="s">
        <v>3</v>
      </c>
      <c r="S66" s="184" t="s">
        <v>4</v>
      </c>
      <c r="T66" s="184" t="s">
        <v>1</v>
      </c>
      <c r="U66" s="184" t="s">
        <v>2</v>
      </c>
      <c r="V66" s="184" t="s">
        <v>3</v>
      </c>
      <c r="W66" s="184" t="s">
        <v>4</v>
      </c>
      <c r="X66" s="184" t="s">
        <v>1</v>
      </c>
      <c r="Y66" s="184" t="s">
        <v>2</v>
      </c>
      <c r="Z66" s="184" t="s">
        <v>3</v>
      </c>
      <c r="AA66" s="184" t="s">
        <v>4</v>
      </c>
    </row>
    <row r="67" spans="1:27" x14ac:dyDescent="0.25">
      <c r="A67" s="183" t="s">
        <v>30</v>
      </c>
      <c r="B67" s="185">
        <v>99.258005157191292</v>
      </c>
      <c r="C67" s="185">
        <v>41.225242772865649</v>
      </c>
      <c r="D67" s="185">
        <v>166.1891885056562</v>
      </c>
      <c r="E67" s="185">
        <v>560.9253366242441</v>
      </c>
      <c r="F67" s="185">
        <v>133.45801265435648</v>
      </c>
      <c r="G67" s="185">
        <v>64.146477754578939</v>
      </c>
      <c r="H67" s="185">
        <v>350.77020146208787</v>
      </c>
      <c r="I67" s="185">
        <v>739.65917908540348</v>
      </c>
      <c r="J67" s="185">
        <v>133.45801265435645</v>
      </c>
      <c r="K67" s="185">
        <v>64.146477754578953</v>
      </c>
      <c r="L67" s="185">
        <v>912.19236071978901</v>
      </c>
      <c r="M67" s="185">
        <v>739.65917908540348</v>
      </c>
      <c r="N67" s="182"/>
      <c r="O67" s="186"/>
      <c r="P67" s="185">
        <v>114.3670856592417</v>
      </c>
      <c r="Q67" s="185">
        <v>41.585422514101531</v>
      </c>
      <c r="R67" s="185">
        <v>237.11780912409074</v>
      </c>
      <c r="S67" s="185">
        <v>712.99274854750058</v>
      </c>
      <c r="T67" s="185">
        <v>353.83653843785538</v>
      </c>
      <c r="U67" s="185">
        <v>154.93367943061577</v>
      </c>
      <c r="V67" s="185">
        <v>1053.1160965150159</v>
      </c>
      <c r="W67" s="185">
        <v>2381.59542414731</v>
      </c>
      <c r="X67" s="185">
        <v>500.42029976439716</v>
      </c>
      <c r="Y67" s="185">
        <v>230.80543058072499</v>
      </c>
      <c r="Z67" s="185">
        <v>1637.5260682497471</v>
      </c>
      <c r="AA67" s="185">
        <v>3277.3089926084463</v>
      </c>
    </row>
    <row r="68" spans="1:27" x14ac:dyDescent="0.25">
      <c r="A68" s="183" t="s">
        <v>31</v>
      </c>
      <c r="B68" s="187">
        <v>145.34671069260622</v>
      </c>
      <c r="C68" s="185">
        <v>180.36402692683367</v>
      </c>
      <c r="D68" s="185">
        <v>1747.558518181884</v>
      </c>
      <c r="E68" s="185">
        <v>2283.8354537945156</v>
      </c>
      <c r="F68" s="185">
        <v>471.086254203019</v>
      </c>
      <c r="G68" s="185">
        <v>249.30227814352622</v>
      </c>
      <c r="H68" s="185">
        <v>2503.0743080574298</v>
      </c>
      <c r="I68" s="185">
        <v>2763.8815367347588</v>
      </c>
      <c r="J68" s="185">
        <v>1199.597233174944</v>
      </c>
      <c r="K68" s="185">
        <v>783.08681468411919</v>
      </c>
      <c r="L68" s="185">
        <v>5292.8528053877399</v>
      </c>
      <c r="M68" s="185">
        <v>3361.90180372757</v>
      </c>
      <c r="N68" s="182"/>
      <c r="O68" s="186"/>
      <c r="P68" s="185">
        <v>62.622752346025052</v>
      </c>
      <c r="Q68" s="185">
        <v>87.717342117535225</v>
      </c>
      <c r="R68" s="185">
        <v>1082.2642309030798</v>
      </c>
      <c r="S68" s="185">
        <v>1305.0772422456062</v>
      </c>
      <c r="T68" s="185">
        <v>457.30959590752332</v>
      </c>
      <c r="U68" s="185">
        <v>400.68365808377808</v>
      </c>
      <c r="V68" s="185">
        <v>4058.8061906123789</v>
      </c>
      <c r="W68" s="185">
        <v>4151.6592502378444</v>
      </c>
      <c r="X68" s="185">
        <v>2843.4439971311826</v>
      </c>
      <c r="Y68" s="185">
        <v>2346.6176726737531</v>
      </c>
      <c r="Z68" s="185">
        <v>14199.994269463377</v>
      </c>
      <c r="AA68" s="185">
        <v>8561.5876832955164</v>
      </c>
    </row>
    <row r="69" spans="1:27" x14ac:dyDescent="0.25">
      <c r="A69" s="183" t="s">
        <v>32</v>
      </c>
      <c r="B69" s="186"/>
      <c r="C69" s="186"/>
      <c r="D69" s="186"/>
      <c r="E69" s="186"/>
      <c r="F69" s="186"/>
      <c r="G69" s="186"/>
      <c r="H69" s="186"/>
      <c r="I69" s="186"/>
      <c r="J69" s="186"/>
      <c r="K69" s="186"/>
      <c r="L69" s="186"/>
      <c r="M69" s="186"/>
      <c r="N69" s="182"/>
      <c r="O69" s="186"/>
      <c r="P69" s="186"/>
      <c r="Q69" s="186"/>
      <c r="R69" s="188"/>
      <c r="S69" s="186"/>
      <c r="T69" s="186"/>
      <c r="U69" s="186"/>
      <c r="V69" s="186"/>
      <c r="W69" s="186"/>
      <c r="X69" s="186"/>
      <c r="Y69" s="186"/>
      <c r="Z69" s="186"/>
      <c r="AA69" s="186"/>
    </row>
    <row r="70" spans="1:27" x14ac:dyDescent="0.25">
      <c r="A70" s="182"/>
      <c r="B70" s="182"/>
      <c r="C70" s="182"/>
      <c r="D70" s="182"/>
      <c r="E70" s="182"/>
      <c r="F70" s="182"/>
      <c r="G70" s="182"/>
      <c r="H70" s="182"/>
      <c r="I70" s="182"/>
      <c r="J70" s="189">
        <f>SUM(J67:J69)</f>
        <v>1333.0552458293005</v>
      </c>
      <c r="K70" s="189">
        <f>SUM(K67:K69)</f>
        <v>847.23329243869819</v>
      </c>
      <c r="L70" s="189">
        <f>SUM(L67:L69)</f>
        <v>6205.0451661075285</v>
      </c>
      <c r="M70" s="189">
        <f>SUM(M67:M69)</f>
        <v>4101.5609828129736</v>
      </c>
      <c r="N70" s="182"/>
      <c r="O70" s="182"/>
      <c r="P70" s="182"/>
      <c r="Q70" s="182"/>
      <c r="R70" s="182"/>
      <c r="S70" s="182"/>
      <c r="T70" s="182"/>
      <c r="U70" s="182"/>
      <c r="V70" s="182"/>
      <c r="W70" s="182"/>
      <c r="X70" s="182"/>
      <c r="Y70" s="182"/>
      <c r="Z70" s="182"/>
      <c r="AA70" s="182"/>
    </row>
    <row r="71" spans="1:27" x14ac:dyDescent="0.25">
      <c r="A71" s="182"/>
      <c r="B71" s="182"/>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row>
    <row r="72" spans="1:27" ht="15.75" thickBot="1" x14ac:dyDescent="0.3">
      <c r="A72" s="319" t="s">
        <v>253</v>
      </c>
      <c r="B72" s="319"/>
      <c r="C72" s="319"/>
      <c r="D72" s="319"/>
      <c r="E72" s="319"/>
      <c r="F72" s="319"/>
      <c r="G72" s="319"/>
      <c r="H72" s="319"/>
      <c r="I72" s="319"/>
      <c r="J72" s="319"/>
      <c r="K72" s="319"/>
      <c r="L72" s="319"/>
      <c r="M72" s="319"/>
      <c r="N72" s="182"/>
      <c r="O72" s="319" t="s">
        <v>252</v>
      </c>
      <c r="P72" s="319"/>
      <c r="Q72" s="319"/>
      <c r="R72" s="319"/>
      <c r="S72" s="319"/>
      <c r="T72" s="319"/>
      <c r="U72" s="319"/>
      <c r="V72" s="319"/>
      <c r="W72" s="319"/>
      <c r="X72" s="319"/>
      <c r="Y72" s="319"/>
      <c r="Z72" s="319"/>
      <c r="AA72" s="319"/>
    </row>
    <row r="73" spans="1:27" ht="15.75" thickBot="1" x14ac:dyDescent="0.3">
      <c r="A73" s="320" t="s">
        <v>15</v>
      </c>
      <c r="B73" s="321"/>
      <c r="C73" s="321"/>
      <c r="D73" s="321"/>
      <c r="E73" s="321"/>
      <c r="F73" s="321"/>
      <c r="G73" s="321"/>
      <c r="H73" s="321"/>
      <c r="I73" s="321"/>
      <c r="J73" s="321"/>
      <c r="K73" s="321"/>
      <c r="L73" s="321"/>
      <c r="M73" s="321"/>
      <c r="N73" s="182"/>
      <c r="O73" s="320" t="s">
        <v>15</v>
      </c>
      <c r="P73" s="321"/>
      <c r="Q73" s="321"/>
      <c r="R73" s="321"/>
      <c r="S73" s="321"/>
      <c r="T73" s="321"/>
      <c r="U73" s="321"/>
      <c r="V73" s="321"/>
      <c r="W73" s="321"/>
      <c r="X73" s="321"/>
      <c r="Y73" s="321"/>
      <c r="Z73" s="321"/>
      <c r="AA73" s="321"/>
    </row>
    <row r="74" spans="1:27" ht="15.75" thickTop="1" x14ac:dyDescent="0.25">
      <c r="A74" s="183"/>
      <c r="B74" s="318">
        <v>2030</v>
      </c>
      <c r="C74" s="318"/>
      <c r="D74" s="318"/>
      <c r="E74" s="318"/>
      <c r="F74" s="318">
        <v>2040</v>
      </c>
      <c r="G74" s="318"/>
      <c r="H74" s="318"/>
      <c r="I74" s="318"/>
      <c r="J74" s="318">
        <v>2050</v>
      </c>
      <c r="K74" s="318"/>
      <c r="L74" s="318"/>
      <c r="M74" s="318"/>
      <c r="N74" s="182"/>
      <c r="O74" s="184"/>
      <c r="P74" s="318">
        <v>2030</v>
      </c>
      <c r="Q74" s="318"/>
      <c r="R74" s="318"/>
      <c r="S74" s="318"/>
      <c r="T74" s="322">
        <v>2040</v>
      </c>
      <c r="U74" s="323"/>
      <c r="V74" s="323"/>
      <c r="W74" s="324"/>
      <c r="X74" s="318">
        <v>2050</v>
      </c>
      <c r="Y74" s="318"/>
      <c r="Z74" s="318"/>
      <c r="AA74" s="318"/>
    </row>
    <row r="75" spans="1:27" x14ac:dyDescent="0.25">
      <c r="A75" s="183"/>
      <c r="B75" s="184" t="s">
        <v>1</v>
      </c>
      <c r="C75" s="184" t="s">
        <v>2</v>
      </c>
      <c r="D75" s="184" t="s">
        <v>3</v>
      </c>
      <c r="E75" s="184" t="s">
        <v>4</v>
      </c>
      <c r="F75" s="184" t="s">
        <v>1</v>
      </c>
      <c r="G75" s="184" t="s">
        <v>2</v>
      </c>
      <c r="H75" s="184" t="s">
        <v>3</v>
      </c>
      <c r="I75" s="184" t="s">
        <v>4</v>
      </c>
      <c r="J75" s="184" t="s">
        <v>1</v>
      </c>
      <c r="K75" s="184" t="s">
        <v>2</v>
      </c>
      <c r="L75" s="184" t="s">
        <v>3</v>
      </c>
      <c r="M75" s="184" t="s">
        <v>4</v>
      </c>
      <c r="N75" s="182"/>
      <c r="O75" s="184"/>
      <c r="P75" s="184" t="s">
        <v>1</v>
      </c>
      <c r="Q75" s="184" t="s">
        <v>2</v>
      </c>
      <c r="R75" s="184" t="s">
        <v>3</v>
      </c>
      <c r="S75" s="184" t="s">
        <v>4</v>
      </c>
      <c r="T75" s="184" t="s">
        <v>1</v>
      </c>
      <c r="U75" s="184" t="s">
        <v>2</v>
      </c>
      <c r="V75" s="184" t="s">
        <v>3</v>
      </c>
      <c r="W75" s="184" t="s">
        <v>4</v>
      </c>
      <c r="X75" s="184" t="s">
        <v>1</v>
      </c>
      <c r="Y75" s="184" t="s">
        <v>2</v>
      </c>
      <c r="Z75" s="184" t="s">
        <v>3</v>
      </c>
      <c r="AA75" s="184" t="s">
        <v>4</v>
      </c>
    </row>
    <row r="76" spans="1:27" x14ac:dyDescent="0.25">
      <c r="A76" s="183" t="s">
        <v>30</v>
      </c>
      <c r="B76" s="185">
        <v>439.60590585361774</v>
      </c>
      <c r="C76" s="185">
        <v>445.23262194694883</v>
      </c>
      <c r="D76" s="185">
        <v>1325.5368973531899</v>
      </c>
      <c r="E76" s="185">
        <v>1851.1822035121452</v>
      </c>
      <c r="F76" s="185">
        <v>439.60590585361774</v>
      </c>
      <c r="G76" s="185">
        <v>445.23262194694883</v>
      </c>
      <c r="H76" s="185">
        <v>1325.5368973531899</v>
      </c>
      <c r="I76" s="185">
        <v>1851.1822035121452</v>
      </c>
      <c r="J76" s="185">
        <v>439.60590585361774</v>
      </c>
      <c r="K76" s="185">
        <v>445.23262194694883</v>
      </c>
      <c r="L76" s="185">
        <v>1325.5368973531899</v>
      </c>
      <c r="M76" s="185">
        <v>1851.1822035121452</v>
      </c>
      <c r="N76" s="182"/>
      <c r="O76" s="186"/>
      <c r="P76" s="185">
        <v>1016.3005206202224</v>
      </c>
      <c r="Q76" s="185">
        <v>821.56566430298153</v>
      </c>
      <c r="R76" s="185">
        <v>3492.7336859522393</v>
      </c>
      <c r="S76" s="185">
        <v>4189.8253721497713</v>
      </c>
      <c r="T76" s="185">
        <v>2145.5233213093579</v>
      </c>
      <c r="U76" s="185">
        <v>1734.4164024174049</v>
      </c>
      <c r="V76" s="185">
        <v>7373.5488925658319</v>
      </c>
      <c r="W76" s="185">
        <v>8845.1868967606242</v>
      </c>
      <c r="X76" s="185">
        <v>3274.7461219984934</v>
      </c>
      <c r="Y76" s="185">
        <v>2647.2671405318297</v>
      </c>
      <c r="Z76" s="185">
        <v>11108.364534178339</v>
      </c>
      <c r="AA76" s="185">
        <v>13500.548421371477</v>
      </c>
    </row>
    <row r="77" spans="1:27" x14ac:dyDescent="0.25">
      <c r="A77" s="183" t="s">
        <v>31</v>
      </c>
      <c r="B77" s="187">
        <v>119.9614082625702</v>
      </c>
      <c r="C77" s="185">
        <v>304.29122034413018</v>
      </c>
      <c r="D77" s="185">
        <v>2109.5154767725307</v>
      </c>
      <c r="E77" s="185">
        <v>2173.7498695997083</v>
      </c>
      <c r="F77" s="185">
        <v>159.18739072089636</v>
      </c>
      <c r="G77" s="185">
        <v>347.25753038552392</v>
      </c>
      <c r="H77" s="185">
        <v>2879.4974551842888</v>
      </c>
      <c r="I77" s="185">
        <v>3018.0613952788285</v>
      </c>
      <c r="J77" s="185">
        <v>193.65914560411085</v>
      </c>
      <c r="K77" s="185">
        <v>385.01580284614266</v>
      </c>
      <c r="L77" s="185">
        <v>3556.1482846976528</v>
      </c>
      <c r="M77" s="185">
        <v>3018.0613952788285</v>
      </c>
      <c r="N77" s="182"/>
      <c r="O77" s="186"/>
      <c r="P77" s="185">
        <v>81.330722372456904</v>
      </c>
      <c r="Q77" s="185">
        <v>255.30366412381466</v>
      </c>
      <c r="R77" s="185">
        <v>1499.5957001808902</v>
      </c>
      <c r="S77" s="185">
        <v>1393.4391983304881</v>
      </c>
      <c r="T77" s="185">
        <v>211.28421350846321</v>
      </c>
      <c r="U77" s="185">
        <v>490.68156493257408</v>
      </c>
      <c r="V77" s="185">
        <v>4561.7743613280118</v>
      </c>
      <c r="W77" s="185">
        <v>4324.0146927956457</v>
      </c>
      <c r="X77" s="185">
        <v>346.31793591832343</v>
      </c>
      <c r="Y77" s="185">
        <v>658.32472359381848</v>
      </c>
      <c r="Z77" s="185">
        <v>8409.0816322313622</v>
      </c>
      <c r="AA77" s="185">
        <v>7301.1238247009042</v>
      </c>
    </row>
    <row r="78" spans="1:27" x14ac:dyDescent="0.25">
      <c r="A78" s="183" t="s">
        <v>32</v>
      </c>
      <c r="B78" s="185">
        <v>0</v>
      </c>
      <c r="C78" s="185">
        <v>0</v>
      </c>
      <c r="D78" s="185">
        <v>1960.6034805173899</v>
      </c>
      <c r="E78" s="185">
        <v>0</v>
      </c>
      <c r="F78" s="185">
        <v>0</v>
      </c>
      <c r="G78" s="185">
        <v>0</v>
      </c>
      <c r="H78" s="185">
        <v>1960.6034805173899</v>
      </c>
      <c r="I78" s="185">
        <v>0</v>
      </c>
      <c r="J78" s="185">
        <v>0</v>
      </c>
      <c r="K78" s="185">
        <v>0</v>
      </c>
      <c r="L78" s="185">
        <v>1960.6034805173899</v>
      </c>
      <c r="M78" s="185">
        <v>0</v>
      </c>
      <c r="N78" s="182"/>
      <c r="O78" s="186"/>
      <c r="P78" s="185">
        <v>0</v>
      </c>
      <c r="Q78" s="185">
        <v>0</v>
      </c>
      <c r="R78" s="190">
        <v>350.7127224375202</v>
      </c>
      <c r="S78" s="185">
        <v>0</v>
      </c>
      <c r="T78" s="185">
        <v>0</v>
      </c>
      <c r="U78" s="185">
        <v>0</v>
      </c>
      <c r="V78" s="185">
        <v>3505.890251672889</v>
      </c>
      <c r="W78" s="185">
        <v>0</v>
      </c>
      <c r="X78" s="185">
        <v>0</v>
      </c>
      <c r="Y78" s="185">
        <v>0</v>
      </c>
      <c r="Z78" s="185">
        <v>4224.844291693812</v>
      </c>
      <c r="AA78" s="185">
        <v>0</v>
      </c>
    </row>
    <row r="79" spans="1:27" x14ac:dyDescent="0.25">
      <c r="J79" s="128">
        <f>SUM(J76:J78)</f>
        <v>633.26505145772853</v>
      </c>
      <c r="K79" s="128">
        <f>SUM(K76:K78)</f>
        <v>830.24842479309154</v>
      </c>
      <c r="L79" s="128">
        <f>SUM(L76:L78)</f>
        <v>6842.2886625682331</v>
      </c>
      <c r="M79" s="128">
        <f>SUM(M76:M78)</f>
        <v>4869.2435987909739</v>
      </c>
    </row>
    <row r="80" spans="1:27" x14ac:dyDescent="0.25">
      <c r="B80" s="161"/>
      <c r="C80" s="161"/>
      <c r="D80" s="161"/>
      <c r="E80" s="161"/>
      <c r="F80" s="161"/>
      <c r="G80" s="161"/>
      <c r="H80" s="161"/>
      <c r="I80" s="161"/>
      <c r="M80" s="128"/>
      <c r="P80" s="161"/>
      <c r="Q80" s="161"/>
      <c r="R80" s="161"/>
      <c r="S80" s="161"/>
      <c r="T80" s="161"/>
      <c r="U80" s="161"/>
      <c r="V80" s="161"/>
      <c r="W80" s="161"/>
    </row>
    <row r="81" spans="2:23" x14ac:dyDescent="0.25">
      <c r="B81" s="161"/>
      <c r="C81" s="161"/>
      <c r="D81" s="161"/>
      <c r="E81" s="161"/>
      <c r="F81" s="161"/>
      <c r="G81" s="161"/>
      <c r="H81" s="161"/>
      <c r="I81" s="161"/>
      <c r="P81" s="161"/>
      <c r="Q81" s="161"/>
      <c r="R81" s="161"/>
      <c r="S81" s="161"/>
      <c r="T81" s="161"/>
      <c r="U81" s="161"/>
      <c r="V81" s="161"/>
      <c r="W81" s="161"/>
    </row>
    <row r="82" spans="2:23" x14ac:dyDescent="0.25">
      <c r="D82" s="161"/>
      <c r="E82" s="161"/>
      <c r="H82" s="161"/>
      <c r="I82" s="161"/>
      <c r="R82" s="161"/>
      <c r="S82" s="161"/>
      <c r="V82" s="161"/>
      <c r="W82" s="161"/>
    </row>
  </sheetData>
  <mergeCells count="118">
    <mergeCell ref="P65:S65"/>
    <mergeCell ref="X65:AA65"/>
    <mergeCell ref="O72:AA72"/>
    <mergeCell ref="O73:AA73"/>
    <mergeCell ref="P74:S74"/>
    <mergeCell ref="X74:AA74"/>
    <mergeCell ref="T65:W65"/>
    <mergeCell ref="T74:W74"/>
    <mergeCell ref="O55:AA55"/>
    <mergeCell ref="P56:S56"/>
    <mergeCell ref="X56:AA56"/>
    <mergeCell ref="O63:AA63"/>
    <mergeCell ref="O64:AA64"/>
    <mergeCell ref="T56:W56"/>
    <mergeCell ref="O45:AA45"/>
    <mergeCell ref="O46:AA46"/>
    <mergeCell ref="P47:S47"/>
    <mergeCell ref="X47:AA47"/>
    <mergeCell ref="O54:AA54"/>
    <mergeCell ref="T47:W47"/>
    <mergeCell ref="A72:M72"/>
    <mergeCell ref="A73:M73"/>
    <mergeCell ref="B74:E74"/>
    <mergeCell ref="F74:I74"/>
    <mergeCell ref="J74:M74"/>
    <mergeCell ref="A63:M63"/>
    <mergeCell ref="A64:M64"/>
    <mergeCell ref="B65:E65"/>
    <mergeCell ref="F65:I65"/>
    <mergeCell ref="J65:M65"/>
    <mergeCell ref="A54:M54"/>
    <mergeCell ref="A55:M55"/>
    <mergeCell ref="B56:E56"/>
    <mergeCell ref="F56:I56"/>
    <mergeCell ref="J56:M56"/>
    <mergeCell ref="A45:M45"/>
    <mergeCell ref="A46:M46"/>
    <mergeCell ref="B47:E47"/>
    <mergeCell ref="F47:I47"/>
    <mergeCell ref="J47:M47"/>
    <mergeCell ref="AQ3:BC3"/>
    <mergeCell ref="AQ4:BC4"/>
    <mergeCell ref="AZ14:BC14"/>
    <mergeCell ref="B23:E23"/>
    <mergeCell ref="F23:I23"/>
    <mergeCell ref="J23:M23"/>
    <mergeCell ref="P23:S23"/>
    <mergeCell ref="X23:AA23"/>
    <mergeCell ref="AQ21:BC21"/>
    <mergeCell ref="AQ22:BC22"/>
    <mergeCell ref="AZ23:BC23"/>
    <mergeCell ref="A3:M3"/>
    <mergeCell ref="O3:AA3"/>
    <mergeCell ref="AC3:AO3"/>
    <mergeCell ref="A4:M4"/>
    <mergeCell ref="O4:AA4"/>
    <mergeCell ref="AC4:AO4"/>
    <mergeCell ref="B5:E5"/>
    <mergeCell ref="A21:M21"/>
    <mergeCell ref="O21:AA21"/>
    <mergeCell ref="AC21:AO21"/>
    <mergeCell ref="A22:M22"/>
    <mergeCell ref="O22:AA22"/>
    <mergeCell ref="AC22:AO22"/>
    <mergeCell ref="F5:I5"/>
    <mergeCell ref="J5:M5"/>
    <mergeCell ref="P5:S5"/>
    <mergeCell ref="X5:AA5"/>
    <mergeCell ref="AD5:AG5"/>
    <mergeCell ref="AH5:AK5"/>
    <mergeCell ref="AL5:AO5"/>
    <mergeCell ref="A13:M13"/>
    <mergeCell ref="O13:AA13"/>
    <mergeCell ref="AC13:AO13"/>
    <mergeCell ref="AR5:AU5"/>
    <mergeCell ref="AV5:AY5"/>
    <mergeCell ref="AZ5:BC5"/>
    <mergeCell ref="A12:M12"/>
    <mergeCell ref="O12:AA12"/>
    <mergeCell ref="AC11:AO11"/>
    <mergeCell ref="AQ12:BC12"/>
    <mergeCell ref="AQ13:BC13"/>
    <mergeCell ref="B14:E14"/>
    <mergeCell ref="F14:I14"/>
    <mergeCell ref="J14:M14"/>
    <mergeCell ref="P14:S14"/>
    <mergeCell ref="X14:AA14"/>
    <mergeCell ref="AD14:AG14"/>
    <mergeCell ref="AH14:AK14"/>
    <mergeCell ref="AL14:AO14"/>
    <mergeCell ref="AR14:AU14"/>
    <mergeCell ref="AV14:AY14"/>
    <mergeCell ref="AD23:AG23"/>
    <mergeCell ref="AH23:AK23"/>
    <mergeCell ref="AL23:AO23"/>
    <mergeCell ref="AR23:AU23"/>
    <mergeCell ref="AV23:AY23"/>
    <mergeCell ref="A30:M30"/>
    <mergeCell ref="O30:AA30"/>
    <mergeCell ref="AC30:AO30"/>
    <mergeCell ref="AQ30:BC30"/>
    <mergeCell ref="A31:M31"/>
    <mergeCell ref="O31:AA31"/>
    <mergeCell ref="AC31:AO31"/>
    <mergeCell ref="AQ31:BC31"/>
    <mergeCell ref="B38:C38"/>
    <mergeCell ref="D38:E38"/>
    <mergeCell ref="AZ32:BC32"/>
    <mergeCell ref="AD32:AG32"/>
    <mergeCell ref="AH32:AK32"/>
    <mergeCell ref="AL32:AO32"/>
    <mergeCell ref="AR32:AU32"/>
    <mergeCell ref="AV32:AY32"/>
    <mergeCell ref="B32:E32"/>
    <mergeCell ref="F32:I32"/>
    <mergeCell ref="J32:M32"/>
    <mergeCell ref="P32:S32"/>
    <mergeCell ref="X32:AA3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BC512-3F0A-4E3B-8A21-02CD2458AFB9}">
  <sheetPr codeName="Sheet7"/>
  <dimension ref="A1:AY74"/>
  <sheetViews>
    <sheetView showGridLines="0" zoomScale="60" zoomScaleNormal="60" workbookViewId="0">
      <pane ySplit="1" topLeftCell="A20" activePane="bottomLeft" state="frozen"/>
      <selection pane="bottomLeft" activeCell="G39" sqref="G39"/>
    </sheetView>
  </sheetViews>
  <sheetFormatPr defaultColWidth="9.140625" defaultRowHeight="15" x14ac:dyDescent="0.25"/>
  <cols>
    <col min="1" max="1" width="34.7109375" bestFit="1" customWidth="1"/>
    <col min="4" max="4" width="12" bestFit="1" customWidth="1"/>
    <col min="5" max="5" width="12.5703125" bestFit="1" customWidth="1"/>
    <col min="6" max="9" width="12.5703125" customWidth="1"/>
    <col min="12" max="12" width="12" bestFit="1" customWidth="1"/>
    <col min="13" max="13" width="12.5703125" bestFit="1" customWidth="1"/>
    <col min="15" max="15" width="12" customWidth="1"/>
    <col min="17" max="17" width="26.7109375" customWidth="1"/>
    <col min="18" max="18" width="13" bestFit="1" customWidth="1"/>
    <col min="19" max="19" width="13.5703125" bestFit="1" customWidth="1"/>
    <col min="20" max="20" width="15" bestFit="1" customWidth="1"/>
    <col min="21" max="22" width="13" bestFit="1" customWidth="1"/>
    <col min="23" max="23" width="13.5703125" bestFit="1" customWidth="1"/>
    <col min="24" max="24" width="15" bestFit="1" customWidth="1"/>
    <col min="25" max="25" width="13" bestFit="1" customWidth="1"/>
    <col min="26" max="26" width="12" bestFit="1" customWidth="1"/>
    <col min="27" max="27" width="12.5703125" bestFit="1" customWidth="1"/>
    <col min="29" max="29" width="22.42578125" bestFit="1" customWidth="1"/>
    <col min="43" max="43" width="22.42578125" bestFit="1" customWidth="1"/>
    <col min="45" max="46" width="12" bestFit="1" customWidth="1"/>
    <col min="47" max="47" width="12.5703125" bestFit="1" customWidth="1"/>
    <col min="48" max="51" width="12.5703125" customWidth="1"/>
    <col min="52" max="54" width="12" bestFit="1" customWidth="1"/>
    <col min="55" max="55" width="12.5703125" bestFit="1" customWidth="1"/>
  </cols>
  <sheetData>
    <row r="1" spans="1:27" ht="19.5" thickBot="1" x14ac:dyDescent="0.35">
      <c r="A1" s="282" t="s">
        <v>249</v>
      </c>
      <c r="B1" s="282"/>
      <c r="C1" s="282"/>
      <c r="D1" s="282"/>
      <c r="E1" s="282"/>
      <c r="F1" s="282"/>
      <c r="G1" s="282"/>
      <c r="H1" s="282"/>
      <c r="I1" s="282"/>
      <c r="J1" s="282"/>
      <c r="K1" s="282"/>
      <c r="L1" s="282"/>
      <c r="M1" s="282"/>
      <c r="N1" s="4"/>
      <c r="O1" s="4"/>
      <c r="Q1" s="282" t="s">
        <v>250</v>
      </c>
      <c r="R1" s="282"/>
      <c r="S1" s="282"/>
      <c r="T1" s="282"/>
      <c r="U1" s="282"/>
      <c r="V1" s="282"/>
      <c r="W1" s="282"/>
      <c r="X1" s="282"/>
      <c r="Y1" s="282"/>
    </row>
    <row r="2" spans="1:27" x14ac:dyDescent="0.25">
      <c r="A2" s="44"/>
      <c r="B2" s="44"/>
      <c r="C2" s="44"/>
      <c r="D2" s="44"/>
      <c r="E2" s="44"/>
      <c r="F2" s="44"/>
      <c r="G2" s="44"/>
      <c r="H2" s="44"/>
      <c r="I2" s="44"/>
      <c r="J2" s="44"/>
      <c r="K2" s="44"/>
      <c r="L2" s="44"/>
      <c r="M2" s="44"/>
    </row>
    <row r="3" spans="1:27" x14ac:dyDescent="0.25">
      <c r="A3" s="335" t="s">
        <v>0</v>
      </c>
      <c r="B3" s="336"/>
      <c r="C3" s="336"/>
      <c r="D3" s="336"/>
      <c r="E3" s="336"/>
      <c r="F3" s="336"/>
      <c r="G3" s="336"/>
      <c r="H3" s="336"/>
      <c r="I3" s="336"/>
      <c r="J3" s="336"/>
      <c r="K3" s="336"/>
      <c r="L3" s="336"/>
      <c r="M3" s="337"/>
      <c r="Q3" s="277" t="s">
        <v>1</v>
      </c>
      <c r="R3" s="278"/>
      <c r="S3" s="278"/>
      <c r="T3" s="278"/>
      <c r="U3" s="278"/>
      <c r="V3" s="278"/>
      <c r="W3" s="278"/>
      <c r="X3" s="278"/>
      <c r="Y3" s="279"/>
    </row>
    <row r="4" spans="1:27" s="2" customFormat="1" x14ac:dyDescent="0.25">
      <c r="B4" s="281">
        <v>2030</v>
      </c>
      <c r="C4" s="281"/>
      <c r="D4" s="281"/>
      <c r="E4" s="281"/>
      <c r="F4" s="281">
        <v>2040</v>
      </c>
      <c r="G4" s="281"/>
      <c r="H4" s="281"/>
      <c r="I4" s="281"/>
      <c r="J4" s="281">
        <v>2050</v>
      </c>
      <c r="K4" s="281"/>
      <c r="L4" s="281"/>
      <c r="M4" s="281"/>
      <c r="Q4" s="39"/>
      <c r="R4" s="325">
        <v>2030</v>
      </c>
      <c r="S4" s="325"/>
      <c r="T4" s="325"/>
      <c r="U4" s="325"/>
      <c r="V4" s="325">
        <v>2050</v>
      </c>
      <c r="W4" s="325"/>
      <c r="X4" s="325"/>
      <c r="Y4" s="325"/>
    </row>
    <row r="5" spans="1:27" s="2" customFormat="1" x14ac:dyDescent="0.25">
      <c r="A5" s="80"/>
      <c r="B5" s="48" t="s">
        <v>1</v>
      </c>
      <c r="C5" s="49" t="s">
        <v>2</v>
      </c>
      <c r="D5" s="49" t="s">
        <v>3</v>
      </c>
      <c r="E5" s="50" t="s">
        <v>4</v>
      </c>
      <c r="F5" s="48" t="s">
        <v>1</v>
      </c>
      <c r="G5" s="49" t="s">
        <v>2</v>
      </c>
      <c r="H5" s="49" t="s">
        <v>3</v>
      </c>
      <c r="I5" s="50" t="s">
        <v>4</v>
      </c>
      <c r="J5" s="48" t="s">
        <v>1</v>
      </c>
      <c r="K5" s="49" t="s">
        <v>2</v>
      </c>
      <c r="L5" s="49" t="s">
        <v>3</v>
      </c>
      <c r="M5" s="50" t="s">
        <v>4</v>
      </c>
      <c r="Q5" s="40"/>
      <c r="R5" s="67" t="s">
        <v>0</v>
      </c>
      <c r="S5" s="68" t="s">
        <v>184</v>
      </c>
      <c r="T5" s="68" t="s">
        <v>187</v>
      </c>
      <c r="U5" s="69" t="s">
        <v>19</v>
      </c>
      <c r="V5" s="67" t="s">
        <v>0</v>
      </c>
      <c r="W5" s="68" t="s">
        <v>184</v>
      </c>
      <c r="X5" s="68" t="s">
        <v>187</v>
      </c>
      <c r="Y5" s="69" t="s">
        <v>188</v>
      </c>
    </row>
    <row r="6" spans="1:27" x14ac:dyDescent="0.25">
      <c r="A6" t="s">
        <v>189</v>
      </c>
      <c r="B6" s="109">
        <f>'Energy system costs'!AR7</f>
        <v>98.978022225955527</v>
      </c>
      <c r="C6" s="108">
        <f>'Energy system costs'!AS7</f>
        <v>68.886266882491157</v>
      </c>
      <c r="D6" s="108">
        <f>'Energy system costs'!AT7</f>
        <v>64.193138784142022</v>
      </c>
      <c r="E6" s="110">
        <f>'Energy system costs'!AU7</f>
        <v>77.161689214211265</v>
      </c>
      <c r="F6" s="109">
        <f>'Energy system costs'!AV7</f>
        <v>72.843179263440405</v>
      </c>
      <c r="G6" s="108">
        <f>'Energy system costs'!AW7</f>
        <v>49.268956121774067</v>
      </c>
      <c r="H6" s="108">
        <f>'Energy system costs'!AX7</f>
        <v>55.989975457805464</v>
      </c>
      <c r="I6" s="110">
        <f>'Energy system costs'!AY7</f>
        <v>57.94629903965329</v>
      </c>
      <c r="J6" s="109">
        <f>'Energy system costs'!AZ7</f>
        <v>65.357674230342454</v>
      </c>
      <c r="K6" s="108">
        <f>'Energy system costs'!BA7</f>
        <v>44.807186161184447</v>
      </c>
      <c r="L6" s="108">
        <f>'Energy system costs'!BB7</f>
        <v>54.405628645482579</v>
      </c>
      <c r="M6" s="110">
        <f>'Energy system costs'!BC7</f>
        <v>53.449689571357588</v>
      </c>
      <c r="N6" s="128"/>
      <c r="Q6" s="39" t="s">
        <v>189</v>
      </c>
      <c r="R6" s="109">
        <f>B6</f>
        <v>98.978022225955527</v>
      </c>
      <c r="S6" s="108">
        <f>B15</f>
        <v>90.776206909820502</v>
      </c>
      <c r="T6" s="117">
        <f>B24</f>
        <v>98.978022225955499</v>
      </c>
      <c r="U6" s="118">
        <f>B33</f>
        <v>70.459958125785718</v>
      </c>
      <c r="V6" s="109">
        <f>J6</f>
        <v>65.357674230342454</v>
      </c>
      <c r="W6" s="108">
        <f>J15</f>
        <v>60.038961827969445</v>
      </c>
      <c r="X6" s="117">
        <f>J24</f>
        <v>67.955861498847739</v>
      </c>
      <c r="Y6" s="118">
        <f>J33</f>
        <v>57.43845349682433</v>
      </c>
      <c r="Z6" s="128"/>
    </row>
    <row r="7" spans="1:27" x14ac:dyDescent="0.25">
      <c r="A7" t="s">
        <v>190</v>
      </c>
      <c r="B7" s="109">
        <f>'Energy system costs'!AR8</f>
        <v>293.29017006775575</v>
      </c>
      <c r="C7" s="108">
        <f>'Energy system costs'!AS8</f>
        <v>301.32013290554937</v>
      </c>
      <c r="D7" s="108">
        <f>'Energy system costs'!AT8</f>
        <v>227.05235241512244</v>
      </c>
      <c r="E7" s="110">
        <f>'Energy system costs'!AU8</f>
        <v>252.97467108636928</v>
      </c>
      <c r="F7" s="109">
        <f>'Energy system costs'!AV8</f>
        <v>117.97533625548</v>
      </c>
      <c r="G7" s="108">
        <f>'Energy system costs'!AW8</f>
        <v>121.71625215722985</v>
      </c>
      <c r="H7" s="108">
        <f>'Energy system costs'!AX8</f>
        <v>126.91243559628791</v>
      </c>
      <c r="I7" s="110">
        <f>'Energy system costs'!AY8</f>
        <v>134.06713025769039</v>
      </c>
      <c r="J7" s="109">
        <f>'Energy system costs'!AZ8</f>
        <v>97.561049441119465</v>
      </c>
      <c r="K7" s="108">
        <f>'Energy system costs'!BA8</f>
        <v>102.29263927091824</v>
      </c>
      <c r="L7" s="108">
        <f>'Energy system costs'!BB8</f>
        <v>100.7223817850881</v>
      </c>
      <c r="M7" s="110">
        <f>'Energy system costs'!BC8</f>
        <v>105.65859858729185</v>
      </c>
      <c r="N7" s="128"/>
      <c r="Q7" s="39" t="s">
        <v>190</v>
      </c>
      <c r="R7" s="109">
        <f t="shared" ref="R7:R10" si="0">B7</f>
        <v>293.29017006775575</v>
      </c>
      <c r="S7" s="108">
        <f t="shared" ref="S7:S9" si="1">B16</f>
        <v>290.14188592368231</v>
      </c>
      <c r="T7" s="117">
        <f>B25</f>
        <v>301.94851976348451</v>
      </c>
      <c r="U7" s="118">
        <f>B34</f>
        <v>230.38295452179966</v>
      </c>
      <c r="V7" s="109">
        <f t="shared" ref="V7:V10" si="2">J7</f>
        <v>97.561049441119465</v>
      </c>
      <c r="W7" s="108">
        <f>J16</f>
        <v>95.154690539536659</v>
      </c>
      <c r="X7" s="117">
        <f>J25</f>
        <v>95.087809122303952</v>
      </c>
      <c r="Y7" s="118">
        <f>J34</f>
        <v>125.21575516131259</v>
      </c>
      <c r="Z7" s="128"/>
    </row>
    <row r="8" spans="1:27" x14ac:dyDescent="0.25">
      <c r="A8" t="s">
        <v>191</v>
      </c>
      <c r="B8" s="109">
        <f>'Energy system costs'!AR9</f>
        <v>0</v>
      </c>
      <c r="C8" s="108">
        <f>'Energy system costs'!AS9</f>
        <v>0</v>
      </c>
      <c r="D8" s="108">
        <f>'Energy system costs'!AT9</f>
        <v>0</v>
      </c>
      <c r="E8" s="110">
        <f>'Energy system costs'!AU9</f>
        <v>0</v>
      </c>
      <c r="F8" s="109">
        <f>'Energy system costs'!AV9</f>
        <v>0</v>
      </c>
      <c r="G8" s="108">
        <f>'Energy system costs'!AW9</f>
        <v>0</v>
      </c>
      <c r="H8" s="108">
        <f>'Energy system costs'!AX9</f>
        <v>0</v>
      </c>
      <c r="I8" s="110">
        <f>'Energy system costs'!AY9</f>
        <v>0</v>
      </c>
      <c r="J8" s="109">
        <f>'Energy system costs'!AZ9</f>
        <v>0</v>
      </c>
      <c r="K8" s="108">
        <f>'Energy system costs'!BA9</f>
        <v>0</v>
      </c>
      <c r="L8" s="108">
        <f>'Energy system costs'!BB9</f>
        <v>0</v>
      </c>
      <c r="M8" s="110">
        <f>'Energy system costs'!BC9</f>
        <v>0</v>
      </c>
      <c r="N8" s="128"/>
      <c r="Q8" s="39" t="s">
        <v>191</v>
      </c>
      <c r="R8" s="109"/>
      <c r="S8" s="108">
        <f t="shared" si="1"/>
        <v>700.49567278261964</v>
      </c>
      <c r="T8" s="117"/>
      <c r="U8" s="118"/>
      <c r="V8" s="109"/>
      <c r="W8" s="108">
        <f>J17</f>
        <v>155.76549729118838</v>
      </c>
      <c r="X8" s="117"/>
      <c r="Y8" s="118"/>
      <c r="Z8" s="128"/>
    </row>
    <row r="9" spans="1:27" x14ac:dyDescent="0.25">
      <c r="A9" t="s">
        <v>182</v>
      </c>
      <c r="B9" s="111">
        <v>112.8</v>
      </c>
      <c r="C9" s="112">
        <v>112.8</v>
      </c>
      <c r="D9" s="112">
        <v>112.8</v>
      </c>
      <c r="E9" s="113">
        <v>112.8</v>
      </c>
      <c r="F9" s="111">
        <v>124.6</v>
      </c>
      <c r="G9" s="112">
        <v>124.6</v>
      </c>
      <c r="H9" s="112">
        <v>124.6</v>
      </c>
      <c r="I9" s="113">
        <v>124.6</v>
      </c>
      <c r="J9" s="111">
        <v>137.6</v>
      </c>
      <c r="K9" s="112">
        <v>137.6</v>
      </c>
      <c r="L9" s="112">
        <v>137.6</v>
      </c>
      <c r="M9" s="113">
        <v>137.6</v>
      </c>
      <c r="Q9" s="39" t="s">
        <v>182</v>
      </c>
      <c r="R9" s="109">
        <f t="shared" si="0"/>
        <v>112.8</v>
      </c>
      <c r="S9" s="108">
        <f t="shared" si="1"/>
        <v>112.8</v>
      </c>
      <c r="T9" s="117">
        <f>B27</f>
        <v>112.8</v>
      </c>
      <c r="U9" s="118">
        <f>B36</f>
        <v>112.8</v>
      </c>
      <c r="V9" s="109">
        <f t="shared" si="2"/>
        <v>137.6</v>
      </c>
      <c r="W9" s="108">
        <f>J18</f>
        <v>137.6</v>
      </c>
      <c r="X9" s="117">
        <f>J27</f>
        <v>137.6</v>
      </c>
      <c r="Y9" s="118">
        <f>J36</f>
        <v>137.6</v>
      </c>
    </row>
    <row r="10" spans="1:27" x14ac:dyDescent="0.25">
      <c r="A10" t="s">
        <v>183</v>
      </c>
      <c r="B10" s="114">
        <v>91.36</v>
      </c>
      <c r="C10" s="115">
        <v>91.36</v>
      </c>
      <c r="D10" s="115">
        <v>91.36</v>
      </c>
      <c r="E10" s="116">
        <v>91.36</v>
      </c>
      <c r="F10" s="114">
        <v>94.15</v>
      </c>
      <c r="G10" s="115">
        <v>94.15</v>
      </c>
      <c r="H10" s="115">
        <v>94.15</v>
      </c>
      <c r="I10" s="116">
        <v>94.15</v>
      </c>
      <c r="J10" s="114">
        <v>96.27</v>
      </c>
      <c r="K10" s="115">
        <v>96.27</v>
      </c>
      <c r="L10" s="115">
        <v>96.27</v>
      </c>
      <c r="M10" s="116">
        <v>96.27</v>
      </c>
      <c r="Q10" s="39" t="s">
        <v>183</v>
      </c>
      <c r="R10" s="119">
        <f t="shared" si="0"/>
        <v>91.36</v>
      </c>
      <c r="S10" s="120">
        <f>B19</f>
        <v>91.36</v>
      </c>
      <c r="T10" s="121">
        <f t="shared" ref="T10" si="3">B28</f>
        <v>91.36</v>
      </c>
      <c r="U10" s="122">
        <f t="shared" ref="U10" si="4">B37</f>
        <v>91.36</v>
      </c>
      <c r="V10" s="119">
        <f t="shared" si="2"/>
        <v>96.27</v>
      </c>
      <c r="W10" s="120">
        <f t="shared" ref="W10" si="5">J19</f>
        <v>96.27</v>
      </c>
      <c r="X10" s="121">
        <f t="shared" ref="X10" si="6">J28</f>
        <v>96.27</v>
      </c>
      <c r="Y10" s="122">
        <f t="shared" ref="Y10" si="7">J37</f>
        <v>96.27</v>
      </c>
    </row>
    <row r="11" spans="1:27" x14ac:dyDescent="0.25">
      <c r="B11" s="79"/>
      <c r="C11" s="79"/>
      <c r="D11" s="79"/>
      <c r="E11" s="79"/>
      <c r="F11" s="79"/>
      <c r="G11" s="79"/>
      <c r="H11" s="79"/>
      <c r="I11" s="79"/>
      <c r="J11" s="79"/>
      <c r="K11" s="79"/>
      <c r="L11" s="79"/>
      <c r="M11" s="79"/>
    </row>
    <row r="12" spans="1:27" x14ac:dyDescent="0.25">
      <c r="A12" s="332" t="s">
        <v>184</v>
      </c>
      <c r="B12" s="333"/>
      <c r="C12" s="333"/>
      <c r="D12" s="333"/>
      <c r="E12" s="333"/>
      <c r="F12" s="333"/>
      <c r="G12" s="333"/>
      <c r="H12" s="333"/>
      <c r="I12" s="333"/>
      <c r="J12" s="333"/>
      <c r="K12" s="333"/>
      <c r="L12" s="333"/>
      <c r="M12" s="334"/>
      <c r="Q12" s="277" t="s">
        <v>2</v>
      </c>
      <c r="R12" s="278"/>
      <c r="S12" s="278"/>
      <c r="T12" s="278"/>
      <c r="U12" s="278"/>
      <c r="V12" s="278"/>
      <c r="W12" s="278"/>
      <c r="X12" s="278"/>
      <c r="Y12" s="279"/>
    </row>
    <row r="13" spans="1:27" s="2" customFormat="1" x14ac:dyDescent="0.25">
      <c r="B13" s="281">
        <v>2030</v>
      </c>
      <c r="C13" s="281"/>
      <c r="D13" s="281"/>
      <c r="E13" s="281"/>
      <c r="F13" s="281">
        <v>2040</v>
      </c>
      <c r="G13" s="281"/>
      <c r="H13" s="281"/>
      <c r="I13" s="281"/>
      <c r="J13" s="281">
        <v>2050</v>
      </c>
      <c r="K13" s="281"/>
      <c r="L13" s="281"/>
      <c r="M13" s="281"/>
      <c r="Q13" s="39"/>
      <c r="R13" s="325">
        <v>2030</v>
      </c>
      <c r="S13" s="325"/>
      <c r="T13" s="325"/>
      <c r="U13" s="325"/>
      <c r="V13" s="303">
        <v>2050</v>
      </c>
      <c r="W13" s="303"/>
      <c r="X13" s="303"/>
      <c r="Y13" s="303"/>
      <c r="Z13"/>
      <c r="AA13"/>
    </row>
    <row r="14" spans="1:27" s="2" customFormat="1" x14ac:dyDescent="0.25">
      <c r="A14" s="80"/>
      <c r="B14" s="48" t="s">
        <v>1</v>
      </c>
      <c r="C14" s="49" t="s">
        <v>2</v>
      </c>
      <c r="D14" s="49" t="s">
        <v>3</v>
      </c>
      <c r="E14" s="50" t="s">
        <v>4</v>
      </c>
      <c r="F14" s="48" t="s">
        <v>1</v>
      </c>
      <c r="G14" s="49" t="s">
        <v>2</v>
      </c>
      <c r="H14" s="49" t="s">
        <v>3</v>
      </c>
      <c r="I14" s="50" t="s">
        <v>4</v>
      </c>
      <c r="J14" s="48" t="s">
        <v>1</v>
      </c>
      <c r="K14" s="49" t="s">
        <v>2</v>
      </c>
      <c r="L14" s="49" t="s">
        <v>3</v>
      </c>
      <c r="M14" s="50" t="s">
        <v>4</v>
      </c>
      <c r="Q14" s="40"/>
      <c r="R14" s="67" t="s">
        <v>0</v>
      </c>
      <c r="S14" s="68" t="s">
        <v>184</v>
      </c>
      <c r="T14" s="68" t="s">
        <v>187</v>
      </c>
      <c r="U14" s="69" t="s">
        <v>19</v>
      </c>
      <c r="V14" s="67" t="s">
        <v>0</v>
      </c>
      <c r="W14" s="68" t="s">
        <v>184</v>
      </c>
      <c r="X14" s="68" t="s">
        <v>187</v>
      </c>
      <c r="Y14" s="69" t="s">
        <v>188</v>
      </c>
      <c r="Z14"/>
      <c r="AA14"/>
    </row>
    <row r="15" spans="1:27" x14ac:dyDescent="0.25">
      <c r="A15" t="s">
        <v>189</v>
      </c>
      <c r="B15" s="109">
        <f>'Energy system costs'!AR16</f>
        <v>90.776206909820502</v>
      </c>
      <c r="C15" s="108">
        <f>'Energy system costs'!AS16</f>
        <v>52.045665241408614</v>
      </c>
      <c r="D15" s="108">
        <f>'Energy system costs'!AT16</f>
        <v>66.575794914606718</v>
      </c>
      <c r="E15" s="110">
        <f>'Energy system costs'!AU16</f>
        <v>75.278275286462133</v>
      </c>
      <c r="F15" s="109">
        <f>'Energy system costs'!AV16</f>
        <v>66.018460753803652</v>
      </c>
      <c r="G15" s="108">
        <f>'Energy system costs'!AW16</f>
        <v>43.267335096256474</v>
      </c>
      <c r="H15" s="108">
        <f>'Energy system costs'!AX16</f>
        <v>56.984247083267292</v>
      </c>
      <c r="I15" s="110">
        <f>'Energy system costs'!AY16</f>
        <v>57.48408372381548</v>
      </c>
      <c r="J15" s="109">
        <f>'Energy system costs'!AZ16</f>
        <v>60.038961827969445</v>
      </c>
      <c r="K15" s="108">
        <f>'Energy system costs'!BA16</f>
        <v>41.332867095435681</v>
      </c>
      <c r="L15" s="108">
        <f>'Energy system costs'!BB16</f>
        <v>54.471517806006808</v>
      </c>
      <c r="M15" s="110">
        <f>'Energy system costs'!BC16</f>
        <v>53.749541843990706</v>
      </c>
      <c r="N15" s="128"/>
      <c r="Q15" s="39" t="s">
        <v>189</v>
      </c>
      <c r="R15" s="109">
        <f>C6</f>
        <v>68.886266882491157</v>
      </c>
      <c r="S15" s="108">
        <f>C15</f>
        <v>52.045665241408614</v>
      </c>
      <c r="T15" s="117">
        <f>C24</f>
        <v>68.886266882491142</v>
      </c>
      <c r="U15" s="118">
        <f>C33</f>
        <v>55.089657457082801</v>
      </c>
      <c r="V15" s="109">
        <f>K6</f>
        <v>44.807186161184447</v>
      </c>
      <c r="W15" s="108">
        <f>K15</f>
        <v>41.332867095435681</v>
      </c>
      <c r="X15" s="117">
        <f>K24</f>
        <v>45.817881059941229</v>
      </c>
      <c r="Y15" s="118">
        <f>K33</f>
        <v>43.366837195776952</v>
      </c>
      <c r="Z15" s="128"/>
    </row>
    <row r="16" spans="1:27" x14ac:dyDescent="0.25">
      <c r="A16" t="s">
        <v>190</v>
      </c>
      <c r="B16" s="109">
        <f>'Energy system costs'!AR17</f>
        <v>290.14188592368231</v>
      </c>
      <c r="C16" s="108">
        <f>'Energy system costs'!AS17</f>
        <v>296.53026874309739</v>
      </c>
      <c r="D16" s="108">
        <f>'Energy system costs'!AT17</f>
        <v>237.62562618339319</v>
      </c>
      <c r="E16" s="110">
        <f>'Energy system costs'!AU17</f>
        <v>232.32939396832373</v>
      </c>
      <c r="F16" s="109">
        <f>'Energy system costs'!AV17</f>
        <v>111.98917133664587</v>
      </c>
      <c r="G16" s="108">
        <f>'Energy system costs'!AW17</f>
        <v>119.81041201767269</v>
      </c>
      <c r="H16" s="108">
        <f>'Energy system costs'!AX17</f>
        <v>127.21572445979248</v>
      </c>
      <c r="I16" s="110">
        <f>'Energy system costs'!AY17</f>
        <v>130.62864939660085</v>
      </c>
      <c r="J16" s="109">
        <f>'Energy system costs'!AZ17</f>
        <v>95.154690539536659</v>
      </c>
      <c r="K16" s="108">
        <f>'Energy system costs'!BA17</f>
        <v>102.13240047819647</v>
      </c>
      <c r="L16" s="108">
        <f>'Energy system costs'!BB17</f>
        <v>100.97121484178167</v>
      </c>
      <c r="M16" s="110">
        <f>'Energy system costs'!BC17</f>
        <v>105.6234403240628</v>
      </c>
      <c r="N16" s="128"/>
      <c r="Q16" s="39" t="s">
        <v>190</v>
      </c>
      <c r="R16" s="109">
        <f>C7</f>
        <v>301.32013290554937</v>
      </c>
      <c r="S16" s="108">
        <f t="shared" ref="S16:S19" si="8">C16</f>
        <v>296.53026874309739</v>
      </c>
      <c r="T16" s="117">
        <f t="shared" ref="T16:T19" si="9">C25</f>
        <v>270.37634629079321</v>
      </c>
      <c r="U16" s="118">
        <f t="shared" ref="U16:U19" si="10">C34</f>
        <v>205.8501319024075</v>
      </c>
      <c r="V16" s="109">
        <f>K7</f>
        <v>102.29263927091824</v>
      </c>
      <c r="W16" s="108">
        <f t="shared" ref="W16:W19" si="11">K16</f>
        <v>102.13240047819647</v>
      </c>
      <c r="X16" s="117">
        <f t="shared" ref="X16:X19" si="12">K25</f>
        <v>85.767924002334297</v>
      </c>
      <c r="Y16" s="118">
        <f t="shared" ref="Y16:Y19" si="13">K34</f>
        <v>138.79224052892604</v>
      </c>
      <c r="Z16" s="128"/>
    </row>
    <row r="17" spans="1:27" x14ac:dyDescent="0.25">
      <c r="A17" t="s">
        <v>191</v>
      </c>
      <c r="B17" s="109">
        <f>'Energy system costs'!AR18</f>
        <v>700.49567278261964</v>
      </c>
      <c r="C17" s="108">
        <f>'Energy system costs'!AS18</f>
        <v>710.75927522452207</v>
      </c>
      <c r="D17" s="108">
        <f>'Energy system costs'!AT18</f>
        <v>692.07423584970149</v>
      </c>
      <c r="E17" s="110"/>
      <c r="F17" s="109">
        <f>'Energy system costs'!AV18</f>
        <v>180.54832255987478</v>
      </c>
      <c r="G17" s="108">
        <f>'Energy system costs'!AW18</f>
        <v>163.93741064204303</v>
      </c>
      <c r="H17" s="108">
        <f>'Energy system costs'!AX18</f>
        <v>177.01646452602301</v>
      </c>
      <c r="I17" s="110"/>
      <c r="J17" s="109">
        <f>'Energy system costs'!AZ18</f>
        <v>155.76549729118838</v>
      </c>
      <c r="K17" s="108">
        <f>'Energy system costs'!BA18</f>
        <v>127.54333770474705</v>
      </c>
      <c r="L17" s="108">
        <f>'Energy system costs'!BB18</f>
        <v>137.68419752387763</v>
      </c>
      <c r="M17" s="110"/>
      <c r="N17" s="128"/>
      <c r="Q17" s="39" t="s">
        <v>191</v>
      </c>
      <c r="R17" s="109"/>
      <c r="S17" s="108">
        <f t="shared" si="8"/>
        <v>710.75927522452207</v>
      </c>
      <c r="T17" s="117"/>
      <c r="U17" s="118"/>
      <c r="V17" s="109"/>
      <c r="W17" s="108">
        <f t="shared" si="11"/>
        <v>127.54333770474705</v>
      </c>
      <c r="X17" s="117"/>
      <c r="Y17" s="118"/>
      <c r="Z17" s="128"/>
    </row>
    <row r="18" spans="1:27" x14ac:dyDescent="0.25">
      <c r="A18" t="s">
        <v>182</v>
      </c>
      <c r="B18" s="111">
        <v>112.8</v>
      </c>
      <c r="C18" s="112">
        <v>112.8</v>
      </c>
      <c r="D18" s="112">
        <v>112.8</v>
      </c>
      <c r="E18" s="113">
        <v>112.8</v>
      </c>
      <c r="F18" s="111">
        <v>124.6</v>
      </c>
      <c r="G18" s="112">
        <v>124.6</v>
      </c>
      <c r="H18" s="112">
        <v>124.6</v>
      </c>
      <c r="I18" s="113">
        <v>124.6</v>
      </c>
      <c r="J18" s="111">
        <v>137.6</v>
      </c>
      <c r="K18" s="112">
        <v>137.6</v>
      </c>
      <c r="L18" s="112">
        <v>137.6</v>
      </c>
      <c r="M18" s="113">
        <v>137.6</v>
      </c>
      <c r="Q18" s="39" t="s">
        <v>182</v>
      </c>
      <c r="R18" s="109">
        <f>C9</f>
        <v>112.8</v>
      </c>
      <c r="S18" s="108">
        <f t="shared" si="8"/>
        <v>112.8</v>
      </c>
      <c r="T18" s="117">
        <f t="shared" si="9"/>
        <v>112.8</v>
      </c>
      <c r="U18" s="118">
        <f t="shared" si="10"/>
        <v>112.8</v>
      </c>
      <c r="V18" s="109">
        <f>K9</f>
        <v>137.6</v>
      </c>
      <c r="W18" s="108">
        <f t="shared" si="11"/>
        <v>137.6</v>
      </c>
      <c r="X18" s="117">
        <f t="shared" si="12"/>
        <v>137.6</v>
      </c>
      <c r="Y18" s="118">
        <f t="shared" si="13"/>
        <v>137.6</v>
      </c>
    </row>
    <row r="19" spans="1:27" x14ac:dyDescent="0.25">
      <c r="A19" t="s">
        <v>183</v>
      </c>
      <c r="B19" s="114">
        <v>91.36</v>
      </c>
      <c r="C19" s="115">
        <v>91.36</v>
      </c>
      <c r="D19" s="115">
        <v>91.36</v>
      </c>
      <c r="E19" s="116">
        <v>91.36</v>
      </c>
      <c r="F19" s="114">
        <v>94.15</v>
      </c>
      <c r="G19" s="115">
        <v>94.15</v>
      </c>
      <c r="H19" s="115">
        <v>94.15</v>
      </c>
      <c r="I19" s="116">
        <v>94.15</v>
      </c>
      <c r="J19" s="114">
        <v>96.27</v>
      </c>
      <c r="K19" s="115">
        <v>96.27</v>
      </c>
      <c r="L19" s="115">
        <v>96.27</v>
      </c>
      <c r="M19" s="116">
        <v>96.27</v>
      </c>
      <c r="Q19" s="39" t="s">
        <v>183</v>
      </c>
      <c r="R19" s="119">
        <f>C10</f>
        <v>91.36</v>
      </c>
      <c r="S19" s="120">
        <f t="shared" si="8"/>
        <v>91.36</v>
      </c>
      <c r="T19" s="121">
        <f t="shared" si="9"/>
        <v>91.36</v>
      </c>
      <c r="U19" s="122">
        <f t="shared" si="10"/>
        <v>91.36</v>
      </c>
      <c r="V19" s="119">
        <f>K10</f>
        <v>96.27</v>
      </c>
      <c r="W19" s="120">
        <f t="shared" si="11"/>
        <v>96.27</v>
      </c>
      <c r="X19" s="121">
        <f t="shared" si="12"/>
        <v>96.27</v>
      </c>
      <c r="Y19" s="122">
        <f t="shared" si="13"/>
        <v>96.27</v>
      </c>
    </row>
    <row r="20" spans="1:27" x14ac:dyDescent="0.25">
      <c r="B20" s="79"/>
      <c r="C20" s="79"/>
      <c r="D20" s="79"/>
      <c r="E20" s="79"/>
      <c r="F20" s="79"/>
      <c r="G20" s="79"/>
      <c r="H20" s="79"/>
      <c r="I20" s="79"/>
      <c r="J20" s="79"/>
      <c r="K20" s="79"/>
      <c r="L20" s="79"/>
      <c r="Q20" s="2"/>
      <c r="R20" s="2"/>
      <c r="S20" s="2"/>
      <c r="T20" s="2"/>
      <c r="U20" s="2"/>
      <c r="V20" s="2"/>
      <c r="W20" s="2"/>
      <c r="X20" s="2"/>
      <c r="Y20" s="2"/>
    </row>
    <row r="21" spans="1:27" s="2" customFormat="1" x14ac:dyDescent="0.25">
      <c r="A21" s="329" t="s">
        <v>185</v>
      </c>
      <c r="B21" s="330"/>
      <c r="C21" s="330"/>
      <c r="D21" s="330"/>
      <c r="E21" s="330"/>
      <c r="F21" s="330"/>
      <c r="G21" s="330"/>
      <c r="H21" s="330"/>
      <c r="I21" s="330"/>
      <c r="J21" s="330"/>
      <c r="K21" s="330"/>
      <c r="L21" s="330"/>
      <c r="M21" s="331"/>
      <c r="Q21" s="277" t="s">
        <v>3</v>
      </c>
      <c r="R21" s="278"/>
      <c r="S21" s="278"/>
      <c r="T21" s="278"/>
      <c r="U21" s="278"/>
      <c r="V21" s="278"/>
      <c r="W21" s="278"/>
      <c r="X21" s="278"/>
      <c r="Y21" s="279"/>
      <c r="Z21"/>
      <c r="AA21"/>
    </row>
    <row r="22" spans="1:27" s="2" customFormat="1" x14ac:dyDescent="0.25">
      <c r="B22" s="281">
        <v>2030</v>
      </c>
      <c r="C22" s="281"/>
      <c r="D22" s="281"/>
      <c r="E22" s="281"/>
      <c r="F22" s="281">
        <v>2040</v>
      </c>
      <c r="G22" s="281"/>
      <c r="H22" s="281"/>
      <c r="I22" s="281"/>
      <c r="J22" s="281">
        <v>2050</v>
      </c>
      <c r="K22" s="281"/>
      <c r="L22" s="281"/>
      <c r="M22" s="281"/>
      <c r="Q22" s="39"/>
      <c r="R22" s="325">
        <v>2030</v>
      </c>
      <c r="S22" s="325"/>
      <c r="T22" s="325"/>
      <c r="U22" s="325"/>
      <c r="V22" s="303">
        <v>2050</v>
      </c>
      <c r="W22" s="303"/>
      <c r="X22" s="303"/>
      <c r="Y22" s="303"/>
      <c r="Z22"/>
      <c r="AA22"/>
    </row>
    <row r="23" spans="1:27" s="2" customFormat="1" x14ac:dyDescent="0.25">
      <c r="A23" s="80"/>
      <c r="B23" s="48" t="s">
        <v>1</v>
      </c>
      <c r="C23" s="49" t="s">
        <v>2</v>
      </c>
      <c r="D23" s="49" t="s">
        <v>3</v>
      </c>
      <c r="E23" s="50" t="s">
        <v>4</v>
      </c>
      <c r="F23" s="48" t="s">
        <v>1</v>
      </c>
      <c r="G23" s="49" t="s">
        <v>2</v>
      </c>
      <c r="H23" s="49" t="s">
        <v>3</v>
      </c>
      <c r="I23" s="50" t="s">
        <v>4</v>
      </c>
      <c r="J23" s="48" t="s">
        <v>1</v>
      </c>
      <c r="K23" s="49" t="s">
        <v>2</v>
      </c>
      <c r="L23" s="49" t="s">
        <v>3</v>
      </c>
      <c r="M23" s="50" t="s">
        <v>4</v>
      </c>
      <c r="Q23" s="40"/>
      <c r="R23" s="67" t="s">
        <v>0</v>
      </c>
      <c r="S23" s="68" t="s">
        <v>184</v>
      </c>
      <c r="T23" s="68" t="s">
        <v>187</v>
      </c>
      <c r="U23" s="69" t="s">
        <v>19</v>
      </c>
      <c r="V23" s="67" t="s">
        <v>0</v>
      </c>
      <c r="W23" s="68" t="s">
        <v>184</v>
      </c>
      <c r="X23" s="68" t="s">
        <v>187</v>
      </c>
      <c r="Y23" s="69" t="s">
        <v>188</v>
      </c>
      <c r="Z23"/>
      <c r="AA23"/>
    </row>
    <row r="24" spans="1:27" x14ac:dyDescent="0.25">
      <c r="A24" t="s">
        <v>189</v>
      </c>
      <c r="B24" s="109">
        <f>'Energy system costs'!AR25</f>
        <v>98.978022225955499</v>
      </c>
      <c r="C24" s="108">
        <f>'Energy system costs'!AS25</f>
        <v>68.886266882491142</v>
      </c>
      <c r="D24" s="108">
        <f>'Energy system costs'!AT25</f>
        <v>83.68303819036602</v>
      </c>
      <c r="E24" s="110">
        <f>'Energy system costs'!AU25</f>
        <v>77.638786048135827</v>
      </c>
      <c r="F24" s="109">
        <f>'Energy system costs'!AV25</f>
        <v>71.724439488933726</v>
      </c>
      <c r="G24" s="108">
        <f>'Energy system costs'!AW25</f>
        <v>49.104377713338828</v>
      </c>
      <c r="H24" s="108">
        <f>'Energy system costs'!AX25</f>
        <v>63.629634544784288</v>
      </c>
      <c r="I24" s="110">
        <f>'Energy system costs'!AY25</f>
        <v>58.611911461040549</v>
      </c>
      <c r="J24" s="109">
        <f>'Energy system costs'!AZ25</f>
        <v>67.955861498847739</v>
      </c>
      <c r="K24" s="108">
        <f>'Energy system costs'!BA25</f>
        <v>45.817881059941229</v>
      </c>
      <c r="L24" s="108">
        <f>'Energy system costs'!BB25</f>
        <v>59.383312297432227</v>
      </c>
      <c r="M24" s="110">
        <f>'Energy system costs'!BC25</f>
        <v>55.902336160767355</v>
      </c>
      <c r="N24" s="128"/>
      <c r="Q24" s="39" t="s">
        <v>189</v>
      </c>
      <c r="R24" s="109">
        <f>D6</f>
        <v>64.193138784142022</v>
      </c>
      <c r="S24" s="108">
        <f>D15</f>
        <v>66.575794914606718</v>
      </c>
      <c r="T24" s="117">
        <f>D24</f>
        <v>83.68303819036602</v>
      </c>
      <c r="U24" s="118">
        <f>D33</f>
        <v>69.542275671314997</v>
      </c>
      <c r="V24" s="109">
        <f>L6</f>
        <v>54.405628645482579</v>
      </c>
      <c r="W24" s="108">
        <f>L15</f>
        <v>54.471517806006808</v>
      </c>
      <c r="X24" s="117">
        <f>L24</f>
        <v>59.383312297432227</v>
      </c>
      <c r="Y24" s="118">
        <f>L33</f>
        <v>57.85062508664911</v>
      </c>
      <c r="Z24" s="128"/>
    </row>
    <row r="25" spans="1:27" x14ac:dyDescent="0.25">
      <c r="A25" t="s">
        <v>190</v>
      </c>
      <c r="B25" s="109">
        <f>'Energy system costs'!AR26</f>
        <v>301.94851976348451</v>
      </c>
      <c r="C25" s="108">
        <f>'Energy system costs'!AS26</f>
        <v>270.37634629079321</v>
      </c>
      <c r="D25" s="108">
        <f>'Energy system costs'!AT26</f>
        <v>237.58983193467765</v>
      </c>
      <c r="E25" s="110">
        <f>'Energy system costs'!AU26</f>
        <v>252.74304503665164</v>
      </c>
      <c r="F25" s="109">
        <f>'Energy system costs'!AV26</f>
        <v>144.64575396271474</v>
      </c>
      <c r="G25" s="108">
        <f>'Energy system costs'!AW26</f>
        <v>128.67463651440218</v>
      </c>
      <c r="H25" s="108">
        <f>'Energy system costs'!AX26</f>
        <v>127.30782674429963</v>
      </c>
      <c r="I25" s="110">
        <f>'Energy system costs'!AY26</f>
        <v>139.06655321328924</v>
      </c>
      <c r="J25" s="109">
        <f>'Energy system costs'!AZ26</f>
        <v>95.087809122303952</v>
      </c>
      <c r="K25" s="108">
        <f>'Energy system costs'!BA26</f>
        <v>85.767924002334297</v>
      </c>
      <c r="L25" s="108">
        <f>'Energy system costs'!BB26</f>
        <v>95.335835854701443</v>
      </c>
      <c r="M25" s="110">
        <f>'Energy system costs'!BC26</f>
        <v>107.01878838169283</v>
      </c>
      <c r="N25" s="128"/>
      <c r="Q25" s="39" t="s">
        <v>190</v>
      </c>
      <c r="R25" s="109">
        <f>D7</f>
        <v>227.05235241512244</v>
      </c>
      <c r="S25" s="108">
        <f t="shared" ref="S25:S28" si="14">D16</f>
        <v>237.62562618339319</v>
      </c>
      <c r="T25" s="117">
        <f t="shared" ref="T25:T28" si="15">D25</f>
        <v>237.58983193467765</v>
      </c>
      <c r="U25" s="118">
        <f t="shared" ref="U25:U28" si="16">D34</f>
        <v>221.74005876534017</v>
      </c>
      <c r="V25" s="109">
        <f>L7</f>
        <v>100.7223817850881</v>
      </c>
      <c r="W25" s="108">
        <f t="shared" ref="W25:W28" si="17">L16</f>
        <v>100.97121484178167</v>
      </c>
      <c r="X25" s="117">
        <f t="shared" ref="X25:X28" si="18">L25</f>
        <v>95.335835854701443</v>
      </c>
      <c r="Y25" s="118">
        <f t="shared" ref="Y25:Y28" si="19">L34</f>
        <v>108.25802682832843</v>
      </c>
      <c r="Z25" s="128"/>
    </row>
    <row r="26" spans="1:27" x14ac:dyDescent="0.25">
      <c r="A26" t="s">
        <v>191</v>
      </c>
      <c r="B26" s="109"/>
      <c r="C26" s="108"/>
      <c r="D26" s="108"/>
      <c r="E26" s="110"/>
      <c r="F26" s="109"/>
      <c r="G26" s="108"/>
      <c r="H26" s="108"/>
      <c r="I26" s="110"/>
      <c r="J26" s="109"/>
      <c r="K26" s="108"/>
      <c r="L26" s="108"/>
      <c r="M26" s="110"/>
      <c r="N26" s="128"/>
      <c r="Q26" s="39" t="s">
        <v>191</v>
      </c>
      <c r="R26" s="109"/>
      <c r="S26" s="108">
        <f>D17</f>
        <v>692.07423584970149</v>
      </c>
      <c r="T26" s="117"/>
      <c r="U26" s="118">
        <f>D35</f>
        <v>692.07423584969854</v>
      </c>
      <c r="V26" s="109"/>
      <c r="W26" s="108">
        <f>L17</f>
        <v>137.68419752387763</v>
      </c>
      <c r="X26" s="117"/>
      <c r="Y26" s="118">
        <f>L35</f>
        <v>152.96793186676686</v>
      </c>
      <c r="Z26" s="128"/>
    </row>
    <row r="27" spans="1:27" x14ac:dyDescent="0.25">
      <c r="A27" t="s">
        <v>182</v>
      </c>
      <c r="B27" s="111">
        <v>112.8</v>
      </c>
      <c r="C27" s="112">
        <v>112.8</v>
      </c>
      <c r="D27" s="112">
        <v>112.8</v>
      </c>
      <c r="E27" s="113">
        <v>112.8</v>
      </c>
      <c r="F27" s="111">
        <v>124.6</v>
      </c>
      <c r="G27" s="112">
        <v>124.6</v>
      </c>
      <c r="H27" s="112">
        <v>124.6</v>
      </c>
      <c r="I27" s="113">
        <v>124.6</v>
      </c>
      <c r="J27" s="111">
        <v>137.6</v>
      </c>
      <c r="K27" s="112">
        <v>137.6</v>
      </c>
      <c r="L27" s="112">
        <v>137.6</v>
      </c>
      <c r="M27" s="113">
        <v>137.6</v>
      </c>
      <c r="Q27" s="39" t="s">
        <v>182</v>
      </c>
      <c r="R27" s="109">
        <f>D9</f>
        <v>112.8</v>
      </c>
      <c r="S27" s="108">
        <f t="shared" si="14"/>
        <v>112.8</v>
      </c>
      <c r="T27" s="117">
        <f t="shared" si="15"/>
        <v>112.8</v>
      </c>
      <c r="U27" s="118">
        <f t="shared" si="16"/>
        <v>112.8</v>
      </c>
      <c r="V27" s="109">
        <f>L9</f>
        <v>137.6</v>
      </c>
      <c r="W27" s="108">
        <f t="shared" si="17"/>
        <v>137.6</v>
      </c>
      <c r="X27" s="117">
        <f t="shared" si="18"/>
        <v>137.6</v>
      </c>
      <c r="Y27" s="118">
        <f t="shared" si="19"/>
        <v>137.6</v>
      </c>
    </row>
    <row r="28" spans="1:27" x14ac:dyDescent="0.25">
      <c r="A28" t="s">
        <v>183</v>
      </c>
      <c r="B28" s="114">
        <v>91.36</v>
      </c>
      <c r="C28" s="115">
        <v>91.36</v>
      </c>
      <c r="D28" s="115">
        <v>91.36</v>
      </c>
      <c r="E28" s="116">
        <v>91.36</v>
      </c>
      <c r="F28" s="114">
        <v>94.15</v>
      </c>
      <c r="G28" s="115">
        <v>94.15</v>
      </c>
      <c r="H28" s="115">
        <v>94.15</v>
      </c>
      <c r="I28" s="116">
        <v>94.15</v>
      </c>
      <c r="J28" s="114">
        <v>96.27</v>
      </c>
      <c r="K28" s="115">
        <v>96.27</v>
      </c>
      <c r="L28" s="115">
        <v>96.27</v>
      </c>
      <c r="M28" s="116">
        <v>96.27</v>
      </c>
      <c r="Q28" s="39" t="s">
        <v>183</v>
      </c>
      <c r="R28" s="119">
        <f>D10</f>
        <v>91.36</v>
      </c>
      <c r="S28" s="120">
        <f t="shared" si="14"/>
        <v>91.36</v>
      </c>
      <c r="T28" s="121">
        <f t="shared" si="15"/>
        <v>91.36</v>
      </c>
      <c r="U28" s="122">
        <f t="shared" si="16"/>
        <v>91.36</v>
      </c>
      <c r="V28" s="119">
        <f>L10</f>
        <v>96.27</v>
      </c>
      <c r="W28" s="120">
        <f t="shared" si="17"/>
        <v>96.27</v>
      </c>
      <c r="X28" s="121">
        <f t="shared" si="18"/>
        <v>96.27</v>
      </c>
      <c r="Y28" s="122">
        <f t="shared" si="19"/>
        <v>96.27</v>
      </c>
    </row>
    <row r="29" spans="1:27" x14ac:dyDescent="0.25">
      <c r="B29" s="79"/>
      <c r="C29" s="79"/>
      <c r="D29" s="79"/>
      <c r="E29" s="79"/>
      <c r="F29" s="79"/>
      <c r="G29" s="79"/>
      <c r="H29" s="79"/>
      <c r="I29" s="79"/>
      <c r="J29" s="79"/>
      <c r="K29" s="79"/>
      <c r="L29" s="79"/>
      <c r="Q29" s="2"/>
      <c r="R29" s="2"/>
      <c r="S29" s="2"/>
      <c r="T29" s="2"/>
      <c r="U29" s="2"/>
      <c r="V29" s="2"/>
      <c r="W29" s="2"/>
      <c r="X29" s="2"/>
      <c r="Y29" s="2"/>
    </row>
    <row r="30" spans="1:27" s="2" customFormat="1" x14ac:dyDescent="0.25">
      <c r="A30" s="326" t="s">
        <v>192</v>
      </c>
      <c r="B30" s="327"/>
      <c r="C30" s="327"/>
      <c r="D30" s="327"/>
      <c r="E30" s="327"/>
      <c r="F30" s="327"/>
      <c r="G30" s="327"/>
      <c r="H30" s="327"/>
      <c r="I30" s="327"/>
      <c r="J30" s="327"/>
      <c r="K30" s="327"/>
      <c r="L30" s="327"/>
      <c r="M30" s="328"/>
      <c r="Q30" s="277" t="s">
        <v>4</v>
      </c>
      <c r="R30" s="278"/>
      <c r="S30" s="278"/>
      <c r="T30" s="278"/>
      <c r="U30" s="278"/>
      <c r="V30" s="278"/>
      <c r="W30" s="278"/>
      <c r="X30" s="278"/>
      <c r="Y30" s="279"/>
      <c r="Z30"/>
      <c r="AA30"/>
    </row>
    <row r="31" spans="1:27" s="2" customFormat="1" x14ac:dyDescent="0.25">
      <c r="B31" s="281">
        <v>2030</v>
      </c>
      <c r="C31" s="281"/>
      <c r="D31" s="281"/>
      <c r="E31" s="281"/>
      <c r="F31" s="281">
        <v>2040</v>
      </c>
      <c r="G31" s="281"/>
      <c r="H31" s="281"/>
      <c r="I31" s="281"/>
      <c r="J31" s="281">
        <v>2050</v>
      </c>
      <c r="K31" s="281"/>
      <c r="L31" s="281"/>
      <c r="M31" s="281"/>
      <c r="Q31" s="39"/>
      <c r="R31" s="325">
        <v>2030</v>
      </c>
      <c r="S31" s="325"/>
      <c r="T31" s="325"/>
      <c r="U31" s="325"/>
      <c r="V31" s="325">
        <v>2050</v>
      </c>
      <c r="W31" s="325"/>
      <c r="X31" s="325"/>
      <c r="Y31" s="325"/>
      <c r="Z31"/>
      <c r="AA31"/>
    </row>
    <row r="32" spans="1:27" s="2" customFormat="1" x14ac:dyDescent="0.25">
      <c r="A32" s="80"/>
      <c r="B32" s="48" t="s">
        <v>1</v>
      </c>
      <c r="C32" s="49" t="s">
        <v>2</v>
      </c>
      <c r="D32" s="49" t="s">
        <v>3</v>
      </c>
      <c r="E32" s="50" t="s">
        <v>4</v>
      </c>
      <c r="F32" s="48" t="s">
        <v>1</v>
      </c>
      <c r="G32" s="49" t="s">
        <v>2</v>
      </c>
      <c r="H32" s="49" t="s">
        <v>3</v>
      </c>
      <c r="I32" s="50" t="s">
        <v>4</v>
      </c>
      <c r="J32" s="48" t="s">
        <v>1</v>
      </c>
      <c r="K32" s="49" t="s">
        <v>2</v>
      </c>
      <c r="L32" s="49" t="s">
        <v>3</v>
      </c>
      <c r="M32" s="50" t="s">
        <v>4</v>
      </c>
      <c r="Q32" s="40"/>
      <c r="R32" s="67" t="s">
        <v>0</v>
      </c>
      <c r="S32" s="68" t="s">
        <v>184</v>
      </c>
      <c r="T32" s="68" t="s">
        <v>187</v>
      </c>
      <c r="U32" s="69" t="s">
        <v>19</v>
      </c>
      <c r="V32" s="67" t="s">
        <v>0</v>
      </c>
      <c r="W32" s="68" t="s">
        <v>184</v>
      </c>
      <c r="X32" s="68" t="s">
        <v>187</v>
      </c>
      <c r="Y32" s="69" t="s">
        <v>188</v>
      </c>
      <c r="Z32"/>
      <c r="AA32"/>
    </row>
    <row r="33" spans="1:51" x14ac:dyDescent="0.25">
      <c r="A33" t="s">
        <v>189</v>
      </c>
      <c r="B33" s="109">
        <f>'Energy system costs'!AR34</f>
        <v>70.459958125785718</v>
      </c>
      <c r="C33" s="108">
        <f>'Energy system costs'!AS34</f>
        <v>55.089657457082801</v>
      </c>
      <c r="D33" s="108">
        <f>'Energy system costs'!AT34</f>
        <v>69.542275671314997</v>
      </c>
      <c r="E33" s="110">
        <f>'Energy system costs'!AU34</f>
        <v>63.850699191877005</v>
      </c>
      <c r="F33" s="109">
        <f>'Energy system costs'!AV34</f>
        <v>60.351626852517775</v>
      </c>
      <c r="G33" s="108">
        <f>'Energy system costs'!AW34</f>
        <v>45.989468651351189</v>
      </c>
      <c r="H33" s="108">
        <f>'Energy system costs'!AX34</f>
        <v>60.398427127673628</v>
      </c>
      <c r="I33" s="110">
        <f>'Energy system costs'!AY34</f>
        <v>54.563523294583121</v>
      </c>
      <c r="J33" s="109">
        <f>'Energy system costs'!AZ34</f>
        <v>57.43845349682433</v>
      </c>
      <c r="K33" s="108">
        <f>'Energy system costs'!BA34</f>
        <v>43.366837195776952</v>
      </c>
      <c r="L33" s="108">
        <f>'Energy system costs'!BB34</f>
        <v>57.85062508664911</v>
      </c>
      <c r="M33" s="110">
        <f>'Energy system costs'!BC34</f>
        <v>51.88700304190958</v>
      </c>
      <c r="N33" s="161"/>
      <c r="Q33" s="39" t="s">
        <v>189</v>
      </c>
      <c r="R33" s="109">
        <f>E6</f>
        <v>77.161689214211265</v>
      </c>
      <c r="S33" s="108">
        <f>E15</f>
        <v>75.278275286462133</v>
      </c>
      <c r="T33" s="117">
        <f>E24</f>
        <v>77.638786048135827</v>
      </c>
      <c r="U33" s="118">
        <f>E33</f>
        <v>63.850699191877005</v>
      </c>
      <c r="V33" s="109">
        <f>M6</f>
        <v>53.449689571357588</v>
      </c>
      <c r="W33" s="108">
        <f>M15</f>
        <v>53.749541843990706</v>
      </c>
      <c r="X33" s="117">
        <f>M24</f>
        <v>55.902336160767355</v>
      </c>
      <c r="Y33" s="118">
        <f>M33</f>
        <v>51.88700304190958</v>
      </c>
      <c r="Z33" s="128"/>
    </row>
    <row r="34" spans="1:51" x14ac:dyDescent="0.25">
      <c r="A34" t="s">
        <v>190</v>
      </c>
      <c r="B34" s="109">
        <f>'Energy system costs'!AR35</f>
        <v>230.38295452179966</v>
      </c>
      <c r="C34" s="108">
        <f>'Energy system costs'!AS35</f>
        <v>205.8501319024075</v>
      </c>
      <c r="D34" s="108">
        <f>'Energy system costs'!AT35</f>
        <v>221.74005876534017</v>
      </c>
      <c r="E34" s="110">
        <f>'Energy system costs'!AU35</f>
        <v>238.08057554626706</v>
      </c>
      <c r="F34" s="109">
        <f>'Energy system costs'!AV35</f>
        <v>149.25426315894049</v>
      </c>
      <c r="G34" s="108">
        <f>'Energy system costs'!AW35</f>
        <v>154.64958536553934</v>
      </c>
      <c r="H34" s="108">
        <f>'Energy system costs'!AX35</f>
        <v>133.71451686758203</v>
      </c>
      <c r="I34" s="110">
        <f>'Energy system costs'!AY35</f>
        <v>140.65037728802034</v>
      </c>
      <c r="J34" s="109">
        <f>'Energy system costs'!AZ35</f>
        <v>125.21575516131259</v>
      </c>
      <c r="K34" s="108">
        <f>'Energy system costs'!BA35</f>
        <v>138.79224052892604</v>
      </c>
      <c r="L34" s="108">
        <f>'Energy system costs'!BB35</f>
        <v>108.25802682832843</v>
      </c>
      <c r="M34" s="110">
        <f>'Energy system costs'!BC35</f>
        <v>112.79878626006084</v>
      </c>
      <c r="N34" s="161"/>
      <c r="Q34" s="39" t="s">
        <v>190</v>
      </c>
      <c r="R34" s="109">
        <f>E7</f>
        <v>252.97467108636928</v>
      </c>
      <c r="S34" s="108">
        <f t="shared" ref="S34:S37" si="20">E16</f>
        <v>232.32939396832373</v>
      </c>
      <c r="T34" s="117">
        <f t="shared" ref="T34:T37" si="21">E25</f>
        <v>252.74304503665164</v>
      </c>
      <c r="U34" s="118">
        <f t="shared" ref="U34:U37" si="22">E34</f>
        <v>238.08057554626706</v>
      </c>
      <c r="V34" s="109">
        <f>M7</f>
        <v>105.65859858729185</v>
      </c>
      <c r="W34" s="108">
        <f t="shared" ref="W34:W37" si="23">M16</f>
        <v>105.6234403240628</v>
      </c>
      <c r="X34" s="117">
        <f t="shared" ref="X34:X37" si="24">M25</f>
        <v>107.01878838169283</v>
      </c>
      <c r="Y34" s="118">
        <f t="shared" ref="Y34:Y37" si="25">M34</f>
        <v>112.79878626006084</v>
      </c>
      <c r="Z34" s="128"/>
    </row>
    <row r="35" spans="1:51" x14ac:dyDescent="0.25">
      <c r="A35" t="s">
        <v>191</v>
      </c>
      <c r="B35" s="109"/>
      <c r="C35" s="108"/>
      <c r="D35" s="108">
        <f>'Energy system costs'!AT36</f>
        <v>692.07423584969854</v>
      </c>
      <c r="E35" s="110"/>
      <c r="F35" s="109"/>
      <c r="G35" s="108"/>
      <c r="H35" s="108">
        <f>'Energy system costs'!AX36</f>
        <v>161.93537757780078</v>
      </c>
      <c r="I35" s="110"/>
      <c r="J35" s="108"/>
      <c r="K35" s="108"/>
      <c r="L35" s="108">
        <f>'Energy system costs'!BB36</f>
        <v>152.96793186676686</v>
      </c>
      <c r="M35" s="110"/>
      <c r="N35" s="161"/>
      <c r="Q35" s="39" t="s">
        <v>191</v>
      </c>
      <c r="R35" s="109"/>
      <c r="S35" s="108"/>
      <c r="T35" s="117"/>
      <c r="U35" s="118"/>
      <c r="V35" s="109"/>
      <c r="W35" s="108"/>
      <c r="X35" s="117"/>
      <c r="Y35" s="118"/>
    </row>
    <row r="36" spans="1:51" x14ac:dyDescent="0.25">
      <c r="A36" t="s">
        <v>182</v>
      </c>
      <c r="B36" s="111">
        <v>112.8</v>
      </c>
      <c r="C36" s="112">
        <v>112.8</v>
      </c>
      <c r="D36" s="112">
        <v>112.8</v>
      </c>
      <c r="E36" s="113">
        <v>112.8</v>
      </c>
      <c r="F36" s="111">
        <v>124.6</v>
      </c>
      <c r="G36" s="112">
        <v>124.6</v>
      </c>
      <c r="H36" s="112">
        <v>124.6</v>
      </c>
      <c r="I36" s="113">
        <v>124.6</v>
      </c>
      <c r="J36" s="111">
        <v>137.6</v>
      </c>
      <c r="K36" s="112">
        <v>137.6</v>
      </c>
      <c r="L36" s="112">
        <v>137.6</v>
      </c>
      <c r="M36" s="113">
        <v>137.6</v>
      </c>
      <c r="N36" s="161"/>
      <c r="Q36" s="39" t="s">
        <v>182</v>
      </c>
      <c r="R36" s="109">
        <f>E9</f>
        <v>112.8</v>
      </c>
      <c r="S36" s="108">
        <f t="shared" si="20"/>
        <v>112.8</v>
      </c>
      <c r="T36" s="117">
        <f t="shared" si="21"/>
        <v>112.8</v>
      </c>
      <c r="U36" s="118">
        <f t="shared" si="22"/>
        <v>112.8</v>
      </c>
      <c r="V36" s="109">
        <f>M9</f>
        <v>137.6</v>
      </c>
      <c r="W36" s="108">
        <f t="shared" si="23"/>
        <v>137.6</v>
      </c>
      <c r="X36" s="117">
        <f t="shared" si="24"/>
        <v>137.6</v>
      </c>
      <c r="Y36" s="118">
        <f t="shared" si="25"/>
        <v>137.6</v>
      </c>
    </row>
    <row r="37" spans="1:51" x14ac:dyDescent="0.25">
      <c r="A37" t="s">
        <v>183</v>
      </c>
      <c r="B37" s="114">
        <v>91.36</v>
      </c>
      <c r="C37" s="115">
        <v>91.36</v>
      </c>
      <c r="D37" s="115">
        <v>91.36</v>
      </c>
      <c r="E37" s="116">
        <v>91.36</v>
      </c>
      <c r="F37" s="114">
        <v>94.15</v>
      </c>
      <c r="G37" s="115">
        <v>94.15</v>
      </c>
      <c r="H37" s="115">
        <v>94.15</v>
      </c>
      <c r="I37" s="116">
        <v>94.15</v>
      </c>
      <c r="J37" s="114">
        <v>96.27</v>
      </c>
      <c r="K37" s="115">
        <v>96.27</v>
      </c>
      <c r="L37" s="115">
        <v>96.27</v>
      </c>
      <c r="M37" s="116">
        <v>96.27</v>
      </c>
      <c r="N37" s="161"/>
      <c r="Q37" s="39" t="s">
        <v>183</v>
      </c>
      <c r="R37" s="119">
        <f>E10</f>
        <v>91.36</v>
      </c>
      <c r="S37" s="120">
        <f t="shared" si="20"/>
        <v>91.36</v>
      </c>
      <c r="T37" s="121">
        <f t="shared" si="21"/>
        <v>91.36</v>
      </c>
      <c r="U37" s="122">
        <f t="shared" si="22"/>
        <v>91.36</v>
      </c>
      <c r="V37" s="119">
        <f>M10</f>
        <v>96.27</v>
      </c>
      <c r="W37" s="120">
        <f t="shared" si="23"/>
        <v>96.27</v>
      </c>
      <c r="X37" s="121">
        <f t="shared" si="24"/>
        <v>96.27</v>
      </c>
      <c r="Y37" s="122">
        <f t="shared" si="25"/>
        <v>96.27</v>
      </c>
    </row>
    <row r="38" spans="1:51" x14ac:dyDescent="0.25">
      <c r="A38" s="2"/>
      <c r="B38" s="174"/>
      <c r="C38" s="2"/>
      <c r="D38" s="2"/>
      <c r="E38" s="2"/>
      <c r="F38" s="2"/>
      <c r="G38" s="2"/>
      <c r="H38" s="123"/>
      <c r="I38" s="123"/>
      <c r="J38" s="174"/>
      <c r="K38" s="123"/>
      <c r="L38" s="123"/>
      <c r="M38" s="128"/>
      <c r="N38" s="161"/>
      <c r="O38" s="128"/>
      <c r="P38" s="128"/>
    </row>
    <row r="39" spans="1:51" s="2" customFormat="1" x14ac:dyDescent="0.25">
      <c r="B39" s="174"/>
      <c r="J39" s="174"/>
      <c r="M39" s="128"/>
      <c r="N39" s="161"/>
      <c r="O39" s="128"/>
      <c r="P39" s="128"/>
    </row>
    <row r="40" spans="1:51" s="2" customFormat="1" x14ac:dyDescent="0.25">
      <c r="B40" s="174"/>
      <c r="J40" s="174"/>
      <c r="M40" s="128"/>
      <c r="N40" s="128"/>
      <c r="O40" s="128"/>
      <c r="P40" s="128"/>
    </row>
    <row r="41" spans="1:51" s="2" customFormat="1" x14ac:dyDescent="0.25"/>
    <row r="42" spans="1:51" s="2" customFormat="1" x14ac:dyDescent="0.25"/>
    <row r="43" spans="1:51" s="2" customFormat="1" x14ac:dyDescent="0.25">
      <c r="AW43" s="33"/>
      <c r="AX43" s="33"/>
      <c r="AY43" s="33"/>
    </row>
    <row r="44" spans="1:51" s="2" customFormat="1" x14ac:dyDescent="0.25">
      <c r="AW44" s="78"/>
      <c r="AX44" s="78"/>
      <c r="AY44" s="78"/>
    </row>
    <row r="45" spans="1:51" s="2" customFormat="1" ht="15.6" customHeight="1" x14ac:dyDescent="0.25">
      <c r="AW45" s="78"/>
      <c r="AX45" s="78"/>
      <c r="AY45" s="78"/>
    </row>
    <row r="46" spans="1:51" s="2" customFormat="1" ht="15.6" customHeight="1" x14ac:dyDescent="0.25"/>
    <row r="47" spans="1:51" s="2" customFormat="1" ht="15.6" customHeight="1" x14ac:dyDescent="0.25"/>
    <row r="48" spans="1:51" s="2" customFormat="1" ht="15.6" customHeight="1" x14ac:dyDescent="0.25"/>
    <row r="49" s="2" customFormat="1" ht="15.6" customHeight="1" x14ac:dyDescent="0.25"/>
    <row r="50" s="2" customFormat="1" ht="15.6" customHeight="1" x14ac:dyDescent="0.25"/>
    <row r="51" s="2" customFormat="1" x14ac:dyDescent="0.25"/>
    <row r="52" s="2" customFormat="1" x14ac:dyDescent="0.25"/>
    <row r="53" s="2" customFormat="1" x14ac:dyDescent="0.25"/>
    <row r="54" s="2" customFormat="1" ht="15.6" customHeight="1" x14ac:dyDescent="0.25"/>
    <row r="55" s="2" customFormat="1" ht="15.6" customHeight="1" x14ac:dyDescent="0.25"/>
    <row r="56" s="2" customFormat="1" ht="15.6" customHeight="1" x14ac:dyDescent="0.25"/>
    <row r="57" s="2" customFormat="1" ht="15.6" customHeight="1" x14ac:dyDescent="0.25"/>
    <row r="58" s="2" customFormat="1" ht="15.6" customHeigh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ht="15.6" customHeigh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sheetData>
  <mergeCells count="30">
    <mergeCell ref="B4:E4"/>
    <mergeCell ref="F4:I4"/>
    <mergeCell ref="J4:M4"/>
    <mergeCell ref="A12:M12"/>
    <mergeCell ref="A1:M1"/>
    <mergeCell ref="A3:M3"/>
    <mergeCell ref="A21:M21"/>
    <mergeCell ref="B22:E22"/>
    <mergeCell ref="F22:I22"/>
    <mergeCell ref="J22:M22"/>
    <mergeCell ref="B13:E13"/>
    <mergeCell ref="F13:I13"/>
    <mergeCell ref="J13:M13"/>
    <mergeCell ref="A30:M30"/>
    <mergeCell ref="B31:E31"/>
    <mergeCell ref="F31:I31"/>
    <mergeCell ref="J31:M31"/>
    <mergeCell ref="R31:U31"/>
    <mergeCell ref="R4:U4"/>
    <mergeCell ref="V4:Y4"/>
    <mergeCell ref="Q1:Y1"/>
    <mergeCell ref="Q3:Y3"/>
    <mergeCell ref="Q12:Y12"/>
    <mergeCell ref="V31:Y31"/>
    <mergeCell ref="R22:U22"/>
    <mergeCell ref="V22:Y22"/>
    <mergeCell ref="R13:U13"/>
    <mergeCell ref="V13:Y13"/>
    <mergeCell ref="Q21:Y21"/>
    <mergeCell ref="Q30:Y3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5E49A-3429-445E-86A6-80C419253DFD}">
  <sheetPr codeName="Sheet16"/>
  <dimension ref="A1:H21"/>
  <sheetViews>
    <sheetView zoomScale="40" zoomScaleNormal="40" workbookViewId="0">
      <selection activeCell="F78" sqref="A71:F78"/>
    </sheetView>
  </sheetViews>
  <sheetFormatPr defaultRowHeight="13.5" x14ac:dyDescent="0.3"/>
  <cols>
    <col min="1" max="1" width="13.85546875" style="252" bestFit="1" customWidth="1"/>
    <col min="2" max="2" width="18.5703125" style="252" bestFit="1" customWidth="1"/>
    <col min="3" max="3" width="17.140625" style="252" bestFit="1" customWidth="1"/>
    <col min="4" max="4" width="12.7109375" style="252" bestFit="1" customWidth="1"/>
    <col min="5" max="5" width="21" style="252" bestFit="1" customWidth="1"/>
    <col min="6" max="6" width="31.85546875" style="252" bestFit="1" customWidth="1"/>
    <col min="7" max="7" width="32.140625" style="252" bestFit="1" customWidth="1"/>
    <col min="8" max="8" width="23.140625" style="252" bestFit="1" customWidth="1"/>
    <col min="9" max="9" width="22.7109375" style="252" bestFit="1" customWidth="1"/>
    <col min="10" max="10" width="17.140625" style="252" bestFit="1" customWidth="1"/>
    <col min="11" max="11" width="16.28515625" style="252" bestFit="1" customWidth="1"/>
    <col min="12" max="12" width="13.28515625" style="252" bestFit="1" customWidth="1"/>
    <col min="13" max="13" width="12.7109375" style="252" bestFit="1" customWidth="1"/>
    <col min="14" max="14" width="20.85546875" style="252" bestFit="1" customWidth="1"/>
    <col min="15" max="15" width="21" style="252" bestFit="1" customWidth="1"/>
    <col min="16" max="16" width="31.85546875" style="252" bestFit="1" customWidth="1"/>
    <col min="17" max="17" width="32.140625" style="252" bestFit="1" customWidth="1"/>
    <col min="18" max="18" width="23.140625" style="252" bestFit="1" customWidth="1"/>
    <col min="19" max="19" width="22.7109375" style="252" bestFit="1" customWidth="1"/>
    <col min="20" max="20" width="17.140625" style="252" bestFit="1" customWidth="1"/>
    <col min="21" max="21" width="16.28515625" style="252" bestFit="1" customWidth="1"/>
    <col min="22" max="22" width="18.140625" style="252" bestFit="1" customWidth="1"/>
    <col min="23" max="23" width="38.140625" style="252" bestFit="1" customWidth="1"/>
    <col min="24" max="24" width="38.28515625" style="252" bestFit="1" customWidth="1"/>
    <col min="25" max="25" width="20.85546875" style="252" bestFit="1" customWidth="1"/>
    <col min="26" max="26" width="21" style="252" bestFit="1" customWidth="1"/>
    <col min="27" max="27" width="31.85546875" style="252" bestFit="1" customWidth="1"/>
    <col min="28" max="28" width="32.140625" style="252" bestFit="1" customWidth="1"/>
    <col min="29" max="29" width="23.140625" style="252" bestFit="1" customWidth="1"/>
    <col min="30" max="30" width="22.7109375" style="252" bestFit="1" customWidth="1"/>
    <col min="31" max="31" width="17.140625" style="252" bestFit="1" customWidth="1"/>
    <col min="32" max="32" width="19.5703125" style="252" bestFit="1" customWidth="1"/>
    <col min="33" max="33" width="38.140625" style="252" bestFit="1" customWidth="1"/>
    <col min="34" max="34" width="38.28515625" style="252" bestFit="1" customWidth="1"/>
    <col min="35" max="35" width="20.85546875" style="252" bestFit="1" customWidth="1"/>
    <col min="36" max="36" width="21" style="252" bestFit="1" customWidth="1"/>
    <col min="37" max="37" width="31.85546875" style="252" bestFit="1" customWidth="1"/>
    <col min="38" max="38" width="32.140625" style="252" bestFit="1" customWidth="1"/>
    <col min="39" max="39" width="23.140625" style="252" bestFit="1" customWidth="1"/>
    <col min="40" max="40" width="22.7109375" style="252" bestFit="1" customWidth="1"/>
    <col min="41" max="41" width="17.140625" style="252" bestFit="1" customWidth="1"/>
    <col min="42" max="42" width="16.28515625" style="252" bestFit="1" customWidth="1"/>
    <col min="43" max="43" width="19" style="252" bestFit="1" customWidth="1"/>
    <col min="44" max="44" width="12.7109375" style="252" bestFit="1" customWidth="1"/>
    <col min="45" max="45" width="11" style="252" bestFit="1" customWidth="1"/>
    <col min="46" max="46" width="19.7109375" style="252" bestFit="1" customWidth="1"/>
    <col min="47" max="47" width="15.7109375" style="252" bestFit="1" customWidth="1"/>
    <col min="48" max="48" width="11" style="252" bestFit="1" customWidth="1"/>
    <col min="49" max="49" width="18.28515625" style="252" bestFit="1" customWidth="1"/>
    <col min="50" max="50" width="12.85546875" style="252" bestFit="1" customWidth="1"/>
    <col min="51" max="51" width="12.28515625" style="252" bestFit="1" customWidth="1"/>
    <col min="52" max="52" width="11" style="252" bestFit="1" customWidth="1"/>
    <col min="53" max="53" width="15.5703125" style="252" bestFit="1" customWidth="1"/>
    <col min="54" max="54" width="10.42578125" style="252" bestFit="1" customWidth="1"/>
    <col min="55" max="16384" width="9.140625" style="252"/>
  </cols>
  <sheetData>
    <row r="1" spans="1:8" s="256" customFormat="1" ht="19.5" thickBot="1" x14ac:dyDescent="0.35">
      <c r="A1" s="282" t="s">
        <v>291</v>
      </c>
      <c r="B1" s="282"/>
      <c r="C1" s="282"/>
      <c r="D1" s="282"/>
      <c r="E1" s="282"/>
      <c r="F1" s="282"/>
      <c r="G1" s="282"/>
      <c r="H1"/>
    </row>
    <row r="3" spans="1:8" x14ac:dyDescent="0.3">
      <c r="A3" s="252" t="s">
        <v>278</v>
      </c>
      <c r="B3" s="252" t="s">
        <v>279</v>
      </c>
    </row>
    <row r="4" spans="1:8" x14ac:dyDescent="0.3">
      <c r="A4" s="252" t="s">
        <v>280</v>
      </c>
      <c r="B4" s="252" t="s">
        <v>271</v>
      </c>
      <c r="C4" s="252" t="s">
        <v>259</v>
      </c>
      <c r="D4" s="252" t="s">
        <v>281</v>
      </c>
      <c r="E4" s="252" t="s">
        <v>282</v>
      </c>
      <c r="F4" s="252" t="s">
        <v>283</v>
      </c>
    </row>
    <row r="5" spans="1:8" x14ac:dyDescent="0.3">
      <c r="A5" s="268" t="s">
        <v>0</v>
      </c>
      <c r="B5" s="252">
        <v>11386.945125252782</v>
      </c>
      <c r="C5" s="252">
        <v>163842.14853883974</v>
      </c>
      <c r="D5" s="252">
        <v>175229.09366409251</v>
      </c>
      <c r="E5" s="269"/>
      <c r="F5" s="270">
        <f>C5/D5</f>
        <v>0.93501681206500387</v>
      </c>
    </row>
    <row r="6" spans="1:8" ht="15.75" x14ac:dyDescent="0.3">
      <c r="A6" s="271" t="s">
        <v>284</v>
      </c>
      <c r="B6" s="252">
        <v>4930.9248866294611</v>
      </c>
      <c r="C6" s="252">
        <v>95926.390163515855</v>
      </c>
      <c r="D6" s="252">
        <v>100857.31505014532</v>
      </c>
      <c r="F6" s="272">
        <f t="shared" ref="F6:F20" si="0">C6/D6</f>
        <v>0.95110989337582652</v>
      </c>
    </row>
    <row r="7" spans="1:8" ht="15.75" x14ac:dyDescent="0.3">
      <c r="A7" s="271" t="s">
        <v>285</v>
      </c>
      <c r="B7" s="252">
        <v>3908.9647822684783</v>
      </c>
      <c r="C7" s="252">
        <v>44523.148369846749</v>
      </c>
      <c r="D7" s="252">
        <v>48432.113152115227</v>
      </c>
      <c r="F7" s="272">
        <f t="shared" si="0"/>
        <v>0.91928981562313361</v>
      </c>
    </row>
    <row r="8" spans="1:8" ht="15.75" x14ac:dyDescent="0.3">
      <c r="A8" s="271" t="s">
        <v>286</v>
      </c>
      <c r="B8" s="252">
        <v>2547.0554563548412</v>
      </c>
      <c r="C8" s="252">
        <v>23392.610005477123</v>
      </c>
      <c r="D8" s="252">
        <v>25939.665461831966</v>
      </c>
      <c r="F8" s="272">
        <f t="shared" si="0"/>
        <v>0.90180846934581249</v>
      </c>
    </row>
    <row r="9" spans="1:8" x14ac:dyDescent="0.3">
      <c r="A9" s="268" t="s">
        <v>287</v>
      </c>
      <c r="B9" s="252">
        <v>11184.080150670907</v>
      </c>
      <c r="C9" s="252">
        <v>133317.33519061649</v>
      </c>
      <c r="D9" s="252">
        <v>144501.41534128739</v>
      </c>
      <c r="E9" s="270">
        <f>1-D9/$D$5</f>
        <v>0.17535717203279555</v>
      </c>
      <c r="F9" s="270">
        <f t="shared" si="0"/>
        <v>0.92260227953991991</v>
      </c>
    </row>
    <row r="10" spans="1:8" ht="15.75" x14ac:dyDescent="0.3">
      <c r="A10" s="271" t="s">
        <v>284</v>
      </c>
      <c r="B10" s="252">
        <v>6074.5989246744175</v>
      </c>
      <c r="C10" s="252">
        <v>91703.476718672217</v>
      </c>
      <c r="D10" s="252">
        <v>97778.07564334663</v>
      </c>
      <c r="F10" s="272">
        <f t="shared" si="0"/>
        <v>0.93787360934743691</v>
      </c>
    </row>
    <row r="11" spans="1:8" ht="15.75" x14ac:dyDescent="0.3">
      <c r="A11" s="271" t="s">
        <v>285</v>
      </c>
      <c r="B11" s="252">
        <v>2677.4230112201021</v>
      </c>
      <c r="C11" s="252">
        <v>33286.186579400222</v>
      </c>
      <c r="D11" s="252">
        <v>35963.609590620326</v>
      </c>
      <c r="F11" s="272">
        <f t="shared" si="0"/>
        <v>0.92555188309244674</v>
      </c>
    </row>
    <row r="12" spans="1:8" ht="15.75" x14ac:dyDescent="0.3">
      <c r="A12" s="271" t="s">
        <v>286</v>
      </c>
      <c r="B12" s="252">
        <v>2432.058214776388</v>
      </c>
      <c r="C12" s="252">
        <v>8327.6718925440418</v>
      </c>
      <c r="D12" s="252">
        <v>10759.730107320429</v>
      </c>
      <c r="F12" s="272">
        <f t="shared" si="0"/>
        <v>0.77396661528510591</v>
      </c>
    </row>
    <row r="13" spans="1:8" x14ac:dyDescent="0.3">
      <c r="A13" s="268" t="s">
        <v>288</v>
      </c>
      <c r="B13" s="252">
        <v>10049.646011292933</v>
      </c>
      <c r="C13" s="252">
        <v>125244.07465420644</v>
      </c>
      <c r="D13" s="252">
        <v>135293.72066549936</v>
      </c>
      <c r="E13" s="270">
        <f>1-D13/$D$5</f>
        <v>0.22790378106473419</v>
      </c>
      <c r="F13" s="270">
        <f t="shared" si="0"/>
        <v>0.92571978978876857</v>
      </c>
    </row>
    <row r="14" spans="1:8" ht="15.75" x14ac:dyDescent="0.3">
      <c r="A14" s="271" t="s">
        <v>284</v>
      </c>
      <c r="B14" s="252">
        <v>5890.3779057081592</v>
      </c>
      <c r="C14" s="252">
        <v>85586.7040091159</v>
      </c>
      <c r="D14" s="252">
        <v>91477.081914824055</v>
      </c>
      <c r="F14" s="272">
        <f t="shared" si="0"/>
        <v>0.93560815690215404</v>
      </c>
    </row>
    <row r="15" spans="1:8" ht="15.75" x14ac:dyDescent="0.3">
      <c r="A15" s="271" t="s">
        <v>285</v>
      </c>
      <c r="B15" s="252">
        <v>3146.5434326224522</v>
      </c>
      <c r="C15" s="252">
        <v>29608.660529368142</v>
      </c>
      <c r="D15" s="252">
        <v>32755.203961990595</v>
      </c>
      <c r="F15" s="272">
        <f t="shared" si="0"/>
        <v>0.90393760221204156</v>
      </c>
    </row>
    <row r="16" spans="1:8" ht="15.75" x14ac:dyDescent="0.3">
      <c r="A16" s="271" t="s">
        <v>286</v>
      </c>
      <c r="B16" s="252">
        <v>1012.7246729623211</v>
      </c>
      <c r="C16" s="252">
        <v>10048.710115722393</v>
      </c>
      <c r="D16" s="252">
        <v>11061.434788684714</v>
      </c>
      <c r="F16" s="272">
        <f t="shared" si="0"/>
        <v>0.90844545103694085</v>
      </c>
    </row>
    <row r="17" spans="1:6" x14ac:dyDescent="0.3">
      <c r="A17" s="268" t="s">
        <v>15</v>
      </c>
      <c r="B17" s="252">
        <v>10780.585523294765</v>
      </c>
      <c r="C17" s="252">
        <v>87566.150702663814</v>
      </c>
      <c r="D17" s="252">
        <v>98346.736225958579</v>
      </c>
      <c r="E17" s="270">
        <f>1-D17/$D$5</f>
        <v>0.43875338181862922</v>
      </c>
      <c r="F17" s="270">
        <f t="shared" si="0"/>
        <v>0.89038186789924978</v>
      </c>
    </row>
    <row r="18" spans="1:6" ht="15.75" x14ac:dyDescent="0.3">
      <c r="A18" s="271" t="s">
        <v>284</v>
      </c>
      <c r="B18" s="252">
        <v>9648.019676961032</v>
      </c>
      <c r="C18" s="252">
        <v>59772.75694550317</v>
      </c>
      <c r="D18" s="252">
        <v>69420.776622464196</v>
      </c>
      <c r="F18" s="272">
        <f t="shared" si="0"/>
        <v>0.8610211503476759</v>
      </c>
    </row>
    <row r="19" spans="1:6" ht="15.75" x14ac:dyDescent="0.3">
      <c r="A19" s="271" t="s">
        <v>285</v>
      </c>
      <c r="B19" s="252">
        <v>890.95567811510114</v>
      </c>
      <c r="C19" s="252">
        <v>20490.411608273931</v>
      </c>
      <c r="D19" s="252">
        <v>21381.367286389032</v>
      </c>
      <c r="F19" s="272">
        <f t="shared" si="0"/>
        <v>0.95833027578726149</v>
      </c>
    </row>
    <row r="20" spans="1:6" ht="15.75" x14ac:dyDescent="0.3">
      <c r="A20" s="271" t="s">
        <v>286</v>
      </c>
      <c r="B20" s="252">
        <v>241.61016821863234</v>
      </c>
      <c r="C20" s="252">
        <v>7302.9821488867092</v>
      </c>
      <c r="D20" s="252">
        <v>7544.5923171053419</v>
      </c>
      <c r="F20" s="272">
        <f t="shared" si="0"/>
        <v>0.9679757158420812</v>
      </c>
    </row>
    <row r="21" spans="1:6" ht="15.75" x14ac:dyDescent="0.3">
      <c r="A21" s="268" t="s">
        <v>281</v>
      </c>
      <c r="B21" s="252">
        <v>43401.256810511397</v>
      </c>
      <c r="C21" s="252">
        <v>509969.70908632647</v>
      </c>
      <c r="D21" s="252">
        <v>553370.96589683788</v>
      </c>
      <c r="F21" s="272"/>
    </row>
  </sheetData>
  <mergeCells count="1">
    <mergeCell ref="A1:G1"/>
  </mergeCell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2C136-70E8-4B2A-A4D1-CAA65D09C531}">
  <dimension ref="A1:M35"/>
  <sheetViews>
    <sheetView topLeftCell="A9" zoomScale="55" zoomScaleNormal="55" workbookViewId="0">
      <selection activeCell="I45" sqref="I45"/>
    </sheetView>
  </sheetViews>
  <sheetFormatPr defaultRowHeight="13.5" x14ac:dyDescent="0.3"/>
  <cols>
    <col min="1" max="1" width="13.85546875" style="252" bestFit="1" customWidth="1"/>
    <col min="2" max="2" width="38.140625" style="252" bestFit="1" customWidth="1"/>
    <col min="3" max="3" width="38.28515625" style="252" bestFit="1" customWidth="1"/>
    <col min="4" max="4" width="20.85546875" style="252" bestFit="1" customWidth="1"/>
    <col min="5" max="5" width="21" style="252" bestFit="1" customWidth="1"/>
    <col min="6" max="6" width="31.85546875" style="252" bestFit="1" customWidth="1"/>
    <col min="7" max="7" width="32.140625" style="252" bestFit="1" customWidth="1"/>
    <col min="8" max="8" width="23.140625" style="252" bestFit="1" customWidth="1"/>
    <col min="9" max="9" width="22.7109375" style="252" bestFit="1" customWidth="1"/>
    <col min="10" max="10" width="17.140625" style="252" bestFit="1" customWidth="1"/>
    <col min="11" max="11" width="16.28515625" style="252" bestFit="1" customWidth="1"/>
    <col min="12" max="12" width="13.28515625" style="252" bestFit="1" customWidth="1"/>
    <col min="13" max="13" width="12.7109375" style="252" bestFit="1" customWidth="1"/>
    <col min="14" max="14" width="20.85546875" style="252" bestFit="1" customWidth="1"/>
    <col min="15" max="15" width="21" style="252" bestFit="1" customWidth="1"/>
    <col min="16" max="16" width="31.85546875" style="252" bestFit="1" customWidth="1"/>
    <col min="17" max="17" width="32.140625" style="252" bestFit="1" customWidth="1"/>
    <col min="18" max="18" width="23.140625" style="252" bestFit="1" customWidth="1"/>
    <col min="19" max="19" width="22.7109375" style="252" bestFit="1" customWidth="1"/>
    <col min="20" max="20" width="17.140625" style="252" bestFit="1" customWidth="1"/>
    <col min="21" max="21" width="16.28515625" style="252" bestFit="1" customWidth="1"/>
    <col min="22" max="22" width="18.140625" style="252" bestFit="1" customWidth="1"/>
    <col min="23" max="23" width="38.140625" style="252" bestFit="1" customWidth="1"/>
    <col min="24" max="24" width="38.28515625" style="252" bestFit="1" customWidth="1"/>
    <col min="25" max="25" width="20.85546875" style="252" bestFit="1" customWidth="1"/>
    <col min="26" max="26" width="21" style="252" bestFit="1" customWidth="1"/>
    <col min="27" max="27" width="31.85546875" style="252" bestFit="1" customWidth="1"/>
    <col min="28" max="28" width="32.140625" style="252" bestFit="1" customWidth="1"/>
    <col min="29" max="29" width="23.140625" style="252" bestFit="1" customWidth="1"/>
    <col min="30" max="30" width="22.7109375" style="252" bestFit="1" customWidth="1"/>
    <col min="31" max="31" width="17.140625" style="252" bestFit="1" customWidth="1"/>
    <col min="32" max="32" width="19.5703125" style="252" bestFit="1" customWidth="1"/>
    <col min="33" max="33" width="38.140625" style="252" bestFit="1" customWidth="1"/>
    <col min="34" max="34" width="38.28515625" style="252" bestFit="1" customWidth="1"/>
    <col min="35" max="35" width="20.85546875" style="252" bestFit="1" customWidth="1"/>
    <col min="36" max="36" width="21" style="252" bestFit="1" customWidth="1"/>
    <col min="37" max="37" width="31.85546875" style="252" bestFit="1" customWidth="1"/>
    <col min="38" max="38" width="32.140625" style="252" bestFit="1" customWidth="1"/>
    <col min="39" max="39" width="23.140625" style="252" bestFit="1" customWidth="1"/>
    <col min="40" max="40" width="22.7109375" style="252" bestFit="1" customWidth="1"/>
    <col min="41" max="41" width="17.140625" style="252" bestFit="1" customWidth="1"/>
    <col min="42" max="42" width="16.28515625" style="252" bestFit="1" customWidth="1"/>
    <col min="43" max="43" width="19" style="252" bestFit="1" customWidth="1"/>
    <col min="44" max="44" width="12.7109375" style="252" bestFit="1" customWidth="1"/>
    <col min="45" max="45" width="11" style="252" bestFit="1" customWidth="1"/>
    <col min="46" max="46" width="19.7109375" style="252" bestFit="1" customWidth="1"/>
    <col min="47" max="47" width="15.7109375" style="252" bestFit="1" customWidth="1"/>
    <col min="48" max="48" width="11" style="252" bestFit="1" customWidth="1"/>
    <col min="49" max="49" width="18.28515625" style="252" bestFit="1" customWidth="1"/>
    <col min="50" max="50" width="12.85546875" style="252" bestFit="1" customWidth="1"/>
    <col min="51" max="51" width="12.28515625" style="252" bestFit="1" customWidth="1"/>
    <col min="52" max="52" width="11" style="252" bestFit="1" customWidth="1"/>
    <col min="53" max="53" width="15.5703125" style="252" bestFit="1" customWidth="1"/>
    <col min="54" max="54" width="10.42578125" style="252" bestFit="1" customWidth="1"/>
    <col min="55" max="16384" width="9.140625" style="252"/>
  </cols>
  <sheetData>
    <row r="1" spans="1:13" s="256" customFormat="1" ht="19.5" thickBot="1" x14ac:dyDescent="0.35">
      <c r="A1" s="282" t="s">
        <v>290</v>
      </c>
      <c r="B1" s="282"/>
      <c r="C1" s="282"/>
      <c r="D1" s="282"/>
      <c r="E1" s="282"/>
      <c r="F1" s="282"/>
      <c r="G1" s="282"/>
      <c r="H1"/>
    </row>
    <row r="2" spans="1:13" s="256" customFormat="1" ht="15.75" x14ac:dyDescent="0.3">
      <c r="A2"/>
      <c r="B2"/>
      <c r="C2"/>
      <c r="D2"/>
      <c r="E2"/>
      <c r="F2"/>
      <c r="G2"/>
      <c r="H2"/>
    </row>
    <row r="4" spans="1:13" x14ac:dyDescent="0.3">
      <c r="A4" s="273" t="s">
        <v>275</v>
      </c>
      <c r="B4" s="273" t="s">
        <v>271</v>
      </c>
    </row>
    <row r="6" spans="1:13" x14ac:dyDescent="0.3">
      <c r="A6" s="273" t="s">
        <v>278</v>
      </c>
      <c r="B6" s="273" t="s">
        <v>279</v>
      </c>
      <c r="C6" s="273"/>
      <c r="D6" s="273"/>
      <c r="E6" s="273"/>
      <c r="F6" s="273"/>
      <c r="G6" s="273"/>
      <c r="H6" s="273"/>
      <c r="I6" s="273"/>
      <c r="J6" s="273"/>
      <c r="K6" s="273"/>
      <c r="L6" s="273"/>
      <c r="M6" s="273"/>
    </row>
    <row r="7" spans="1:13" x14ac:dyDescent="0.3">
      <c r="A7" s="273" t="s">
        <v>280</v>
      </c>
      <c r="B7" s="273" t="s">
        <v>292</v>
      </c>
      <c r="C7" s="273" t="s">
        <v>293</v>
      </c>
      <c r="D7" s="273" t="s">
        <v>294</v>
      </c>
      <c r="E7" s="273" t="s">
        <v>295</v>
      </c>
      <c r="F7" s="273" t="s">
        <v>296</v>
      </c>
      <c r="G7" s="273" t="s">
        <v>297</v>
      </c>
      <c r="H7" s="273" t="s">
        <v>298</v>
      </c>
      <c r="I7" s="273" t="s">
        <v>299</v>
      </c>
      <c r="J7" s="273" t="s">
        <v>300</v>
      </c>
      <c r="K7" s="273" t="s">
        <v>301</v>
      </c>
      <c r="L7" s="273" t="s">
        <v>18</v>
      </c>
      <c r="M7" s="273" t="s">
        <v>281</v>
      </c>
    </row>
    <row r="8" spans="1:13" x14ac:dyDescent="0.3">
      <c r="A8" s="274" t="s">
        <v>0</v>
      </c>
      <c r="B8" s="273">
        <v>464.74454544868405</v>
      </c>
      <c r="C8" s="273">
        <v>52.493000664035002</v>
      </c>
      <c r="D8" s="273">
        <v>459.90954820988065</v>
      </c>
      <c r="E8" s="273">
        <v>60.568966148905503</v>
      </c>
      <c r="F8" s="273">
        <v>147.01345641410134</v>
      </c>
      <c r="G8" s="273">
        <v>5.5929690517392094</v>
      </c>
      <c r="H8" s="273">
        <v>118.16992033323751</v>
      </c>
      <c r="I8" s="273">
        <v>3361.1329743726251</v>
      </c>
      <c r="J8" s="273">
        <v>57.999231182824417</v>
      </c>
      <c r="K8" s="273"/>
      <c r="L8" s="273">
        <v>6659.3205134267428</v>
      </c>
      <c r="M8" s="273">
        <v>11386.945125252776</v>
      </c>
    </row>
    <row r="9" spans="1:13" x14ac:dyDescent="0.3">
      <c r="A9" s="275" t="s">
        <v>284</v>
      </c>
      <c r="B9" s="273">
        <v>258.08472631721412</v>
      </c>
      <c r="C9" s="273">
        <v>52.493000664035002</v>
      </c>
      <c r="D9" s="273">
        <v>270.90158523660415</v>
      </c>
      <c r="E9" s="273">
        <v>60.568966148905503</v>
      </c>
      <c r="F9" s="273">
        <v>86.344485915489599</v>
      </c>
      <c r="G9" s="273">
        <v>5.5929690517392094</v>
      </c>
      <c r="H9" s="273">
        <v>118.16992033323751</v>
      </c>
      <c r="I9" s="273">
        <v>2345.8929706292943</v>
      </c>
      <c r="J9" s="273">
        <v>57.999231182824417</v>
      </c>
      <c r="K9" s="273"/>
      <c r="L9" s="273">
        <v>1674.8770311501128</v>
      </c>
      <c r="M9" s="273">
        <v>4930.9248866294565</v>
      </c>
    </row>
    <row r="10" spans="1:13" x14ac:dyDescent="0.3">
      <c r="A10" s="275" t="s">
        <v>285</v>
      </c>
      <c r="B10" s="273">
        <v>132.23148695938914</v>
      </c>
      <c r="C10" s="273"/>
      <c r="D10" s="273">
        <v>121.04440829787035</v>
      </c>
      <c r="E10" s="273"/>
      <c r="F10" s="273">
        <v>39.084659457986461</v>
      </c>
      <c r="G10" s="273"/>
      <c r="H10" s="273"/>
      <c r="I10" s="273">
        <v>658.57356902667289</v>
      </c>
      <c r="J10" s="273"/>
      <c r="K10" s="273"/>
      <c r="L10" s="273">
        <v>2958.0306585265598</v>
      </c>
      <c r="M10" s="273">
        <v>3908.9647822684788</v>
      </c>
    </row>
    <row r="11" spans="1:13" x14ac:dyDescent="0.3">
      <c r="A11" s="275" t="s">
        <v>286</v>
      </c>
      <c r="B11" s="273">
        <v>74.4283321720808</v>
      </c>
      <c r="C11" s="273"/>
      <c r="D11" s="273">
        <v>67.963554675406129</v>
      </c>
      <c r="E11" s="273"/>
      <c r="F11" s="273">
        <v>21.58431104062528</v>
      </c>
      <c r="G11" s="273"/>
      <c r="H11" s="273"/>
      <c r="I11" s="273">
        <v>356.66643471665799</v>
      </c>
      <c r="J11" s="273"/>
      <c r="K11" s="273"/>
      <c r="L11" s="273">
        <v>2026.4128237500699</v>
      </c>
      <c r="M11" s="273">
        <v>2547.0554563548403</v>
      </c>
    </row>
    <row r="12" spans="1:13" x14ac:dyDescent="0.3">
      <c r="A12" s="274" t="s">
        <v>287</v>
      </c>
      <c r="B12" s="273">
        <v>370.10680195418223</v>
      </c>
      <c r="C12" s="273">
        <v>350.07424861321999</v>
      </c>
      <c r="D12" s="273">
        <v>370.43841385992982</v>
      </c>
      <c r="E12" s="273">
        <v>311.78971571669052</v>
      </c>
      <c r="F12" s="273">
        <v>117.05442214673508</v>
      </c>
      <c r="G12" s="273">
        <v>48.648976451303312</v>
      </c>
      <c r="H12" s="273">
        <v>2033.0779268597482</v>
      </c>
      <c r="I12" s="273">
        <v>4381.0018372248178</v>
      </c>
      <c r="J12" s="273">
        <v>113.54636517622102</v>
      </c>
      <c r="K12" s="273"/>
      <c r="L12" s="273">
        <v>3088.3414426680547</v>
      </c>
      <c r="M12" s="273">
        <v>11184.080150670903</v>
      </c>
    </row>
    <row r="13" spans="1:13" x14ac:dyDescent="0.3">
      <c r="A13" s="275" t="s">
        <v>284</v>
      </c>
      <c r="B13" s="273">
        <v>259.91254429207572</v>
      </c>
      <c r="C13" s="273">
        <v>58.897907881342903</v>
      </c>
      <c r="D13" s="273">
        <v>272.9578804583233</v>
      </c>
      <c r="E13" s="273">
        <v>54.164058931597495</v>
      </c>
      <c r="F13" s="273">
        <v>87.111545645818524</v>
      </c>
      <c r="G13" s="273">
        <v>5.5929690517392103</v>
      </c>
      <c r="H13" s="273">
        <v>192.3651505613181</v>
      </c>
      <c r="I13" s="273">
        <v>3525.2547156311748</v>
      </c>
      <c r="J13" s="273">
        <v>113.54636517622102</v>
      </c>
      <c r="K13" s="273"/>
      <c r="L13" s="273">
        <v>1504.7957870448047</v>
      </c>
      <c r="M13" s="273">
        <v>6074.5989246744157</v>
      </c>
    </row>
    <row r="14" spans="1:13" x14ac:dyDescent="0.3">
      <c r="A14" s="275" t="s">
        <v>285</v>
      </c>
      <c r="B14" s="273">
        <v>110.19425766210652</v>
      </c>
      <c r="C14" s="273"/>
      <c r="D14" s="273">
        <v>97.480533401606493</v>
      </c>
      <c r="E14" s="273"/>
      <c r="F14" s="273">
        <v>29.942876500916547</v>
      </c>
      <c r="G14" s="273"/>
      <c r="H14" s="273">
        <v>0.51256643857911699</v>
      </c>
      <c r="I14" s="273">
        <v>855.74712159364253</v>
      </c>
      <c r="J14" s="273"/>
      <c r="K14" s="273"/>
      <c r="L14" s="273">
        <v>1583.54565562325</v>
      </c>
      <c r="M14" s="273">
        <v>2677.4230112201012</v>
      </c>
    </row>
    <row r="15" spans="1:13" x14ac:dyDescent="0.3">
      <c r="A15" s="275" t="s">
        <v>286</v>
      </c>
      <c r="B15" s="273"/>
      <c r="C15" s="273">
        <v>291.17634073187708</v>
      </c>
      <c r="D15" s="273"/>
      <c r="E15" s="273">
        <v>257.62565678509304</v>
      </c>
      <c r="F15" s="273"/>
      <c r="G15" s="273">
        <v>43.056007399564102</v>
      </c>
      <c r="H15" s="273">
        <v>1840.2002098598509</v>
      </c>
      <c r="I15" s="273"/>
      <c r="J15" s="273"/>
      <c r="K15" s="273"/>
      <c r="L15" s="273"/>
      <c r="M15" s="273">
        <v>2432.0582147763853</v>
      </c>
    </row>
    <row r="16" spans="1:13" x14ac:dyDescent="0.3">
      <c r="A16" s="274" t="s">
        <v>288</v>
      </c>
      <c r="B16" s="273">
        <v>884.04295098486955</v>
      </c>
      <c r="C16" s="273">
        <v>59.422905867483102</v>
      </c>
      <c r="D16" s="273">
        <v>1080.5308958243947</v>
      </c>
      <c r="E16" s="273">
        <v>53.639060945457402</v>
      </c>
      <c r="F16" s="273">
        <v>241.19843593969202</v>
      </c>
      <c r="G16" s="273">
        <v>5.5929690517391997</v>
      </c>
      <c r="H16" s="273">
        <v>221.69835019203148</v>
      </c>
      <c r="I16" s="273">
        <v>3229.1704535488939</v>
      </c>
      <c r="J16" s="273">
        <v>57.999231182824481</v>
      </c>
      <c r="K16" s="273">
        <v>704.33621748063229</v>
      </c>
      <c r="L16" s="273">
        <v>3512.0145402749108</v>
      </c>
      <c r="M16" s="273">
        <v>10049.646011292929</v>
      </c>
    </row>
    <row r="17" spans="1:13" x14ac:dyDescent="0.3">
      <c r="A17" s="275" t="s">
        <v>284</v>
      </c>
      <c r="B17" s="273">
        <v>450.91899231811357</v>
      </c>
      <c r="C17" s="273">
        <v>59.422905867483102</v>
      </c>
      <c r="D17" s="273">
        <v>706.51932643452096</v>
      </c>
      <c r="E17" s="273">
        <v>53.639060945457402</v>
      </c>
      <c r="F17" s="273">
        <v>129.47847201122946</v>
      </c>
      <c r="G17" s="273">
        <v>5.5929690517391997</v>
      </c>
      <c r="H17" s="273">
        <v>221.69835019203148</v>
      </c>
      <c r="I17" s="273">
        <v>2345.8929706292938</v>
      </c>
      <c r="J17" s="273">
        <v>57.999231182824481</v>
      </c>
      <c r="K17" s="273">
        <v>471.35443856691199</v>
      </c>
      <c r="L17" s="273">
        <v>1387.86118850855</v>
      </c>
      <c r="M17" s="273">
        <v>5890.3779057081556</v>
      </c>
    </row>
    <row r="18" spans="1:13" x14ac:dyDescent="0.3">
      <c r="A18" s="275" t="s">
        <v>285</v>
      </c>
      <c r="B18" s="273">
        <v>244.97759842611137</v>
      </c>
      <c r="C18" s="273"/>
      <c r="D18" s="273">
        <v>188.16860121797762</v>
      </c>
      <c r="E18" s="273"/>
      <c r="F18" s="273">
        <v>57.465171967684171</v>
      </c>
      <c r="G18" s="273"/>
      <c r="H18" s="273"/>
      <c r="I18" s="273">
        <v>658.573569026673</v>
      </c>
      <c r="J18" s="273"/>
      <c r="K18" s="273">
        <v>211.62738922697687</v>
      </c>
      <c r="L18" s="273">
        <v>1785.7311027570299</v>
      </c>
      <c r="M18" s="273">
        <v>3146.5434326224531</v>
      </c>
    </row>
    <row r="19" spans="1:13" x14ac:dyDescent="0.3">
      <c r="A19" s="275" t="s">
        <v>286</v>
      </c>
      <c r="B19" s="273">
        <v>188.1463602406447</v>
      </c>
      <c r="C19" s="273"/>
      <c r="D19" s="273">
        <v>185.84296817189605</v>
      </c>
      <c r="E19" s="273"/>
      <c r="F19" s="273">
        <v>54.254791960778398</v>
      </c>
      <c r="G19" s="273"/>
      <c r="H19" s="273"/>
      <c r="I19" s="273">
        <v>224.70391389292723</v>
      </c>
      <c r="J19" s="273"/>
      <c r="K19" s="273">
        <v>21.354389686743421</v>
      </c>
      <c r="L19" s="273">
        <v>338.42224900933098</v>
      </c>
      <c r="M19" s="273">
        <v>1012.7246729623207</v>
      </c>
    </row>
    <row r="20" spans="1:13" x14ac:dyDescent="0.3">
      <c r="A20" s="274" t="s">
        <v>15</v>
      </c>
      <c r="B20" s="273">
        <v>1674.2513167270797</v>
      </c>
      <c r="C20" s="273">
        <v>53.3876879590524</v>
      </c>
      <c r="D20" s="273">
        <v>1797.0160401012283</v>
      </c>
      <c r="E20" s="273">
        <v>59.674278853887998</v>
      </c>
      <c r="F20" s="273">
        <v>471.63533597291411</v>
      </c>
      <c r="G20" s="273">
        <v>5.5929690517391997</v>
      </c>
      <c r="H20" s="273">
        <v>1014.1375324075744</v>
      </c>
      <c r="I20" s="273">
        <v>4287.3508720767113</v>
      </c>
      <c r="J20" s="273">
        <v>90.525881199968708</v>
      </c>
      <c r="K20" s="273">
        <v>1327.01360894461</v>
      </c>
      <c r="L20" s="273"/>
      <c r="M20" s="273">
        <v>10780.585523294765</v>
      </c>
    </row>
    <row r="21" spans="1:13" x14ac:dyDescent="0.3">
      <c r="A21" s="275" t="s">
        <v>284</v>
      </c>
      <c r="B21" s="273">
        <v>1674.2513167270797</v>
      </c>
      <c r="C21" s="273">
        <v>53.3876879590524</v>
      </c>
      <c r="D21" s="273">
        <v>1797.0160401012283</v>
      </c>
      <c r="E21" s="273">
        <v>59.674278853887998</v>
      </c>
      <c r="F21" s="273">
        <v>471.63533597291411</v>
      </c>
      <c r="G21" s="273">
        <v>5.5929690517391997</v>
      </c>
      <c r="H21" s="273">
        <v>1014.1375324075744</v>
      </c>
      <c r="I21" s="273">
        <v>3154.7850257429782</v>
      </c>
      <c r="J21" s="273">
        <v>90.525881199968708</v>
      </c>
      <c r="K21" s="273">
        <v>1327.01360894461</v>
      </c>
      <c r="L21" s="273"/>
      <c r="M21" s="273">
        <v>9648.019676961032</v>
      </c>
    </row>
    <row r="22" spans="1:13" x14ac:dyDescent="0.3">
      <c r="A22" s="275" t="s">
        <v>285</v>
      </c>
      <c r="B22" s="273"/>
      <c r="C22" s="273"/>
      <c r="D22" s="273"/>
      <c r="E22" s="273"/>
      <c r="F22" s="273"/>
      <c r="G22" s="273"/>
      <c r="H22" s="273"/>
      <c r="I22" s="273">
        <v>890.95567811510091</v>
      </c>
      <c r="J22" s="273"/>
      <c r="K22" s="273"/>
      <c r="L22" s="273"/>
      <c r="M22" s="273">
        <v>890.95567811510091</v>
      </c>
    </row>
    <row r="23" spans="1:13" x14ac:dyDescent="0.3">
      <c r="A23" s="275" t="s">
        <v>286</v>
      </c>
      <c r="B23" s="273"/>
      <c r="C23" s="273"/>
      <c r="D23" s="273"/>
      <c r="E23" s="273"/>
      <c r="F23" s="273"/>
      <c r="G23" s="273"/>
      <c r="H23" s="273"/>
      <c r="I23" s="273">
        <v>241.61016821863237</v>
      </c>
      <c r="J23" s="273"/>
      <c r="K23" s="273"/>
      <c r="L23" s="273"/>
      <c r="M23" s="273">
        <v>241.61016821863237</v>
      </c>
    </row>
    <row r="24" spans="1:13" x14ac:dyDescent="0.3">
      <c r="A24" s="274" t="s">
        <v>281</v>
      </c>
      <c r="B24" s="273">
        <v>3393.1456151148159</v>
      </c>
      <c r="C24" s="273">
        <v>515.3778431037905</v>
      </c>
      <c r="D24" s="273">
        <v>3707.8948979954334</v>
      </c>
      <c r="E24" s="273">
        <v>485.67202166494144</v>
      </c>
      <c r="F24" s="273">
        <v>976.90165047344249</v>
      </c>
      <c r="G24" s="273">
        <v>65.427883606520922</v>
      </c>
      <c r="H24" s="273">
        <v>3387.0837297925914</v>
      </c>
      <c r="I24" s="273">
        <v>15258.656137223046</v>
      </c>
      <c r="J24" s="273">
        <v>320.07070874183859</v>
      </c>
      <c r="K24" s="273">
        <v>2031.3498264252423</v>
      </c>
      <c r="L24" s="273">
        <v>13259.676496369708</v>
      </c>
      <c r="M24" s="273">
        <v>43401.256810511382</v>
      </c>
    </row>
    <row r="35" spans="7:7" x14ac:dyDescent="0.3">
      <c r="G35" s="276"/>
    </row>
  </sheetData>
  <mergeCells count="1">
    <mergeCell ref="A1:G1"/>
  </mergeCell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5b506d0-762b-47aa-adb6-8b80fc2be8cf" xsi:nil="true"/>
    <lcf76f155ced4ddcb4097134ff3c332f xmlns="14cfccfe-d05c-4ace-ac9c-889a36918eb7">
      <Terms xmlns="http://schemas.microsoft.com/office/infopath/2007/PartnerControls"/>
    </lcf76f155ced4ddcb4097134ff3c332f>
    <Version0 xmlns="14cfccfe-d05c-4ace-ac9c-889a36918eb7" xsi:nil="true"/>
    <Member xmlns="14cfccfe-d05c-4ace-ac9c-889a36918eb7">
      <UserInfo>
        <DisplayName/>
        <AccountId xsi:nil="true"/>
        <AccountType/>
      </UserInfo>
    </Member>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87D3B914211DA4690539851AF11284A" ma:contentTypeVersion="23" ma:contentTypeDescription="Create a new document." ma:contentTypeScope="" ma:versionID="2feae5c6b6578a6501b424cf80bd1763">
  <xsd:schema xmlns:xsd="http://www.w3.org/2001/XMLSchema" xmlns:xs="http://www.w3.org/2001/XMLSchema" xmlns:p="http://schemas.microsoft.com/office/2006/metadata/properties" xmlns:ns2="25b506d0-762b-47aa-adb6-8b80fc2be8cf" xmlns:ns3="14cfccfe-d05c-4ace-ac9c-889a36918eb7" targetNamespace="http://schemas.microsoft.com/office/2006/metadata/properties" ma:root="true" ma:fieldsID="fd25caefd1d4592b2b298cb17fbed024" ns2:_="" ns3:_="">
    <xsd:import namespace="25b506d0-762b-47aa-adb6-8b80fc2be8cf"/>
    <xsd:import namespace="14cfccfe-d05c-4ace-ac9c-889a36918eb7"/>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Version0" minOccurs="0"/>
                <xsd:element ref="ns3:Version_x003a_Version" minOccurs="0"/>
                <xsd:element ref="ns3:Member"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b506d0-762b-47aa-adb6-8b80fc2be8c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TaxCatchAll" ma:index="28" nillable="true" ma:displayName="Taxonomy Catch All Column" ma:hidden="true" ma:list="{3a94f2be-4462-4e83-94ac-4018202ecbfa}" ma:internalName="TaxCatchAll" ma:showField="CatchAllData" ma:web="25b506d0-762b-47aa-adb6-8b80fc2be8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cfccfe-d05c-4ace-ac9c-889a36918eb7"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Version0" ma:index="22" nillable="true" ma:displayName="Version" ma:list="{727145e8-1f71-402e-9ff5-87f3840ee372}" ma:internalName="Version0" ma:showField="Title">
      <xsd:simpleType>
        <xsd:restriction base="dms:Lookup"/>
      </xsd:simpleType>
    </xsd:element>
    <xsd:element name="Version_x003a_Version" ma:index="23" nillable="true" ma:displayName="Version:Version" ma:list="{727145e8-1f71-402e-9ff5-87f3840ee372}" ma:internalName="Version_x003a_Version" ma:readOnly="true" ma:showField="_UIVersionString" ma:web="25b506d0-762b-47aa-adb6-8b80fc2be8cf">
      <xsd:simpleType>
        <xsd:restriction base="dms:Lookup"/>
      </xsd:simpleType>
    </xsd:element>
    <xsd:element name="Member" ma:index="24" nillable="true" ma:displayName="Member" ma:format="Dropdown" ma:list="UserInfo" ma:SharePointGroup="0" ma:internalName="Memb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5"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3d4702b5-1689-4512-8d10-07ea0931890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03DF72-F9EB-4D14-8E67-220315B16899}">
  <ds:schemaRefs>
    <ds:schemaRef ds:uri="http://schemas.microsoft.com/office/2006/documentManagement/types"/>
    <ds:schemaRef ds:uri="http://purl.org/dc/terms/"/>
    <ds:schemaRef ds:uri="f8eea61b-0d45-4c25-8488-2b3e0f09d2c9"/>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e08fa773-5d6d-4244-aabf-7f96723cba25"/>
    <ds:schemaRef ds:uri="http://www.w3.org/XML/1998/namespace"/>
    <ds:schemaRef ds:uri="http://purl.org/dc/dcmitype/"/>
    <ds:schemaRef ds:uri="25b506d0-762b-47aa-adb6-8b80fc2be8cf"/>
    <ds:schemaRef ds:uri="14cfccfe-d05c-4ace-ac9c-889a36918eb7"/>
  </ds:schemaRefs>
</ds:datastoreItem>
</file>

<file path=customXml/itemProps2.xml><?xml version="1.0" encoding="utf-8"?>
<ds:datastoreItem xmlns:ds="http://schemas.openxmlformats.org/officeDocument/2006/customXml" ds:itemID="{B32EDB4F-95AF-481F-BAD3-33E22BF8BE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b506d0-762b-47aa-adb6-8b80fc2be8cf"/>
    <ds:schemaRef ds:uri="14cfccfe-d05c-4ace-ac9c-889a36918e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7A413C-9E7F-4D27-A698-AB69A80945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vt:lpstr>
      <vt:lpstr>Gas supply</vt:lpstr>
      <vt:lpstr>Gas demand</vt:lpstr>
      <vt:lpstr>Electricity requirement</vt:lpstr>
      <vt:lpstr>Installed Capacities</vt:lpstr>
      <vt:lpstr>Energy system costs</vt:lpstr>
      <vt:lpstr>Levelised costs of production</vt:lpstr>
      <vt:lpstr>Across scenarios CAPEX-OPEX</vt:lpstr>
      <vt:lpstr>Across scenarios - CAPEX (EE)</vt:lpstr>
      <vt:lpstr>Across scenarios - CAPEX</vt:lpstr>
      <vt:lpstr>Discounted CAPEX+OPEX</vt:lpstr>
      <vt:lpstr>UGS char._dischar._st. levels</vt:lpstr>
      <vt:lpstr>Charging discharging</vt:lpstr>
      <vt:lpstr>Gas flow</vt:lpstr>
      <vt:lpstr>Hydrogen storage</vt:lpstr>
      <vt:lpstr>Emission.Production</vt:lpstr>
      <vt:lpstr>Emission.Consumption</vt:lpstr>
      <vt:lpstr>Total emissions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Tayyab Ehsan</dc:creator>
  <cp:keywords/>
  <dc:description/>
  <cp:lastModifiedBy>João Gorenstein Dedecca</cp:lastModifiedBy>
  <cp:revision/>
  <dcterms:created xsi:type="dcterms:W3CDTF">2022-10-05T08:59:51Z</dcterms:created>
  <dcterms:modified xsi:type="dcterms:W3CDTF">2023-11-21T08:22:11Z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0x010100887D3B914211DA4690539851AF11284A</vt:lpwstr>
  </property>
  <property fmtid="{D5CDD505-2E9C-101B-9397-08002B2CF9AE}" pid="3" name="MediaServiceImageTags">
    <vt:lpwstr/>
  </property>
</Properties>
</file>